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xml"/>
  <Override PartName="/xl/charts/chart8.xml" ContentType="application/vnd.openxmlformats-officedocument.drawingml.chart+xml"/>
  <Override PartName="/xl/drawings/drawing10.xml" ContentType="application/vnd.openxmlformats-officedocument.drawing+xml"/>
  <Override PartName="/xl/charts/chart9.xml" ContentType="application/vnd.openxmlformats-officedocument.drawingml.chart+xml"/>
  <Override PartName="/xl/drawings/drawing11.xml" ContentType="application/vnd.openxmlformats-officedocument.drawing+xml"/>
  <Override PartName="/xl/charts/chart10.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11.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12.xml" ContentType="application/vnd.openxmlformats-officedocument.drawingml.chart+xml"/>
  <Override PartName="/xl/drawings/drawing16.xml" ContentType="application/vnd.openxmlformats-officedocument.drawing+xml"/>
  <Override PartName="/xl/charts/chart13.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4.xml" ContentType="application/vnd.openxmlformats-officedocument.drawingml.chart+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K:\Statistik\Publikationen\18_Steuern_natürlichePersonen\02_Tabellen\2017\"/>
    </mc:Choice>
  </mc:AlternateContent>
  <bookViews>
    <workbookView xWindow="210" yWindow="2340" windowWidth="25020" windowHeight="12300" tabRatio="1000" firstSheet="9" activeTab="37"/>
  </bookViews>
  <sheets>
    <sheet name="Inhaltsverzeichnis" sheetId="1" r:id="rId1"/>
    <sheet name="T 1" sheetId="2" r:id="rId2"/>
    <sheet name="T 2" sheetId="3" r:id="rId3"/>
    <sheet name="T 3" sheetId="7" r:id="rId4"/>
    <sheet name="T 4" sheetId="6" r:id="rId5"/>
    <sheet name="T 5" sheetId="79" r:id="rId6"/>
    <sheet name="T 6" sheetId="38" r:id="rId7"/>
    <sheet name="T 7" sheetId="52" r:id="rId8"/>
    <sheet name="T 8" sheetId="54" r:id="rId9"/>
    <sheet name="T 9" sheetId="55" r:id="rId10"/>
    <sheet name="T 10" sheetId="56" r:id="rId11"/>
    <sheet name="T 11a" sheetId="57" r:id="rId12"/>
    <sheet name="T 11b" sheetId="58" r:id="rId13"/>
    <sheet name="T 12a" sheetId="59" r:id="rId14"/>
    <sheet name="T 12b" sheetId="60" r:id="rId15"/>
    <sheet name="T 13a" sheetId="61" r:id="rId16"/>
    <sheet name="T 13b" sheetId="62" r:id="rId17"/>
    <sheet name="T 14a" sheetId="89" r:id="rId18"/>
    <sheet name="T 14b" sheetId="90" r:id="rId19"/>
    <sheet name="T 15a" sheetId="91" r:id="rId20"/>
    <sheet name="T 15b" sheetId="92" r:id="rId21"/>
    <sheet name="T 16" sheetId="70" r:id="rId22"/>
    <sheet name="T 17" sheetId="71" r:id="rId23"/>
    <sheet name="T 18" sheetId="72" r:id="rId24"/>
    <sheet name="T 19" sheetId="76" r:id="rId25"/>
    <sheet name="T 20" sheetId="77" r:id="rId26"/>
    <sheet name="T 21a" sheetId="73" r:id="rId27"/>
    <sheet name="T 21b" sheetId="85" r:id="rId28"/>
    <sheet name="T 22a" sheetId="74" r:id="rId29"/>
    <sheet name="T 22b" sheetId="86" r:id="rId30"/>
    <sheet name="T 23" sheetId="4" r:id="rId31"/>
    <sheet name="T 24" sheetId="75" r:id="rId32"/>
    <sheet name="T 25" sheetId="78" r:id="rId33"/>
    <sheet name="T 26a" sheetId="84" r:id="rId34"/>
    <sheet name="T 26b" sheetId="87" r:id="rId35"/>
    <sheet name="T 27" sheetId="83" r:id="rId36"/>
    <sheet name="T 28" sheetId="88" r:id="rId37"/>
    <sheet name="Gemeindekarte" sheetId="51" r:id="rId38"/>
    <sheet name="Erläuterungen" sheetId="37" r:id="rId39"/>
  </sheets>
  <definedNames>
    <definedName name="_xlnm.Print_Area" localSheetId="0">Inhaltsverzeichnis!$A$1:$E$70</definedName>
    <definedName name="_xlnm.Print_Area" localSheetId="1">'T 1'!$B$1:$L$75</definedName>
    <definedName name="_xlnm.Print_Area" localSheetId="10">'T 10'!$A$1:$L$42</definedName>
    <definedName name="_xlnm.Print_Area" localSheetId="11">'T 11a'!$A$1:$L$20</definedName>
    <definedName name="_xlnm.Print_Area" localSheetId="12">'T 11b'!$A$1:$L$19</definedName>
    <definedName name="_xlnm.Print_Area" localSheetId="13">'T 12a'!$A:$M</definedName>
    <definedName name="_xlnm.Print_Area" localSheetId="15">'T 13a'!$A$1:$L$22</definedName>
    <definedName name="_xlnm.Print_Area" localSheetId="16">'T 13b'!$A$1:$L$21</definedName>
    <definedName name="_xlnm.Print_Area" localSheetId="17">'T 14a'!$A$1:$N$21</definedName>
    <definedName name="_xlnm.Print_Area" localSheetId="18">'T 14b'!$A$1:$N$20</definedName>
    <definedName name="_xlnm.Print_Area" localSheetId="19">'T 15a'!$A$1:$O$22</definedName>
    <definedName name="_xlnm.Print_Area" localSheetId="20">'T 15b'!$A$1:$O$21</definedName>
    <definedName name="_xlnm.Print_Area" localSheetId="21">'T 16'!$A$1:$M$20</definedName>
    <definedName name="_xlnm.Print_Area" localSheetId="22">'T 17'!$A$1:$M$19</definedName>
    <definedName name="_xlnm.Print_Area" localSheetId="23">'T 18'!$A$1:$N$41</definedName>
    <definedName name="_xlnm.Print_Area" localSheetId="24">'T 19'!$A$1:$N$20</definedName>
    <definedName name="_xlnm.Print_Area" localSheetId="2">'T 2'!$B$1:$L$25</definedName>
    <definedName name="_xlnm.Print_Area" localSheetId="25">'T 20'!$A$1:$N$19</definedName>
    <definedName name="_xlnm.Print_Area" localSheetId="26">'T 21a'!$A$1:$N$20</definedName>
    <definedName name="_xlnm.Print_Area" localSheetId="27">'T 21b'!$A$1:$N$48</definedName>
    <definedName name="_xlnm.Print_Area" localSheetId="28">'T 22a'!$A$1:$N$19</definedName>
    <definedName name="_xlnm.Print_Area" localSheetId="29">'T 22b'!$A$1:$N$48</definedName>
    <definedName name="_xlnm.Print_Area" localSheetId="30">'T 23'!$A$1:$L$17</definedName>
    <definedName name="_xlnm.Print_Area" localSheetId="31">'T 24'!$A$1:$N$50</definedName>
    <definedName name="_xlnm.Print_Area" localSheetId="32">'T 25'!$A$1:$L$51</definedName>
    <definedName name="_xlnm.Print_Area" localSheetId="33">'T 26a'!$A$1:$N$50</definedName>
    <definedName name="_xlnm.Print_Area" localSheetId="34">'T 26b'!$A$1:$P$52</definedName>
    <definedName name="_xlnm.Print_Area" localSheetId="3">'T 3'!$A$1:$M$25</definedName>
    <definedName name="_xlnm.Print_Area" localSheetId="4">'T 4'!$A$1:$M$23</definedName>
    <definedName name="_xlnm.Print_Area" localSheetId="5">'T 5'!$A$1:$O$19</definedName>
    <definedName name="_xlnm.Print_Area" localSheetId="6">'T 6'!$A$1:$K$40</definedName>
    <definedName name="_xlnm.Print_Area" localSheetId="7">'T 7'!$A$1:$J$96</definedName>
    <definedName name="_xlnm.Print_Area" localSheetId="8">'T 8'!$A$1:$J$42</definedName>
    <definedName name="_xlnm.Print_Area" localSheetId="9">'T 9'!$A$1:$K$40</definedName>
  </definedNames>
  <calcPr calcId="162913"/>
</workbook>
</file>

<file path=xl/calcChain.xml><?xml version="1.0" encoding="utf-8"?>
<calcChain xmlns="http://schemas.openxmlformats.org/spreadsheetml/2006/main">
  <c r="B1" i="37" l="1"/>
  <c r="D18" i="90" l="1"/>
  <c r="E18" i="90"/>
  <c r="F18" i="90"/>
  <c r="G18" i="90"/>
  <c r="H18" i="90"/>
  <c r="I18" i="90"/>
  <c r="J18" i="90"/>
  <c r="K18" i="90"/>
  <c r="L18" i="90"/>
  <c r="M18" i="90"/>
  <c r="N18" i="90"/>
  <c r="C18" i="90"/>
  <c r="C41" i="2"/>
  <c r="D41" i="2"/>
  <c r="E41" i="2"/>
  <c r="F41" i="2"/>
  <c r="G41" i="2"/>
  <c r="H41" i="2"/>
  <c r="I41" i="2"/>
  <c r="Q42" i="87" l="1"/>
  <c r="R42" i="87"/>
  <c r="S42" i="87"/>
  <c r="T42" i="87"/>
  <c r="Q43" i="87"/>
  <c r="R43" i="87"/>
  <c r="S43" i="87"/>
  <c r="T43" i="87"/>
  <c r="B1" i="51" l="1"/>
  <c r="R20" i="85"/>
  <c r="R21" i="85"/>
  <c r="B1" i="58"/>
  <c r="L7" i="6"/>
  <c r="L8" i="6"/>
  <c r="L9" i="6"/>
  <c r="L10" i="6"/>
  <c r="L11" i="6"/>
  <c r="L12" i="6"/>
  <c r="L13" i="6"/>
  <c r="L14" i="6"/>
  <c r="L15" i="6"/>
  <c r="L16" i="6"/>
  <c r="L6" i="6"/>
  <c r="J7" i="6"/>
  <c r="J8" i="6"/>
  <c r="J9" i="6"/>
  <c r="J10" i="6"/>
  <c r="J11" i="6"/>
  <c r="J12" i="6"/>
  <c r="J13" i="6"/>
  <c r="J14" i="6"/>
  <c r="J15" i="6"/>
  <c r="J16" i="6"/>
  <c r="J6" i="6"/>
  <c r="H7" i="6"/>
  <c r="H8" i="6"/>
  <c r="H9" i="6"/>
  <c r="H10" i="6"/>
  <c r="H11" i="6"/>
  <c r="H12" i="6"/>
  <c r="H13" i="6"/>
  <c r="H14" i="6"/>
  <c r="H15" i="6"/>
  <c r="H16" i="6"/>
  <c r="H6" i="6"/>
  <c r="F7" i="6"/>
  <c r="F8" i="6"/>
  <c r="F9" i="6"/>
  <c r="F10" i="6"/>
  <c r="F11" i="6"/>
  <c r="F12" i="6"/>
  <c r="F13" i="6"/>
  <c r="F14" i="6"/>
  <c r="F15" i="6"/>
  <c r="F16" i="6"/>
  <c r="F6" i="6"/>
  <c r="D7" i="6"/>
  <c r="D8" i="6"/>
  <c r="D9" i="6"/>
  <c r="D10" i="6"/>
  <c r="D11" i="6"/>
  <c r="D12" i="6"/>
  <c r="D13" i="6"/>
  <c r="D14" i="6"/>
  <c r="D15" i="6"/>
  <c r="D16" i="6"/>
  <c r="D6" i="6"/>
  <c r="L7" i="7"/>
  <c r="L8" i="7"/>
  <c r="L9" i="7"/>
  <c r="L10" i="7"/>
  <c r="L11" i="7"/>
  <c r="L12" i="7"/>
  <c r="L13" i="7"/>
  <c r="L14" i="7"/>
  <c r="L15" i="7"/>
  <c r="L16" i="7"/>
  <c r="L17" i="7"/>
  <c r="L6" i="7"/>
  <c r="J7" i="7"/>
  <c r="J8" i="7"/>
  <c r="J9" i="7"/>
  <c r="J10" i="7"/>
  <c r="J11" i="7"/>
  <c r="J12" i="7"/>
  <c r="J13" i="7"/>
  <c r="J14" i="7"/>
  <c r="J15" i="7"/>
  <c r="J16" i="7"/>
  <c r="J17" i="7"/>
  <c r="J6" i="7"/>
  <c r="H7" i="7"/>
  <c r="H8" i="7"/>
  <c r="H9" i="7"/>
  <c r="H10" i="7"/>
  <c r="H11" i="7"/>
  <c r="H12" i="7"/>
  <c r="H13" i="7"/>
  <c r="H14" i="7"/>
  <c r="H15" i="7"/>
  <c r="H16" i="7"/>
  <c r="H17" i="7"/>
  <c r="H6" i="7"/>
  <c r="F7" i="7"/>
  <c r="F8" i="7"/>
  <c r="F9" i="7"/>
  <c r="F10" i="7"/>
  <c r="F11" i="7"/>
  <c r="F12" i="7"/>
  <c r="F13" i="7"/>
  <c r="F14" i="7"/>
  <c r="F15" i="7"/>
  <c r="F16" i="7"/>
  <c r="F17" i="7"/>
  <c r="F6" i="7"/>
  <c r="D7" i="7"/>
  <c r="D8" i="7"/>
  <c r="D9" i="7"/>
  <c r="D10" i="7"/>
  <c r="D11" i="7"/>
  <c r="D12" i="7"/>
  <c r="D13" i="7"/>
  <c r="D14" i="7"/>
  <c r="D15" i="7"/>
  <c r="D16" i="7"/>
  <c r="D17" i="7"/>
  <c r="D6" i="7"/>
  <c r="I40" i="2" l="1"/>
  <c r="H40" i="2"/>
  <c r="G40" i="2"/>
  <c r="F40" i="2"/>
  <c r="E40" i="2"/>
  <c r="D40" i="2"/>
  <c r="C40" i="2"/>
  <c r="P56" i="2"/>
  <c r="Q56" i="2"/>
  <c r="N6" i="79" l="1"/>
  <c r="E19" i="89" l="1"/>
  <c r="F19" i="89"/>
  <c r="G19" i="89"/>
  <c r="H19" i="89"/>
  <c r="I19" i="89"/>
  <c r="J19" i="89"/>
  <c r="K19" i="89"/>
  <c r="L19" i="89"/>
  <c r="M19" i="89"/>
  <c r="N19" i="89"/>
  <c r="D17" i="62"/>
  <c r="E17" i="62"/>
  <c r="F17" i="62"/>
  <c r="G17" i="62"/>
  <c r="H17" i="62"/>
  <c r="I17" i="62"/>
  <c r="J17" i="62"/>
  <c r="K17" i="62"/>
  <c r="L17" i="62"/>
  <c r="C17" i="62"/>
  <c r="G18" i="61"/>
  <c r="H18" i="61"/>
  <c r="I18" i="61"/>
  <c r="J18" i="61"/>
  <c r="K18" i="61"/>
  <c r="L18" i="61"/>
  <c r="E18" i="61"/>
  <c r="C18" i="61"/>
  <c r="I18" i="92"/>
  <c r="Q19" i="86" l="1"/>
  <c r="R19" i="86"/>
  <c r="S19" i="86"/>
  <c r="T19" i="86"/>
  <c r="U19" i="86"/>
  <c r="Q20" i="86"/>
  <c r="R20" i="86"/>
  <c r="S20" i="86"/>
  <c r="T20" i="86"/>
  <c r="U20" i="86"/>
  <c r="W20" i="85"/>
  <c r="V20" i="85"/>
  <c r="U20" i="85"/>
  <c r="T20" i="85"/>
  <c r="S20" i="85"/>
  <c r="Q20" i="85"/>
  <c r="N7" i="79"/>
  <c r="N8" i="79"/>
  <c r="N9" i="79"/>
  <c r="N10" i="79"/>
  <c r="N11" i="79"/>
  <c r="N12" i="79"/>
  <c r="N13" i="79"/>
  <c r="N14" i="79"/>
  <c r="N15" i="79"/>
  <c r="N16" i="79"/>
  <c r="N17" i="79"/>
  <c r="D18" i="79"/>
  <c r="E18" i="79"/>
  <c r="F18" i="79"/>
  <c r="G18" i="79"/>
  <c r="H18" i="79"/>
  <c r="I18" i="79"/>
  <c r="J18" i="79"/>
  <c r="K18" i="79"/>
  <c r="L18" i="79"/>
  <c r="M18" i="79"/>
  <c r="C18" i="79"/>
  <c r="I39" i="2" l="1"/>
  <c r="H39" i="2"/>
  <c r="G39" i="2"/>
  <c r="F39" i="2"/>
  <c r="E39" i="2"/>
  <c r="D39" i="2"/>
  <c r="C39" i="2"/>
  <c r="C15" i="4" l="1"/>
  <c r="D15" i="4"/>
  <c r="E15" i="4"/>
  <c r="F15" i="4"/>
  <c r="G15" i="4"/>
  <c r="H15" i="4"/>
  <c r="I15" i="4"/>
  <c r="J15" i="4"/>
  <c r="K15" i="4"/>
  <c r="L15" i="4"/>
  <c r="Q41" i="87" l="1"/>
  <c r="G20" i="3" l="1"/>
  <c r="G19" i="3" l="1"/>
  <c r="C38" i="2" l="1"/>
  <c r="D38" i="2"/>
  <c r="E38" i="2"/>
  <c r="F38" i="2"/>
  <c r="G38" i="2"/>
  <c r="H38" i="2"/>
  <c r="I38" i="2"/>
  <c r="Q40" i="87" l="1"/>
  <c r="Q39" i="87" l="1"/>
  <c r="C17" i="6" l="1"/>
  <c r="G18" i="3"/>
  <c r="I37" i="2"/>
  <c r="T68" i="2" s="1"/>
  <c r="H37" i="2"/>
  <c r="S68" i="2" s="1"/>
  <c r="G37" i="2"/>
  <c r="F37" i="2"/>
  <c r="R68" i="2" s="1"/>
  <c r="E37" i="2"/>
  <c r="Q68" i="2" s="1"/>
  <c r="D37" i="2"/>
  <c r="C37" i="2"/>
  <c r="P68" i="2" s="1"/>
  <c r="B1" i="88" l="1"/>
  <c r="F17" i="87" l="1"/>
  <c r="E17" i="87"/>
  <c r="D17" i="87"/>
  <c r="F16" i="87"/>
  <c r="E16" i="87"/>
  <c r="D16" i="87"/>
  <c r="F15" i="87"/>
  <c r="E15" i="87"/>
  <c r="D15" i="87"/>
  <c r="F14" i="87"/>
  <c r="E14" i="87"/>
  <c r="D14" i="87"/>
  <c r="F13" i="87"/>
  <c r="E13" i="87"/>
  <c r="D13" i="87"/>
  <c r="F12" i="87"/>
  <c r="E12" i="87"/>
  <c r="D12" i="87"/>
  <c r="F11" i="87"/>
  <c r="E11" i="87"/>
  <c r="D11" i="87"/>
  <c r="F10" i="87"/>
  <c r="E10" i="87"/>
  <c r="D10" i="87"/>
  <c r="F9" i="87"/>
  <c r="E9" i="87"/>
  <c r="D9" i="87"/>
  <c r="F8" i="87"/>
  <c r="E8" i="87"/>
  <c r="D8" i="87"/>
  <c r="F7" i="87"/>
  <c r="E7" i="87"/>
  <c r="D7" i="87"/>
  <c r="F6" i="87"/>
  <c r="E6" i="87"/>
  <c r="D6" i="87"/>
  <c r="S41" i="87" l="1"/>
  <c r="R41" i="87"/>
  <c r="T41" i="87"/>
  <c r="R39" i="87"/>
  <c r="R40" i="87"/>
  <c r="S39" i="87"/>
  <c r="S40" i="87"/>
  <c r="T39" i="87"/>
  <c r="T40" i="87"/>
  <c r="P80" i="52"/>
  <c r="P81" i="52"/>
  <c r="P82" i="52"/>
  <c r="P83" i="52"/>
  <c r="P84" i="52"/>
  <c r="P85" i="52"/>
  <c r="P86" i="52"/>
  <c r="P79" i="52"/>
  <c r="G17" i="3" l="1"/>
  <c r="R38" i="87" l="1"/>
  <c r="S38" i="87"/>
  <c r="T38" i="87"/>
  <c r="Q38" i="87"/>
  <c r="V20" i="86" l="1"/>
  <c r="V19" i="86"/>
  <c r="W21" i="85"/>
  <c r="V21" i="85"/>
  <c r="U21" i="85"/>
  <c r="T21" i="85"/>
  <c r="S21" i="85"/>
  <c r="Q21" i="85"/>
  <c r="I36" i="2" l="1"/>
  <c r="T67" i="2" s="1"/>
  <c r="H36" i="2"/>
  <c r="S67" i="2" s="1"/>
  <c r="G36" i="2"/>
  <c r="F36" i="2"/>
  <c r="R67" i="2" s="1"/>
  <c r="E36" i="2"/>
  <c r="Q67" i="2" s="1"/>
  <c r="D36" i="2"/>
  <c r="C36" i="2"/>
  <c r="P67" i="2" s="1"/>
  <c r="R56" i="2" l="1"/>
  <c r="S56" i="2"/>
  <c r="T56" i="2"/>
  <c r="B1" i="92" l="1"/>
  <c r="L18" i="92"/>
  <c r="K18" i="92"/>
  <c r="J18" i="92"/>
  <c r="H18" i="92"/>
  <c r="G18" i="92"/>
  <c r="F18" i="92"/>
  <c r="E18" i="92"/>
  <c r="D18" i="92"/>
  <c r="C18" i="92"/>
  <c r="B1" i="91"/>
  <c r="J19" i="91"/>
  <c r="I19" i="91"/>
  <c r="H19" i="91"/>
  <c r="G19" i="91"/>
  <c r="F19" i="91"/>
  <c r="E19" i="91"/>
  <c r="D19" i="91"/>
  <c r="C19" i="91"/>
  <c r="B1" i="90"/>
  <c r="B1" i="89"/>
  <c r="D19" i="89"/>
  <c r="C19" i="89"/>
  <c r="N19" i="91" l="1"/>
  <c r="M18" i="92"/>
  <c r="N18" i="92"/>
  <c r="K19" i="91"/>
  <c r="L19" i="91"/>
  <c r="M19" i="91"/>
  <c r="G15" i="3"/>
  <c r="G13" i="3"/>
  <c r="G11" i="3"/>
  <c r="G9" i="3"/>
  <c r="G7" i="3"/>
  <c r="I27" i="2"/>
  <c r="T58" i="2" s="1"/>
  <c r="I28" i="2"/>
  <c r="T59" i="2" s="1"/>
  <c r="I29" i="2"/>
  <c r="T60" i="2" s="1"/>
  <c r="I30" i="2"/>
  <c r="T61" i="2" s="1"/>
  <c r="I31" i="2"/>
  <c r="T62" i="2" s="1"/>
  <c r="I32" i="2"/>
  <c r="T63" i="2" s="1"/>
  <c r="I33" i="2"/>
  <c r="T64" i="2" s="1"/>
  <c r="I34" i="2"/>
  <c r="T65" i="2" s="1"/>
  <c r="I35" i="2"/>
  <c r="T66" i="2" s="1"/>
  <c r="I26" i="2"/>
  <c r="T57" i="2" s="1"/>
  <c r="H27" i="2"/>
  <c r="S58" i="2" s="1"/>
  <c r="H28" i="2"/>
  <c r="S59" i="2" s="1"/>
  <c r="H29" i="2"/>
  <c r="S60" i="2" s="1"/>
  <c r="H30" i="2"/>
  <c r="S61" i="2" s="1"/>
  <c r="H31" i="2"/>
  <c r="S62" i="2" s="1"/>
  <c r="H32" i="2"/>
  <c r="S63" i="2" s="1"/>
  <c r="H33" i="2"/>
  <c r="S64" i="2" s="1"/>
  <c r="H34" i="2"/>
  <c r="S65" i="2" s="1"/>
  <c r="H35" i="2"/>
  <c r="S66" i="2" s="1"/>
  <c r="H26" i="2"/>
  <c r="S57" i="2" s="1"/>
  <c r="G27" i="2"/>
  <c r="G28" i="2"/>
  <c r="G29" i="2"/>
  <c r="G30" i="2"/>
  <c r="G31" i="2"/>
  <c r="G32" i="2"/>
  <c r="G33" i="2"/>
  <c r="G34" i="2"/>
  <c r="G35" i="2"/>
  <c r="G26" i="2"/>
  <c r="F27" i="2"/>
  <c r="R58" i="2" s="1"/>
  <c r="F28" i="2"/>
  <c r="R59" i="2" s="1"/>
  <c r="F29" i="2"/>
  <c r="R60" i="2" s="1"/>
  <c r="F30" i="2"/>
  <c r="R61" i="2" s="1"/>
  <c r="F31" i="2"/>
  <c r="R62" i="2" s="1"/>
  <c r="F32" i="2"/>
  <c r="R63" i="2" s="1"/>
  <c r="F33" i="2"/>
  <c r="R64" i="2" s="1"/>
  <c r="F34" i="2"/>
  <c r="R65" i="2" s="1"/>
  <c r="F26" i="2"/>
  <c r="R57" i="2" s="1"/>
  <c r="E34" i="2"/>
  <c r="Q65" i="2" s="1"/>
  <c r="E35" i="2"/>
  <c r="Q66" i="2" s="1"/>
  <c r="E32" i="2"/>
  <c r="Q63" i="2" s="1"/>
  <c r="E33" i="2"/>
  <c r="Q64" i="2" s="1"/>
  <c r="E31" i="2"/>
  <c r="Q62" i="2" s="1"/>
  <c r="E30" i="2"/>
  <c r="Q61" i="2" s="1"/>
  <c r="E29" i="2"/>
  <c r="Q60" i="2" s="1"/>
  <c r="E28" i="2"/>
  <c r="Q59" i="2" s="1"/>
  <c r="E27" i="2"/>
  <c r="Q58" i="2" s="1"/>
  <c r="E26" i="2"/>
  <c r="Q57" i="2" s="1"/>
  <c r="D28" i="2"/>
  <c r="D29" i="2"/>
  <c r="D30" i="2"/>
  <c r="D31" i="2"/>
  <c r="D32" i="2"/>
  <c r="D33" i="2"/>
  <c r="D34" i="2"/>
  <c r="D35" i="2"/>
  <c r="D26" i="2"/>
  <c r="C27" i="2"/>
  <c r="P58" i="2" s="1"/>
  <c r="C28" i="2"/>
  <c r="P59" i="2" s="1"/>
  <c r="C29" i="2"/>
  <c r="P60" i="2" s="1"/>
  <c r="C30" i="2"/>
  <c r="P61" i="2" s="1"/>
  <c r="C31" i="2"/>
  <c r="P62" i="2" s="1"/>
  <c r="C32" i="2"/>
  <c r="P63" i="2" s="1"/>
  <c r="C33" i="2"/>
  <c r="P64" i="2" s="1"/>
  <c r="C34" i="2"/>
  <c r="P65" i="2" s="1"/>
  <c r="C35" i="2"/>
  <c r="P66" i="2" s="1"/>
  <c r="C26" i="2"/>
  <c r="P57" i="2" s="1"/>
  <c r="Q28" i="87" l="1"/>
  <c r="T29" i="87"/>
  <c r="T30" i="87"/>
  <c r="T31" i="87"/>
  <c r="T32" i="87"/>
  <c r="T33" i="87"/>
  <c r="T34" i="87"/>
  <c r="T35" i="87"/>
  <c r="T36" i="87"/>
  <c r="T37" i="87"/>
  <c r="T28" i="87"/>
  <c r="S29" i="87"/>
  <c r="S30" i="87"/>
  <c r="S31" i="87"/>
  <c r="S32" i="87"/>
  <c r="S33" i="87"/>
  <c r="S34" i="87"/>
  <c r="S35" i="87"/>
  <c r="S36" i="87"/>
  <c r="S37" i="87"/>
  <c r="S28" i="87"/>
  <c r="R29" i="87"/>
  <c r="R30" i="87"/>
  <c r="R31" i="87"/>
  <c r="R32" i="87"/>
  <c r="R33" i="87"/>
  <c r="R34" i="87"/>
  <c r="R35" i="87"/>
  <c r="R36" i="87"/>
  <c r="R37" i="87"/>
  <c r="R28" i="87"/>
  <c r="Q29" i="87"/>
  <c r="Q30" i="87"/>
  <c r="Q31" i="87"/>
  <c r="Q32" i="87"/>
  <c r="Q33" i="87"/>
  <c r="Q34" i="87"/>
  <c r="Q35" i="87"/>
  <c r="Q36" i="87"/>
  <c r="Q37" i="87"/>
  <c r="R27" i="87"/>
  <c r="S27" i="87"/>
  <c r="T27" i="87"/>
  <c r="B1" i="87"/>
  <c r="B1" i="85"/>
  <c r="B1" i="86"/>
  <c r="M12" i="86" l="1"/>
  <c r="K12" i="86"/>
  <c r="W20" i="86" s="1"/>
  <c r="I12" i="86"/>
  <c r="G12" i="86"/>
  <c r="E12" i="86"/>
  <c r="C12" i="86"/>
  <c r="W19" i="86" s="1"/>
  <c r="M13" i="85"/>
  <c r="K13" i="85"/>
  <c r="I13" i="85"/>
  <c r="X21" i="85" s="1"/>
  <c r="G13" i="85"/>
  <c r="E13" i="85"/>
  <c r="C13" i="85"/>
  <c r="X20" i="85" s="1"/>
  <c r="R22" i="85" s="1"/>
  <c r="S21" i="86" l="1"/>
  <c r="T21" i="86"/>
  <c r="Q21" i="86"/>
  <c r="U21" i="86"/>
  <c r="R21" i="86"/>
  <c r="R22" i="86"/>
  <c r="Q22" i="86"/>
  <c r="S22" i="86"/>
  <c r="T22" i="86"/>
  <c r="U22" i="86"/>
  <c r="V22" i="86"/>
  <c r="V21" i="86"/>
  <c r="X23" i="85"/>
  <c r="U23" i="85"/>
  <c r="T23" i="85"/>
  <c r="W23" i="85"/>
  <c r="V23" i="85"/>
  <c r="S23" i="85"/>
  <c r="Q23" i="85"/>
  <c r="R23" i="85"/>
  <c r="Q22" i="85"/>
  <c r="U22" i="85"/>
  <c r="X22" i="85"/>
  <c r="S22" i="85"/>
  <c r="W22" i="85"/>
  <c r="V22" i="85"/>
  <c r="T22" i="85"/>
  <c r="N13" i="85"/>
  <c r="H13" i="85"/>
  <c r="F13" i="85"/>
  <c r="N12" i="86"/>
  <c r="L12" i="86"/>
  <c r="J12" i="86"/>
  <c r="F12" i="86"/>
  <c r="D12" i="86"/>
  <c r="H12" i="86"/>
  <c r="J13" i="85"/>
  <c r="D13" i="85"/>
  <c r="L13" i="85"/>
  <c r="B1" i="84"/>
  <c r="G16" i="3" l="1"/>
  <c r="F35" i="2"/>
  <c r="R66" i="2" s="1"/>
  <c r="B1" i="83" l="1"/>
  <c r="B1" i="79"/>
  <c r="G48" i="78"/>
  <c r="E48" i="78"/>
  <c r="C48" i="78"/>
  <c r="G34" i="78"/>
  <c r="E34" i="78"/>
  <c r="C34" i="78"/>
  <c r="E20" i="78"/>
  <c r="G20" i="78"/>
  <c r="K20" i="78" s="1"/>
  <c r="C20" i="78"/>
  <c r="F20" i="78"/>
  <c r="B1" i="78"/>
  <c r="M41" i="75"/>
  <c r="K41" i="75"/>
  <c r="I41" i="75"/>
  <c r="G41" i="75"/>
  <c r="E41" i="75"/>
  <c r="C41" i="75"/>
  <c r="K48" i="78" l="1"/>
  <c r="K34" i="78"/>
  <c r="D20" i="78"/>
  <c r="I20" i="78"/>
  <c r="I48" i="78"/>
  <c r="J48" i="78"/>
  <c r="J34" i="78"/>
  <c r="J20" i="78"/>
  <c r="N41" i="75"/>
  <c r="L41" i="75"/>
  <c r="J41" i="75"/>
  <c r="H41" i="75"/>
  <c r="F41" i="75"/>
  <c r="D41" i="75"/>
  <c r="H34" i="78"/>
  <c r="F34" i="78"/>
  <c r="D34" i="78"/>
  <c r="I34" i="78"/>
  <c r="H20" i="78"/>
  <c r="H48" i="78"/>
  <c r="F48" i="78"/>
  <c r="D48" i="78"/>
  <c r="C17" i="77"/>
  <c r="E17" i="77"/>
  <c r="G17" i="77"/>
  <c r="I17" i="77"/>
  <c r="K17" i="77"/>
  <c r="M17" i="77"/>
  <c r="B1" i="77"/>
  <c r="B1" i="76"/>
  <c r="M18" i="76"/>
  <c r="K18" i="76"/>
  <c r="I18" i="76"/>
  <c r="G18" i="76"/>
  <c r="E18" i="76"/>
  <c r="C18" i="76"/>
  <c r="B1" i="75"/>
  <c r="J17" i="77" l="1"/>
  <c r="N18" i="76"/>
  <c r="L18" i="76"/>
  <c r="J18" i="76"/>
  <c r="H18" i="76"/>
  <c r="F18" i="76"/>
  <c r="D18" i="76"/>
  <c r="N17" i="77"/>
  <c r="L17" i="77"/>
  <c r="H17" i="77"/>
  <c r="F17" i="77"/>
  <c r="D17" i="77"/>
  <c r="B1" i="4"/>
  <c r="B1" i="74"/>
  <c r="M17" i="74"/>
  <c r="K17" i="74"/>
  <c r="I17" i="74"/>
  <c r="G17" i="74"/>
  <c r="E17" i="74"/>
  <c r="C17" i="74"/>
  <c r="M18" i="73"/>
  <c r="B1" i="73"/>
  <c r="K18" i="73"/>
  <c r="I18" i="73"/>
  <c r="G18" i="73"/>
  <c r="E18" i="73"/>
  <c r="C18" i="73"/>
  <c r="B1" i="72"/>
  <c r="B1" i="71"/>
  <c r="B1" i="70"/>
  <c r="K17" i="71"/>
  <c r="I17" i="71"/>
  <c r="G17" i="71"/>
  <c r="E17" i="71"/>
  <c r="C17" i="71"/>
  <c r="K18" i="70"/>
  <c r="I18" i="70"/>
  <c r="G18" i="70"/>
  <c r="E18" i="70"/>
  <c r="C18" i="70"/>
  <c r="B1" i="62"/>
  <c r="B1" i="61"/>
  <c r="F18" i="61"/>
  <c r="D18" i="61"/>
  <c r="L17" i="60"/>
  <c r="K17" i="60"/>
  <c r="J17" i="60"/>
  <c r="I17" i="60"/>
  <c r="H17" i="60"/>
  <c r="G17" i="60"/>
  <c r="F17" i="60"/>
  <c r="E17" i="60"/>
  <c r="D17" i="60"/>
  <c r="C17" i="60"/>
  <c r="L18" i="59"/>
  <c r="K18" i="59"/>
  <c r="J18" i="59"/>
  <c r="I18" i="59"/>
  <c r="H18" i="59"/>
  <c r="G18" i="59"/>
  <c r="F18" i="59"/>
  <c r="E18" i="59"/>
  <c r="D18" i="59"/>
  <c r="C18" i="59"/>
  <c r="L17" i="58"/>
  <c r="K17" i="58"/>
  <c r="J17" i="58"/>
  <c r="I17" i="58"/>
  <c r="H17" i="58"/>
  <c r="G17" i="58"/>
  <c r="F17" i="58"/>
  <c r="E17" i="58"/>
  <c r="D17" i="58"/>
  <c r="C17" i="58"/>
  <c r="B1" i="57"/>
  <c r="K18" i="57"/>
  <c r="I18" i="57"/>
  <c r="G18" i="57"/>
  <c r="E18" i="57"/>
  <c r="C18" i="57"/>
  <c r="F18" i="57"/>
  <c r="L18" i="57"/>
  <c r="J18" i="57"/>
  <c r="H18" i="57"/>
  <c r="D18" i="57"/>
  <c r="B1" i="56"/>
  <c r="B1" i="55"/>
  <c r="B1" i="54"/>
  <c r="H18" i="70" l="1"/>
  <c r="N18" i="73"/>
  <c r="L18" i="73"/>
  <c r="J18" i="73"/>
  <c r="F18" i="73"/>
  <c r="F18" i="70"/>
  <c r="F17" i="74"/>
  <c r="H17" i="74"/>
  <c r="N17" i="74"/>
  <c r="J17" i="74"/>
  <c r="D17" i="74"/>
  <c r="L17" i="74"/>
  <c r="H18" i="73"/>
  <c r="D18" i="73"/>
  <c r="L17" i="71"/>
  <c r="J17" i="71"/>
  <c r="H17" i="71"/>
  <c r="D17" i="71"/>
  <c r="F17" i="71"/>
  <c r="L18" i="70"/>
  <c r="J18" i="70"/>
  <c r="D18" i="70"/>
  <c r="E17" i="6"/>
  <c r="G17" i="6"/>
  <c r="I17" i="6"/>
  <c r="K17" i="6"/>
  <c r="E18" i="7"/>
  <c r="G18" i="7"/>
  <c r="I18" i="7"/>
  <c r="K18" i="7"/>
  <c r="C18" i="7"/>
  <c r="D18" i="7" l="1"/>
  <c r="L17" i="6"/>
  <c r="J17" i="6"/>
  <c r="H17" i="6"/>
  <c r="F17" i="6"/>
  <c r="D17" i="6"/>
  <c r="L18" i="7"/>
  <c r="H18" i="7"/>
  <c r="J18" i="7"/>
  <c r="F18" i="7"/>
  <c r="G14" i="3" l="1"/>
  <c r="G12" i="3"/>
  <c r="G10" i="3"/>
  <c r="G8" i="3"/>
  <c r="G6" i="3"/>
  <c r="B1" i="3" l="1"/>
  <c r="D27" i="2"/>
  <c r="B1" i="38" l="1"/>
  <c r="B1" i="6"/>
  <c r="B1" i="7"/>
  <c r="B1" i="2"/>
  <c r="P58" i="52"/>
  <c r="P55" i="52"/>
  <c r="P56" i="52"/>
  <c r="P54" i="52"/>
  <c r="P57" i="52"/>
  <c r="P53" i="52"/>
  <c r="P52" i="52"/>
</calcChain>
</file>

<file path=xl/sharedStrings.xml><?xml version="1.0" encoding="utf-8"?>
<sst xmlns="http://schemas.openxmlformats.org/spreadsheetml/2006/main" count="1772" uniqueCount="708">
  <si>
    <t>Total</t>
  </si>
  <si>
    <t>absolut</t>
  </si>
  <si>
    <t>Jahr</t>
  </si>
  <si>
    <t>Tabellenverzeichnis</t>
  </si>
  <si>
    <t>Pflichtige</t>
  </si>
  <si>
    <t>0</t>
  </si>
  <si>
    <t>Übrige</t>
  </si>
  <si>
    <t>Insgesamt</t>
  </si>
  <si>
    <t>Erläuterungen und Hinweise</t>
  </si>
  <si>
    <t>Gemeindetabellen</t>
  </si>
  <si>
    <t>1'000–1'999</t>
  </si>
  <si>
    <t>2'000–4'999</t>
  </si>
  <si>
    <t>5'000–9'999</t>
  </si>
  <si>
    <t>Gemeindekarte:</t>
  </si>
  <si>
    <t>Einkommen und Vermögen</t>
  </si>
  <si>
    <t>Index</t>
  </si>
  <si>
    <t>Reineinkommen</t>
  </si>
  <si>
    <t>Reinvermögen</t>
  </si>
  <si>
    <t>1. Bei den Steuerpflichtigen handelt es sich um Steuerpflichtige mit Wohnsitz im Kanton Aargau (Primärpflichtige).</t>
  </si>
  <si>
    <t>0.1 –         9.9</t>
  </si>
  <si>
    <t>10.0 –       19.9</t>
  </si>
  <si>
    <t>20.0 –       29.9</t>
  </si>
  <si>
    <t>30.0 –       49.9</t>
  </si>
  <si>
    <t>50.0 –       74.9</t>
  </si>
  <si>
    <t>75.0 –       99.9</t>
  </si>
  <si>
    <t>100.0 –     149.9</t>
  </si>
  <si>
    <t>150.0 –     249.9</t>
  </si>
  <si>
    <t>250.0 –     499.9</t>
  </si>
  <si>
    <t>500.0 –     999.9</t>
  </si>
  <si>
    <t>1 –       24</t>
  </si>
  <si>
    <t>25 –       49</t>
  </si>
  <si>
    <t>50 –       99</t>
  </si>
  <si>
    <t>100 –     249</t>
  </si>
  <si>
    <t>250 –     499</t>
  </si>
  <si>
    <t>500 –     749</t>
  </si>
  <si>
    <t>750 –     999</t>
  </si>
  <si>
    <t>1'000 –  4'999</t>
  </si>
  <si>
    <t>5'000 –  9'999</t>
  </si>
  <si>
    <t>Ledige</t>
  </si>
  <si>
    <t>Verheiratet</t>
  </si>
  <si>
    <t>Geschiedene</t>
  </si>
  <si>
    <t>Verheiratete</t>
  </si>
  <si>
    <t>Getrennt Lebende</t>
  </si>
  <si>
    <t>Liegenschaften (abzgl. Liegenschaftsunterhalt)</t>
  </si>
  <si>
    <t>Weitere Einkünfte</t>
  </si>
  <si>
    <t>Total Einkünfte</t>
  </si>
  <si>
    <t>Anbzüge</t>
  </si>
  <si>
    <t>Berufskosten</t>
  </si>
  <si>
    <t>Schuldzinsen</t>
  </si>
  <si>
    <t>Einkaufsbeiträge Säule 2 und Beiträge Säule 3a</t>
  </si>
  <si>
    <t>Versicherungsprämien und Zinsen</t>
  </si>
  <si>
    <t>Übrige Abzüge (abzgl. Selbstbehalt)</t>
  </si>
  <si>
    <t>Wertschriften und Guthaben</t>
  </si>
  <si>
    <t>Liegenschaften (ohne Geschäftsliegenschaften)</t>
  </si>
  <si>
    <t>Übrige Vermögenswerte</t>
  </si>
  <si>
    <t>Schulden</t>
  </si>
  <si>
    <t>Total Abzüge</t>
  </si>
  <si>
    <t>– 19</t>
  </si>
  <si>
    <t>20 – 34</t>
  </si>
  <si>
    <t>35 – 49</t>
  </si>
  <si>
    <t>50 – 64</t>
  </si>
  <si>
    <t>65 +</t>
  </si>
  <si>
    <t>Erwerbstätige</t>
  </si>
  <si>
    <t>ohne Kind</t>
  </si>
  <si>
    <t>Zweiverdienerpaare</t>
  </si>
  <si>
    <t>Stufen des Reineinkommens 
in 1'000 Franken</t>
  </si>
  <si>
    <t>Verwitwete</t>
  </si>
  <si>
    <t>Selbstständige</t>
  </si>
  <si>
    <t>Unselbstständige</t>
  </si>
  <si>
    <t>Ledige, Verwitwete, Geschiedene und getrennt Lebende</t>
  </si>
  <si>
    <t>80 +</t>
  </si>
  <si>
    <t>Steuerbares Einkommen</t>
  </si>
  <si>
    <t>Steuerbares Vermögen</t>
  </si>
  <si>
    <t>1–499</t>
  </si>
  <si>
    <t>500–999</t>
  </si>
  <si>
    <t>Einkommenssteuer
(100%)</t>
  </si>
  <si>
    <t>Vermögenssteuer
(100%)</t>
  </si>
  <si>
    <t>Kantonssteuer
(100%)</t>
  </si>
  <si>
    <t>Ledig</t>
  </si>
  <si>
    <t>Verwitwet</t>
  </si>
  <si>
    <t>Geschieden</t>
  </si>
  <si>
    <t>nach Zivilstand</t>
  </si>
  <si>
    <t>65 Jahre und älter</t>
  </si>
  <si>
    <t>nach Erwerbsart</t>
  </si>
  <si>
    <t>Selbständige</t>
  </si>
  <si>
    <t>Unselbständige</t>
  </si>
  <si>
    <t>nach Familientyp</t>
  </si>
  <si>
    <t>Ohne Kind</t>
  </si>
  <si>
    <t xml:space="preserve"> – Verheiratet</t>
  </si>
  <si>
    <t>nach Verdienerzahl</t>
  </si>
  <si>
    <t xml:space="preserve"> – Ohne Kind</t>
  </si>
  <si>
    <t>Altersrentner (65+)</t>
  </si>
  <si>
    <t>Total Steuerpflichtige im Kanton Aargau</t>
  </si>
  <si>
    <t>Einkommenssteuer</t>
  </si>
  <si>
    <t>Steuerpflichtige im Kanton Aargau mit Tarif A</t>
  </si>
  <si>
    <t>Steuerpflichtige im Kanton Aargau mit Tarif B</t>
  </si>
  <si>
    <t xml:space="preserve"> 100.0 – 149.9</t>
  </si>
  <si>
    <t xml:space="preserve"> 75.0 –   99.9</t>
  </si>
  <si>
    <t xml:space="preserve"> 50.0 –   74.9</t>
  </si>
  <si>
    <t>30.0 –   49.9</t>
  </si>
  <si>
    <t xml:space="preserve"> 20.0 –   29.9</t>
  </si>
  <si>
    <t>10.0 –   19.9</t>
  </si>
  <si>
    <t>0.1 –     9.9</t>
  </si>
  <si>
    <t xml:space="preserve"> 150.0 – 249.9</t>
  </si>
  <si>
    <t>250.0 – 499.9</t>
  </si>
  <si>
    <t>500.0 – 999.9</t>
  </si>
  <si>
    <t>1–24</t>
  </si>
  <si>
    <t>25–49</t>
  </si>
  <si>
    <t>50–99</t>
  </si>
  <si>
    <t>100–249</t>
  </si>
  <si>
    <t>250–499</t>
  </si>
  <si>
    <t>500–749</t>
  </si>
  <si>
    <t>750–999</t>
  </si>
  <si>
    <t>1'000–4'999</t>
  </si>
  <si>
    <t>Gemeinde</t>
  </si>
  <si>
    <t>Durchschnitt</t>
  </si>
  <si>
    <t>Total Vermögenswerte</t>
  </si>
  <si>
    <t>Kanton Aargau</t>
  </si>
  <si>
    <t>Bezirk Aarau</t>
  </si>
  <si>
    <t>Biberstein</t>
  </si>
  <si>
    <t>Densbüren</t>
  </si>
  <si>
    <t>Gränichen</t>
  </si>
  <si>
    <t>Hirschthal</t>
  </si>
  <si>
    <t>Küttigen</t>
  </si>
  <si>
    <t>Muhen</t>
  </si>
  <si>
    <t>Oberentfelden</t>
  </si>
  <si>
    <t>Suhr</t>
  </si>
  <si>
    <t>Unterentfelden</t>
  </si>
  <si>
    <t>Bezirk Baden</t>
  </si>
  <si>
    <t>Baden</t>
  </si>
  <si>
    <t>Bellikon</t>
  </si>
  <si>
    <t>Bergdietikon</t>
  </si>
  <si>
    <t>Ehrendingen</t>
  </si>
  <si>
    <t>Ennetbaden</t>
  </si>
  <si>
    <t>Fislisbach</t>
  </si>
  <si>
    <t>Freienwil</t>
  </si>
  <si>
    <t>Gebenstorf</t>
  </si>
  <si>
    <t>Killwangen</t>
  </si>
  <si>
    <t>Künten</t>
  </si>
  <si>
    <t>Mägenwil</t>
  </si>
  <si>
    <t>Mellingen</t>
  </si>
  <si>
    <t>Neuenhof</t>
  </si>
  <si>
    <t>Niederrohrdorf</t>
  </si>
  <si>
    <t>Oberrohrdorf</t>
  </si>
  <si>
    <t>Obersiggenthal</t>
  </si>
  <si>
    <t>Remetschwil</t>
  </si>
  <si>
    <t>Spreitenbach</t>
  </si>
  <si>
    <t>Turgi</t>
  </si>
  <si>
    <t>Untersiggenthal</t>
  </si>
  <si>
    <t>Wettingen</t>
  </si>
  <si>
    <t>Wohlenschwil</t>
  </si>
  <si>
    <t>Würenlingen</t>
  </si>
  <si>
    <t>Würenlos</t>
  </si>
  <si>
    <t>Bezirk Bremgarten</t>
  </si>
  <si>
    <t>Berikon</t>
  </si>
  <si>
    <t>Büttikon</t>
  </si>
  <si>
    <t>Dottikon</t>
  </si>
  <si>
    <t>Eggenwil</t>
  </si>
  <si>
    <t>Fischbach-Gösl.</t>
  </si>
  <si>
    <t>Hägglingen</t>
  </si>
  <si>
    <t>Islisberg</t>
  </si>
  <si>
    <t>Jonen</t>
  </si>
  <si>
    <t>Oberlunkhofen</t>
  </si>
  <si>
    <t>Oberwil-Lieli</t>
  </si>
  <si>
    <t>Rudolfstetten-Fr.</t>
  </si>
  <si>
    <t>Sarmenstorf</t>
  </si>
  <si>
    <t>Tägerig</t>
  </si>
  <si>
    <t>Uezwil</t>
  </si>
  <si>
    <t>Unterlunkhofen</t>
  </si>
  <si>
    <t>Villmergen</t>
  </si>
  <si>
    <t>Widen</t>
  </si>
  <si>
    <t>Zufikon</t>
  </si>
  <si>
    <t>Bezirk Brugg</t>
  </si>
  <si>
    <t>Auenstein</t>
  </si>
  <si>
    <t>Birr</t>
  </si>
  <si>
    <t>Birrhard</t>
  </si>
  <si>
    <t>Bözen</t>
  </si>
  <si>
    <t>Brugg</t>
  </si>
  <si>
    <t>Effingen</t>
  </si>
  <si>
    <t>Elfingen</t>
  </si>
  <si>
    <t>Habsburg</t>
  </si>
  <si>
    <t>Lupfig</t>
  </si>
  <si>
    <t>Mandach</t>
  </si>
  <si>
    <t>Mönthal</t>
  </si>
  <si>
    <t>Mülligen</t>
  </si>
  <si>
    <t>Remigen</t>
  </si>
  <si>
    <t>Riniken</t>
  </si>
  <si>
    <t>Rüfenach</t>
  </si>
  <si>
    <t>Scherz</t>
  </si>
  <si>
    <t>Schinznach-Bad</t>
  </si>
  <si>
    <t>Villigen</t>
  </si>
  <si>
    <t>Villnachern</t>
  </si>
  <si>
    <t>Windisch</t>
  </si>
  <si>
    <t>Bezirk Kulm</t>
  </si>
  <si>
    <t>Beinwil am See</t>
  </si>
  <si>
    <t>Birrwil</t>
  </si>
  <si>
    <t>Dürrenäsch</t>
  </si>
  <si>
    <t>Gontenschwil</t>
  </si>
  <si>
    <t>Holziken</t>
  </si>
  <si>
    <t>Leutwil</t>
  </si>
  <si>
    <t>Menziken</t>
  </si>
  <si>
    <t>Oberkulm</t>
  </si>
  <si>
    <t>Schlossrued</t>
  </si>
  <si>
    <t>Schmiedrued</t>
  </si>
  <si>
    <t>Schöftland</t>
  </si>
  <si>
    <t>Unterkulm</t>
  </si>
  <si>
    <t>Zetzwil</t>
  </si>
  <si>
    <t>Bezirk Laufenburg</t>
  </si>
  <si>
    <t>Eiken</t>
  </si>
  <si>
    <t>Frick</t>
  </si>
  <si>
    <t>Gansingen</t>
  </si>
  <si>
    <t>Gipf-Oberfrick</t>
  </si>
  <si>
    <t>Herznach</t>
  </si>
  <si>
    <t>Hornussen</t>
  </si>
  <si>
    <t>Kaisten</t>
  </si>
  <si>
    <t>Laufenburg</t>
  </si>
  <si>
    <t>Oberhof</t>
  </si>
  <si>
    <t>Oeschgen</t>
  </si>
  <si>
    <t>Schwaderloch</t>
  </si>
  <si>
    <t>Sisseln</t>
  </si>
  <si>
    <t>Ueken</t>
  </si>
  <si>
    <t>Wittnau</t>
  </si>
  <si>
    <t>Wölflinswil</t>
  </si>
  <si>
    <t>Zeihen</t>
  </si>
  <si>
    <t>Bezirk Lenzburg</t>
  </si>
  <si>
    <t>Ammerswil</t>
  </si>
  <si>
    <t>Boniswil</t>
  </si>
  <si>
    <t>Brunegg</t>
  </si>
  <si>
    <t>Dintikon</t>
  </si>
  <si>
    <t>Egliswil</t>
  </si>
  <si>
    <t>Fahrwangen</t>
  </si>
  <si>
    <t>Hallwil</t>
  </si>
  <si>
    <t>Hendschiken</t>
  </si>
  <si>
    <t>Hunzenschwil</t>
  </si>
  <si>
    <t>Lenzburg</t>
  </si>
  <si>
    <t>Meisterschwanden</t>
  </si>
  <si>
    <t>Möriken-Wildegg</t>
  </si>
  <si>
    <t>Niederlenz</t>
  </si>
  <si>
    <t>Othmarsingen</t>
  </si>
  <si>
    <t>Rupperswil</t>
  </si>
  <si>
    <t>Schafisheim</t>
  </si>
  <si>
    <t>Seengen</t>
  </si>
  <si>
    <t>Seon</t>
  </si>
  <si>
    <t>Staufen</t>
  </si>
  <si>
    <t>Bezirk Muri</t>
  </si>
  <si>
    <t>Abtwil</t>
  </si>
  <si>
    <t>Aristau</t>
  </si>
  <si>
    <t>Auw</t>
  </si>
  <si>
    <t>Beinwil (Freiamt)</t>
  </si>
  <si>
    <t>Besenbüren</t>
  </si>
  <si>
    <t>Bettwil</t>
  </si>
  <si>
    <t>Boswil</t>
  </si>
  <si>
    <t>Bünzen</t>
  </si>
  <si>
    <t>Buttwil</t>
  </si>
  <si>
    <t>Dietwil</t>
  </si>
  <si>
    <t>Geltwil</t>
  </si>
  <si>
    <t>Kallern</t>
  </si>
  <si>
    <t>Merenschwand</t>
  </si>
  <si>
    <t>Mühlau</t>
  </si>
  <si>
    <t>Oberrüti</t>
  </si>
  <si>
    <t>Rottenschwil</t>
  </si>
  <si>
    <t>Sins</t>
  </si>
  <si>
    <t>Waltenschwil</t>
  </si>
  <si>
    <t>Bezirk Rheinfelden</t>
  </si>
  <si>
    <t>Hellikon</t>
  </si>
  <si>
    <t>Kaiseraugst</t>
  </si>
  <si>
    <t>Magden</t>
  </si>
  <si>
    <t>Möhlin</t>
  </si>
  <si>
    <t>Mumpf</t>
  </si>
  <si>
    <t>Obermumpf</t>
  </si>
  <si>
    <t>Olsberg</t>
  </si>
  <si>
    <t>Rheinfelden</t>
  </si>
  <si>
    <t>Schupfart</t>
  </si>
  <si>
    <t>Wallbach</t>
  </si>
  <si>
    <t>Wegenstetten</t>
  </si>
  <si>
    <t>Zeiningen</t>
  </si>
  <si>
    <t>Zuzgen</t>
  </si>
  <si>
    <t>Bezirk Zofingen</t>
  </si>
  <si>
    <t>Aarburg</t>
  </si>
  <si>
    <t>Attelwil</t>
  </si>
  <si>
    <t>Bottenwil</t>
  </si>
  <si>
    <t>Brittnau</t>
  </si>
  <si>
    <t>Kirchleerau</t>
  </si>
  <si>
    <t>Kölliken</t>
  </si>
  <si>
    <t>Moosleerau</t>
  </si>
  <si>
    <t>Murgenthal</t>
  </si>
  <si>
    <t>Oftringen</t>
  </si>
  <si>
    <t>Reitnau</t>
  </si>
  <si>
    <t>Rothrist</t>
  </si>
  <si>
    <t>Safenwil</t>
  </si>
  <si>
    <t>Staffelbach</t>
  </si>
  <si>
    <t>Strengelbach</t>
  </si>
  <si>
    <t>Uerkheim</t>
  </si>
  <si>
    <t>Vordemwald</t>
  </si>
  <si>
    <t>Wiliberg</t>
  </si>
  <si>
    <t>Zofingen</t>
  </si>
  <si>
    <t>Bezirk Zurzach</t>
  </si>
  <si>
    <t>Bad Zurzach</t>
  </si>
  <si>
    <t>Baldingen</t>
  </si>
  <si>
    <t>Böbikon</t>
  </si>
  <si>
    <t>Böttstein</t>
  </si>
  <si>
    <t>Döttingen</t>
  </si>
  <si>
    <t>Endingen</t>
  </si>
  <si>
    <t>Fisibach</t>
  </si>
  <si>
    <t>Full-Reuenthal</t>
  </si>
  <si>
    <t>Kaiserstuhl</t>
  </si>
  <si>
    <t>Klingnau</t>
  </si>
  <si>
    <t>Koblenz</t>
  </si>
  <si>
    <t>Leibstadt</t>
  </si>
  <si>
    <t>Leuggern</t>
  </si>
  <si>
    <t>Mellikon</t>
  </si>
  <si>
    <t>Rietheim</t>
  </si>
  <si>
    <t>Rümikon</t>
  </si>
  <si>
    <t>Schneisingen</t>
  </si>
  <si>
    <t>Siglistorf</t>
  </si>
  <si>
    <t>Tegerfelden</t>
  </si>
  <si>
    <t>Wislikofen</t>
  </si>
  <si>
    <t>Gegenstand der Steuerstatistik</t>
  </si>
  <si>
    <t>Datenbasis</t>
  </si>
  <si>
    <t>Sachliche Abgrenzungen: Die Steuerstatistik der natürlichen Personen erfasst die besteuerten natürlichen Personen. Nicht enthalten sind die quellenbesteuerten Ausländer, die Kapitalgesellschaften und Genossenschaften, die mit einer Jahressteuer separat erfassten Einkünfte (z.B. Vorsorge) sowie die Grundstückgewinn- und Erbschaftssteuern.</t>
  </si>
  <si>
    <t>Über die Kapitalgesellschaften, Genossenschaften, Stiftungen und Vereine ist ebenfalls für das Jahr 2011 eine Publikation (Steuerstatistik 2011 – Juristische Personen, stat.kurzinfo Nr. 9) erschienen.</t>
  </si>
  <si>
    <t>a) Einkünfte</t>
  </si>
  <si>
    <t>- Einkünfte aus Wertschriften und Kapitalanlagen</t>
  </si>
  <si>
    <t>- Einkünfte aus Liegenschaften inkl. Nutzniessung und Wohnrecht</t>
  </si>
  <si>
    <t>- Weitere Einkünfte und Gewinne (wie Unterhaltsbeiträge, Erträge aus unverteilten Erbschaften oder Geschäftsanteilen Dritter, Kapitalabfindungen für wiederkehrende Leistungen etc.)</t>
  </si>
  <si>
    <t>b) Abzüge</t>
  </si>
  <si>
    <t>- Schuldzinsen</t>
  </si>
  <si>
    <t>- Einkaufsbeiträge Säule 2 und Beiträge Säule 3a (Einzelperson / Ehemann und Ehefrau)</t>
  </si>
  <si>
    <t>- Versicherungsprämien und Zinsen von Sparkapitalien</t>
  </si>
  <si>
    <t>- Weitere Abzüge (wie persönliche Beiträge nicht erwerbstätiger Personen an die AHV / IV / EO, Zuwendungen an steuerbefreite politische Parteien, freiwillige Zuwendungen, Vermögensverwaltungskosten, Sonderabzug für zweitverdienenden Ehegatten, Krankheits-, Unfall- oder Invaliditätskosten etc.)</t>
  </si>
  <si>
    <t>- Steuerfreibeträge (Kinderabzug, Unterstützungsabzug für unterstützte Personen, Invalidenabzug und Betreuungsabzug)</t>
  </si>
  <si>
    <t>- Zusätzlicher Sozialabzug für tiefe Einkommen (Kleinverdienerabzug)</t>
  </si>
  <si>
    <t>c) Einkommen</t>
  </si>
  <si>
    <t>Verfügbare Informationen</t>
  </si>
  <si>
    <t>In der Analyse wurden folgende Informationen für die Auswertungen verwendet:</t>
  </si>
  <si>
    <t>- Total Einkünfte</t>
  </si>
  <si>
    <t>- Reineinkommen insgesamt</t>
  </si>
  <si>
    <t>- Steuerbares Einkommen insgesamt</t>
  </si>
  <si>
    <t>- Satzbestimmendes Einkommen</t>
  </si>
  <si>
    <t>- Steuerbares Einkommen Kanton Aargau</t>
  </si>
  <si>
    <t>d) Vermögenswerte</t>
  </si>
  <si>
    <t>- Wertschriften und Guthaben</t>
  </si>
  <si>
    <t>- Lebens- und Rentenversicherungen</t>
  </si>
  <si>
    <t>- Liegenschaften</t>
  </si>
  <si>
    <t>- Betriebsvermögen selbständig Erwerbender</t>
  </si>
  <si>
    <t>e) Schulden</t>
  </si>
  <si>
    <t>- Steuerfreibetrag</t>
  </si>
  <si>
    <t>- Abzug für Kinder</t>
  </si>
  <si>
    <t>f) Steuerfreie Beträge</t>
  </si>
  <si>
    <t>g) Vermögen</t>
  </si>
  <si>
    <t>- Total Vermögenswerte</t>
  </si>
  <si>
    <t>- Reinvermögen insgesamt</t>
  </si>
  <si>
    <t>- Steuerbares Vermögen insgesamt</t>
  </si>
  <si>
    <t>- Satzbestimmendes Vermögen</t>
  </si>
  <si>
    <t>- Steuerbares Vermögen Kanton Aargau</t>
  </si>
  <si>
    <r>
      <t>Anzahl Pflichtige</t>
    </r>
    <r>
      <rPr>
        <vertAlign val="superscript"/>
        <sz val="10"/>
        <rFont val="Arial"/>
        <family val="2"/>
      </rPr>
      <t>1</t>
    </r>
  </si>
  <si>
    <r>
      <t>Total der Vermögenswerte</t>
    </r>
    <r>
      <rPr>
        <b/>
        <vertAlign val="superscript"/>
        <sz val="10"/>
        <rFont val="Arial"/>
        <family val="2"/>
      </rPr>
      <t>2</t>
    </r>
  </si>
  <si>
    <r>
      <t>Reineinkommen</t>
    </r>
    <r>
      <rPr>
        <b/>
        <vertAlign val="superscript"/>
        <sz val="10"/>
        <rFont val="Arial"/>
        <family val="2"/>
      </rPr>
      <t>2</t>
    </r>
  </si>
  <si>
    <r>
      <t>Total Einkünfte</t>
    </r>
    <r>
      <rPr>
        <b/>
        <vertAlign val="superscript"/>
        <sz val="10"/>
        <rFont val="Arial"/>
        <family val="2"/>
      </rPr>
      <t>2</t>
    </r>
  </si>
  <si>
    <t>1. Bei den Steuerpflichtigen handelt es sich um Primär- und Sekundärpflichtige.</t>
  </si>
  <si>
    <r>
      <t>Reinvermögen</t>
    </r>
    <r>
      <rPr>
        <b/>
        <vertAlign val="superscript"/>
        <sz val="10"/>
        <rFont val="Arial"/>
        <family val="2"/>
      </rPr>
      <t>2</t>
    </r>
  </si>
  <si>
    <r>
      <t>Total Einkünfte</t>
    </r>
    <r>
      <rPr>
        <b/>
        <vertAlign val="superscript"/>
        <sz val="10"/>
        <rFont val="Arial"/>
        <family val="2"/>
      </rPr>
      <t>4</t>
    </r>
  </si>
  <si>
    <r>
      <t>Reineinkommen</t>
    </r>
    <r>
      <rPr>
        <b/>
        <vertAlign val="superscript"/>
        <sz val="10"/>
        <rFont val="Arial"/>
        <family val="2"/>
      </rPr>
      <t>4</t>
    </r>
  </si>
  <si>
    <r>
      <t>Total der Vermögenswerte</t>
    </r>
    <r>
      <rPr>
        <b/>
        <vertAlign val="superscript"/>
        <sz val="10"/>
        <rFont val="Arial"/>
        <family val="2"/>
      </rPr>
      <t>4</t>
    </r>
  </si>
  <si>
    <r>
      <t>Reinvermögen</t>
    </r>
    <r>
      <rPr>
        <b/>
        <vertAlign val="superscript"/>
        <sz val="10"/>
        <rFont val="Arial"/>
        <family val="2"/>
      </rPr>
      <t>4</t>
    </r>
  </si>
  <si>
    <t>1. Bei den Steuerpflichtigen handelt es sich um Steuerpflichtige unter 65 Jahren mit Wohnsitz im Kanton Aargau (Primärpflichtige).</t>
  </si>
  <si>
    <t>1. Bei den Steuerpflichtigen handelt es sich um Steuerpflichtige (65 Jahre und älter) mit Wohnsitz im Kanton Aargau (Primärpflichtige).</t>
  </si>
  <si>
    <t>1. Bei den Steuerpflichtigen handelt es sich um Primär- und Sekundärpflichtige (65 Jahre und älter).</t>
  </si>
  <si>
    <t>Steuerpflichtige im Kanton Aargau insgesamt</t>
  </si>
  <si>
    <t>Mettauertal</t>
  </si>
  <si>
    <t>Altersklassen</t>
  </si>
  <si>
    <t>Reineinkommen in Franken pro Pflichtigen</t>
  </si>
  <si>
    <t>20 - 29</t>
  </si>
  <si>
    <t>30 - 39</t>
  </si>
  <si>
    <t>40 - 49</t>
  </si>
  <si>
    <t>50 - 59</t>
  </si>
  <si>
    <t>60 - 64</t>
  </si>
  <si>
    <t>Reinvermögen in Franken pro Pflichtigen</t>
  </si>
  <si>
    <t>Einkommenssteuer (in 1‘000 Franken)</t>
  </si>
  <si>
    <t>25.0 –   49.9</t>
  </si>
  <si>
    <t>50.0 –   74.9</t>
  </si>
  <si>
    <t>75.0 –   99.9</t>
  </si>
  <si>
    <t>100.0 – 199.9</t>
  </si>
  <si>
    <t>0.1 –   24.9</t>
  </si>
  <si>
    <t>0.1 –  199.9</t>
  </si>
  <si>
    <t>200 –  499.9</t>
  </si>
  <si>
    <t>500 –  999.9</t>
  </si>
  <si>
    <t>Vermögenssteuer (in 1‘000 Franken)</t>
  </si>
  <si>
    <t>Kantonssteuer</t>
  </si>
  <si>
    <t>Einkommenssteuer (100%)</t>
  </si>
  <si>
    <t>Vermögenssteuer (100 %)</t>
  </si>
  <si>
    <t>Stufen des steuerbaren Vermögens</t>
  </si>
  <si>
    <t>Stufen des steuerbaren Einkommens</t>
  </si>
  <si>
    <t>0 Fr.</t>
  </si>
  <si>
    <t>200'000 Fr. +</t>
  </si>
  <si>
    <t>0.1                -  199'999 Fr.</t>
  </si>
  <si>
    <t>200'000       -  499'999 Fr.</t>
  </si>
  <si>
    <t>500'000       -  999'999 Fr.</t>
  </si>
  <si>
    <t>1'000'000    -  1'999'999 Fr.</t>
  </si>
  <si>
    <t>2'000'000 Fr. +</t>
  </si>
  <si>
    <t>150 +</t>
  </si>
  <si>
    <t>500.0 +</t>
  </si>
  <si>
    <t>Fischbach-Göslikon</t>
  </si>
  <si>
    <t>Verheiratete Zweiverdienerpaare</t>
  </si>
  <si>
    <t>(siehe snat_pubG4_Flyer.sps)</t>
  </si>
  <si>
    <t>Buchs (AG)</t>
  </si>
  <si>
    <t>Erlinsbach (AG)</t>
  </si>
  <si>
    <t>Birmenstorf (AG)</t>
  </si>
  <si>
    <t>Stetten (AG)</t>
  </si>
  <si>
    <t>Arni (AG)</t>
  </si>
  <si>
    <t>Bremgarten (AG)</t>
  </si>
  <si>
    <t>Niederwil (AG)</t>
  </si>
  <si>
    <t>Wohlen (AG)</t>
  </si>
  <si>
    <t>Hausen (AG)</t>
  </si>
  <si>
    <t>Thalheim (AG)</t>
  </si>
  <si>
    <t>Veltheim (AG)</t>
  </si>
  <si>
    <t>Burg (AG)</t>
  </si>
  <si>
    <t>Leimbach (AG)</t>
  </si>
  <si>
    <t>Reinach (AG)</t>
  </si>
  <si>
    <t>Teufenthal (AG)</t>
  </si>
  <si>
    <t>Münchwilen (AG)</t>
  </si>
  <si>
    <t>Holderbank (AG)</t>
  </si>
  <si>
    <t>Muri (AG)</t>
  </si>
  <si>
    <t>Stein (AG)</t>
  </si>
  <si>
    <t>Lengnau (AG)</t>
  </si>
  <si>
    <t>Rekingen (AG)</t>
  </si>
  <si>
    <t>2. Steuerpflichtige Rentenempfänger, die unabhängig ihres Alters ein Renten- und Pensionseinkommen aufweisen, das mindestens 80 % des gesamten Erwerbs-, Renten- und Pensionseinkommens ausmacht.</t>
  </si>
  <si>
    <t>3. Steuerpflichtige Rentenempfänger, die unabhängig ihres Alters ein Renten- und Pensionseinkommen aufweisen, das über 50 % aber unter 80 % des gesamten Erwerbs-, Renten- und Pensionseinkommens ausmacht.</t>
  </si>
  <si>
    <t>1. Bei den Steuerpflichtigen handelt es sich um Steuerpflichtige (&lt; 65 Jahre) mit Wohnsitz im Kanton Aargau (Primärpflichtige).</t>
  </si>
  <si>
    <t>1'000 –1'999.9</t>
  </si>
  <si>
    <t>Einkünfte im In- und Ausland</t>
  </si>
  <si>
    <t>Vermögen im In- und Ausland</t>
  </si>
  <si>
    <t>Ledige, Verwitwete, Geschie-
dene und getrennt Lebende</t>
  </si>
  <si>
    <t>Ledige, Verwitwete, Geschiedene und 
getrennt Lebende</t>
  </si>
  <si>
    <t>–49.9</t>
  </si>
  <si>
    <t>Bözberg</t>
  </si>
  <si>
    <r>
      <t>Rentner, EA: &lt;20%</t>
    </r>
    <r>
      <rPr>
        <vertAlign val="superscript"/>
        <sz val="10"/>
        <rFont val="Arial"/>
        <family val="2"/>
      </rPr>
      <t>2</t>
    </r>
  </si>
  <si>
    <r>
      <t>Rentner, EA: 20%–49%</t>
    </r>
    <r>
      <rPr>
        <vertAlign val="superscript"/>
        <sz val="10"/>
        <rFont val="Arial"/>
        <family val="2"/>
      </rPr>
      <t>3</t>
    </r>
  </si>
  <si>
    <r>
      <t>Übrige</t>
    </r>
    <r>
      <rPr>
        <vertAlign val="superscript"/>
        <sz val="10"/>
        <rFont val="Arial"/>
        <family val="2"/>
      </rPr>
      <t>4</t>
    </r>
  </si>
  <si>
    <r>
      <t>Alleinstehend</t>
    </r>
    <r>
      <rPr>
        <vertAlign val="superscript"/>
        <sz val="10"/>
        <rFont val="Arial"/>
        <family val="2"/>
      </rPr>
      <t>5</t>
    </r>
  </si>
  <si>
    <r>
      <t xml:space="preserve"> – Alleinstehend</t>
    </r>
    <r>
      <rPr>
        <vertAlign val="superscript"/>
        <sz val="10"/>
        <rFont val="Arial"/>
        <family val="2"/>
      </rPr>
      <t>5</t>
    </r>
  </si>
  <si>
    <t>ausmacht.</t>
  </si>
  <si>
    <t>Pensionseinkommens ausmacht.</t>
  </si>
  <si>
    <t>5. Ledige, Verwitwete, Geschiedene und getrennt Lebende. Die Unterteilung erfolgt aufgrund des gesetzlichen Zivilstandes.</t>
  </si>
  <si>
    <t>Abzüge</t>
  </si>
  <si>
    <t>Wertschriften und Kapitalanlagen</t>
  </si>
  <si>
    <t>Rudolfstetten-Friedli</t>
  </si>
  <si>
    <t>Schinznach</t>
  </si>
  <si>
    <t>Betriebsvermögen selbstständig Erwerbende</t>
  </si>
  <si>
    <t>Lebens- und Rentenversicherung (Steuerwert)</t>
  </si>
  <si>
    <t>2. Negative Werte von einzelnen Pflichtigen beim Total der Einkünfte, beim Reineinkommen, beim Total der Vermögenswerte oder beim Reinvermögen wurden auf Null gesetzt. Die einzelnen Einkommens- und Vermögensteile wurden jedoch nicht angepasst. Das hat zur Folge, dass eine Addition der einzelnen Positionen in der Regel nicht mit den ausgewiesenen Summen übereinstimmt.</t>
  </si>
  <si>
    <t>Einkommens- und Vermögensverhältnisse nach sozioökonomischen Merkmalen</t>
  </si>
  <si>
    <t>Einkommens- und Vermögenssteuern im Kanton Aargau</t>
  </si>
  <si>
    <t>2. Steuerpflichtige Rentenempfänger, die unabhängig ihres Alters ein Renten- und Pensionseinkommen aufweisen, das mindestens 80% des gesamten Erwerbs-, Renten- und Pensionseinkommens ausmacht.</t>
  </si>
  <si>
    <t>3. Steuerpflichtige Rentenempfänger, die unabhängig ihres Alters ein Renten- und Pensionseinkommen aufweisen, das über 50% aber unter 80% des gesamten Erwerbs-, Renten- und Pensionseinkommens ausmacht.</t>
  </si>
  <si>
    <t>4. Negative Werte von einzelnen Pflichtigen beim Total der Einkünfte, beim Reineinkommen, beim Total der Vermögenswerte oder beim Reinvermögen wurden auf Null gesetzt. Die einzelnen Einkommens- und Vermögensteile wurden jedoch nicht angepasst. Das hat zur Folge, dass eine Addition der einzelnen Positionen in der Regel nicht mit den ausgewiesenen Summen übereinstimmt.</t>
  </si>
  <si>
    <t>Einkommen, Vermögen und Steuern der Altersrentnerinnen und -rentner (65 Jahre und älter)</t>
  </si>
  <si>
    <t>2. Steuerpflichtige Rentenempfänger, die unabhängig ihres Alters ein Renten- und Pensionseinkommen aufweisen, das mindestens 80% des gesamten Erwerbs-, Renten- und Pensionseinkommens</t>
  </si>
  <si>
    <t>3. Steuerpflichtige Rentenempfänger, die unabhängig ihres Alters ein Renten- und Pensionseinkommen aufweisen, das über 50% aber unter 80% des gesamten Erwerbs-, Renten- und</t>
  </si>
  <si>
    <r>
      <t>2. Steuerpflichtige, die im Kanton nur für einen Teil ihres Einkommens steuerpflichtig sind, entrichten die Steuern für die im Kanton steuerbaren Werte nach dem Steuersatz, der ihrem gesamten Einkommen entspricht. Steuerfreie Beiträge werden anteilsmässig gewährt (</t>
    </r>
    <r>
      <rPr>
        <sz val="9"/>
        <rFont val="Calibri"/>
        <family val="2"/>
      </rPr>
      <t>§</t>
    </r>
    <r>
      <rPr>
        <sz val="9"/>
        <rFont val="Arial"/>
        <family val="2"/>
      </rPr>
      <t xml:space="preserve">19 Abs. 1 StG). Als Folge kann die ausgewiesene Steuerbelastung, die auf das steuerbare Einkommen im Kanton Aargau bezogen ist, einerseits für tiefe Einkommen höher ausfallen als für höhere und andererseits auch für die Steuerbelastung einer Klasse beim Tarif B grösser sein als beim Tarif A. </t>
    </r>
  </si>
  <si>
    <t>–24.9</t>
  </si>
  <si>
    <t>- Berufskosten bei unselbstständiger Tätigkeit (Einzelperson / Ehemann und Ehefrau)</t>
  </si>
  <si>
    <t>- Einkünfte aus unselbstständiger Tätigkeit (Einzelperson / Ehemann und Ehefrau)</t>
  </si>
  <si>
    <t>- Einkünfte aus selbstständiger Tätigkeit (Einzelperson / Ehemann und Ehefrau)</t>
  </si>
  <si>
    <t>- Einkünfte aus Sozial- und anderen Versicherungen (Einzelperson / Ehemann und Ehefrau)</t>
  </si>
  <si>
    <t>Bei den Steuern handelt es sich in der Regel um die einfache (100%-ige) Kantonssteuer. Nicht berücksichtigt sind somit die vom Grossen Rat festgesetzte Reduktion des Steuerfusses für die ordentliche Kantonssteuer sowie ein allfälliger Zuschlag für den direkten Finanzausgleich, der im Spitalgesetz festgelegte Zuschlag und die Steuern der Gemeinden.</t>
  </si>
  <si>
    <t>- Fremdbetreuung von Kindern</t>
  </si>
  <si>
    <t>Hinweis: Aus Datenschutzgründen wird eine zu kleine Anzahl an Steuerpflichtigen in einer Klasse zur unteren Einkommens- bzw. Vermögensstufe dazugerechnet.</t>
  </si>
  <si>
    <r>
      <t>Einverdienerpaare</t>
    </r>
    <r>
      <rPr>
        <vertAlign val="superscript"/>
        <sz val="10"/>
        <rFont val="Arial"/>
        <family val="2"/>
      </rPr>
      <t>6</t>
    </r>
  </si>
  <si>
    <t>6. Inklusive Personen ohne Einkünfte aus selbstständiger oder unselbstständiger Tätigkeit.</t>
  </si>
  <si>
    <t>- Übrige Vermögenswerte (wie Bargeld, Gold und andere Edelmetalle, Guthaben Verrechnungssteuer, Anteile an unverteilten Erbschaften, private Fahrzeuge etc.)</t>
  </si>
  <si>
    <r>
      <t>Pflichtige</t>
    </r>
    <r>
      <rPr>
        <b/>
        <vertAlign val="superscript"/>
        <sz val="10"/>
        <rFont val="Arial"/>
        <family val="2"/>
      </rPr>
      <t>1</t>
    </r>
  </si>
  <si>
    <r>
      <t>Reineinkommen</t>
    </r>
    <r>
      <rPr>
        <b/>
        <vertAlign val="superscript"/>
        <sz val="10"/>
        <rFont val="Arial"/>
        <family val="2"/>
      </rPr>
      <t>3</t>
    </r>
  </si>
  <si>
    <r>
      <t>Total Vermögenswerte</t>
    </r>
    <r>
      <rPr>
        <b/>
        <vertAlign val="superscript"/>
        <sz val="10"/>
        <rFont val="Arial"/>
        <family val="2"/>
      </rPr>
      <t>4</t>
    </r>
  </si>
  <si>
    <r>
      <t>Reinvermögen</t>
    </r>
    <r>
      <rPr>
        <b/>
        <vertAlign val="superscript"/>
        <sz val="10"/>
        <rFont val="Arial"/>
        <family val="2"/>
      </rPr>
      <t>5</t>
    </r>
  </si>
  <si>
    <r>
      <t>Einverdienerpaare</t>
    </r>
    <r>
      <rPr>
        <b/>
        <vertAlign val="superscript"/>
        <sz val="10"/>
        <rFont val="Arial"/>
        <family val="2"/>
      </rPr>
      <t>3</t>
    </r>
  </si>
  <si>
    <r>
      <t>Verheiratete Einverdienerpaare</t>
    </r>
    <r>
      <rPr>
        <b/>
        <vertAlign val="superscript"/>
        <sz val="10"/>
        <rFont val="Arial"/>
        <family val="2"/>
      </rPr>
      <t>2</t>
    </r>
  </si>
  <si>
    <r>
      <t>Rentner
Erwerbsanteil unter 20%</t>
    </r>
    <r>
      <rPr>
        <b/>
        <vertAlign val="superscript"/>
        <sz val="10"/>
        <rFont val="Arial"/>
        <family val="2"/>
      </rPr>
      <t>2</t>
    </r>
  </si>
  <si>
    <t>Tabelle 1:</t>
  </si>
  <si>
    <t>Tabelle 2:</t>
  </si>
  <si>
    <t>Tabelle 3:</t>
  </si>
  <si>
    <t>Tabelle 4:</t>
  </si>
  <si>
    <t>Tabelle 5:</t>
  </si>
  <si>
    <t>Tabelle 6:</t>
  </si>
  <si>
    <t>Tabelle 7:</t>
  </si>
  <si>
    <t>Tabelle 8:</t>
  </si>
  <si>
    <t>Tabelle 9:</t>
  </si>
  <si>
    <t>Tabelle 10:</t>
  </si>
  <si>
    <t xml:space="preserve"> </t>
  </si>
  <si>
    <t>Tabelle 16:</t>
  </si>
  <si>
    <t>Tabelle 17:</t>
  </si>
  <si>
    <t>Tabelle 18:</t>
  </si>
  <si>
    <t>Tabelle 19:</t>
  </si>
  <si>
    <t>Tabelle 20:</t>
  </si>
  <si>
    <t>Tabelle 21a:</t>
  </si>
  <si>
    <t>Tabelle 21b:</t>
  </si>
  <si>
    <t>Tabelle 22a:</t>
  </si>
  <si>
    <t>Tabelle 22b:</t>
  </si>
  <si>
    <t>Tabelle 23:</t>
  </si>
  <si>
    <t>Tabelle 24:</t>
  </si>
  <si>
    <t>Tabelle 25:</t>
  </si>
  <si>
    <t>Tabelle 26a:</t>
  </si>
  <si>
    <t>Tabelle 26b:</t>
  </si>
  <si>
    <t>Tabelle 27:</t>
  </si>
  <si>
    <t>Tabelle 28:</t>
  </si>
  <si>
    <t xml:space="preserve">             10'000 –</t>
  </si>
  <si>
    <t xml:space="preserve">              10'000 –</t>
  </si>
  <si>
    <t xml:space="preserve">               200.0 –</t>
  </si>
  <si>
    <t xml:space="preserve">              2'000 –</t>
  </si>
  <si>
    <t>25.0–49.9</t>
  </si>
  <si>
    <t>50.0–99.9</t>
  </si>
  <si>
    <t>100.0–149.9</t>
  </si>
  <si>
    <t>100.0–199.9</t>
  </si>
  <si>
    <t>200.0–499.9</t>
  </si>
  <si>
    <t>in Prozent</t>
  </si>
  <si>
    <t>in 1'000 Franken</t>
  </si>
  <si>
    <t>in Franken</t>
  </si>
  <si>
    <t>10'000–
19'999</t>
  </si>
  <si>
    <t>20'000–
49'999</t>
  </si>
  <si>
    <t>–19</t>
  </si>
  <si>
    <t>20–34</t>
  </si>
  <si>
    <t>35–49</t>
  </si>
  <si>
    <t>50–64</t>
  </si>
  <si>
    <t>selbst-
ständige</t>
  </si>
  <si>
    <t>unselbst-
ständige</t>
  </si>
  <si>
    <t>Ver-
heiratete</t>
  </si>
  <si>
    <t xml:space="preserve">Ver-
witwete </t>
  </si>
  <si>
    <t>Ge-
schiedene</t>
  </si>
  <si>
    <t>Steuerbelastung 
durch die…</t>
  </si>
  <si>
    <t>65–79</t>
  </si>
  <si>
    <t>Quelle: Statistik Aargau</t>
  </si>
  <si>
    <t>Aarau</t>
  </si>
  <si>
    <r>
      <t>Pflichtige</t>
    </r>
    <r>
      <rPr>
        <b/>
        <vertAlign val="superscript"/>
        <sz val="10"/>
        <rFont val="Arial"/>
        <family val="2"/>
      </rPr>
      <t xml:space="preserve">2 
</t>
    </r>
    <r>
      <rPr>
        <b/>
        <sz val="10"/>
        <rFont val="Arial"/>
        <family val="2"/>
      </rPr>
      <t>absolut</t>
    </r>
  </si>
  <si>
    <t>1. Bei den Steuerpflichtigen handelt es sich um Steuerpflichtige (65 Jahre und älter) mit Wohnsitz im Kanton Aargau 
(Primärpflichtige).</t>
  </si>
  <si>
    <t>2. Beinhaltet die gesamten Einkünfte im In- und Ausland</t>
  </si>
  <si>
    <t>3. Basiert auf den Einkünften im In- und Ausland</t>
  </si>
  <si>
    <t>4. Basiert auf den Einkünften im Kanton Aargau</t>
  </si>
  <si>
    <t>5. Beinhaltet die gesamten Vermögenswerte im In- und Ausland</t>
  </si>
  <si>
    <t>6. Basiert auf den Vermögenswerten im In- und Ausland</t>
  </si>
  <si>
    <t>7. Basiert auf den Vermögenswerten im Kanton Aargau</t>
  </si>
  <si>
    <t xml:space="preserve">                                        Ehepartner</t>
  </si>
  <si>
    <t xml:space="preserve">                                     Ehepartner</t>
  </si>
  <si>
    <t xml:space="preserve">                                                     Ehepartner</t>
  </si>
  <si>
    <t>Mit Kind(er)</t>
  </si>
  <si>
    <t>…</t>
  </si>
  <si>
    <t>1. Einkommenssteuer (100%) in Prozent des steuerbaren Einkommens im Kanton Aargau</t>
  </si>
  <si>
    <t>2. Vermögenssteuer (100%) in Promille des steuerbaren Vermögens im Kanton Aargau</t>
  </si>
  <si>
    <t>4. Beinhaltet die gesamten Vermögenswerte im In- und Ausland</t>
  </si>
  <si>
    <t>5. Basiert auf den Vermögenswerten im In- und Ausland</t>
  </si>
  <si>
    <r>
      <t>Anzahl Pflichtige</t>
    </r>
    <r>
      <rPr>
        <vertAlign val="superscript"/>
        <sz val="10"/>
        <rFont val="Arial"/>
        <family val="2"/>
      </rPr>
      <t>2</t>
    </r>
  </si>
  <si>
    <r>
      <t>Total Einkünfte</t>
    </r>
    <r>
      <rPr>
        <b/>
        <vertAlign val="superscript"/>
        <sz val="10"/>
        <rFont val="Arial"/>
        <family val="2"/>
      </rPr>
      <t>3</t>
    </r>
  </si>
  <si>
    <t xml:space="preserve">1. Die Klasseneinteilung erfolgt aufgrund des Alters des Hauptpflichtigen. </t>
  </si>
  <si>
    <t>2. Bei den Steuerpflichtigen handelt es sich um Steuerpflichtige mit Wohnsitz im Kanton Aargau (Primärpflichtige).</t>
  </si>
  <si>
    <t>3. Negative Werte von einzelnen Pflichtigen beim Total der Einkünfte, beim Reineinkommen, beim Total der Vermögenswerte oder beim Reinvermögen wurden auf Null gesetzt. Die einzelnen Einkommens- und Vermögensteile wurden jedoch nicht angepasst. Das hat zur Folge, dass eine Addition der einzelnen Positionen in der Regel nicht mit den ausgewiesenen Summen übereinstimmt.</t>
  </si>
  <si>
    <t>3. Inklusive Personen ohne Einkünfte aus selbstständiger oder unselbstständiger Tätigkeit</t>
  </si>
  <si>
    <r>
      <t>Pflichtige</t>
    </r>
    <r>
      <rPr>
        <b/>
        <vertAlign val="superscript"/>
        <sz val="10"/>
        <rFont val="Arial"/>
        <family val="2"/>
      </rPr>
      <t>2</t>
    </r>
  </si>
  <si>
    <t>2.  Inklusive Personen ohne Einkünfte aus selbstständiger oder unselbstständiger Tätigkeit</t>
  </si>
  <si>
    <t xml:space="preserve">                                                    Ehepartner</t>
  </si>
  <si>
    <t xml:space="preserve">1. Bei den Steuerpflichtigen handelt es sich um Steuerpflichtige mit Wohnsitz im Kanton Aargau (Primärpflichtige).
Berücksichtigt sind die Steuerpflichtigen mit einer geprüften Steuererklärung für das Steuerjahr 2015 und 2016. Die Daten für einzelne Gemeinden wurden nicht auf die Gesamtzahl der Steuerpflichtigen im Kanton Aargau hochgerechnet. </t>
  </si>
  <si>
    <t>Steuerstatistik 2017 – Natürliche Personen</t>
  </si>
  <si>
    <t>In Franken</t>
  </si>
  <si>
    <t>Ein-kommens-steuer 100%, in Fr. pro Pflichtigen</t>
  </si>
  <si>
    <t>Ver-mögens-steuer 100%, 
in Fr. pro Pflichtigen</t>
  </si>
  <si>
    <t>Kantons-steuer 100%,
in Fr. pro Pflichtigen</t>
  </si>
  <si>
    <t>Stufen des Reineinkommens, 
in 1'000 Franken</t>
  </si>
  <si>
    <t>in 1'000 
Franken</t>
  </si>
  <si>
    <t>Stufen des Reinvermögens, 
in 1'000 Franken</t>
  </si>
  <si>
    <t>Stufen des
Reineinkommens,
in 1'000 Franken</t>
  </si>
  <si>
    <t>10'000 –</t>
  </si>
  <si>
    <t>Einkommens- bzw. Vermögensteile
Durchschnittswerte, in Franken pro Pflichtigen</t>
  </si>
  <si>
    <t>Reinein-kommen,
in 1'000 Fr.</t>
  </si>
  <si>
    <t>Rein-vermögen,
in 1'000 Fr.</t>
  </si>
  <si>
    <t>Stufen des Reinvermögens,
in 1'000 Franken</t>
  </si>
  <si>
    <r>
      <t>Rentner 
Erwerbsanteil 20%–49%</t>
    </r>
    <r>
      <rPr>
        <b/>
        <vertAlign val="superscript"/>
        <sz val="10"/>
        <rFont val="Arial"/>
        <family val="2"/>
      </rPr>
      <t>3</t>
    </r>
  </si>
  <si>
    <t>Reinein-kommen, in 1'000 Fr.</t>
  </si>
  <si>
    <t>Rein-
vermögen, in 1'000 Fr.</t>
  </si>
  <si>
    <t>Stufen des Reinvermögens
in 1'000 Franken</t>
  </si>
  <si>
    <t>Total Einkünfte, 
in 1'000 Franken</t>
  </si>
  <si>
    <t>Reineinkommen,
in 1'000 Franken</t>
  </si>
  <si>
    <t>Total Vermögenswerte,
in 1'000 Franken</t>
  </si>
  <si>
    <t>Reinvermögen,
in 1'000 Franken</t>
  </si>
  <si>
    <t>Stufen des steuerbaren Einkommens, 
in 1'000 Franken</t>
  </si>
  <si>
    <t>Stufen des steuerbaren Vermögens, 
in 1'000 Franken</t>
  </si>
  <si>
    <r>
      <t>Stufen der 
Einkommenssteuer</t>
    </r>
    <r>
      <rPr>
        <b/>
        <vertAlign val="superscript"/>
        <sz val="10"/>
        <rFont val="Arial"/>
        <family val="2"/>
      </rPr>
      <t>1</t>
    </r>
    <r>
      <rPr>
        <b/>
        <sz val="10"/>
        <rFont val="Arial"/>
        <family val="2"/>
      </rPr>
      <t>,
in Franken</t>
    </r>
  </si>
  <si>
    <t>in Mio. Franken</t>
  </si>
  <si>
    <t>Stufen des steuer-baren Einkommens,
in 1'000 Franken</t>
  </si>
  <si>
    <r>
      <t>Einkommens-steuer</t>
    </r>
    <r>
      <rPr>
        <b/>
        <vertAlign val="superscript"/>
        <sz val="10"/>
        <rFont val="Arial"/>
        <family val="2"/>
      </rPr>
      <t xml:space="preserve">2 </t>
    </r>
    <r>
      <rPr>
        <b/>
        <sz val="10"/>
        <rFont val="Arial"/>
        <family val="2"/>
      </rPr>
      <t>(100%) pro 
Pflichtigen, 
in Franken</t>
    </r>
  </si>
  <si>
    <t>Steuer-belastung,
in Prozent</t>
  </si>
  <si>
    <t xml:space="preserve">Reinein-kommen </t>
  </si>
  <si>
    <t>Reinver-mögen</t>
  </si>
  <si>
    <t>Kantons-steuer</t>
  </si>
  <si>
    <t>In Millionen Franken</t>
  </si>
  <si>
    <t>Stufen des Reineinkommens
in 1'000 Franken</t>
  </si>
  <si>
    <t>Stufen des Reineinkommens,
in 1'000 Franken</t>
  </si>
  <si>
    <r>
      <t>© Statistik Aargau, 9</t>
    </r>
    <r>
      <rPr>
        <sz val="9"/>
        <color rgb="FFFF0000"/>
        <rFont val="Arial"/>
        <family val="2"/>
      </rPr>
      <t>.</t>
    </r>
    <r>
      <rPr>
        <sz val="9"/>
        <rFont val="Arial"/>
        <family val="2"/>
      </rPr>
      <t xml:space="preserve"> Dezember 2020</t>
    </r>
  </si>
  <si>
    <t>Zeitliche Entwicklung von 2001 bis 2017</t>
  </si>
  <si>
    <r>
      <t>Anzahl 
Pflichtige</t>
    </r>
    <r>
      <rPr>
        <b/>
        <vertAlign val="superscript"/>
        <sz val="10"/>
        <rFont val="Arial"/>
        <family val="2"/>
      </rPr>
      <t>1</t>
    </r>
  </si>
  <si>
    <r>
      <t>Brutto-
einkommen</t>
    </r>
    <r>
      <rPr>
        <b/>
        <vertAlign val="superscript"/>
        <sz val="10"/>
        <rFont val="Arial"/>
        <family val="2"/>
      </rPr>
      <t>2</t>
    </r>
  </si>
  <si>
    <r>
      <t>Rein-
einkommen</t>
    </r>
    <r>
      <rPr>
        <b/>
        <vertAlign val="superscript"/>
        <sz val="10"/>
        <rFont val="Arial"/>
        <family val="2"/>
      </rPr>
      <t>3</t>
    </r>
  </si>
  <si>
    <r>
      <t>Steuerbares Einkommen</t>
    </r>
    <r>
      <rPr>
        <b/>
        <vertAlign val="superscript"/>
        <sz val="10"/>
        <rFont val="Arial"/>
        <family val="2"/>
      </rPr>
      <t>4</t>
    </r>
  </si>
  <si>
    <r>
      <t>Bruttover-mögen</t>
    </r>
    <r>
      <rPr>
        <b/>
        <vertAlign val="superscript"/>
        <sz val="10"/>
        <rFont val="Arial"/>
        <family val="2"/>
      </rPr>
      <t>5</t>
    </r>
  </si>
  <si>
    <r>
      <t>Rein-
vermögen</t>
    </r>
    <r>
      <rPr>
        <b/>
        <vertAlign val="superscript"/>
        <sz val="10"/>
        <rFont val="Arial"/>
        <family val="2"/>
      </rPr>
      <t>6</t>
    </r>
  </si>
  <si>
    <r>
      <t>Steuerbares Vermögen</t>
    </r>
    <r>
      <rPr>
        <b/>
        <vertAlign val="superscript"/>
        <sz val="10"/>
        <rFont val="Arial"/>
        <family val="2"/>
      </rPr>
      <t>7</t>
    </r>
  </si>
  <si>
    <t>Anzahl Pflichtige, durchschnittliche Einkommen und Vermögen, 2001–2017</t>
  </si>
  <si>
    <t>Steuerbelastung von Pflichtigen mit Wohnsitz im Kanton Aargau, 2001–2017</t>
  </si>
  <si>
    <r>
      <t>Ein-kommens-
steuer</t>
    </r>
    <r>
      <rPr>
        <b/>
        <vertAlign val="superscript"/>
        <sz val="10"/>
        <rFont val="Arial"/>
        <family val="2"/>
      </rPr>
      <t>1</t>
    </r>
    <r>
      <rPr>
        <b/>
        <sz val="10"/>
        <rFont val="Arial"/>
        <family val="2"/>
      </rPr>
      <t xml:space="preserve">, in Prozent </t>
    </r>
  </si>
  <si>
    <r>
      <t>Ver-mögens-
steuer</t>
    </r>
    <r>
      <rPr>
        <b/>
        <vertAlign val="superscript"/>
        <sz val="10"/>
        <rFont val="Arial"/>
        <family val="2"/>
      </rPr>
      <t>2</t>
    </r>
    <r>
      <rPr>
        <b/>
        <sz val="10"/>
        <rFont val="Arial"/>
        <family val="2"/>
      </rPr>
      <t>, in Promille</t>
    </r>
  </si>
  <si>
    <t>Pflichtige nach Reineinkommens- und Reinvermögensstufe, in Promille, 2017</t>
  </si>
  <si>
    <t>Reineinkommen und Reinvermögen nach Zivilstand, in Franken pro Pflichtigen, 2017</t>
  </si>
  <si>
    <t>Unselbstständige Tätigkeit: Pflichtige/-r</t>
  </si>
  <si>
    <t>Selbstständige Tätigkeit: Pflichtige/-r</t>
  </si>
  <si>
    <t>Sozial- und andere Versicherungen: Pflichtige/-r</t>
  </si>
  <si>
    <t>Reineinkommen und Reinvermögen nach Erwerbsart, in Franken pro Pflichtigen, 2017</t>
  </si>
  <si>
    <t>Reineinkommen und Reinvermögen nach Familientyp, in Franken pro Pflichtigen, 2017</t>
  </si>
  <si>
    <t>Reineinkommen und Reinvermögen nach Verdienerzahl, in Franken pro Pflichtigen (unter 65 Jahren), 2017</t>
  </si>
  <si>
    <t>mit Kind/-ern</t>
  </si>
  <si>
    <t>mit Kind/
-ern</t>
  </si>
  <si>
    <t>Ledige, Verwitwete, 
Geschie-dene und 
getrennt Lebende</t>
  </si>
  <si>
    <t>Pflichtige und Reineinkommen nach Zivilstand und Stufe des Reineinkommens, 2017</t>
  </si>
  <si>
    <t>Pflichtige und Reinvermögen nach Zivilstand und Stufe des Reinvermögens, 2017</t>
  </si>
  <si>
    <t>Pflichtige und Reineinkommen nach Erwerbsart und Stufe des Reineinkommens, 2017</t>
  </si>
  <si>
    <t>Pflichtige und Reinvermögen nach Erwerbsart und Stufe des Reinvermögens, 2017</t>
  </si>
  <si>
    <t>Pflichtige und Reineinkommen nach Familientyp und Stufe des Reineinkommens, 2017</t>
  </si>
  <si>
    <t>Pflichtige (unter 65 Jahren) und Reineinkommen nach Verdienerzahl und Stufe des Reineinkommens, 2017</t>
  </si>
  <si>
    <t>Pflichtige (unter 65 Jahren) und Reinvermögen nach Verdienerzahl und Stufe des Reinvermögens, 2017</t>
  </si>
  <si>
    <t>Altersrentnerinnen und -rentner, Einkommen und Vermögen nach Stufe des Reineinkommens, 2017</t>
  </si>
  <si>
    <t>Altersrentnerinnen und -rentner, Einkommen und Vermögen nach Stufe des Reinvermögens, 2017</t>
  </si>
  <si>
    <t>Altersrentnerinnen und -rentner, Steuerfaktoren und Steuern nach Stufe des steuerbaren Einkommens, 2017</t>
  </si>
  <si>
    <t>Altersrentnerinnen und -rentner, Steuerfaktoren und Steuern nach Stufe des steuerbaren Vermögens, 2017</t>
  </si>
  <si>
    <t>Pflichtige und Einkommenssteuer nach Stufe des steuerbaren Einkommens, 2017</t>
  </si>
  <si>
    <t>Pflichtige, Steuerfaktoren und Einkommenssteuer nach Stufe des steuerbaren Einkommens, 2017</t>
  </si>
  <si>
    <t>Pflichtige, Steuerfaktoren und Steuern nach Stufe des steuerbaren Vermögens, 2017</t>
  </si>
  <si>
    <t>Pflichtige und Vermögenssteuer nach Stufe des steuerbaren Vermögens, 2017</t>
  </si>
  <si>
    <t>Pflichtige nach Einkommens- und Vermögenssteuerstufe, 2017</t>
  </si>
  <si>
    <t>Pflichtige, Einkommen, Vermögen und Steuern nach verschiedenen Merkmalen, 2017</t>
  </si>
  <si>
    <t>Pflichtige, steuerbares Einkommen und Einkommenssteuer nach Stufe des steuerbaren Einkommens und Tarifart, 2017</t>
  </si>
  <si>
    <t>Vermögens- und Einkommenssteuer von Pflichtigen mit Wohnsitz im Kanton Aargau, in Millionen Franken, 2001–2017</t>
  </si>
  <si>
    <t>Total 
Steuer</t>
  </si>
  <si>
    <t>Einkommen und Vermögen der Pflichtigen mit Wohnsitz im Kanton Aargau nach Gemeinde, 2017</t>
  </si>
  <si>
    <t>Steuerpflichtige mit Wohnsitz im Kanton Aargau nach Einkommens- und Vermögensstufe und Gemeinde, in Prozent, 2017</t>
  </si>
  <si>
    <t>1. 50 Prozent der Einkommen respektive der Vermögen pro Pflichtigen sind geringer als der Medianwert und 50 Prozent sind grösser. Der Median ist ein robustes Lagemass, das nicht von Extremwerten beeinflusst wird.</t>
  </si>
  <si>
    <t>Einfache Kantonssteuer der Pflichtigen mit Wohnsitz im Kanton Aargau nach Gemeinde, in Franken pro Steuerpflichtigen, 2017</t>
  </si>
  <si>
    <r>
      <t>Gini-
Koeffizient</t>
    </r>
    <r>
      <rPr>
        <b/>
        <vertAlign val="superscript"/>
        <sz val="10"/>
        <rFont val="Arial"/>
        <family val="2"/>
      </rPr>
      <t>3</t>
    </r>
  </si>
  <si>
    <t xml:space="preserve">3. Der Gini-Koeffizient ist ein statistisches Mass zur Messung von Ungleichverteilungen und liegt zwischen den Werten 0 und 1. Ist der Gini-Koeffizient 0, ist die betrachtete Kennzahl
gleichmässig verteilt, d.h. die Einkommen oder Vermögen aller Personen sind gleich hoch. Liegt der Wert bei 1, so entfällt das gesamte Einkommen resp. Vermögen auf nur eine Person und es liegt eine maximale Ungleichverteilung vor. </t>
  </si>
  <si>
    <t>Reihe stat.kurzinfo Nr. 96 | Dezember 2020</t>
  </si>
  <si>
    <t xml:space="preserve">X </t>
  </si>
  <si>
    <t>Zeitliche Abgrenzungen: Die Steuerstatistik erfasst alle natürlichen Personen, die am 31. Dezember 2017 ihren Wohnsitz im Kanton Aargau hatten (primär Steuerpflichtige) und Steuerpflichtige, die am 31. Dezember 2017 im Kanton Aargau Liegenschaftsbesitz oder einen Geschäftbetrieb, jedoch keinen Wohnsitz hatten (sekundär Steuerpflichtige). Berücksichtigt werden aber nur die Steuerpflichtigen, die vom 1. Januar bis zum 31. Dezember 2017 im Kanton Aargau steuerpflichtig waren. Die Einkommenssteuer für die Steuerperiode 2017 richtet sich dabei nach den Einkommensverhältnissen des Jahres 2017 (einjährige Gegenwartsbemessung) und die Vermögenssteuer nach dem Vermögensstand am 31. Dezember 2017.</t>
  </si>
  <si>
    <t>Die Daten aus dem «VERANA» (computerunterstützte Veranlagung der natürlichen Personen), die von den Gemeinden direkt an das Kantonale Steueramt übermittelt werden, dienen als Datengrundlage. Für die Statistik werden alle Daten von Steuerpflichtigen berücksichtigt, die vom Gemeindesteueramt mindestens geprüft wurden und einen genau definierten Veranlagungsstand (Status) erreicht haben, d.h. die Angaben von Pflichtigen, für die erst eine Selbstdeklaration verfügbar ist, werden nicht einbezogen; es muss mindestens eine Prüfung durch einen Sachbearbeiter vorliegen.</t>
  </si>
  <si>
    <r>
      <t>Renten-
empfänger, Erwerbs-anteil unter 20%</t>
    </r>
    <r>
      <rPr>
        <b/>
        <vertAlign val="superscript"/>
        <sz val="10"/>
        <rFont val="Arial"/>
        <family val="2"/>
      </rPr>
      <t>2</t>
    </r>
  </si>
  <si>
    <r>
      <t>Renten-
empfänger, Erwerbs-anteil 20%–49%</t>
    </r>
    <r>
      <rPr>
        <b/>
        <vertAlign val="superscript"/>
        <sz val="10"/>
        <rFont val="Arial"/>
        <family val="2"/>
      </rPr>
      <t>3</t>
    </r>
  </si>
  <si>
    <t>Einkommens-
steuer</t>
  </si>
  <si>
    <t>Vermögens-
steuer</t>
  </si>
  <si>
    <t>Pflichtige und Reinvermögen nach Familientyp und Stufe des Reinvermögens 2017</t>
  </si>
  <si>
    <t>Pflichtige, Einkommen und Vermögen nach Stufe des Reineinkommens, 2017</t>
  </si>
  <si>
    <t>Pflichtige, Einkommen und Vermögen nach Stufe des Reinvermögens, 2017</t>
  </si>
  <si>
    <t>Tabelle 11a:</t>
  </si>
  <si>
    <t>Tabelle 11b:</t>
  </si>
  <si>
    <t>Tabelle 12a:</t>
  </si>
  <si>
    <t>Tabelle 12b:</t>
  </si>
  <si>
    <t>Tabelle 13a:</t>
  </si>
  <si>
    <t>Tabelle 13b:</t>
  </si>
  <si>
    <t>Tabelle 14a:</t>
  </si>
  <si>
    <t>Tabelle 14b:</t>
  </si>
  <si>
    <t>Tabelle 15a:</t>
  </si>
  <si>
    <t>Tabelle 15b:</t>
  </si>
  <si>
    <t>2. Inklusive Personen ohne Einkünfte aus selbstständiger oder unselbstständiger Tätigkeit</t>
  </si>
  <si>
    <t>4. Steuerpflichtige ohne Erwerbs-, Renten- und Pensionseinkommen</t>
  </si>
  <si>
    <t xml:space="preserve">2. Bei den Steuerpflichtigen handelt es sich um Steuerpflichtige mit Wohnsitz im Kanton Aargau (Primärpflichtige).
Berücksichtigt sind die Steuerpflichtigen mit einer geprüften Steuererklärung für das Steuerjahr 2016 und 2017. Die Daten für einzelne Gemeinden wurden nicht auf die Gesamtzahl der Steuerpflichtigen im Kanton Aargau hochgerechnet. </t>
  </si>
  <si>
    <t>Diese Daten werden aufgrund von verschiedenen Merkmalen (Altersklasse, satzbestimmendes Einkommen und Vermögen) auf die Gesamtzahl der Steuerpflichtigen im Kanton Aargau hochgerechnet. Die Gesamtzahl der Steuerpflichtigen ergibt sich aus den Angaben der «Servicelösung Steuerbezug». Für das Jahr 2017 betrug der Hochrechnungsfaktor durchschnittlich 1,0079, d.h. die ausgewerteten (VERANA-) Daten umfassen 99,22% der Steuerpflichtigen der Grundgesamtheit.</t>
  </si>
  <si>
    <t>1. Für die Berechnung werden die Einkommens- und Vermögenssteuern jeweils auf 212% aufgerechnet (109%: Kantonssteuerfuss plus 103%: gewichteter durchschnittlicher Gemeindesteuerfuss; ohne Kirchensteuer und direkte Bundessteuer).</t>
  </si>
  <si>
    <t>X Werte aus Datenschutzgründen weggelassen</t>
  </si>
  <si>
    <t xml:space="preserve">             1'000.0 –</t>
  </si>
  <si>
    <t xml:space="preserve">               10'000 –</t>
  </si>
  <si>
    <t xml:space="preserve">         1'000.0 –</t>
  </si>
  <si>
    <t xml:space="preserve">     1'000.0 –</t>
  </si>
  <si>
    <t xml:space="preserve">       10'000.0 –</t>
  </si>
  <si>
    <t xml:space="preserve"> 20'000 – 49'999</t>
  </si>
  <si>
    <t>50'000 – 99'999</t>
  </si>
  <si>
    <t xml:space="preserve">           100'000 –           </t>
  </si>
  <si>
    <t xml:space="preserve"> 10'000 – 19'999</t>
  </si>
  <si>
    <t>5'000 –   9'999</t>
  </si>
  <si>
    <t xml:space="preserve"> 2'000 –   4'999</t>
  </si>
  <si>
    <t>1'000 –   1'999</t>
  </si>
  <si>
    <t>1 –     999</t>
  </si>
  <si>
    <t xml:space="preserve">         1'000.0 –            </t>
  </si>
  <si>
    <t>Steuerbares
Einkommen pro
Pflichtigen, 
in Franken</t>
  </si>
  <si>
    <r>
      <t>Median</t>
    </r>
    <r>
      <rPr>
        <b/>
        <vertAlign val="superscript"/>
        <sz val="10"/>
        <rFont val="Arial"/>
        <family val="2"/>
      </rPr>
      <t>1</t>
    </r>
    <r>
      <rPr>
        <b/>
        <sz val="10"/>
        <rFont val="Arial"/>
        <family val="2"/>
      </rPr>
      <t>, 
in Franken</t>
    </r>
  </si>
  <si>
    <t xml:space="preserve">Durch-
schnitt, 
in Franken </t>
  </si>
  <si>
    <t>Pflichtige nach Stufen des Reinvermögens in 1'000 Franken, in Promille</t>
  </si>
  <si>
    <r>
      <t>Pflichtige nach Stufen der Vermögenssteuer</t>
    </r>
    <r>
      <rPr>
        <b/>
        <vertAlign val="superscript"/>
        <sz val="10"/>
        <rFont val="Arial"/>
        <family val="2"/>
      </rPr>
      <t>1</t>
    </r>
    <r>
      <rPr>
        <b/>
        <sz val="10"/>
        <rFont val="Arial"/>
        <family val="2"/>
      </rPr>
      <t xml:space="preserve"> in Franken</t>
    </r>
  </si>
  <si>
    <t>Pflichtige nach Stufen des Reineinkommens 
im In- und Ausland in 1'000 Franken, in Prozent</t>
  </si>
  <si>
    <t>Pflichtige nach Stufen des Reinvermögens im In- und Ausland in 1'000 Franken, in Prozent</t>
  </si>
  <si>
    <t>nach Altersklasse, in Jahren</t>
  </si>
  <si>
    <r>
      <t>Tabelle 7:  Reineinkommen und Reinvermögen nach Altersklasse</t>
    </r>
    <r>
      <rPr>
        <b/>
        <vertAlign val="superscript"/>
        <sz val="12"/>
        <rFont val="Arial"/>
        <family val="2"/>
      </rPr>
      <t xml:space="preserve">1 </t>
    </r>
    <r>
      <rPr>
        <b/>
        <sz val="12"/>
        <rFont val="Arial"/>
        <family val="2"/>
      </rPr>
      <t>in Jahren, in Franken pro Pflichtigen, 2017</t>
    </r>
  </si>
  <si>
    <t>Reineinkommen und Reinvermögen der Altersrentnerinnen und -rentner nach Zivilstand und Altersklasse in Jahren, 2017</t>
  </si>
  <si>
    <t>Reineinkommen und Reinvermögen nach Altersklasse in Jahren, in Franken pro Pflichtigen, 2017</t>
  </si>
  <si>
    <t>Pflichtige und Reinvermögen nach Altersklasse in Jahren und Stufe des Reinvermögens, 2017</t>
  </si>
  <si>
    <t>Pflichtige und Reineinkommen nach Altersklasse in Jahren und Stufe des Reineinkommens, 2017</t>
  </si>
  <si>
    <r>
      <t>Tabelle  12a: Pflichtige und Reineinkommen nach Altersklasse</t>
    </r>
    <r>
      <rPr>
        <b/>
        <vertAlign val="superscript"/>
        <sz val="12"/>
        <rFont val="Arial"/>
        <family val="2"/>
      </rPr>
      <t>1</t>
    </r>
    <r>
      <rPr>
        <b/>
        <sz val="12"/>
        <rFont val="Arial"/>
        <family val="2"/>
      </rPr>
      <t xml:space="preserve"> in Jahren und Stufe des Reineinkommens, 2017</t>
    </r>
  </si>
  <si>
    <r>
      <t>Tabelle  12b: Pflichtige und Reinvermögen nach Altersklasse</t>
    </r>
    <r>
      <rPr>
        <b/>
        <vertAlign val="superscript"/>
        <sz val="12"/>
        <rFont val="Arial"/>
        <family val="2"/>
      </rPr>
      <t>1</t>
    </r>
    <r>
      <rPr>
        <b/>
        <sz val="12"/>
        <rFont val="Arial"/>
        <family val="2"/>
      </rPr>
      <t xml:space="preserve"> in Jahren und Stufe des Reinvermögens, 2017</t>
    </r>
  </si>
  <si>
    <t>Über 
49'999</t>
  </si>
  <si>
    <t xml:space="preserve"> – Mit Kind/-ern</t>
  </si>
  <si>
    <t>0.1           –  24'999 Fr.</t>
  </si>
  <si>
    <t>25'000    –  49'999 Fr.</t>
  </si>
  <si>
    <t>50'000    –  74'999 Fr.</t>
  </si>
  <si>
    <t>75'000    –  99'999 Fr.</t>
  </si>
  <si>
    <t>100'000  – 199'999 Fr.</t>
  </si>
  <si>
    <t>Pflichtige, Reineinkommen, Reinvermögen und einfache Kantonssteuer, 2001–2017, indexiert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</si>
</sst>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9">
    <numFmt numFmtId="43" formatCode="_ * #,##0.00_ ;_ * \-#,##0.00_ ;_ * &quot;-&quot;??_ ;_ @_ "/>
    <numFmt numFmtId="164" formatCode="0.0"/>
    <numFmt numFmtId="165" formatCode="General\:"/>
    <numFmt numFmtId="166" formatCode="_ * #,##0.0_ ;_ * \-#,##0.0_ ;_ * &quot;-&quot;??_ ;_ @_ "/>
    <numFmt numFmtId="167" formatCode="_ * #,##0_ ;_ * \-#,##0_ ;_ * &quot;-&quot;??_ ;_ @_ "/>
    <numFmt numFmtId="168" formatCode="0.0%"/>
    <numFmt numFmtId="169" formatCode="_(* #,##0_);_(* \(#,##0\);_(* &quot;-&quot;??_);_(@_)"/>
    <numFmt numFmtId="170" formatCode="0_ ;\-0\ "/>
    <numFmt numFmtId="171" formatCode="_ * #,##0.000_ ;_ * \-#,##0.000_ ;_ * &quot;-&quot;??_ ;_ @_ "/>
    <numFmt numFmtId="172" formatCode="#,##0_ ;\-#,##0\ "/>
    <numFmt numFmtId="173" formatCode="0.0_ ;\-0.0\ "/>
    <numFmt numFmtId="174" formatCode="#,##0.0_ ;\-#,##0.0\ "/>
    <numFmt numFmtId="175" formatCode="#,##0.00000_ ;\-#,##0.00000\ "/>
    <numFmt numFmtId="176" formatCode="#,##0.00_ ;\-#,##0.00\ "/>
    <numFmt numFmtId="177" formatCode="_ * #,##0.00000_ ;_ * \-#,##0.00000_ ;_ * &quot;-&quot;?????_ ;_ @_ "/>
    <numFmt numFmtId="178" formatCode="0.000"/>
    <numFmt numFmtId="179" formatCode="_ * #,##0.00000_ ;_ * \-#,##0.00000_ ;_ * &quot;-&quot;??_ ;_ @_ "/>
    <numFmt numFmtId="180" formatCode="_ * #,##0.000000_ ;_ * \-#,##0.000000_ ;_ * &quot;-&quot;??_ ;_ @_ "/>
    <numFmt numFmtId="181" formatCode="_ * #,##0.0000_ ;_ * \-#,##0.0000_ ;_ * &quot;-&quot;??_ ;_ @_ "/>
  </numFmts>
  <fonts count="67" x14ac:knownFonts="1">
    <font>
      <sz val="10"/>
      <name val="Arial"/>
    </font>
    <font>
      <sz val="11"/>
      <color theme="1"/>
      <name val="Arial"/>
      <family val="2"/>
    </font>
    <font>
      <sz val="11"/>
      <color theme="1"/>
      <name val="Arial"/>
      <family val="2"/>
    </font>
    <font>
      <sz val="11"/>
      <color theme="1"/>
      <name val="Calibri"/>
      <family val="2"/>
      <scheme val="minor"/>
    </font>
    <font>
      <b/>
      <sz val="10"/>
      <name val="Arial"/>
      <family val="2"/>
    </font>
    <font>
      <sz val="8"/>
      <name val="Arial"/>
      <family val="2"/>
    </font>
    <font>
      <sz val="10"/>
      <name val="Arial"/>
      <family val="2"/>
    </font>
    <font>
      <i/>
      <sz val="10"/>
      <name val="Arial"/>
      <family val="2"/>
    </font>
    <font>
      <sz val="9"/>
      <name val="Arial"/>
      <family val="2"/>
    </font>
    <font>
      <u/>
      <sz val="10"/>
      <color indexed="12"/>
      <name val="Arial"/>
      <family val="2"/>
    </font>
    <font>
      <b/>
      <sz val="16"/>
      <name val="Arial"/>
      <family val="2"/>
    </font>
    <font>
      <b/>
      <sz val="12"/>
      <name val="Arial"/>
      <family val="2"/>
    </font>
    <font>
      <sz val="10"/>
      <name val="Arial"/>
      <family val="2"/>
    </font>
    <font>
      <sz val="10"/>
      <color indexed="55"/>
      <name val="Arial"/>
      <family val="2"/>
    </font>
    <font>
      <sz val="11"/>
      <color theme="1"/>
      <name val="Arial"/>
      <family val="2"/>
    </font>
    <font>
      <sz val="10"/>
      <color theme="1"/>
      <name val="Arial"/>
      <family val="2"/>
    </font>
    <font>
      <u/>
      <sz val="10"/>
      <name val="Arial"/>
      <family val="2"/>
    </font>
    <font>
      <sz val="12"/>
      <name val="Arial"/>
      <family val="2"/>
    </font>
    <font>
      <sz val="10"/>
      <name val="Arial"/>
      <family val="2"/>
    </font>
    <font>
      <sz val="9"/>
      <color theme="1"/>
      <name val="Arial"/>
      <family val="2"/>
    </font>
    <font>
      <vertAlign val="superscript"/>
      <sz val="10"/>
      <name val="Arial"/>
      <family val="2"/>
    </font>
    <font>
      <b/>
      <vertAlign val="superscript"/>
      <sz val="10"/>
      <name val="Arial"/>
      <family val="2"/>
    </font>
    <font>
      <sz val="10"/>
      <color theme="0"/>
      <name val="Arial"/>
      <family val="2"/>
    </font>
    <font>
      <sz val="9"/>
      <name val="Calibri"/>
      <family val="2"/>
    </font>
    <font>
      <sz val="10"/>
      <name val="Arial"/>
      <family val="2"/>
    </font>
    <font>
      <sz val="18"/>
      <color theme="3"/>
      <name val="Cambria"/>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b/>
      <sz val="10"/>
      <color theme="3" tint="0.39997558519241921"/>
      <name val="Arial"/>
      <family val="2"/>
    </font>
    <font>
      <sz val="8"/>
      <color theme="0"/>
      <name val="Arial"/>
      <family val="2"/>
    </font>
    <font>
      <sz val="9"/>
      <color theme="1"/>
      <name val="Calibri"/>
      <family val="2"/>
      <scheme val="minor"/>
    </font>
    <font>
      <sz val="9"/>
      <name val="Calibri"/>
      <family val="2"/>
      <scheme val="minor"/>
    </font>
    <font>
      <sz val="9"/>
      <color theme="0"/>
      <name val="Calibri"/>
      <family val="2"/>
      <scheme val="minor"/>
    </font>
    <font>
      <b/>
      <sz val="16"/>
      <color theme="0"/>
      <name val="Arial"/>
      <family val="2"/>
    </font>
    <font>
      <sz val="9"/>
      <color rgb="FFFF0000"/>
      <name val="Arial"/>
      <family val="2"/>
    </font>
    <font>
      <u/>
      <sz val="10"/>
      <color rgb="FF0096DF"/>
      <name val="Arial"/>
      <family val="2"/>
    </font>
    <font>
      <u/>
      <sz val="10"/>
      <color rgb="FF0072AB"/>
      <name val="Arial"/>
      <family val="2"/>
    </font>
    <font>
      <u/>
      <sz val="10"/>
      <color rgb="FF005078"/>
      <name val="Arial"/>
      <family val="2"/>
    </font>
    <font>
      <u/>
      <sz val="10"/>
      <color rgb="FFFF5C1F"/>
      <name val="Arial"/>
      <family val="2"/>
    </font>
    <font>
      <u/>
      <sz val="10"/>
      <color rgb="FFCC4918"/>
      <name val="Arial"/>
      <family val="2"/>
    </font>
    <font>
      <u/>
      <sz val="10"/>
      <color rgb="FF993712"/>
      <name val="Arial"/>
      <family val="2"/>
    </font>
    <font>
      <u/>
      <sz val="10"/>
      <color rgb="FF63CC00"/>
      <name val="Arial"/>
      <family val="2"/>
    </font>
    <font>
      <u/>
      <sz val="10"/>
      <color rgb="FF4D9900"/>
      <name val="Arial"/>
      <family val="2"/>
    </font>
    <font>
      <sz val="8"/>
      <color theme="1"/>
      <name val="Arial"/>
      <family val="2"/>
    </font>
    <font>
      <sz val="10"/>
      <color rgb="FFFF0000"/>
      <name val="Arial"/>
      <family val="2"/>
    </font>
    <font>
      <b/>
      <sz val="12"/>
      <color theme="0"/>
      <name val="Arial"/>
      <family val="2"/>
    </font>
    <font>
      <b/>
      <sz val="10"/>
      <color rgb="FF336600"/>
      <name val="Arial"/>
      <family val="2"/>
    </font>
    <font>
      <b/>
      <vertAlign val="superscript"/>
      <sz val="12"/>
      <name val="Arial"/>
      <family val="2"/>
    </font>
    <font>
      <i/>
      <sz val="10"/>
      <color rgb="FFFF0000"/>
      <name val="Arial"/>
      <family val="2"/>
    </font>
    <font>
      <b/>
      <i/>
      <sz val="10"/>
      <color rgb="FFFF0000"/>
      <name val="Arial"/>
      <family val="2"/>
    </font>
    <font>
      <b/>
      <sz val="10"/>
      <color theme="0"/>
      <name val="Arial"/>
      <family val="2"/>
    </font>
    <font>
      <sz val="10"/>
      <color rgb="FF00B050"/>
      <name val="Arial"/>
      <family val="2"/>
    </font>
    <font>
      <b/>
      <sz val="10"/>
      <color rgb="FF00B050"/>
      <name val="Arial"/>
      <family val="2"/>
    </font>
    <font>
      <i/>
      <sz val="10"/>
      <color theme="0"/>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CCCCCC"/>
        <bgColor indexed="64"/>
      </patternFill>
    </fill>
    <fill>
      <patternFill patternType="solid">
        <fgColor theme="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auto="1"/>
      </top>
      <bottom/>
      <diagonal/>
    </border>
  </borders>
  <cellStyleXfs count="64">
    <xf numFmtId="0" fontId="0" fillId="0" borderId="0"/>
    <xf numFmtId="0"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14" fillId="0" borderId="0"/>
    <xf numFmtId="0" fontId="12" fillId="0" borderId="0"/>
    <xf numFmtId="43" fontId="18" fillId="0" borderId="0" applyFont="0" applyFill="0" applyBorder="0" applyAlignment="0" applyProtection="0"/>
    <xf numFmtId="9" fontId="18" fillId="0" borderId="0" applyFont="0" applyFill="0" applyBorder="0" applyAlignment="0" applyProtection="0"/>
    <xf numFmtId="0" fontId="6" fillId="0" borderId="0"/>
    <xf numFmtId="0" fontId="3" fillId="0" borderId="0"/>
    <xf numFmtId="43" fontId="3" fillId="0" borderId="0" applyFont="0" applyFill="0" applyBorder="0" applyAlignment="0" applyProtection="0"/>
    <xf numFmtId="0" fontId="6" fillId="0" borderId="0"/>
    <xf numFmtId="0" fontId="2"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0" fontId="25" fillId="0" borderId="0" applyNumberFormat="0" applyFill="0" applyBorder="0" applyAlignment="0" applyProtection="0"/>
    <xf numFmtId="0" fontId="26" fillId="0" borderId="2" applyNumberFormat="0" applyFill="0" applyAlignment="0" applyProtection="0"/>
    <xf numFmtId="0" fontId="27" fillId="0" borderId="3" applyNumberFormat="0" applyFill="0" applyAlignment="0" applyProtection="0"/>
    <xf numFmtId="0" fontId="28" fillId="0" borderId="4" applyNumberFormat="0" applyFill="0" applyAlignment="0" applyProtection="0"/>
    <xf numFmtId="0" fontId="28" fillId="0" borderId="0" applyNumberFormat="0" applyFill="0" applyBorder="0" applyAlignment="0" applyProtection="0"/>
    <xf numFmtId="0" fontId="29" fillId="3" borderId="0" applyNumberFormat="0" applyBorder="0" applyAlignment="0" applyProtection="0"/>
    <xf numFmtId="0" fontId="30" fillId="4" borderId="0" applyNumberFormat="0" applyBorder="0" applyAlignment="0" applyProtection="0"/>
    <xf numFmtId="0" fontId="31" fillId="5" borderId="0" applyNumberFormat="0" applyBorder="0" applyAlignment="0" applyProtection="0"/>
    <xf numFmtId="0" fontId="32" fillId="6" borderId="5" applyNumberFormat="0" applyAlignment="0" applyProtection="0"/>
    <xf numFmtId="0" fontId="33" fillId="7" borderId="6" applyNumberFormat="0" applyAlignment="0" applyProtection="0"/>
    <xf numFmtId="0" fontId="34" fillId="7" borderId="5" applyNumberFormat="0" applyAlignment="0" applyProtection="0"/>
    <xf numFmtId="0" fontId="35" fillId="0" borderId="7" applyNumberFormat="0" applyFill="0" applyAlignment="0" applyProtection="0"/>
    <xf numFmtId="0" fontId="36" fillId="8" borderId="8"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10" applyNumberFormat="0" applyFill="0" applyAlignment="0" applyProtection="0"/>
    <xf numFmtId="0" fontId="40"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40" fillId="13" borderId="0" applyNumberFormat="0" applyBorder="0" applyAlignment="0" applyProtection="0"/>
    <xf numFmtId="0" fontId="40"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40" fillId="29" borderId="0" applyNumberFormat="0" applyBorder="0" applyAlignment="0" applyProtection="0"/>
    <xf numFmtId="0" fontId="40"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40" fillId="33" borderId="0" applyNumberFormat="0" applyBorder="0" applyAlignment="0" applyProtection="0"/>
    <xf numFmtId="0" fontId="1" fillId="0" borderId="0"/>
    <xf numFmtId="0" fontId="1" fillId="9" borderId="9" applyNumberFormat="0" applyFont="0" applyAlignment="0" applyProtection="0"/>
    <xf numFmtId="0" fontId="24" fillId="0" borderId="0"/>
    <xf numFmtId="0" fontId="9" fillId="0" borderId="0" applyNumberFormat="0" applyFill="0" applyBorder="0" applyAlignment="0" applyProtection="0">
      <alignment vertical="top"/>
      <protection locked="0"/>
    </xf>
    <xf numFmtId="0" fontId="1" fillId="0" borderId="0"/>
    <xf numFmtId="43" fontId="6" fillId="0" borderId="0" applyFont="0" applyFill="0" applyBorder="0" applyAlignment="0" applyProtection="0"/>
    <xf numFmtId="0" fontId="1" fillId="0" borderId="0"/>
    <xf numFmtId="0" fontId="1" fillId="9" borderId="9" applyNumberFormat="0" applyFont="0" applyAlignment="0" applyProtection="0"/>
    <xf numFmtId="0" fontId="3" fillId="0" borderId="0"/>
  </cellStyleXfs>
  <cellXfs count="337">
    <xf numFmtId="0" fontId="0" fillId="0" borderId="0" xfId="0"/>
    <xf numFmtId="0" fontId="0" fillId="0" borderId="0" xfId="0" applyAlignment="1">
      <alignment vertical="top"/>
    </xf>
    <xf numFmtId="0" fontId="6" fillId="0" borderId="0" xfId="0" applyFont="1" applyFill="1"/>
    <xf numFmtId="0" fontId="10" fillId="0" borderId="0" xfId="0" applyFont="1" applyFill="1" applyAlignment="1">
      <alignment horizontal="right"/>
    </xf>
    <xf numFmtId="0" fontId="0" fillId="0" borderId="0" xfId="0"/>
    <xf numFmtId="49" fontId="6" fillId="0" borderId="0" xfId="0" applyNumberFormat="1" applyFont="1" applyFill="1"/>
    <xf numFmtId="0" fontId="6" fillId="0" borderId="0" xfId="0" applyFont="1" applyAlignment="1">
      <alignment vertical="top" wrapText="1"/>
    </xf>
    <xf numFmtId="0" fontId="0" fillId="0" borderId="0" xfId="0" applyAlignment="1">
      <alignment vertical="top" wrapText="1"/>
    </xf>
    <xf numFmtId="0" fontId="4" fillId="2" borderId="0" xfId="0" applyFont="1" applyFill="1" applyAlignment="1">
      <alignment vertical="top" wrapText="1"/>
    </xf>
    <xf numFmtId="0" fontId="4" fillId="0" borderId="0" xfId="0" applyFont="1" applyAlignment="1">
      <alignment vertical="top" wrapText="1"/>
    </xf>
    <xf numFmtId="0" fontId="0" fillId="0" borderId="0" xfId="0" applyAlignment="1">
      <alignment vertical="top"/>
    </xf>
    <xf numFmtId="0" fontId="6" fillId="0" borderId="0" xfId="0" quotePrefix="1" applyFont="1" applyAlignment="1">
      <alignment vertical="top" wrapText="1"/>
    </xf>
    <xf numFmtId="0" fontId="0" fillId="0" borderId="0" xfId="0" applyAlignment="1">
      <alignment vertical="top"/>
    </xf>
    <xf numFmtId="0" fontId="6" fillId="0" borderId="0" xfId="0" quotePrefix="1" applyFont="1" applyAlignment="1">
      <alignment horizontal="left" vertical="top" wrapText="1" indent="1"/>
    </xf>
    <xf numFmtId="0" fontId="6" fillId="0" borderId="0" xfId="0" applyFont="1" applyAlignment="1">
      <alignment horizontal="left" vertical="top" wrapText="1" indent="1"/>
    </xf>
    <xf numFmtId="0" fontId="6" fillId="0" borderId="0" xfId="0" applyFont="1" applyFill="1" applyAlignment="1">
      <alignment horizontal="left"/>
    </xf>
    <xf numFmtId="165" fontId="0" fillId="0" borderId="0" xfId="0" applyNumberFormat="1" applyFont="1" applyFill="1" applyAlignment="1">
      <alignment horizontal="right"/>
    </xf>
    <xf numFmtId="0" fontId="6" fillId="0" borderId="0" xfId="0" applyFont="1" applyFill="1" applyAlignment="1">
      <alignment horizontal="right"/>
    </xf>
    <xf numFmtId="0" fontId="0" fillId="0" borderId="0" xfId="0" applyFill="1" applyBorder="1" applyAlignment="1">
      <alignment vertical="top"/>
    </xf>
    <xf numFmtId="0" fontId="16" fillId="0" borderId="0" xfId="1" applyFont="1" applyFill="1" applyBorder="1" applyAlignment="1" applyProtection="1"/>
    <xf numFmtId="49" fontId="6" fillId="0" borderId="0" xfId="0" applyNumberFormat="1" applyFont="1" applyFill="1" applyAlignment="1">
      <alignment horizontal="left"/>
    </xf>
    <xf numFmtId="0" fontId="11" fillId="0" borderId="0" xfId="0" applyFont="1" applyFill="1" applyAlignment="1">
      <alignment horizontal="left"/>
    </xf>
    <xf numFmtId="49" fontId="11" fillId="0" borderId="0" xfId="0" applyNumberFormat="1" applyFont="1" applyFill="1" applyAlignment="1">
      <alignment horizontal="left"/>
    </xf>
    <xf numFmtId="165" fontId="6" fillId="0" borderId="0" xfId="0" applyNumberFormat="1" applyFont="1" applyFill="1" applyAlignment="1">
      <alignment horizontal="right"/>
    </xf>
    <xf numFmtId="0" fontId="16" fillId="0" borderId="0" xfId="1" applyFont="1" applyFill="1" applyBorder="1" applyAlignment="1" applyProtection="1"/>
    <xf numFmtId="0" fontId="15" fillId="0" borderId="0" xfId="0" applyFont="1" applyFill="1" applyBorder="1" applyAlignment="1">
      <alignment horizontal="right" vertical="top"/>
    </xf>
    <xf numFmtId="0" fontId="15" fillId="0" borderId="0" xfId="0" applyFont="1" applyFill="1" applyBorder="1" applyAlignment="1">
      <alignment vertical="top"/>
    </xf>
    <xf numFmtId="164" fontId="15" fillId="0" borderId="0" xfId="6" applyNumberFormat="1" applyFont="1" applyFill="1" applyBorder="1" applyAlignment="1">
      <alignment vertical="top"/>
    </xf>
    <xf numFmtId="0" fontId="16" fillId="0" borderId="0" xfId="1" applyFont="1" applyFill="1" applyBorder="1" applyAlignment="1" applyProtection="1"/>
    <xf numFmtId="0" fontId="16" fillId="0" borderId="0" xfId="1" applyFont="1" applyFill="1" applyBorder="1" applyAlignment="1" applyProtection="1">
      <alignment wrapText="1"/>
    </xf>
    <xf numFmtId="0" fontId="16" fillId="0" borderId="0" xfId="1" applyFont="1" applyFill="1" applyBorder="1" applyAlignment="1" applyProtection="1"/>
    <xf numFmtId="0" fontId="0" fillId="0" borderId="0" xfId="0" applyAlignment="1">
      <alignment vertical="top"/>
    </xf>
    <xf numFmtId="0" fontId="6" fillId="0" borderId="0" xfId="0" applyFont="1" applyFill="1" applyBorder="1" applyAlignment="1"/>
    <xf numFmtId="0" fontId="4" fillId="0" borderId="0" xfId="0" applyFont="1"/>
    <xf numFmtId="0" fontId="6" fillId="0" borderId="0" xfId="0" applyFont="1" applyFill="1" applyAlignment="1">
      <alignment vertical="top" wrapText="1"/>
    </xf>
    <xf numFmtId="0" fontId="16" fillId="0" borderId="0" xfId="1" applyFont="1" applyFill="1" applyBorder="1" applyAlignment="1" applyProtection="1"/>
    <xf numFmtId="0" fontId="6" fillId="0" borderId="0" xfId="0" applyFont="1"/>
    <xf numFmtId="0" fontId="16" fillId="0" borderId="0" xfId="1" applyFont="1" applyFill="1" applyBorder="1" applyAlignment="1" applyProtection="1"/>
    <xf numFmtId="0" fontId="16" fillId="0" borderId="0" xfId="1" applyFont="1" applyFill="1" applyBorder="1" applyAlignment="1" applyProtection="1"/>
    <xf numFmtId="0" fontId="16" fillId="0" borderId="0" xfId="1" applyFont="1" applyFill="1" applyBorder="1" applyAlignment="1" applyProtection="1">
      <alignment wrapText="1"/>
    </xf>
    <xf numFmtId="0" fontId="22" fillId="0" borderId="0" xfId="0" applyFont="1" applyAlignment="1">
      <alignment vertical="top" wrapText="1"/>
    </xf>
    <xf numFmtId="0" fontId="11" fillId="0" borderId="0" xfId="0" applyFont="1" applyAlignment="1">
      <alignment horizontal="left" vertical="top"/>
    </xf>
    <xf numFmtId="0" fontId="11" fillId="0" borderId="0" xfId="0" applyFont="1" applyAlignment="1">
      <alignment horizontal="left" vertical="top"/>
    </xf>
    <xf numFmtId="0" fontId="0" fillId="0" borderId="0" xfId="0" applyAlignment="1">
      <alignment vertical="top"/>
    </xf>
    <xf numFmtId="49" fontId="6" fillId="0" borderId="0" xfId="0" quotePrefix="1" applyNumberFormat="1" applyFont="1" applyAlignment="1">
      <alignment horizontal="left" vertical="top" wrapText="1" indent="1"/>
    </xf>
    <xf numFmtId="0" fontId="16" fillId="0" borderId="0" xfId="1" applyFont="1" applyFill="1" applyBorder="1" applyAlignment="1" applyProtection="1"/>
    <xf numFmtId="0" fontId="16" fillId="0" borderId="0" xfId="1" applyFont="1" applyFill="1" applyAlignment="1" applyProtection="1"/>
    <xf numFmtId="0" fontId="7" fillId="0" borderId="0" xfId="0" applyFont="1" applyFill="1" applyAlignment="1">
      <alignment horizontal="left" vertical="top"/>
    </xf>
    <xf numFmtId="49" fontId="6" fillId="0" borderId="0" xfId="0" applyNumberFormat="1" applyFont="1" applyFill="1" applyAlignment="1">
      <alignment horizontal="right"/>
    </xf>
    <xf numFmtId="0" fontId="41" fillId="0" borderId="0" xfId="0" applyFont="1" applyFill="1"/>
    <xf numFmtId="0" fontId="42" fillId="0" borderId="0" xfId="0" applyFont="1" applyFill="1" applyBorder="1" applyAlignment="1">
      <alignment vertical="top"/>
    </xf>
    <xf numFmtId="0" fontId="22" fillId="0" borderId="0" xfId="0" applyFont="1" applyFill="1" applyBorder="1" applyAlignment="1">
      <alignment vertical="top"/>
    </xf>
    <xf numFmtId="167" fontId="6" fillId="0" borderId="0" xfId="5" applyNumberFormat="1" applyFont="1" applyFill="1" applyBorder="1" applyAlignment="1">
      <alignment vertical="top"/>
    </xf>
    <xf numFmtId="0" fontId="11" fillId="0" borderId="0" xfId="0" applyFont="1" applyFill="1" applyBorder="1" applyAlignment="1">
      <alignment horizontal="left" vertical="top"/>
    </xf>
    <xf numFmtId="0" fontId="0" fillId="0" borderId="0" xfId="0" applyFill="1" applyBorder="1" applyAlignment="1">
      <alignment horizontal="left" vertical="top"/>
    </xf>
    <xf numFmtId="0" fontId="17" fillId="0" borderId="0" xfId="0" applyFont="1" applyFill="1" applyBorder="1" applyAlignment="1">
      <alignment vertical="top"/>
    </xf>
    <xf numFmtId="0" fontId="6" fillId="0" borderId="0" xfId="0" applyFont="1" applyFill="1" applyBorder="1" applyAlignment="1">
      <alignment horizontal="right" vertical="top"/>
    </xf>
    <xf numFmtId="0" fontId="6" fillId="0" borderId="0" xfId="0" applyFont="1" applyFill="1" applyBorder="1" applyAlignment="1">
      <alignment vertical="top"/>
    </xf>
    <xf numFmtId="3" fontId="4" fillId="0" borderId="0" xfId="0" applyNumberFormat="1" applyFont="1" applyFill="1" applyBorder="1" applyAlignment="1">
      <alignment vertical="top"/>
    </xf>
    <xf numFmtId="164" fontId="4" fillId="0" borderId="0" xfId="0" applyNumberFormat="1" applyFont="1" applyFill="1" applyBorder="1" applyAlignment="1">
      <alignment vertical="top"/>
    </xf>
    <xf numFmtId="0" fontId="4" fillId="0" borderId="0" xfId="0" applyFont="1" applyFill="1" applyBorder="1" applyAlignment="1">
      <alignment vertical="top"/>
    </xf>
    <xf numFmtId="167" fontId="0" fillId="0" borderId="0" xfId="5" applyNumberFormat="1" applyFont="1" applyFill="1" applyBorder="1"/>
    <xf numFmtId="167" fontId="0" fillId="0" borderId="0" xfId="5" applyNumberFormat="1" applyFont="1" applyFill="1" applyBorder="1" applyAlignment="1">
      <alignment vertical="top"/>
    </xf>
    <xf numFmtId="167" fontId="0" fillId="0" borderId="0" xfId="0" applyNumberFormat="1" applyFill="1" applyBorder="1" applyAlignment="1">
      <alignment vertical="top"/>
    </xf>
    <xf numFmtId="0" fontId="0" fillId="0" borderId="0" xfId="0" applyFill="1" applyBorder="1" applyAlignment="1">
      <alignment vertical="top"/>
    </xf>
    <xf numFmtId="166" fontId="0" fillId="0" borderId="0" xfId="5" applyNumberFormat="1" applyFont="1" applyFill="1" applyBorder="1" applyAlignment="1">
      <alignment vertical="top"/>
    </xf>
    <xf numFmtId="166" fontId="6" fillId="0" borderId="0" xfId="5" applyNumberFormat="1" applyFont="1" applyFill="1" applyBorder="1" applyAlignment="1">
      <alignment vertical="top"/>
    </xf>
    <xf numFmtId="0" fontId="19" fillId="0" borderId="0" xfId="3" applyFont="1" applyFill="1" applyBorder="1" applyAlignment="1">
      <alignment vertical="top"/>
    </xf>
    <xf numFmtId="0" fontId="13" fillId="0" borderId="0" xfId="0" applyFont="1" applyFill="1" applyBorder="1" applyAlignment="1">
      <alignment vertical="top"/>
    </xf>
    <xf numFmtId="3" fontId="13" fillId="0" borderId="0" xfId="0" applyNumberFormat="1" applyFont="1" applyFill="1" applyBorder="1" applyAlignment="1">
      <alignment vertical="top"/>
    </xf>
    <xf numFmtId="0" fontId="6" fillId="0" borderId="0" xfId="0" quotePrefix="1" applyFont="1" applyFill="1" applyBorder="1" applyAlignment="1">
      <alignment horizontal="right" vertical="top"/>
    </xf>
    <xf numFmtId="0" fontId="4" fillId="0" borderId="0" xfId="0" applyFont="1" applyFill="1" applyBorder="1"/>
    <xf numFmtId="167" fontId="4" fillId="0" borderId="0" xfId="5" applyNumberFormat="1" applyFont="1" applyFill="1" applyBorder="1"/>
    <xf numFmtId="166" fontId="4" fillId="0" borderId="0" xfId="5" applyNumberFormat="1" applyFont="1" applyFill="1" applyBorder="1"/>
    <xf numFmtId="0" fontId="6" fillId="0" borderId="0" xfId="0" applyFont="1" applyFill="1" applyBorder="1"/>
    <xf numFmtId="167" fontId="6" fillId="0" borderId="0" xfId="5" quotePrefix="1" applyNumberFormat="1" applyFont="1" applyFill="1" applyBorder="1" applyAlignment="1">
      <alignment horizontal="right"/>
    </xf>
    <xf numFmtId="0" fontId="6" fillId="0" borderId="0" xfId="10" applyFill="1" applyBorder="1"/>
    <xf numFmtId="167" fontId="6" fillId="0" borderId="0" xfId="5" applyNumberFormat="1" applyFont="1" applyFill="1" applyBorder="1"/>
    <xf numFmtId="166" fontId="6" fillId="0" borderId="0" xfId="5" applyNumberFormat="1" applyFont="1" applyFill="1" applyBorder="1"/>
    <xf numFmtId="0" fontId="4" fillId="0" borderId="0" xfId="10" applyFont="1" applyFill="1" applyBorder="1"/>
    <xf numFmtId="0" fontId="6" fillId="0" borderId="0" xfId="10" applyFont="1" applyFill="1" applyBorder="1"/>
    <xf numFmtId="166" fontId="6" fillId="0" borderId="0" xfId="5" applyNumberFormat="1" applyFont="1" applyFill="1" applyBorder="1" applyAlignment="1">
      <alignment horizontal="right"/>
    </xf>
    <xf numFmtId="0" fontId="0" fillId="0" borderId="0" xfId="0" applyFill="1" applyBorder="1"/>
    <xf numFmtId="167" fontId="4" fillId="0" borderId="0" xfId="5" applyNumberFormat="1" applyFont="1" applyFill="1" applyBorder="1" applyAlignment="1">
      <alignment vertical="top"/>
    </xf>
    <xf numFmtId="167" fontId="6" fillId="0" borderId="0" xfId="5" quotePrefix="1" applyNumberFormat="1" applyFont="1" applyFill="1" applyBorder="1" applyAlignment="1">
      <alignment horizontal="right" vertical="top"/>
    </xf>
    <xf numFmtId="168" fontId="6" fillId="0" borderId="0" xfId="6" applyNumberFormat="1" applyFont="1" applyFill="1" applyBorder="1"/>
    <xf numFmtId="0" fontId="22" fillId="0" borderId="0" xfId="0" applyFont="1" applyFill="1" applyBorder="1"/>
    <xf numFmtId="0" fontId="6" fillId="0" borderId="0" xfId="0" applyFont="1" applyFill="1" applyBorder="1" applyAlignment="1">
      <alignment horizontal="left" vertical="top"/>
    </xf>
    <xf numFmtId="0" fontId="6" fillId="0" borderId="0" xfId="0" applyFont="1" applyFill="1" applyBorder="1" applyAlignment="1">
      <alignment horizontal="right"/>
    </xf>
    <xf numFmtId="0" fontId="6" fillId="0" borderId="0" xfId="0" quotePrefix="1" applyFont="1" applyFill="1" applyBorder="1" applyAlignment="1">
      <alignment horizontal="left"/>
    </xf>
    <xf numFmtId="0" fontId="6" fillId="0" borderId="0" xfId="0" applyFont="1" applyFill="1" applyBorder="1" applyAlignment="1">
      <alignment horizontal="left"/>
    </xf>
    <xf numFmtId="167" fontId="6" fillId="0" borderId="0" xfId="0" applyNumberFormat="1" applyFont="1" applyFill="1" applyBorder="1" applyAlignment="1">
      <alignment vertical="top"/>
    </xf>
    <xf numFmtId="0" fontId="6" fillId="0" borderId="0" xfId="0" quotePrefix="1" applyFont="1" applyFill="1" applyBorder="1"/>
    <xf numFmtId="167" fontId="4" fillId="0" borderId="0" xfId="0" applyNumberFormat="1" applyFont="1" applyFill="1" applyBorder="1" applyAlignment="1">
      <alignment vertical="top"/>
    </xf>
    <xf numFmtId="0" fontId="8" fillId="0" borderId="0" xfId="0" applyFont="1" applyFill="1" applyBorder="1" applyAlignment="1">
      <alignment vertical="top"/>
    </xf>
    <xf numFmtId="0" fontId="11" fillId="0" borderId="0" xfId="0" applyFont="1" applyFill="1" applyBorder="1" applyAlignment="1">
      <alignment vertical="top"/>
    </xf>
    <xf numFmtId="0" fontId="6" fillId="0" borderId="0" xfId="0" applyFont="1" applyFill="1" applyBorder="1" applyAlignment="1">
      <alignment vertical="top"/>
    </xf>
    <xf numFmtId="0" fontId="0" fillId="0" borderId="0" xfId="0" applyFill="1" applyBorder="1" applyAlignment="1">
      <alignment horizontal="right" vertical="top"/>
    </xf>
    <xf numFmtId="172" fontId="0" fillId="0" borderId="0" xfId="5" applyNumberFormat="1" applyFont="1" applyFill="1" applyBorder="1" applyAlignment="1">
      <alignment vertical="top"/>
    </xf>
    <xf numFmtId="3" fontId="6" fillId="0" borderId="0" xfId="0" quotePrefix="1" applyNumberFormat="1" applyFont="1" applyFill="1" applyBorder="1" applyAlignment="1">
      <alignment horizontal="left" vertical="top"/>
    </xf>
    <xf numFmtId="172" fontId="6" fillId="0" borderId="0" xfId="5" applyNumberFormat="1" applyFont="1" applyFill="1" applyBorder="1"/>
    <xf numFmtId="167" fontId="42" fillId="0" borderId="0" xfId="5" applyNumberFormat="1" applyFont="1" applyFill="1" applyBorder="1" applyAlignment="1">
      <alignment vertical="top"/>
    </xf>
    <xf numFmtId="168" fontId="42" fillId="0" borderId="0" xfId="6" applyNumberFormat="1" applyFont="1" applyFill="1" applyBorder="1" applyAlignment="1">
      <alignment vertical="top"/>
    </xf>
    <xf numFmtId="0" fontId="6" fillId="0" borderId="0" xfId="0" quotePrefix="1" applyFont="1" applyFill="1" applyBorder="1" applyAlignment="1">
      <alignment horizontal="right"/>
    </xf>
    <xf numFmtId="167" fontId="6" fillId="0" borderId="0" xfId="5" applyNumberFormat="1" applyFont="1" applyFill="1" applyBorder="1" applyAlignment="1">
      <alignment horizontal="right" vertical="top"/>
    </xf>
    <xf numFmtId="172" fontId="6" fillId="0" borderId="0" xfId="5" applyNumberFormat="1" applyFont="1" applyFill="1" applyBorder="1" applyAlignment="1">
      <alignment vertical="top"/>
    </xf>
    <xf numFmtId="2" fontId="0" fillId="0" borderId="0" xfId="0" applyNumberFormat="1" applyFill="1" applyBorder="1" applyAlignment="1">
      <alignment vertical="top"/>
    </xf>
    <xf numFmtId="172" fontId="0" fillId="0" borderId="0" xfId="5" applyNumberFormat="1" applyFont="1" applyFill="1" applyBorder="1"/>
    <xf numFmtId="3" fontId="0" fillId="0" borderId="0" xfId="5" applyNumberFormat="1" applyFont="1" applyFill="1" applyBorder="1"/>
    <xf numFmtId="3" fontId="0" fillId="0" borderId="0" xfId="5" applyNumberFormat="1" applyFont="1" applyFill="1" applyBorder="1" applyAlignment="1">
      <alignment vertical="top"/>
    </xf>
    <xf numFmtId="171" fontId="0" fillId="0" borderId="0" xfId="0" applyNumberFormat="1" applyFill="1" applyBorder="1" applyAlignment="1">
      <alignment vertical="top"/>
    </xf>
    <xf numFmtId="0" fontId="6" fillId="0" borderId="0" xfId="7" applyFill="1" applyBorder="1"/>
    <xf numFmtId="3" fontId="0" fillId="0" borderId="0" xfId="0" applyNumberFormat="1" applyFill="1" applyBorder="1" applyAlignment="1">
      <alignment vertical="top"/>
    </xf>
    <xf numFmtId="173" fontId="0" fillId="0" borderId="0" xfId="5" applyNumberFormat="1" applyFont="1" applyFill="1" applyBorder="1" applyAlignment="1">
      <alignment vertical="top"/>
    </xf>
    <xf numFmtId="166" fontId="4" fillId="0" borderId="0" xfId="0" applyNumberFormat="1" applyFont="1" applyFill="1" applyBorder="1" applyAlignment="1">
      <alignment vertical="top"/>
    </xf>
    <xf numFmtId="173" fontId="0" fillId="0" borderId="0" xfId="0" applyNumberFormat="1" applyFill="1" applyBorder="1" applyAlignment="1">
      <alignment vertical="top"/>
    </xf>
    <xf numFmtId="43" fontId="0" fillId="0" borderId="0" xfId="0" applyNumberFormat="1" applyFill="1" applyBorder="1" applyAlignment="1">
      <alignment vertical="top"/>
    </xf>
    <xf numFmtId="0" fontId="4" fillId="0" borderId="1" xfId="0" applyFont="1" applyFill="1" applyBorder="1" applyAlignment="1">
      <alignment horizontal="right" vertical="top"/>
    </xf>
    <xf numFmtId="0" fontId="4" fillId="0" borderId="1" xfId="0" applyFont="1" applyFill="1" applyBorder="1" applyAlignment="1">
      <alignment horizontal="right" vertical="top" wrapText="1"/>
    </xf>
    <xf numFmtId="0" fontId="0" fillId="0" borderId="0" xfId="0" applyFill="1" applyBorder="1" applyAlignment="1">
      <alignment horizontal="center" vertical="top"/>
    </xf>
    <xf numFmtId="0" fontId="0" fillId="0" borderId="11" xfId="0" applyFill="1" applyBorder="1" applyAlignment="1">
      <alignment horizontal="center" vertical="top"/>
    </xf>
    <xf numFmtId="167" fontId="6" fillId="0" borderId="11" xfId="5" applyNumberFormat="1" applyFont="1" applyFill="1" applyBorder="1" applyAlignment="1">
      <alignment vertical="top"/>
    </xf>
    <xf numFmtId="0" fontId="4" fillId="0" borderId="11" xfId="0" applyFont="1" applyFill="1" applyBorder="1" applyAlignment="1">
      <alignment vertical="top"/>
    </xf>
    <xf numFmtId="169" fontId="4" fillId="0" borderId="11" xfId="0" applyNumberFormat="1" applyFont="1" applyFill="1" applyBorder="1" applyAlignment="1">
      <alignment vertical="top"/>
    </xf>
    <xf numFmtId="0" fontId="4" fillId="0" borderId="1" xfId="0" quotePrefix="1" applyFont="1" applyFill="1" applyBorder="1" applyAlignment="1">
      <alignment horizontal="right" vertical="top"/>
    </xf>
    <xf numFmtId="49" fontId="4" fillId="0" borderId="1" xfId="0" quotePrefix="1" applyNumberFormat="1" applyFont="1" applyFill="1" applyBorder="1" applyAlignment="1">
      <alignment horizontal="right" vertical="top" wrapText="1"/>
    </xf>
    <xf numFmtId="0" fontId="4" fillId="0" borderId="11" xfId="0" applyFont="1" applyFill="1" applyBorder="1" applyAlignment="1">
      <alignment horizontal="left" vertical="top"/>
    </xf>
    <xf numFmtId="173" fontId="4" fillId="0" borderId="11" xfId="0" applyNumberFormat="1" applyFont="1" applyFill="1" applyBorder="1" applyAlignment="1">
      <alignment vertical="top"/>
    </xf>
    <xf numFmtId="0" fontId="4" fillId="0" borderId="1" xfId="0" applyFont="1" applyFill="1" applyBorder="1" applyAlignment="1">
      <alignment vertical="top" wrapText="1"/>
    </xf>
    <xf numFmtId="167" fontId="4" fillId="0" borderId="11" xfId="5" applyNumberFormat="1" applyFont="1" applyFill="1" applyBorder="1" applyAlignment="1">
      <alignment vertical="top"/>
    </xf>
    <xf numFmtId="0" fontId="4" fillId="0" borderId="1" xfId="0" quotePrefix="1" applyFont="1" applyFill="1" applyBorder="1" applyAlignment="1">
      <alignment horizontal="right" vertical="top" wrapText="1"/>
    </xf>
    <xf numFmtId="3" fontId="4" fillId="0" borderId="11" xfId="0" applyNumberFormat="1" applyFont="1" applyFill="1" applyBorder="1" applyAlignment="1">
      <alignment vertical="top"/>
    </xf>
    <xf numFmtId="3" fontId="4" fillId="0" borderId="11" xfId="5" applyNumberFormat="1" applyFont="1" applyFill="1" applyBorder="1" applyAlignment="1">
      <alignment vertical="top"/>
    </xf>
    <xf numFmtId="0" fontId="6" fillId="0" borderId="0" xfId="0" applyFont="1" applyFill="1" applyBorder="1" applyAlignment="1">
      <alignment horizontal="center"/>
    </xf>
    <xf numFmtId="167" fontId="4" fillId="0" borderId="11" xfId="0" applyNumberFormat="1" applyFont="1" applyFill="1" applyBorder="1" applyAlignment="1">
      <alignment vertical="top"/>
    </xf>
    <xf numFmtId="0" fontId="4" fillId="0" borderId="11" xfId="0" quotePrefix="1" applyFont="1" applyFill="1" applyBorder="1" applyAlignment="1">
      <alignment horizontal="left"/>
    </xf>
    <xf numFmtId="0" fontId="11" fillId="0" borderId="0" xfId="0" applyFont="1" applyFill="1" applyBorder="1" applyAlignment="1">
      <alignment horizontal="center" vertical="top"/>
    </xf>
    <xf numFmtId="170" fontId="6" fillId="0" borderId="0" xfId="5" applyNumberFormat="1" applyFont="1" applyFill="1" applyBorder="1" applyAlignment="1">
      <alignment horizontal="center"/>
    </xf>
    <xf numFmtId="170" fontId="6" fillId="0" borderId="11" xfId="5" applyNumberFormat="1" applyFont="1" applyFill="1" applyBorder="1" applyAlignment="1">
      <alignment horizontal="center"/>
    </xf>
    <xf numFmtId="167" fontId="6" fillId="0" borderId="11" xfId="5" applyNumberFormat="1" applyFont="1" applyFill="1" applyBorder="1"/>
    <xf numFmtId="0" fontId="0" fillId="0" borderId="11" xfId="0" applyFill="1" applyBorder="1"/>
    <xf numFmtId="0" fontId="6" fillId="0" borderId="11" xfId="10" applyFill="1" applyBorder="1"/>
    <xf numFmtId="166" fontId="6" fillId="0" borderId="11" xfId="5" applyNumberFormat="1" applyFont="1" applyFill="1" applyBorder="1"/>
    <xf numFmtId="0" fontId="16" fillId="0" borderId="0" xfId="1" applyFont="1" applyFill="1" applyBorder="1" applyAlignment="1" applyProtection="1"/>
    <xf numFmtId="0" fontId="4" fillId="0" borderId="1" xfId="0" applyFont="1" applyFill="1" applyBorder="1" applyAlignment="1">
      <alignment horizontal="center" vertical="top"/>
    </xf>
    <xf numFmtId="0" fontId="6" fillId="0" borderId="0" xfId="0" applyFont="1" applyFill="1" applyBorder="1" applyAlignment="1">
      <alignment vertical="top"/>
    </xf>
    <xf numFmtId="0" fontId="4" fillId="0" borderId="1" xfId="0" applyFont="1" applyFill="1" applyBorder="1" applyAlignment="1">
      <alignment horizontal="right" vertical="top"/>
    </xf>
    <xf numFmtId="4" fontId="43" fillId="0" borderId="0" xfId="63" applyNumberFormat="1" applyFont="1"/>
    <xf numFmtId="4" fontId="44" fillId="0" borderId="0" xfId="63" applyNumberFormat="1" applyFont="1"/>
    <xf numFmtId="4" fontId="45" fillId="34" borderId="0" xfId="63" applyNumberFormat="1" applyFont="1" applyFill="1"/>
    <xf numFmtId="0" fontId="7" fillId="0" borderId="0" xfId="0" applyFont="1" applyAlignment="1">
      <alignment horizontal="left" vertical="top"/>
    </xf>
    <xf numFmtId="0" fontId="6" fillId="0" borderId="0" xfId="0" applyFont="1" applyAlignment="1">
      <alignment horizontal="right"/>
    </xf>
    <xf numFmtId="0" fontId="6" fillId="0" borderId="0" xfId="0" applyFont="1" applyAlignment="1">
      <alignment horizontal="left"/>
    </xf>
    <xf numFmtId="0" fontId="8" fillId="0" borderId="0" xfId="0" applyFont="1" applyAlignment="1">
      <alignment horizontal="left" vertical="top"/>
    </xf>
    <xf numFmtId="0" fontId="11" fillId="0" borderId="0" xfId="0" applyFont="1" applyAlignment="1">
      <alignment horizontal="left"/>
    </xf>
    <xf numFmtId="0" fontId="48" fillId="0" borderId="0" xfId="1" applyFont="1" applyFill="1" applyAlignment="1" applyProtection="1">
      <alignment wrapText="1"/>
    </xf>
    <xf numFmtId="0" fontId="49" fillId="0" borderId="0" xfId="1" applyFont="1" applyFill="1" applyAlignment="1" applyProtection="1"/>
    <xf numFmtId="0" fontId="50" fillId="0" borderId="0" xfId="1" applyFont="1" applyFill="1" applyAlignment="1" applyProtection="1"/>
    <xf numFmtId="0" fontId="51" fillId="0" borderId="0" xfId="1" applyFont="1" applyFill="1" applyAlignment="1" applyProtection="1"/>
    <xf numFmtId="0" fontId="52" fillId="0" borderId="0" xfId="1" applyFont="1" applyFill="1" applyAlignment="1" applyProtection="1"/>
    <xf numFmtId="0" fontId="53" fillId="0" borderId="0" xfId="1" applyFont="1" applyFill="1" applyAlignment="1" applyProtection="1"/>
    <xf numFmtId="0" fontId="54" fillId="0" borderId="0" xfId="1" applyFont="1" applyFill="1" applyAlignment="1" applyProtection="1"/>
    <xf numFmtId="0" fontId="55" fillId="0" borderId="0" xfId="1" applyFont="1" applyFill="1" applyBorder="1" applyAlignment="1" applyProtection="1"/>
    <xf numFmtId="0" fontId="4" fillId="0" borderId="14" xfId="0" quotePrefix="1" applyFont="1" applyFill="1" applyBorder="1" applyAlignment="1">
      <alignment horizontal="left"/>
    </xf>
    <xf numFmtId="167" fontId="4" fillId="0" borderId="14" xfId="5" applyNumberFormat="1" applyFont="1" applyFill="1" applyBorder="1" applyAlignment="1">
      <alignment vertical="top"/>
    </xf>
    <xf numFmtId="0" fontId="6" fillId="0" borderId="0" xfId="0" applyFont="1" applyFill="1" applyBorder="1" applyAlignment="1">
      <alignment vertical="top"/>
    </xf>
    <xf numFmtId="0" fontId="0" fillId="0" borderId="0" xfId="0" applyFill="1" applyBorder="1" applyAlignment="1">
      <alignment vertical="top"/>
    </xf>
    <xf numFmtId="0" fontId="6" fillId="0" borderId="0" xfId="0" applyFont="1" applyFill="1" applyBorder="1" applyAlignment="1"/>
    <xf numFmtId="0" fontId="57" fillId="0" borderId="0" xfId="0" applyFont="1" applyFill="1" applyBorder="1" applyAlignment="1">
      <alignment vertical="top"/>
    </xf>
    <xf numFmtId="0" fontId="0" fillId="0" borderId="0" xfId="0" applyFill="1" applyBorder="1" applyAlignment="1">
      <alignment vertical="top"/>
    </xf>
    <xf numFmtId="174" fontId="4" fillId="0" borderId="11" xfId="0" applyNumberFormat="1" applyFont="1" applyFill="1" applyBorder="1" applyAlignment="1">
      <alignment vertical="top"/>
    </xf>
    <xf numFmtId="2" fontId="6" fillId="0" borderId="0" xfId="0" applyNumberFormat="1" applyFont="1" applyFill="1" applyBorder="1" applyAlignment="1">
      <alignment vertical="top"/>
    </xf>
    <xf numFmtId="0" fontId="22" fillId="0" borderId="0" xfId="0" applyFont="1" applyFill="1" applyBorder="1" applyAlignment="1">
      <alignment horizontal="left" vertical="top"/>
    </xf>
    <xf numFmtId="0" fontId="58" fillId="0" borderId="0" xfId="0" applyFont="1" applyFill="1" applyBorder="1" applyAlignment="1">
      <alignment horizontal="left" vertical="top"/>
    </xf>
    <xf numFmtId="2" fontId="22" fillId="0" borderId="0" xfId="0" applyNumberFormat="1" applyFont="1" applyFill="1" applyBorder="1" applyAlignment="1">
      <alignment vertical="top"/>
    </xf>
    <xf numFmtId="0" fontId="6" fillId="0" borderId="0" xfId="0" applyFont="1" applyFill="1" applyBorder="1" applyAlignment="1">
      <alignment vertical="top"/>
    </xf>
    <xf numFmtId="0" fontId="4" fillId="0" borderId="1" xfId="0" applyFont="1" applyFill="1" applyBorder="1" applyAlignment="1">
      <alignment horizontal="right" vertical="top"/>
    </xf>
    <xf numFmtId="166" fontId="0" fillId="0" borderId="0" xfId="0" applyNumberFormat="1" applyFill="1" applyBorder="1" applyAlignment="1">
      <alignment vertical="top"/>
    </xf>
    <xf numFmtId="169" fontId="0" fillId="0" borderId="0" xfId="0" applyNumberFormat="1" applyFill="1" applyBorder="1" applyAlignment="1">
      <alignment vertical="top"/>
    </xf>
    <xf numFmtId="167" fontId="4" fillId="0" borderId="0" xfId="5" applyNumberFormat="1" applyFont="1" applyFill="1" applyBorder="1" applyAlignment="1">
      <alignment horizontal="right" vertical="top"/>
    </xf>
    <xf numFmtId="175" fontId="0" fillId="0" borderId="0" xfId="0" applyNumberFormat="1" applyFill="1" applyBorder="1" applyAlignment="1">
      <alignment vertical="top"/>
    </xf>
    <xf numFmtId="0" fontId="59" fillId="0" borderId="0" xfId="0" applyFont="1" applyFill="1" applyAlignment="1">
      <alignment horizontal="left"/>
    </xf>
    <xf numFmtId="0" fontId="0" fillId="0" borderId="0" xfId="0" applyFill="1" applyBorder="1" applyAlignment="1">
      <alignment vertical="top"/>
    </xf>
    <xf numFmtId="0" fontId="6" fillId="0" borderId="0" xfId="0" applyFont="1" applyFill="1" applyBorder="1" applyAlignment="1">
      <alignment vertical="top"/>
    </xf>
    <xf numFmtId="0" fontId="4" fillId="0" borderId="1" xfId="0" quotePrefix="1" applyFont="1" applyFill="1" applyBorder="1" applyAlignment="1">
      <alignment horizontal="right" vertical="top" wrapText="1"/>
    </xf>
    <xf numFmtId="176" fontId="0" fillId="0" borderId="0" xfId="0" applyNumberFormat="1" applyFill="1" applyBorder="1" applyAlignment="1">
      <alignment vertical="top"/>
    </xf>
    <xf numFmtId="0" fontId="4" fillId="0" borderId="1" xfId="0" applyFont="1" applyFill="1" applyBorder="1" applyAlignment="1">
      <alignment horizontal="right" vertical="top" wrapText="1"/>
    </xf>
    <xf numFmtId="0" fontId="0" fillId="0" borderId="0" xfId="0" applyFill="1" applyBorder="1" applyAlignment="1">
      <alignment vertical="top"/>
    </xf>
    <xf numFmtId="0" fontId="6" fillId="0" borderId="0" xfId="0" applyFont="1" applyFill="1" applyBorder="1" applyAlignment="1">
      <alignment vertical="top"/>
    </xf>
    <xf numFmtId="0" fontId="19" fillId="0" borderId="0" xfId="3" applyFont="1" applyFill="1" applyBorder="1" applyAlignment="1">
      <alignment vertical="top"/>
    </xf>
    <xf numFmtId="0" fontId="0" fillId="0" borderId="0" xfId="0" applyFill="1" applyBorder="1" applyAlignment="1">
      <alignment vertical="top" wrapText="1"/>
    </xf>
    <xf numFmtId="0" fontId="4" fillId="0" borderId="1" xfId="0" applyFont="1" applyFill="1" applyBorder="1" applyAlignment="1">
      <alignment horizontal="right" vertical="top" wrapText="1"/>
    </xf>
    <xf numFmtId="0" fontId="0" fillId="0" borderId="0" xfId="0" applyFill="1" applyBorder="1" applyAlignment="1">
      <alignment vertical="top"/>
    </xf>
    <xf numFmtId="169" fontId="0" fillId="0" borderId="0" xfId="5" applyNumberFormat="1" applyFont="1" applyFill="1" applyBorder="1" applyAlignment="1">
      <alignment vertical="top"/>
    </xf>
    <xf numFmtId="167" fontId="0" fillId="0" borderId="11" xfId="5" applyNumberFormat="1" applyFont="1" applyFill="1" applyBorder="1" applyAlignment="1">
      <alignment vertical="top"/>
    </xf>
    <xf numFmtId="0" fontId="57" fillId="0" borderId="0" xfId="0" applyFont="1"/>
    <xf numFmtId="0" fontId="61" fillId="0" borderId="0" xfId="0" applyFont="1" applyFill="1" applyBorder="1" applyAlignment="1">
      <alignment vertical="top"/>
    </xf>
    <xf numFmtId="164" fontId="62" fillId="0" borderId="0" xfId="0" applyNumberFormat="1" applyFont="1" applyFill="1" applyBorder="1" applyAlignment="1"/>
    <xf numFmtId="0" fontId="61" fillId="0" borderId="0" xfId="0" applyFont="1" applyFill="1" applyBorder="1" applyAlignment="1"/>
    <xf numFmtId="0" fontId="15" fillId="0" borderId="0" xfId="0" applyFont="1"/>
    <xf numFmtId="0" fontId="4" fillId="0" borderId="1" xfId="0" applyFont="1" applyFill="1" applyBorder="1" applyAlignment="1">
      <alignment horizontal="right" vertical="top" wrapText="1"/>
    </xf>
    <xf numFmtId="0" fontId="6" fillId="0" borderId="0" xfId="0" applyFont="1" applyFill="1" applyBorder="1" applyAlignment="1">
      <alignment vertical="top"/>
    </xf>
    <xf numFmtId="0" fontId="6" fillId="0" borderId="0" xfId="0" applyFont="1" applyFill="1" applyBorder="1" applyAlignment="1">
      <alignment horizontal="right" vertical="top" wrapText="1"/>
    </xf>
    <xf numFmtId="2" fontId="0" fillId="0" borderId="0" xfId="6" applyNumberFormat="1" applyFont="1" applyFill="1" applyBorder="1" applyAlignment="1">
      <alignment vertical="top"/>
    </xf>
    <xf numFmtId="2" fontId="0" fillId="0" borderId="0" xfId="5" applyNumberFormat="1" applyFont="1" applyFill="1" applyBorder="1" applyAlignment="1">
      <alignment vertical="top"/>
    </xf>
    <xf numFmtId="2" fontId="0" fillId="0" borderId="11" xfId="5" applyNumberFormat="1" applyFont="1" applyFill="1" applyBorder="1" applyAlignment="1">
      <alignment vertical="top"/>
    </xf>
    <xf numFmtId="0" fontId="4" fillId="0" borderId="1" xfId="0" applyFont="1" applyFill="1" applyBorder="1" applyAlignment="1">
      <alignment horizontal="right" vertical="top" wrapText="1"/>
    </xf>
    <xf numFmtId="0" fontId="0" fillId="0" borderId="0" xfId="0" applyFill="1" applyBorder="1" applyAlignment="1">
      <alignment vertical="top"/>
    </xf>
    <xf numFmtId="164" fontId="0" fillId="0" borderId="0" xfId="6" applyNumberFormat="1" applyFont="1" applyFill="1" applyBorder="1" applyAlignment="1">
      <alignment vertical="top"/>
    </xf>
    <xf numFmtId="164" fontId="4" fillId="0" borderId="11" xfId="6" applyNumberFormat="1" applyFont="1" applyFill="1" applyBorder="1" applyAlignment="1">
      <alignment vertical="top"/>
    </xf>
    <xf numFmtId="164" fontId="6" fillId="0" borderId="0" xfId="6" applyNumberFormat="1" applyFont="1" applyFill="1" applyBorder="1" applyAlignment="1">
      <alignment vertical="top"/>
    </xf>
    <xf numFmtId="164" fontId="4" fillId="0" borderId="14" xfId="6" applyNumberFormat="1" applyFont="1" applyFill="1" applyBorder="1" applyAlignment="1">
      <alignment vertical="top"/>
    </xf>
    <xf numFmtId="0" fontId="4" fillId="0" borderId="13" xfId="0" applyFont="1" applyFill="1" applyBorder="1" applyAlignment="1">
      <alignment horizontal="right" vertical="top" wrapText="1"/>
    </xf>
    <xf numFmtId="0" fontId="6" fillId="0" borderId="0" xfId="0" applyFont="1" applyFill="1" applyBorder="1" applyAlignment="1">
      <alignment vertical="top"/>
    </xf>
    <xf numFmtId="164" fontId="4" fillId="0" borderId="11" xfId="0" applyNumberFormat="1" applyFont="1" applyFill="1" applyBorder="1" applyAlignment="1">
      <alignment vertical="top"/>
    </xf>
    <xf numFmtId="2" fontId="4" fillId="0" borderId="0" xfId="5" applyNumberFormat="1" applyFont="1" applyFill="1" applyBorder="1" applyAlignment="1">
      <alignment vertical="top"/>
    </xf>
    <xf numFmtId="2" fontId="6" fillId="0" borderId="0" xfId="5" quotePrefix="1" applyNumberFormat="1" applyFont="1" applyFill="1" applyBorder="1" applyAlignment="1">
      <alignment horizontal="right" vertical="top"/>
    </xf>
    <xf numFmtId="2" fontId="6" fillId="0" borderId="0" xfId="5" applyNumberFormat="1" applyFont="1" applyFill="1" applyBorder="1" applyAlignment="1">
      <alignment vertical="top"/>
    </xf>
    <xf numFmtId="2" fontId="6" fillId="0" borderId="11" xfId="5" applyNumberFormat="1" applyFont="1" applyFill="1" applyBorder="1" applyAlignment="1">
      <alignment vertical="top"/>
    </xf>
    <xf numFmtId="0" fontId="6" fillId="0" borderId="23" xfId="0" applyFont="1" applyFill="1" applyBorder="1" applyAlignment="1">
      <alignment horizontal="center"/>
    </xf>
    <xf numFmtId="167" fontId="0" fillId="0" borderId="23" xfId="5" applyNumberFormat="1" applyFont="1" applyFill="1" applyBorder="1"/>
    <xf numFmtId="177" fontId="6" fillId="0" borderId="0" xfId="0" applyNumberFormat="1" applyFont="1" applyFill="1" applyBorder="1"/>
    <xf numFmtId="0" fontId="0" fillId="0" borderId="0" xfId="0" applyFill="1" applyBorder="1" applyAlignment="1">
      <alignment vertical="top"/>
    </xf>
    <xf numFmtId="0" fontId="6" fillId="0" borderId="0" xfId="0" applyFont="1" applyFill="1" applyBorder="1" applyAlignment="1">
      <alignment vertical="top"/>
    </xf>
    <xf numFmtId="0" fontId="0" fillId="0" borderId="23" xfId="0" applyFill="1" applyBorder="1" applyAlignment="1">
      <alignment vertical="top"/>
    </xf>
    <xf numFmtId="164" fontId="42" fillId="0" borderId="0" xfId="0" applyNumberFormat="1" applyFont="1" applyFill="1" applyBorder="1" applyAlignment="1">
      <alignment horizontal="center" vertical="top"/>
    </xf>
    <xf numFmtId="0" fontId="42" fillId="0" borderId="0" xfId="0" applyFont="1" applyFill="1" applyBorder="1" applyAlignment="1">
      <alignment horizontal="center" vertical="top"/>
    </xf>
    <xf numFmtId="0" fontId="42" fillId="0" borderId="0" xfId="0" applyFont="1" applyFill="1" applyBorder="1" applyAlignment="1">
      <alignment horizontal="center" vertical="top" wrapText="1"/>
    </xf>
    <xf numFmtId="166" fontId="42" fillId="0" borderId="0" xfId="0" applyNumberFormat="1" applyFont="1" applyFill="1" applyBorder="1" applyAlignment="1">
      <alignment vertical="top"/>
    </xf>
    <xf numFmtId="17" fontId="0" fillId="0" borderId="0" xfId="0" applyNumberFormat="1" applyFill="1" applyBorder="1" applyAlignment="1">
      <alignment vertical="top"/>
    </xf>
    <xf numFmtId="0" fontId="22" fillId="36" borderId="0" xfId="0" applyFont="1" applyFill="1" applyBorder="1" applyAlignment="1">
      <alignment vertical="top"/>
    </xf>
    <xf numFmtId="0" fontId="42" fillId="36" borderId="0" xfId="0" applyFont="1" applyFill="1" applyBorder="1" applyAlignment="1">
      <alignment vertical="top"/>
    </xf>
    <xf numFmtId="0" fontId="63" fillId="36" borderId="0" xfId="0" applyFont="1" applyFill="1" applyBorder="1" applyAlignment="1">
      <alignment vertical="top"/>
    </xf>
    <xf numFmtId="0" fontId="42" fillId="36" borderId="0" xfId="0" applyFont="1" applyFill="1" applyBorder="1"/>
    <xf numFmtId="169" fontId="42" fillId="36" borderId="0" xfId="5" applyNumberFormat="1" applyFont="1" applyFill="1" applyBorder="1"/>
    <xf numFmtId="167" fontId="42" fillId="36" borderId="0" xfId="9" applyNumberFormat="1" applyFont="1" applyFill="1" applyBorder="1"/>
    <xf numFmtId="167" fontId="42" fillId="36" borderId="0" xfId="5" applyNumberFormat="1" applyFont="1" applyFill="1" applyBorder="1" applyAlignment="1">
      <alignment vertical="top"/>
    </xf>
    <xf numFmtId="172" fontId="6" fillId="0" borderId="0" xfId="5" applyNumberFormat="1" applyFont="1" applyFill="1" applyBorder="1" applyAlignment="1">
      <alignment horizontal="right"/>
    </xf>
    <xf numFmtId="0" fontId="42" fillId="0" borderId="0" xfId="0" quotePrefix="1" applyFont="1" applyFill="1" applyBorder="1" applyAlignment="1">
      <alignment vertical="top"/>
    </xf>
    <xf numFmtId="167" fontId="22" fillId="0" borderId="0" xfId="5" applyNumberFormat="1" applyFont="1" applyFill="1" applyBorder="1"/>
    <xf numFmtId="169" fontId="42" fillId="0" borderId="0" xfId="5" applyNumberFormat="1" applyFont="1" applyFill="1" applyBorder="1"/>
    <xf numFmtId="0" fontId="16" fillId="0" borderId="0" xfId="1" applyFont="1" applyFill="1" applyAlignment="1" applyProtection="1"/>
    <xf numFmtId="0" fontId="6" fillId="0" borderId="0" xfId="0" applyFont="1" applyFill="1" applyBorder="1" applyAlignment="1">
      <alignment vertical="top"/>
    </xf>
    <xf numFmtId="0" fontId="0" fillId="0" borderId="0" xfId="0" applyFill="1" applyBorder="1" applyAlignment="1">
      <alignment vertical="top"/>
    </xf>
    <xf numFmtId="0" fontId="6" fillId="36" borderId="0" xfId="0" applyFont="1" applyFill="1" applyBorder="1"/>
    <xf numFmtId="168" fontId="6" fillId="36" borderId="0" xfId="6" applyNumberFormat="1" applyFont="1" applyFill="1" applyBorder="1"/>
    <xf numFmtId="0" fontId="22" fillId="36" borderId="0" xfId="0" applyFont="1" applyFill="1" applyBorder="1"/>
    <xf numFmtId="0" fontId="0" fillId="36" borderId="0" xfId="0" applyFill="1" applyBorder="1" applyAlignment="1">
      <alignment vertical="top"/>
    </xf>
    <xf numFmtId="0" fontId="22" fillId="36" borderId="0" xfId="0" applyFont="1" applyFill="1" applyBorder="1" applyAlignment="1">
      <alignment horizontal="right"/>
    </xf>
    <xf numFmtId="1" fontId="22" fillId="36" borderId="0" xfId="5" applyNumberFormat="1" applyFont="1" applyFill="1" applyBorder="1" applyAlignment="1">
      <alignment horizontal="right"/>
    </xf>
    <xf numFmtId="178" fontId="22" fillId="36" borderId="0" xfId="5" applyNumberFormat="1" applyFont="1" applyFill="1" applyBorder="1" applyAlignment="1">
      <alignment horizontal="right"/>
    </xf>
    <xf numFmtId="179" fontId="6" fillId="0" borderId="0" xfId="0" applyNumberFormat="1" applyFont="1" applyFill="1" applyBorder="1"/>
    <xf numFmtId="180" fontId="6" fillId="0" borderId="0" xfId="0" applyNumberFormat="1" applyFont="1" applyFill="1" applyBorder="1"/>
    <xf numFmtId="179" fontId="0" fillId="0" borderId="0" xfId="0" applyNumberFormat="1" applyFill="1" applyBorder="1" applyAlignment="1">
      <alignment vertical="top"/>
    </xf>
    <xf numFmtId="181" fontId="57" fillId="0" borderId="0" xfId="0" applyNumberFormat="1" applyFont="1" applyFill="1" applyBorder="1" applyAlignment="1">
      <alignment vertical="top"/>
    </xf>
    <xf numFmtId="0" fontId="4" fillId="0" borderId="1" xfId="0" applyFont="1" applyFill="1" applyBorder="1" applyAlignment="1">
      <alignment horizontal="right" vertical="top" wrapText="1"/>
    </xf>
    <xf numFmtId="0" fontId="4" fillId="0" borderId="1" xfId="0" quotePrefix="1" applyFont="1" applyFill="1" applyBorder="1" applyAlignment="1">
      <alignment horizontal="right" vertical="top" wrapText="1"/>
    </xf>
    <xf numFmtId="0" fontId="64" fillId="0" borderId="0" xfId="0" applyFont="1" applyFill="1" applyBorder="1" applyAlignment="1">
      <alignment horizontal="left" vertical="top"/>
    </xf>
    <xf numFmtId="0" fontId="64" fillId="0" borderId="0" xfId="0" applyFont="1" applyFill="1" applyBorder="1" applyAlignment="1">
      <alignment vertical="top"/>
    </xf>
    <xf numFmtId="3" fontId="65" fillId="0" borderId="0" xfId="0" applyNumberFormat="1" applyFont="1" applyFill="1" applyBorder="1" applyAlignment="1">
      <alignment vertical="top"/>
    </xf>
    <xf numFmtId="0" fontId="64" fillId="0" borderId="0" xfId="0" applyFont="1" applyFill="1" applyBorder="1" applyAlignment="1">
      <alignment horizontal="right" vertical="top" wrapText="1"/>
    </xf>
    <xf numFmtId="167" fontId="64" fillId="0" borderId="0" xfId="0" applyNumberFormat="1" applyFont="1" applyFill="1" applyBorder="1" applyAlignment="1">
      <alignment vertical="top"/>
    </xf>
    <xf numFmtId="164" fontId="63" fillId="0" borderId="0" xfId="0" applyNumberFormat="1" applyFont="1" applyFill="1" applyBorder="1" applyAlignment="1">
      <alignment vertical="top"/>
    </xf>
    <xf numFmtId="3" fontId="63" fillId="0" borderId="0" xfId="0" applyNumberFormat="1" applyFont="1" applyFill="1" applyBorder="1" applyAlignment="1">
      <alignment vertical="top"/>
    </xf>
    <xf numFmtId="0" fontId="22" fillId="0" borderId="0" xfId="0" applyFont="1" applyFill="1" applyBorder="1" applyAlignment="1">
      <alignment horizontal="right" vertical="top" wrapText="1"/>
    </xf>
    <xf numFmtId="167" fontId="22" fillId="0" borderId="0" xfId="0" applyNumberFormat="1" applyFont="1" applyFill="1" applyBorder="1" applyAlignment="1">
      <alignment vertical="top"/>
    </xf>
    <xf numFmtId="164" fontId="22" fillId="0" borderId="0" xfId="0" applyNumberFormat="1" applyFont="1" applyFill="1" applyBorder="1" applyAlignment="1">
      <alignment vertical="top"/>
    </xf>
    <xf numFmtId="0" fontId="66" fillId="0" borderId="0" xfId="0" applyFont="1" applyFill="1" applyBorder="1" applyAlignment="1">
      <alignment vertical="top"/>
    </xf>
    <xf numFmtId="0" fontId="46" fillId="34" borderId="0" xfId="0" applyFont="1" applyFill="1" applyAlignment="1">
      <alignment horizontal="left"/>
    </xf>
    <xf numFmtId="0" fontId="16" fillId="0" borderId="0" xfId="1" applyFont="1" applyFill="1" applyAlignment="1" applyProtection="1"/>
    <xf numFmtId="0" fontId="16" fillId="0" borderId="0" xfId="1" applyFont="1" applyFill="1" applyBorder="1" applyAlignment="1" applyProtection="1"/>
    <xf numFmtId="0" fontId="16" fillId="0" borderId="0" xfId="1" applyFont="1" applyFill="1" applyBorder="1" applyAlignment="1" applyProtection="1">
      <alignment wrapText="1"/>
    </xf>
    <xf numFmtId="0" fontId="16" fillId="0" borderId="0" xfId="1" applyFont="1" applyFill="1" applyAlignment="1" applyProtection="1">
      <alignment wrapText="1"/>
    </xf>
    <xf numFmtId="167" fontId="57" fillId="0" borderId="0" xfId="5" applyNumberFormat="1" applyFont="1" applyFill="1" applyBorder="1" applyAlignment="1">
      <alignment horizontal="center" vertical="top"/>
    </xf>
    <xf numFmtId="167" fontId="6" fillId="0" borderId="0" xfId="5" applyNumberFormat="1" applyFont="1" applyFill="1" applyBorder="1" applyAlignment="1">
      <alignment vertical="top" wrapText="1"/>
    </xf>
    <xf numFmtId="0" fontId="4" fillId="0" borderId="1" xfId="0" applyFont="1" applyFill="1" applyBorder="1" applyAlignment="1">
      <alignment horizontal="center" vertical="top"/>
    </xf>
    <xf numFmtId="0" fontId="4" fillId="0" borderId="1" xfId="0" applyFont="1" applyFill="1" applyBorder="1" applyAlignment="1">
      <alignment vertical="top"/>
    </xf>
    <xf numFmtId="0" fontId="4" fillId="0" borderId="1" xfId="0" applyFont="1" applyFill="1" applyBorder="1" applyAlignment="1">
      <alignment horizontal="center" vertical="top" wrapText="1"/>
    </xf>
    <xf numFmtId="0" fontId="4" fillId="0" borderId="1" xfId="3" applyFont="1" applyFill="1" applyBorder="1" applyAlignment="1">
      <alignment horizontal="center" vertical="top" wrapText="1"/>
    </xf>
    <xf numFmtId="0" fontId="4" fillId="0" borderId="1" xfId="3" applyFont="1" applyFill="1" applyBorder="1" applyAlignment="1">
      <alignment horizontal="left" vertical="top" wrapText="1"/>
    </xf>
    <xf numFmtId="0" fontId="4" fillId="0" borderId="1" xfId="0" applyFont="1" applyFill="1" applyBorder="1" applyAlignment="1">
      <alignment horizontal="left" vertical="top"/>
    </xf>
    <xf numFmtId="0" fontId="4" fillId="0" borderId="1" xfId="3" applyFont="1" applyFill="1" applyBorder="1" applyAlignment="1">
      <alignment horizontal="center" vertical="top"/>
    </xf>
    <xf numFmtId="0" fontId="4" fillId="0" borderId="1" xfId="0" applyFont="1" applyFill="1" applyBorder="1" applyAlignment="1">
      <alignment vertical="top" wrapText="1"/>
    </xf>
    <xf numFmtId="0" fontId="0" fillId="0" borderId="0" xfId="0" applyFill="1" applyBorder="1" applyAlignment="1">
      <alignment vertical="top"/>
    </xf>
    <xf numFmtId="0" fontId="4" fillId="35" borderId="0" xfId="0" applyFont="1" applyFill="1" applyBorder="1" applyAlignment="1">
      <alignment horizontal="center" vertical="center"/>
    </xf>
    <xf numFmtId="0" fontId="4" fillId="35" borderId="0" xfId="0" applyFont="1" applyFill="1" applyBorder="1" applyAlignment="1"/>
    <xf numFmtId="0" fontId="8" fillId="0" borderId="0" xfId="0" applyFont="1" applyFill="1" applyBorder="1" applyAlignment="1">
      <alignment vertical="top" wrapText="1"/>
    </xf>
    <xf numFmtId="0" fontId="6" fillId="0" borderId="0" xfId="0" applyFont="1" applyFill="1" applyBorder="1" applyAlignment="1">
      <alignment vertical="top"/>
    </xf>
    <xf numFmtId="0" fontId="19" fillId="0" borderId="0" xfId="3" applyFont="1" applyFill="1" applyBorder="1" applyAlignment="1">
      <alignment vertical="top"/>
    </xf>
    <xf numFmtId="0" fontId="4" fillId="0" borderId="1" xfId="0" quotePrefix="1" applyFont="1" applyFill="1" applyBorder="1" applyAlignment="1">
      <alignment horizontal="center" vertical="top" wrapText="1"/>
    </xf>
    <xf numFmtId="0" fontId="6" fillId="0" borderId="1" xfId="0" applyFont="1" applyFill="1" applyBorder="1" applyAlignment="1">
      <alignment horizontal="center" vertical="top"/>
    </xf>
    <xf numFmtId="0" fontId="6" fillId="0" borderId="1" xfId="0" applyFont="1" applyFill="1" applyBorder="1" applyAlignment="1">
      <alignment vertical="top"/>
    </xf>
    <xf numFmtId="0" fontId="4" fillId="0" borderId="1" xfId="3" quotePrefix="1" applyFont="1" applyFill="1" applyBorder="1" applyAlignment="1">
      <alignment horizontal="center" vertical="top"/>
    </xf>
    <xf numFmtId="0" fontId="4" fillId="0" borderId="1" xfId="3" quotePrefix="1" applyFont="1" applyFill="1" applyBorder="1" applyAlignment="1">
      <alignment horizontal="center" vertical="top" wrapText="1"/>
    </xf>
    <xf numFmtId="3" fontId="4" fillId="0" borderId="1" xfId="0" applyNumberFormat="1" applyFont="1" applyFill="1" applyBorder="1" applyAlignment="1">
      <alignment horizontal="center" vertical="top"/>
    </xf>
    <xf numFmtId="164" fontId="4" fillId="0" borderId="1" xfId="0" applyNumberFormat="1" applyFont="1" applyFill="1" applyBorder="1" applyAlignment="1">
      <alignment horizontal="center" vertical="top" wrapText="1"/>
    </xf>
    <xf numFmtId="164" fontId="4" fillId="0" borderId="1" xfId="0" applyNumberFormat="1" applyFont="1" applyFill="1" applyBorder="1" applyAlignment="1">
      <alignment horizontal="center" vertical="top"/>
    </xf>
    <xf numFmtId="0" fontId="0" fillId="0" borderId="1" xfId="0" applyFill="1" applyBorder="1" applyAlignment="1">
      <alignment vertical="top"/>
    </xf>
    <xf numFmtId="0" fontId="4" fillId="0" borderId="16" xfId="0" applyFont="1" applyFill="1" applyBorder="1" applyAlignment="1">
      <alignment horizontal="center" vertical="top" wrapText="1"/>
    </xf>
    <xf numFmtId="0" fontId="4" fillId="0" borderId="17" xfId="0" applyFont="1" applyFill="1" applyBorder="1" applyAlignment="1">
      <alignment horizontal="center" vertical="top" wrapText="1"/>
    </xf>
    <xf numFmtId="0" fontId="4" fillId="0" borderId="18" xfId="0" applyFont="1" applyFill="1" applyBorder="1" applyAlignment="1">
      <alignment horizontal="center" vertical="top" wrapText="1"/>
    </xf>
    <xf numFmtId="0" fontId="4" fillId="0" borderId="19" xfId="0" applyFont="1" applyFill="1" applyBorder="1" applyAlignment="1">
      <alignment horizontal="center" vertical="top" wrapText="1"/>
    </xf>
    <xf numFmtId="0" fontId="19" fillId="0" borderId="0" xfId="3" applyFont="1" applyFill="1" applyBorder="1" applyAlignment="1">
      <alignment vertical="top" wrapText="1"/>
    </xf>
    <xf numFmtId="0" fontId="4" fillId="0" borderId="12" xfId="0" applyFont="1" applyFill="1" applyBorder="1" applyAlignment="1">
      <alignment vertical="top" wrapText="1"/>
    </xf>
    <xf numFmtId="0" fontId="4" fillId="0" borderId="15" xfId="0" applyFont="1" applyFill="1" applyBorder="1" applyAlignment="1">
      <alignment vertical="top" wrapText="1"/>
    </xf>
    <xf numFmtId="0" fontId="4" fillId="0" borderId="13" xfId="0" applyFont="1" applyFill="1" applyBorder="1" applyAlignment="1">
      <alignment vertical="top" wrapText="1"/>
    </xf>
    <xf numFmtId="0" fontId="4" fillId="0" borderId="12" xfId="0" applyFont="1" applyFill="1" applyBorder="1" applyAlignment="1">
      <alignment horizontal="right" vertical="top"/>
    </xf>
    <xf numFmtId="0" fontId="4" fillId="0" borderId="15" xfId="0" applyFont="1" applyFill="1" applyBorder="1" applyAlignment="1">
      <alignment horizontal="right" vertical="top"/>
    </xf>
    <xf numFmtId="0" fontId="4" fillId="0" borderId="13" xfId="0" applyFont="1" applyFill="1" applyBorder="1" applyAlignment="1">
      <alignment horizontal="right" vertical="top"/>
    </xf>
    <xf numFmtId="0" fontId="56" fillId="0" borderId="0" xfId="3" applyFont="1" applyFill="1" applyBorder="1" applyAlignment="1">
      <alignment vertical="top"/>
    </xf>
    <xf numFmtId="0" fontId="5" fillId="0" borderId="0" xfId="0" applyFont="1" applyFill="1" applyBorder="1" applyAlignment="1">
      <alignment vertical="top"/>
    </xf>
    <xf numFmtId="0" fontId="0" fillId="0" borderId="0" xfId="0" applyFill="1" applyBorder="1" applyAlignment="1">
      <alignment vertical="top" wrapText="1"/>
    </xf>
    <xf numFmtId="0" fontId="6" fillId="0" borderId="1" xfId="3" applyFont="1" applyFill="1" applyBorder="1" applyAlignment="1">
      <alignment horizontal="left" vertical="top" wrapText="1"/>
    </xf>
    <xf numFmtId="0" fontId="0" fillId="0" borderId="1" xfId="0" applyFill="1" applyBorder="1" applyAlignment="1">
      <alignment horizontal="left" vertical="top"/>
    </xf>
    <xf numFmtId="0" fontId="0" fillId="35" borderId="0" xfId="0" applyFill="1" applyBorder="1" applyAlignment="1">
      <alignment horizontal="center"/>
    </xf>
    <xf numFmtId="0" fontId="6" fillId="35" borderId="0" xfId="0" applyFont="1" applyFill="1" applyBorder="1" applyAlignment="1"/>
    <xf numFmtId="0" fontId="8" fillId="0" borderId="0" xfId="3" applyFont="1" applyFill="1" applyBorder="1" applyAlignment="1">
      <alignment vertical="top" wrapText="1"/>
    </xf>
    <xf numFmtId="0" fontId="6" fillId="0" borderId="0" xfId="0" applyFont="1" applyFill="1" applyBorder="1" applyAlignment="1">
      <alignment wrapText="1"/>
    </xf>
    <xf numFmtId="0" fontId="4" fillId="0" borderId="1" xfId="0" applyFont="1" applyFill="1" applyBorder="1" applyAlignment="1">
      <alignment horizontal="left" vertical="top" wrapText="1"/>
    </xf>
    <xf numFmtId="0" fontId="4" fillId="0" borderId="12" xfId="0" applyFont="1" applyFill="1" applyBorder="1" applyAlignment="1">
      <alignment horizontal="center" vertical="top"/>
    </xf>
    <xf numFmtId="0" fontId="4" fillId="0" borderId="13" xfId="0" applyFont="1" applyFill="1" applyBorder="1" applyAlignment="1">
      <alignment horizontal="center" vertical="top"/>
    </xf>
    <xf numFmtId="0" fontId="4" fillId="0" borderId="12" xfId="0" applyFont="1" applyFill="1" applyBorder="1" applyAlignment="1">
      <alignment horizontal="center" vertical="top" wrapText="1"/>
    </xf>
    <xf numFmtId="0" fontId="4" fillId="0" borderId="13" xfId="0" applyFont="1" applyFill="1" applyBorder="1" applyAlignment="1">
      <alignment horizontal="center" vertical="top" wrapText="1"/>
    </xf>
    <xf numFmtId="0" fontId="4" fillId="0" borderId="20" xfId="0" applyFont="1" applyFill="1" applyBorder="1" applyAlignment="1">
      <alignment horizontal="center"/>
    </xf>
    <xf numFmtId="0" fontId="4" fillId="0" borderId="21" xfId="0" applyFont="1" applyFill="1" applyBorder="1" applyAlignment="1">
      <alignment horizontal="center"/>
    </xf>
    <xf numFmtId="0" fontId="4" fillId="0" borderId="22" xfId="0" applyFont="1" applyFill="1" applyBorder="1" applyAlignment="1">
      <alignment horizontal="center"/>
    </xf>
    <xf numFmtId="0" fontId="6" fillId="0" borderId="0" xfId="0" applyFont="1" applyFill="1" applyBorder="1" applyAlignment="1">
      <alignment horizontal="left" vertical="top" wrapText="1"/>
    </xf>
    <xf numFmtId="0" fontId="0" fillId="0" borderId="0" xfId="0" applyFill="1" applyBorder="1" applyAlignment="1">
      <alignment horizontal="left" vertical="top"/>
    </xf>
    <xf numFmtId="0" fontId="6" fillId="0" borderId="0" xfId="0" applyFont="1" applyFill="1" applyBorder="1" applyAlignment="1">
      <alignment vertical="top" wrapText="1"/>
    </xf>
    <xf numFmtId="0" fontId="4" fillId="0" borderId="12" xfId="3" applyFont="1" applyFill="1" applyBorder="1" applyAlignment="1">
      <alignment horizontal="center" vertical="top" wrapText="1"/>
    </xf>
    <xf numFmtId="0" fontId="4" fillId="0" borderId="13" xfId="3" applyFont="1" applyFill="1" applyBorder="1" applyAlignment="1">
      <alignment horizontal="center" vertical="top" wrapText="1"/>
    </xf>
    <xf numFmtId="0" fontId="4" fillId="0" borderId="20" xfId="3" applyFont="1" applyFill="1" applyBorder="1" applyAlignment="1">
      <alignment horizontal="center" vertical="top" wrapText="1"/>
    </xf>
    <xf numFmtId="0" fontId="4" fillId="0" borderId="21" xfId="3" applyFont="1" applyFill="1" applyBorder="1" applyAlignment="1">
      <alignment horizontal="center" vertical="top" wrapText="1"/>
    </xf>
    <xf numFmtId="0" fontId="4" fillId="0" borderId="22" xfId="3" applyFont="1" applyFill="1" applyBorder="1" applyAlignment="1">
      <alignment horizontal="center" vertical="top" wrapText="1"/>
    </xf>
    <xf numFmtId="0" fontId="24" fillId="0" borderId="0" xfId="57" applyFill="1" applyBorder="1" applyAlignment="1">
      <alignment horizontal="left"/>
    </xf>
    <xf numFmtId="0" fontId="4" fillId="0" borderId="1" xfId="3" applyFont="1" applyFill="1" applyBorder="1" applyAlignment="1">
      <alignment horizontal="right" vertical="top" wrapText="1"/>
    </xf>
    <xf numFmtId="0" fontId="4" fillId="0" borderId="1" xfId="0" applyFont="1" applyFill="1" applyBorder="1" applyAlignment="1">
      <alignment horizontal="right" vertical="top"/>
    </xf>
  </cellXfs>
  <cellStyles count="64">
    <cellStyle name="20 % - Akzent1" xfId="32" builtinId="30" customBuiltin="1"/>
    <cellStyle name="20 % - Akzent2" xfId="36" builtinId="34" customBuiltin="1"/>
    <cellStyle name="20 % - Akzent3" xfId="40" builtinId="38" customBuiltin="1"/>
    <cellStyle name="20 % - Akzent4" xfId="44" builtinId="42" customBuiltin="1"/>
    <cellStyle name="20 % - Akzent5" xfId="48" builtinId="46" customBuiltin="1"/>
    <cellStyle name="20 % - Akzent6" xfId="52" builtinId="50" customBuiltin="1"/>
    <cellStyle name="40 % - Akzent1" xfId="33" builtinId="31" customBuiltin="1"/>
    <cellStyle name="40 % - Akzent2" xfId="37" builtinId="35" customBuiltin="1"/>
    <cellStyle name="40 % - Akzent3" xfId="41" builtinId="39" customBuiltin="1"/>
    <cellStyle name="40 % - Akzent4" xfId="45" builtinId="43" customBuiltin="1"/>
    <cellStyle name="40 % - Akzent5" xfId="49" builtinId="47" customBuiltin="1"/>
    <cellStyle name="40 % - Akzent6" xfId="53" builtinId="51" customBuiltin="1"/>
    <cellStyle name="60 % - Akzent1" xfId="34" builtinId="32" customBuiltin="1"/>
    <cellStyle name="60 % - Akzent2" xfId="38" builtinId="36" customBuiltin="1"/>
    <cellStyle name="60 % - Akzent3" xfId="42" builtinId="40" customBuiltin="1"/>
    <cellStyle name="60 % - Akzent4" xfId="46" builtinId="44" customBuiltin="1"/>
    <cellStyle name="60 % - Akzent5" xfId="50" builtinId="48" customBuiltin="1"/>
    <cellStyle name="60 % - Akzent6" xfId="54" builtinId="52" customBuiltin="1"/>
    <cellStyle name="Akzent1" xfId="31" builtinId="29" customBuiltin="1"/>
    <cellStyle name="Akzent2" xfId="35" builtinId="33" customBuiltin="1"/>
    <cellStyle name="Akzent3" xfId="39" builtinId="37" customBuiltin="1"/>
    <cellStyle name="Akzent4" xfId="43" builtinId="41" customBuiltin="1"/>
    <cellStyle name="Akzent5" xfId="47" builtinId="45" customBuiltin="1"/>
    <cellStyle name="Akzent6" xfId="51" builtinId="49" customBuiltin="1"/>
    <cellStyle name="Ausgabe" xfId="24" builtinId="21" customBuiltin="1"/>
    <cellStyle name="Berechnung" xfId="25" builtinId="22" customBuiltin="1"/>
    <cellStyle name="Eingabe" xfId="23" builtinId="20" customBuiltin="1"/>
    <cellStyle name="Ergebnis" xfId="30" builtinId="25" customBuiltin="1"/>
    <cellStyle name="Erklärender Text" xfId="29" builtinId="53" customBuiltin="1"/>
    <cellStyle name="Gut" xfId="20" builtinId="26" customBuiltin="1"/>
    <cellStyle name="Hyperlink 2" xfId="2"/>
    <cellStyle name="Komma" xfId="5" builtinId="3"/>
    <cellStyle name="Komma 2" xfId="9"/>
    <cellStyle name="Komma 2 2" xfId="60"/>
    <cellStyle name="Komma 3" xfId="13"/>
    <cellStyle name="Link" xfId="1" builtinId="8"/>
    <cellStyle name="Link 2" xfId="58"/>
    <cellStyle name="Neutral" xfId="22" builtinId="28" customBuiltin="1"/>
    <cellStyle name="Notiz 2" xfId="62"/>
    <cellStyle name="Notiz 3" xfId="56"/>
    <cellStyle name="Prozent" xfId="6" builtinId="5"/>
    <cellStyle name="Prozent 2" xfId="14"/>
    <cellStyle name="Schlecht" xfId="21" builtinId="27" customBuiltin="1"/>
    <cellStyle name="Standard" xfId="0" builtinId="0"/>
    <cellStyle name="Standard 2" xfId="3"/>
    <cellStyle name="Standard 2 2" xfId="10"/>
    <cellStyle name="Standard 2 3" xfId="11"/>
    <cellStyle name="Standard 2 4" xfId="59"/>
    <cellStyle name="Standard 3" xfId="4"/>
    <cellStyle name="Standard 3 2" xfId="12"/>
    <cellStyle name="Standard 30" xfId="63"/>
    <cellStyle name="Standard 4" xfId="7"/>
    <cellStyle name="Standard 4 2" xfId="61"/>
    <cellStyle name="Standard 5" xfId="8"/>
    <cellStyle name="Standard 5 2" xfId="57"/>
    <cellStyle name="Standard 6" xfId="55"/>
    <cellStyle name="Überschrift" xfId="15" builtinId="15" customBuiltin="1"/>
    <cellStyle name="Überschrift 1" xfId="16" builtinId="16" customBuiltin="1"/>
    <cellStyle name="Überschrift 2" xfId="17" builtinId="17" customBuiltin="1"/>
    <cellStyle name="Überschrift 3" xfId="18" builtinId="18" customBuiltin="1"/>
    <cellStyle name="Überschrift 4" xfId="19" builtinId="19" customBuiltin="1"/>
    <cellStyle name="Verknüpfte Zelle" xfId="26" builtinId="24" customBuiltin="1"/>
    <cellStyle name="Warnender Text" xfId="28" builtinId="11" customBuiltin="1"/>
    <cellStyle name="Zelle überprüfen" xfId="27" builtinId="23"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1D1D1B"/>
      <rgbColor rgb="00FFFFFF"/>
      <rgbColor rgb="00FFFFFF"/>
      <rgbColor rgb="00F8F8F8"/>
      <rgbColor rgb="00D0C9BD"/>
      <rgbColor rgb="00F8F8F8"/>
      <rgbColor rgb="00F8F8F8"/>
      <rgbColor rgb="00F8F8F8"/>
      <rgbColor rgb="00D8BFB5"/>
      <rgbColor rgb="00BCB29A"/>
      <rgbColor rgb="00E7E7E7"/>
      <rgbColor rgb="009E8E7B"/>
      <rgbColor rgb="00F8F8F8"/>
      <rgbColor rgb="00545F6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8F8F8"/>
      <rgbColor rgb="00CCFFFF"/>
      <rgbColor rgb="00CCFFCC"/>
      <rgbColor rgb="00FFFF99"/>
      <rgbColor rgb="0099CCFF"/>
      <rgbColor rgb="00FF99CC"/>
      <rgbColor rgb="00CC99FF"/>
      <rgbColor rgb="00FFCC99"/>
      <rgbColor rgb="003C4041"/>
      <rgbColor rgb="007F6E51"/>
      <rgbColor rgb="00D9C7A7"/>
      <rgbColor rgb="00F8F8F8"/>
      <rgbColor rgb="00FAEBBF"/>
      <rgbColor rgb="00B19A8F"/>
      <rgbColor rgb="00F8F8F8"/>
      <rgbColor rgb="00969696"/>
      <rgbColor rgb="00CCCCCC"/>
      <rgbColor rgb="00B19770"/>
      <rgbColor rgb="00B7B7B7"/>
      <rgbColor rgb="0094897E"/>
      <rgbColor rgb="00696868"/>
      <rgbColor rgb="00F8F8F8"/>
      <rgbColor rgb="00F8F8F8"/>
      <rgbColor rgb="00333333"/>
    </indexedColors>
    <mruColors>
      <color rgb="FFFF5C1F"/>
      <color rgb="FF993712"/>
      <color rgb="FF0072AB"/>
      <color rgb="FF005078"/>
      <color rgb="FF009BDF"/>
      <color rgb="FFCC4918"/>
      <color rgb="FF63CC00"/>
      <color rgb="FF336600"/>
      <color rgb="FF0096DF"/>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e-CH" sz="1200">
                <a:latin typeface="Arial" panose="020B0604020202020204" pitchFamily="34" charset="0"/>
                <a:cs typeface="Arial" panose="020B0604020202020204" pitchFamily="34" charset="0"/>
              </a:rPr>
              <a:t>Anzahl Pflichtige, durchschnittliche Einkommen und Vermögen,</a:t>
            </a:r>
            <a:r>
              <a:rPr lang="de-CH" sz="1200" baseline="0">
                <a:latin typeface="Arial" panose="020B0604020202020204" pitchFamily="34" charset="0"/>
                <a:cs typeface="Arial" panose="020B0604020202020204" pitchFamily="34" charset="0"/>
              </a:rPr>
              <a:t> </a:t>
            </a:r>
            <a:br>
              <a:rPr lang="de-CH" sz="1200" baseline="0">
                <a:latin typeface="Arial" panose="020B0604020202020204" pitchFamily="34" charset="0"/>
                <a:cs typeface="Arial" panose="020B0604020202020204" pitchFamily="34" charset="0"/>
              </a:rPr>
            </a:br>
            <a:r>
              <a:rPr lang="de-CH" sz="1200" baseline="0">
                <a:latin typeface="Arial" panose="020B0604020202020204" pitchFamily="34" charset="0"/>
                <a:cs typeface="Arial" panose="020B0604020202020204" pitchFamily="34" charset="0"/>
              </a:rPr>
              <a:t>indexiert, 2001 = 100, 2001 – 2017</a:t>
            </a:r>
            <a:endParaRPr lang="de-CH" sz="1200">
              <a:latin typeface="Arial" panose="020B0604020202020204" pitchFamily="34" charset="0"/>
              <a:cs typeface="Arial" panose="020B0604020202020204" pitchFamily="34" charset="0"/>
            </a:endParaRPr>
          </a:p>
        </c:rich>
      </c:tx>
      <c:layout>
        <c:manualLayout>
          <c:xMode val="edge"/>
          <c:yMode val="edge"/>
          <c:x val="0.14965165270524303"/>
          <c:y val="3.0131816018453009E-2"/>
        </c:manualLayout>
      </c:layout>
      <c:overlay val="0"/>
    </c:title>
    <c:autoTitleDeleted val="0"/>
    <c:plotArea>
      <c:layout>
        <c:manualLayout>
          <c:layoutTarget val="inner"/>
          <c:xMode val="edge"/>
          <c:yMode val="edge"/>
          <c:x val="7.2428508771929828E-2"/>
          <c:y val="0.20964097222222222"/>
          <c:w val="0.89030657894736831"/>
          <c:h val="0.58402384259259255"/>
        </c:manualLayout>
      </c:layout>
      <c:lineChart>
        <c:grouping val="standard"/>
        <c:varyColors val="0"/>
        <c:ser>
          <c:idx val="0"/>
          <c:order val="0"/>
          <c:tx>
            <c:strRef>
              <c:f>'T 1'!$P$55</c:f>
              <c:strCache>
                <c:ptCount val="1"/>
                <c:pt idx="0">
                  <c:v>Pflichtige</c:v>
                </c:pt>
              </c:strCache>
            </c:strRef>
          </c:tx>
          <c:spPr>
            <a:ln w="28575">
              <a:solidFill>
                <a:srgbClr val="993712"/>
              </a:solidFill>
            </a:ln>
          </c:spPr>
          <c:marker>
            <c:symbol val="none"/>
          </c:marker>
          <c:cat>
            <c:numRef>
              <c:f>'T 1'!$O$56:$O$72</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'T 1'!$P$56:$P$72</c:f>
              <c:numCache>
                <c:formatCode>_ * #,##0.0_ ;_ * \-#,##0.0_ ;_ * "-"??_ ;_ @_ </c:formatCode>
                <c:ptCount val="17"/>
                <c:pt idx="0">
                  <c:v>100</c:v>
                </c:pt>
                <c:pt idx="1">
                  <c:v>101.54142641691483</c:v>
                </c:pt>
                <c:pt idx="2">
                  <c:v>103.33672755559809</c:v>
                </c:pt>
                <c:pt idx="3">
                  <c:v>104.97780826619727</c:v>
                </c:pt>
                <c:pt idx="4">
                  <c:v>106.50311809206954</c:v>
                </c:pt>
                <c:pt idx="5">
                  <c:v>107.99648440109466</c:v>
                </c:pt>
                <c:pt idx="6">
                  <c:v>109.59953165494456</c:v>
                </c:pt>
                <c:pt idx="7">
                  <c:v>111.14945790770585</c:v>
                </c:pt>
                <c:pt idx="8">
                  <c:v>113.122915160912</c:v>
                </c:pt>
                <c:pt idx="9">
                  <c:v>115.14416520782009</c:v>
                </c:pt>
                <c:pt idx="10">
                  <c:v>116.95773722488624</c:v>
                </c:pt>
                <c:pt idx="11">
                  <c:v>118.90995380706586</c:v>
                </c:pt>
                <c:pt idx="12">
                  <c:v>120.72537472202092</c:v>
                </c:pt>
                <c:pt idx="13">
                  <c:v>122.51969571548082</c:v>
                </c:pt>
                <c:pt idx="14">
                  <c:v>124.58659087796799</c:v>
                </c:pt>
                <c:pt idx="15">
                  <c:v>126.28626326376246</c:v>
                </c:pt>
                <c:pt idx="16">
                  <c:v>127.95460164388217</c:v>
                </c:pt>
              </c:numCache>
            </c:numRef>
          </c:val>
          <c:smooth val="0"/>
          <c:extLst>
            <c:ext xmlns:c16="http://schemas.microsoft.com/office/drawing/2014/chart" uri="{C3380CC4-5D6E-409C-BE32-E72D297353CC}">
              <c16:uniqueId val="{00000000-4F61-4DAF-AD96-1A00F1DD500F}"/>
            </c:ext>
          </c:extLst>
        </c:ser>
        <c:ser>
          <c:idx val="2"/>
          <c:order val="1"/>
          <c:tx>
            <c:strRef>
              <c:f>'T 1'!$Q$55</c:f>
              <c:strCache>
                <c:ptCount val="1"/>
                <c:pt idx="0">
                  <c:v>Reineinkommen</c:v>
                </c:pt>
              </c:strCache>
            </c:strRef>
          </c:tx>
          <c:spPr>
            <a:ln w="28575">
              <a:solidFill>
                <a:srgbClr val="005078"/>
              </a:solidFill>
            </a:ln>
          </c:spPr>
          <c:marker>
            <c:symbol val="none"/>
          </c:marker>
          <c:cat>
            <c:numRef>
              <c:f>'T 1'!$O$56:$O$72</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'T 1'!$Q$56:$Q$72</c:f>
              <c:numCache>
                <c:formatCode>_ * #,##0.0_ ;_ * \-#,##0.0_ ;_ * "-"??_ ;_ @_ </c:formatCode>
                <c:ptCount val="17"/>
                <c:pt idx="0">
                  <c:v>100</c:v>
                </c:pt>
                <c:pt idx="1">
                  <c:v>100.22669440036466</c:v>
                </c:pt>
                <c:pt idx="2">
                  <c:v>99.588833608842776</c:v>
                </c:pt>
                <c:pt idx="3">
                  <c:v>100.08443790418104</c:v>
                </c:pt>
                <c:pt idx="4">
                  <c:v>100.72620114621465</c:v>
                </c:pt>
                <c:pt idx="5">
                  <c:v>101.90241516560845</c:v>
                </c:pt>
                <c:pt idx="6">
                  <c:v>105.17279998017371</c:v>
                </c:pt>
                <c:pt idx="7">
                  <c:v>107.41214646631603</c:v>
                </c:pt>
                <c:pt idx="8">
                  <c:v>108.30661777182267</c:v>
                </c:pt>
                <c:pt idx="9">
                  <c:v>109.36530664430208</c:v>
                </c:pt>
                <c:pt idx="10">
                  <c:v>111.00924396804155</c:v>
                </c:pt>
                <c:pt idx="11">
                  <c:v>111.72773092947894</c:v>
                </c:pt>
                <c:pt idx="12">
                  <c:v>112.28891233307552</c:v>
                </c:pt>
                <c:pt idx="13">
                  <c:v>112.21617707007756</c:v>
                </c:pt>
                <c:pt idx="14">
                  <c:v>112.53773332131611</c:v>
                </c:pt>
                <c:pt idx="15">
                  <c:v>113.40457754225835</c:v>
                </c:pt>
                <c:pt idx="16">
                  <c:v>114.870781450141</c:v>
                </c:pt>
              </c:numCache>
            </c:numRef>
          </c:val>
          <c:smooth val="0"/>
          <c:extLst>
            <c:ext xmlns:c16="http://schemas.microsoft.com/office/drawing/2014/chart" uri="{C3380CC4-5D6E-409C-BE32-E72D297353CC}">
              <c16:uniqueId val="{00000001-4F61-4DAF-AD96-1A00F1DD500F}"/>
            </c:ext>
          </c:extLst>
        </c:ser>
        <c:ser>
          <c:idx val="3"/>
          <c:order val="2"/>
          <c:tx>
            <c:strRef>
              <c:f>'T 1'!$R$55</c:f>
              <c:strCache>
                <c:ptCount val="1"/>
                <c:pt idx="0">
                  <c:v>Steuerbares Einkommen</c:v>
                </c:pt>
              </c:strCache>
            </c:strRef>
          </c:tx>
          <c:spPr>
            <a:ln w="28575">
              <a:solidFill>
                <a:srgbClr val="336600"/>
              </a:solidFill>
            </a:ln>
          </c:spPr>
          <c:marker>
            <c:symbol val="none"/>
          </c:marker>
          <c:cat>
            <c:numRef>
              <c:f>'T 1'!$O$56:$O$72</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'T 1'!$R$56:$R$72</c:f>
              <c:numCache>
                <c:formatCode>_ * #,##0.0_ ;_ * \-#,##0.0_ ;_ * "-"??_ ;_ @_ </c:formatCode>
                <c:ptCount val="17"/>
                <c:pt idx="0">
                  <c:v>100</c:v>
                </c:pt>
                <c:pt idx="1">
                  <c:v>100.23529005360831</c:v>
                </c:pt>
                <c:pt idx="2">
                  <c:v>100.0054432568793</c:v>
                </c:pt>
                <c:pt idx="3">
                  <c:v>100.24604369781377</c:v>
                </c:pt>
                <c:pt idx="4">
                  <c:v>101.02005403753319</c:v>
                </c:pt>
                <c:pt idx="5">
                  <c:v>102.32833038869495</c:v>
                </c:pt>
                <c:pt idx="6">
                  <c:v>103.44125496016947</c:v>
                </c:pt>
                <c:pt idx="7">
                  <c:v>105.86529810241045</c:v>
                </c:pt>
                <c:pt idx="8">
                  <c:v>106.78500180454191</c:v>
                </c:pt>
                <c:pt idx="9">
                  <c:v>107.77562191499021</c:v>
                </c:pt>
                <c:pt idx="10">
                  <c:v>109.53629579379145</c:v>
                </c:pt>
                <c:pt idx="11">
                  <c:v>110.36004462057004</c:v>
                </c:pt>
                <c:pt idx="12">
                  <c:v>111.01611905492791</c:v>
                </c:pt>
                <c:pt idx="13">
                  <c:v>110.4027635146053</c:v>
                </c:pt>
                <c:pt idx="14">
                  <c:v>110.60507900958562</c:v>
                </c:pt>
                <c:pt idx="15">
                  <c:v>111.72069516508374</c:v>
                </c:pt>
                <c:pt idx="16">
                  <c:v>113.34700802527873</c:v>
                </c:pt>
              </c:numCache>
            </c:numRef>
          </c:val>
          <c:smooth val="0"/>
          <c:extLst>
            <c:ext xmlns:c16="http://schemas.microsoft.com/office/drawing/2014/chart" uri="{C3380CC4-5D6E-409C-BE32-E72D297353CC}">
              <c16:uniqueId val="{00000002-4F61-4DAF-AD96-1A00F1DD500F}"/>
            </c:ext>
          </c:extLst>
        </c:ser>
        <c:ser>
          <c:idx val="5"/>
          <c:order val="3"/>
          <c:tx>
            <c:strRef>
              <c:f>'T 1'!$S$55</c:f>
              <c:strCache>
                <c:ptCount val="1"/>
                <c:pt idx="0">
                  <c:v>Reinvermögen</c:v>
                </c:pt>
              </c:strCache>
            </c:strRef>
          </c:tx>
          <c:spPr>
            <a:ln w="28575">
              <a:solidFill>
                <a:srgbClr val="0096DF"/>
              </a:solidFill>
            </a:ln>
          </c:spPr>
          <c:marker>
            <c:symbol val="none"/>
          </c:marker>
          <c:cat>
            <c:numRef>
              <c:f>'T 1'!$O$56:$O$72</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'T 1'!$S$56:$S$72</c:f>
              <c:numCache>
                <c:formatCode>_ * #,##0.0_ ;_ * \-#,##0.0_ ;_ * "-"??_ ;_ @_ </c:formatCode>
                <c:ptCount val="17"/>
                <c:pt idx="0">
                  <c:v>100</c:v>
                </c:pt>
                <c:pt idx="1">
                  <c:v>98.401475387923171</c:v>
                </c:pt>
                <c:pt idx="2">
                  <c:v>101.06901681296262</c:v>
                </c:pt>
                <c:pt idx="3">
                  <c:v>100.17099139101316</c:v>
                </c:pt>
                <c:pt idx="4">
                  <c:v>103.91760431521358</c:v>
                </c:pt>
                <c:pt idx="5">
                  <c:v>106.59011082300975</c:v>
                </c:pt>
                <c:pt idx="6">
                  <c:v>106.61726614556784</c:v>
                </c:pt>
                <c:pt idx="7">
                  <c:v>97.530875255363014</c:v>
                </c:pt>
                <c:pt idx="8">
                  <c:v>102.11810897321448</c:v>
                </c:pt>
                <c:pt idx="9">
                  <c:v>102.0358526102922</c:v>
                </c:pt>
                <c:pt idx="10">
                  <c:v>103.85809393402101</c:v>
                </c:pt>
                <c:pt idx="11">
                  <c:v>108.72981508869977</c:v>
                </c:pt>
                <c:pt idx="12">
                  <c:v>111.87100527369466</c:v>
                </c:pt>
                <c:pt idx="13">
                  <c:v>111.79932914427818</c:v>
                </c:pt>
                <c:pt idx="14">
                  <c:v>111.81231515541357</c:v>
                </c:pt>
                <c:pt idx="15">
                  <c:v>115.65758054189783</c:v>
                </c:pt>
                <c:pt idx="16">
                  <c:v>119.95919705142278</c:v>
                </c:pt>
              </c:numCache>
            </c:numRef>
          </c:val>
          <c:smooth val="0"/>
          <c:extLst>
            <c:ext xmlns:c16="http://schemas.microsoft.com/office/drawing/2014/chart" uri="{C3380CC4-5D6E-409C-BE32-E72D297353CC}">
              <c16:uniqueId val="{00000003-4F61-4DAF-AD96-1A00F1DD500F}"/>
            </c:ext>
          </c:extLst>
        </c:ser>
        <c:ser>
          <c:idx val="6"/>
          <c:order val="4"/>
          <c:tx>
            <c:strRef>
              <c:f>'T 1'!$T$55</c:f>
              <c:strCache>
                <c:ptCount val="1"/>
                <c:pt idx="0">
                  <c:v>Steuerbares Vermögen</c:v>
                </c:pt>
              </c:strCache>
            </c:strRef>
          </c:tx>
          <c:spPr>
            <a:ln w="28575">
              <a:solidFill>
                <a:srgbClr val="63CC00"/>
              </a:solidFill>
            </a:ln>
          </c:spPr>
          <c:marker>
            <c:symbol val="none"/>
          </c:marker>
          <c:cat>
            <c:numRef>
              <c:f>'T 1'!$O$56:$O$72</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'T 1'!$T$56:$T$72</c:f>
              <c:numCache>
                <c:formatCode>_ * #,##0.0_ ;_ * \-#,##0.0_ ;_ * "-"??_ ;_ @_ </c:formatCode>
                <c:ptCount val="17"/>
                <c:pt idx="0">
                  <c:v>100</c:v>
                </c:pt>
                <c:pt idx="1">
                  <c:v>96.511585245001015</c:v>
                </c:pt>
                <c:pt idx="2">
                  <c:v>100.27897830546846</c:v>
                </c:pt>
                <c:pt idx="3">
                  <c:v>99.753842254771925</c:v>
                </c:pt>
                <c:pt idx="4">
                  <c:v>105.61387949254232</c:v>
                </c:pt>
                <c:pt idx="5">
                  <c:v>109.53036567723335</c:v>
                </c:pt>
                <c:pt idx="6">
                  <c:v>109.69583757127144</c:v>
                </c:pt>
                <c:pt idx="7">
                  <c:v>97.180838981481045</c:v>
                </c:pt>
                <c:pt idx="8">
                  <c:v>103.63053292149165</c:v>
                </c:pt>
                <c:pt idx="9">
                  <c:v>103.16581657421217</c:v>
                </c:pt>
                <c:pt idx="10">
                  <c:v>105.77804661017535</c:v>
                </c:pt>
                <c:pt idx="11">
                  <c:v>112.5510394878166</c:v>
                </c:pt>
                <c:pt idx="12">
                  <c:v>117.45287192895502</c:v>
                </c:pt>
                <c:pt idx="13">
                  <c:v>115.53939707694414</c:v>
                </c:pt>
                <c:pt idx="14">
                  <c:v>115.47692838448373</c:v>
                </c:pt>
                <c:pt idx="15">
                  <c:v>120.14472663380795</c:v>
                </c:pt>
                <c:pt idx="16">
                  <c:v>126.34675063891932</c:v>
                </c:pt>
              </c:numCache>
            </c:numRef>
          </c:val>
          <c:smooth val="0"/>
          <c:extLst>
            <c:ext xmlns:c16="http://schemas.microsoft.com/office/drawing/2014/chart" uri="{C3380CC4-5D6E-409C-BE32-E72D297353CC}">
              <c16:uniqueId val="{00000004-4F61-4DAF-AD96-1A00F1DD500F}"/>
            </c:ext>
          </c:extLst>
        </c:ser>
        <c:dLbls>
          <c:showLegendKey val="0"/>
          <c:showVal val="0"/>
          <c:showCatName val="0"/>
          <c:showSerName val="0"/>
          <c:showPercent val="0"/>
          <c:showBubbleSize val="0"/>
        </c:dLbls>
        <c:smooth val="0"/>
        <c:axId val="112576384"/>
        <c:axId val="112577920"/>
      </c:lineChart>
      <c:catAx>
        <c:axId val="112576384"/>
        <c:scaling>
          <c:orientation val="minMax"/>
        </c:scaling>
        <c:delete val="0"/>
        <c:axPos val="b"/>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de-DE"/>
          </a:p>
        </c:txPr>
        <c:crossAx val="112577920"/>
        <c:crossesAt val="90"/>
        <c:auto val="1"/>
        <c:lblAlgn val="ctr"/>
        <c:lblOffset val="100"/>
        <c:noMultiLvlLbl val="0"/>
      </c:catAx>
      <c:valAx>
        <c:axId val="112577920"/>
        <c:scaling>
          <c:orientation val="minMax"/>
          <c:max val="130"/>
          <c:min val="90"/>
        </c:scaling>
        <c:delete val="0"/>
        <c:axPos val="l"/>
        <c:majorGridlines/>
        <c:title>
          <c:tx>
            <c:rich>
              <a:bodyPr rot="0" vert="horz"/>
              <a:lstStyle/>
              <a:p>
                <a:pPr>
                  <a:defRPr sz="900" b="0">
                    <a:latin typeface="Arial" panose="020B0604020202020204" pitchFamily="34" charset="0"/>
                    <a:cs typeface="Arial" panose="020B0604020202020204" pitchFamily="34" charset="0"/>
                  </a:defRPr>
                </a:pPr>
                <a:r>
                  <a:rPr lang="de-CH" sz="900" b="0">
                    <a:latin typeface="Arial" panose="020B0604020202020204" pitchFamily="34" charset="0"/>
                    <a:cs typeface="Arial" panose="020B0604020202020204" pitchFamily="34" charset="0"/>
                  </a:rPr>
                  <a:t>Index</a:t>
                </a:r>
              </a:p>
            </c:rich>
          </c:tx>
          <c:layout>
            <c:manualLayout>
              <c:xMode val="edge"/>
              <c:yMode val="edge"/>
              <c:x val="3.1404385964912275E-2"/>
              <c:y val="0.14936435185185185"/>
            </c:manualLayout>
          </c:layout>
          <c:overlay val="0"/>
        </c:title>
        <c:numFmt formatCode="#,##0" sourceLinked="0"/>
        <c:majorTickMark val="out"/>
        <c:minorTickMark val="none"/>
        <c:tickLblPos val="nextTo"/>
        <c:txPr>
          <a:bodyPr anchor="t" anchorCtr="0"/>
          <a:lstStyle/>
          <a:p>
            <a:pPr>
              <a:defRPr sz="900">
                <a:latin typeface="Arial" panose="020B0604020202020204" pitchFamily="34" charset="0"/>
                <a:cs typeface="Arial" panose="020B0604020202020204" pitchFamily="34" charset="0"/>
              </a:defRPr>
            </a:pPr>
            <a:endParaRPr lang="de-DE"/>
          </a:p>
        </c:txPr>
        <c:crossAx val="112576384"/>
        <c:crosses val="autoZero"/>
        <c:crossBetween val="midCat"/>
        <c:majorUnit val="10"/>
      </c:valAx>
      <c:spPr>
        <a:noFill/>
        <a:ln w="3175">
          <a:solidFill>
            <a:schemeClr val="accent1">
              <a:shade val="50000"/>
            </a:schemeClr>
          </a:solidFill>
        </a:ln>
      </c:spPr>
    </c:plotArea>
    <c:legend>
      <c:legendPos val="r"/>
      <c:layout>
        <c:manualLayout>
          <c:xMode val="edge"/>
          <c:yMode val="edge"/>
          <c:x val="4.1123245614035096E-2"/>
          <c:y val="0.89056342592592608"/>
          <c:w val="0.80191944444444441"/>
          <c:h val="9.4240509259259253E-2"/>
        </c:manualLayout>
      </c:layout>
      <c:overlay val="0"/>
      <c:txPr>
        <a:bodyPr/>
        <a:lstStyle/>
        <a:p>
          <a:pPr>
            <a:defRPr>
              <a:latin typeface="Arial" panose="020B0604020202020204" pitchFamily="34" charset="0"/>
              <a:cs typeface="Arial" panose="020B0604020202020204" pitchFamily="34" charset="0"/>
            </a:defRPr>
          </a:pPr>
          <a:endParaRPr lang="de-DE"/>
        </a:p>
      </c:txPr>
    </c:legend>
    <c:plotVisOnly val="1"/>
    <c:dispBlanksAs val="gap"/>
    <c:showDLblsOverMax val="0"/>
  </c:chart>
  <c:printSettings>
    <c:headerFooter/>
    <c:pageMargins b="0.78740157499999996" l="0.7" r="0.7" t="0.78740157499999996"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latin typeface="Arial" panose="020B0604020202020204" pitchFamily="34" charset="0"/>
                <a:cs typeface="Arial" panose="020B0604020202020204" pitchFamily="34" charset="0"/>
              </a:defRPr>
            </a:pPr>
            <a:r>
              <a:rPr lang="de-CH" sz="1200">
                <a:latin typeface="Arial" panose="020B0604020202020204" pitchFamily="34" charset="0"/>
                <a:cs typeface="Arial" panose="020B0604020202020204" pitchFamily="34" charset="0"/>
              </a:rPr>
              <a:t>Anteile der Steuerpflichtigen</a:t>
            </a:r>
            <a:r>
              <a:rPr lang="de-CH" sz="1200" baseline="0">
                <a:latin typeface="Arial" panose="020B0604020202020204" pitchFamily="34" charset="0"/>
                <a:cs typeface="Arial" panose="020B0604020202020204" pitchFamily="34" charset="0"/>
              </a:rPr>
              <a:t> und Einkommenssteuer nach Stufen des steuerbaren Einkommens, in Prozent, 2017</a:t>
            </a:r>
            <a:endParaRPr lang="de-CH" sz="1200">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7.6911111111111111E-2"/>
          <c:y val="0.19763796296296299"/>
          <c:w val="0.66695833333333332"/>
          <c:h val="0.71697430555555552"/>
        </c:manualLayout>
      </c:layout>
      <c:barChart>
        <c:barDir val="col"/>
        <c:grouping val="percentStacked"/>
        <c:varyColors val="0"/>
        <c:ser>
          <c:idx val="0"/>
          <c:order val="0"/>
          <c:tx>
            <c:strRef>
              <c:f>'T 21b'!$Q$19</c:f>
              <c:strCache>
                <c:ptCount val="1"/>
                <c:pt idx="0">
                  <c:v>0 Fr.</c:v>
                </c:pt>
              </c:strCache>
            </c:strRef>
          </c:tx>
          <c:spPr>
            <a:solidFill>
              <a:srgbClr val="CCCCCC"/>
            </a:solidFill>
          </c:spPr>
          <c:invertIfNegative val="0"/>
          <c:cat>
            <c:strRef>
              <c:f>'T 21b'!$P$22:$P$23</c:f>
              <c:strCache>
                <c:ptCount val="2"/>
                <c:pt idx="0">
                  <c:v>Pflichtige</c:v>
                </c:pt>
                <c:pt idx="1">
                  <c:v>Einkommenssteuer (100%)</c:v>
                </c:pt>
              </c:strCache>
            </c:strRef>
          </c:cat>
          <c:val>
            <c:numRef>
              <c:f>'T 21b'!$Q$22:$Q$23</c:f>
              <c:numCache>
                <c:formatCode>0.0%</c:formatCode>
                <c:ptCount val="2"/>
                <c:pt idx="0">
                  <c:v>0.12123406396043639</c:v>
                </c:pt>
                <c:pt idx="1">
                  <c:v>0</c:v>
                </c:pt>
              </c:numCache>
            </c:numRef>
          </c:val>
          <c:extLst>
            <c:ext xmlns:c16="http://schemas.microsoft.com/office/drawing/2014/chart" uri="{C3380CC4-5D6E-409C-BE32-E72D297353CC}">
              <c16:uniqueId val="{00000000-0F58-474B-B991-B2BA6455958F}"/>
            </c:ext>
          </c:extLst>
        </c:ser>
        <c:ser>
          <c:idx val="1"/>
          <c:order val="1"/>
          <c:tx>
            <c:strRef>
              <c:f>'T 21b'!$R$19</c:f>
              <c:strCache>
                <c:ptCount val="1"/>
                <c:pt idx="0">
                  <c:v>0.1           –  24'999 Fr.</c:v>
                </c:pt>
              </c:strCache>
            </c:strRef>
          </c:tx>
          <c:spPr>
            <a:solidFill>
              <a:srgbClr val="005078"/>
            </a:solidFill>
          </c:spPr>
          <c:invertIfNegative val="0"/>
          <c:cat>
            <c:strRef>
              <c:f>'T 21b'!$P$22:$P$23</c:f>
              <c:strCache>
                <c:ptCount val="2"/>
                <c:pt idx="0">
                  <c:v>Pflichtige</c:v>
                </c:pt>
                <c:pt idx="1">
                  <c:v>Einkommenssteuer (100%)</c:v>
                </c:pt>
              </c:strCache>
            </c:strRef>
          </c:cat>
          <c:val>
            <c:numRef>
              <c:f>'T 21b'!$R$22:$R$23</c:f>
              <c:numCache>
                <c:formatCode>0.0%</c:formatCode>
                <c:ptCount val="2"/>
                <c:pt idx="0">
                  <c:v>9.8053628552078581E-2</c:v>
                </c:pt>
                <c:pt idx="1">
                  <c:v>7.5003889461795845E-3</c:v>
                </c:pt>
              </c:numCache>
            </c:numRef>
          </c:val>
          <c:extLst>
            <c:ext xmlns:c16="http://schemas.microsoft.com/office/drawing/2014/chart" uri="{C3380CC4-5D6E-409C-BE32-E72D297353CC}">
              <c16:uniqueId val="{00000001-0F58-474B-B991-B2BA6455958F}"/>
            </c:ext>
          </c:extLst>
        </c:ser>
        <c:ser>
          <c:idx val="2"/>
          <c:order val="2"/>
          <c:tx>
            <c:strRef>
              <c:f>'T 21b'!$S$19</c:f>
              <c:strCache>
                <c:ptCount val="1"/>
                <c:pt idx="0">
                  <c:v>25'000    –  49'999 Fr.</c:v>
                </c:pt>
              </c:strCache>
            </c:strRef>
          </c:tx>
          <c:spPr>
            <a:solidFill>
              <a:srgbClr val="0072AB"/>
            </a:solidFill>
          </c:spPr>
          <c:invertIfNegative val="0"/>
          <c:cat>
            <c:strRef>
              <c:f>'T 21b'!$P$22:$P$23</c:f>
              <c:strCache>
                <c:ptCount val="2"/>
                <c:pt idx="0">
                  <c:v>Pflichtige</c:v>
                </c:pt>
                <c:pt idx="1">
                  <c:v>Einkommenssteuer (100%)</c:v>
                </c:pt>
              </c:strCache>
            </c:strRef>
          </c:cat>
          <c:val>
            <c:numRef>
              <c:f>'T 21b'!$S$22:$S$23</c:f>
              <c:numCache>
                <c:formatCode>0.0%</c:formatCode>
                <c:ptCount val="2"/>
                <c:pt idx="0">
                  <c:v>0.24510358984829486</c:v>
                </c:pt>
                <c:pt idx="1">
                  <c:v>0.10545131345883631</c:v>
                </c:pt>
              </c:numCache>
            </c:numRef>
          </c:val>
          <c:extLst>
            <c:ext xmlns:c16="http://schemas.microsoft.com/office/drawing/2014/chart" uri="{C3380CC4-5D6E-409C-BE32-E72D297353CC}">
              <c16:uniqueId val="{00000002-0F58-474B-B991-B2BA6455958F}"/>
            </c:ext>
          </c:extLst>
        </c:ser>
        <c:ser>
          <c:idx val="3"/>
          <c:order val="3"/>
          <c:tx>
            <c:strRef>
              <c:f>'T 21b'!$T$19</c:f>
              <c:strCache>
                <c:ptCount val="1"/>
                <c:pt idx="0">
                  <c:v>50'000    –  74'999 Fr.</c:v>
                </c:pt>
              </c:strCache>
            </c:strRef>
          </c:tx>
          <c:spPr>
            <a:solidFill>
              <a:srgbClr val="009BDF"/>
            </a:solidFill>
          </c:spPr>
          <c:invertIfNegative val="0"/>
          <c:cat>
            <c:strRef>
              <c:f>'T 21b'!$P$22:$P$23</c:f>
              <c:strCache>
                <c:ptCount val="2"/>
                <c:pt idx="0">
                  <c:v>Pflichtige</c:v>
                </c:pt>
                <c:pt idx="1">
                  <c:v>Einkommenssteuer (100%)</c:v>
                </c:pt>
              </c:strCache>
            </c:strRef>
          </c:cat>
          <c:val>
            <c:numRef>
              <c:f>'T 21b'!$T$22:$T$23</c:f>
              <c:numCache>
                <c:formatCode>0.0%</c:formatCode>
                <c:ptCount val="2"/>
                <c:pt idx="0">
                  <c:v>0.24252396029954784</c:v>
                </c:pt>
                <c:pt idx="1">
                  <c:v>0.20658724128863246</c:v>
                </c:pt>
              </c:numCache>
            </c:numRef>
          </c:val>
          <c:extLst>
            <c:ext xmlns:c16="http://schemas.microsoft.com/office/drawing/2014/chart" uri="{C3380CC4-5D6E-409C-BE32-E72D297353CC}">
              <c16:uniqueId val="{00000003-0F58-474B-B991-B2BA6455958F}"/>
            </c:ext>
          </c:extLst>
        </c:ser>
        <c:ser>
          <c:idx val="4"/>
          <c:order val="4"/>
          <c:tx>
            <c:strRef>
              <c:f>'T 21b'!$U$19</c:f>
              <c:strCache>
                <c:ptCount val="1"/>
                <c:pt idx="0">
                  <c:v>75'000    –  99'999 Fr.</c:v>
                </c:pt>
              </c:strCache>
            </c:strRef>
          </c:tx>
          <c:spPr>
            <a:solidFill>
              <a:srgbClr val="993712"/>
            </a:solidFill>
          </c:spPr>
          <c:invertIfNegative val="0"/>
          <c:cat>
            <c:strRef>
              <c:f>'T 21b'!$P$22:$P$23</c:f>
              <c:strCache>
                <c:ptCount val="2"/>
                <c:pt idx="0">
                  <c:v>Pflichtige</c:v>
                </c:pt>
                <c:pt idx="1">
                  <c:v>Einkommenssteuer (100%)</c:v>
                </c:pt>
              </c:strCache>
            </c:strRef>
          </c:cat>
          <c:val>
            <c:numRef>
              <c:f>'T 21b'!$U$22:$U$23</c:f>
              <c:numCache>
                <c:formatCode>0.0%</c:formatCode>
                <c:ptCount val="2"/>
                <c:pt idx="0">
                  <c:v>0.13773134785466323</c:v>
                </c:pt>
                <c:pt idx="1">
                  <c:v>0.18245615671853369</c:v>
                </c:pt>
              </c:numCache>
            </c:numRef>
          </c:val>
          <c:extLst>
            <c:ext xmlns:c16="http://schemas.microsoft.com/office/drawing/2014/chart" uri="{C3380CC4-5D6E-409C-BE32-E72D297353CC}">
              <c16:uniqueId val="{00000004-0F58-474B-B991-B2BA6455958F}"/>
            </c:ext>
          </c:extLst>
        </c:ser>
        <c:ser>
          <c:idx val="5"/>
          <c:order val="5"/>
          <c:tx>
            <c:strRef>
              <c:f>'T 21b'!$V$19</c:f>
              <c:strCache>
                <c:ptCount val="1"/>
                <c:pt idx="0">
                  <c:v>100'000  – 199'999 Fr.</c:v>
                </c:pt>
              </c:strCache>
            </c:strRef>
          </c:tx>
          <c:spPr>
            <a:solidFill>
              <a:srgbClr val="CC4918"/>
            </a:solidFill>
          </c:spPr>
          <c:invertIfNegative val="0"/>
          <c:cat>
            <c:strRef>
              <c:f>'T 21b'!$P$22:$P$23</c:f>
              <c:strCache>
                <c:ptCount val="2"/>
                <c:pt idx="0">
                  <c:v>Pflichtige</c:v>
                </c:pt>
                <c:pt idx="1">
                  <c:v>Einkommenssteuer (100%)</c:v>
                </c:pt>
              </c:strCache>
            </c:strRef>
          </c:cat>
          <c:val>
            <c:numRef>
              <c:f>'T 21b'!$V$22:$V$23</c:f>
              <c:numCache>
                <c:formatCode>0.0%</c:formatCode>
                <c:ptCount val="2"/>
                <c:pt idx="0">
                  <c:v>0.1325261757030749</c:v>
                </c:pt>
                <c:pt idx="1">
                  <c:v>0.31495565070463971</c:v>
                </c:pt>
              </c:numCache>
            </c:numRef>
          </c:val>
          <c:extLst>
            <c:ext xmlns:c16="http://schemas.microsoft.com/office/drawing/2014/chart" uri="{C3380CC4-5D6E-409C-BE32-E72D297353CC}">
              <c16:uniqueId val="{00000005-0F58-474B-B991-B2BA6455958F}"/>
            </c:ext>
          </c:extLst>
        </c:ser>
        <c:ser>
          <c:idx val="6"/>
          <c:order val="6"/>
          <c:tx>
            <c:strRef>
              <c:f>'T 21b'!$W$19</c:f>
              <c:strCache>
                <c:ptCount val="1"/>
                <c:pt idx="0">
                  <c:v>200'000 Fr. +</c:v>
                </c:pt>
              </c:strCache>
            </c:strRef>
          </c:tx>
          <c:spPr>
            <a:solidFill>
              <a:srgbClr val="FF5C1F"/>
            </a:solidFill>
          </c:spPr>
          <c:invertIfNegative val="0"/>
          <c:cat>
            <c:strRef>
              <c:f>'T 21b'!$P$22:$P$23</c:f>
              <c:strCache>
                <c:ptCount val="2"/>
                <c:pt idx="0">
                  <c:v>Pflichtige</c:v>
                </c:pt>
                <c:pt idx="1">
                  <c:v>Einkommenssteuer (100%)</c:v>
                </c:pt>
              </c:strCache>
            </c:strRef>
          </c:cat>
          <c:val>
            <c:numRef>
              <c:f>'T 21b'!$W$22:$W$23</c:f>
              <c:numCache>
                <c:formatCode>0.0%</c:formatCode>
                <c:ptCount val="2"/>
                <c:pt idx="0">
                  <c:v>2.2827233781904314E-2</c:v>
                </c:pt>
                <c:pt idx="1">
                  <c:v>0.18304924888317831</c:v>
                </c:pt>
              </c:numCache>
            </c:numRef>
          </c:val>
          <c:extLst>
            <c:ext xmlns:c16="http://schemas.microsoft.com/office/drawing/2014/chart" uri="{C3380CC4-5D6E-409C-BE32-E72D297353CC}">
              <c16:uniqueId val="{00000006-0F58-474B-B991-B2BA6455958F}"/>
            </c:ext>
          </c:extLst>
        </c:ser>
        <c:dLbls>
          <c:showLegendKey val="0"/>
          <c:showVal val="0"/>
          <c:showCatName val="0"/>
          <c:showSerName val="0"/>
          <c:showPercent val="0"/>
          <c:showBubbleSize val="0"/>
        </c:dLbls>
        <c:gapWidth val="150"/>
        <c:overlap val="100"/>
        <c:serLines/>
        <c:axId val="125686144"/>
        <c:axId val="125687680"/>
      </c:barChart>
      <c:catAx>
        <c:axId val="125686144"/>
        <c:scaling>
          <c:orientation val="minMax"/>
        </c:scaling>
        <c:delete val="0"/>
        <c:axPos val="b"/>
        <c:numFmt formatCode="General"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de-DE"/>
          </a:p>
        </c:txPr>
        <c:crossAx val="125687680"/>
        <c:crosses val="autoZero"/>
        <c:auto val="1"/>
        <c:lblAlgn val="ctr"/>
        <c:lblOffset val="100"/>
        <c:noMultiLvlLbl val="0"/>
      </c:catAx>
      <c:valAx>
        <c:axId val="125687680"/>
        <c:scaling>
          <c:orientation val="minMax"/>
        </c:scaling>
        <c:delete val="0"/>
        <c:axPos val="l"/>
        <c:majorGridlines/>
        <c:title>
          <c:tx>
            <c:rich>
              <a:bodyPr rot="0" vert="horz"/>
              <a:lstStyle/>
              <a:p>
                <a:pPr>
                  <a:defRPr sz="900" b="0">
                    <a:latin typeface="Arial" panose="020B0604020202020204" pitchFamily="34" charset="0"/>
                    <a:cs typeface="Arial" panose="020B0604020202020204" pitchFamily="34" charset="0"/>
                  </a:defRPr>
                </a:pPr>
                <a:r>
                  <a:rPr lang="de-CH" sz="900" b="0">
                    <a:latin typeface="Arial" panose="020B0604020202020204" pitchFamily="34" charset="0"/>
                    <a:cs typeface="Arial" panose="020B0604020202020204" pitchFamily="34" charset="0"/>
                  </a:rPr>
                  <a:t>in</a:t>
                </a:r>
                <a:r>
                  <a:rPr lang="de-CH" sz="900" b="0" baseline="0">
                    <a:latin typeface="Arial" panose="020B0604020202020204" pitchFamily="34" charset="0"/>
                    <a:cs typeface="Arial" panose="020B0604020202020204" pitchFamily="34" charset="0"/>
                  </a:rPr>
                  <a:t> Prozent</a:t>
                </a:r>
                <a:endParaRPr lang="de-CH" sz="900" b="0">
                  <a:latin typeface="Arial" panose="020B0604020202020204" pitchFamily="34" charset="0"/>
                  <a:cs typeface="Arial" panose="020B0604020202020204" pitchFamily="34" charset="0"/>
                </a:endParaRPr>
              </a:p>
            </c:rich>
          </c:tx>
          <c:layout>
            <c:manualLayout>
              <c:xMode val="edge"/>
              <c:yMode val="edge"/>
              <c:x val="1.9277192982456139E-2"/>
              <c:y val="0.12625324074074074"/>
            </c:manualLayout>
          </c:layout>
          <c:overlay val="0"/>
        </c:title>
        <c:numFmt formatCode="0%"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de-DE"/>
          </a:p>
        </c:txPr>
        <c:crossAx val="125686144"/>
        <c:crosses val="autoZero"/>
        <c:crossBetween val="between"/>
      </c:valAx>
      <c:spPr>
        <a:ln>
          <a:solidFill>
            <a:schemeClr val="accent1">
              <a:shade val="50000"/>
            </a:schemeClr>
          </a:solidFill>
        </a:ln>
      </c:spPr>
    </c:plotArea>
    <c:legend>
      <c:legendPos val="r"/>
      <c:layout>
        <c:manualLayout>
          <c:xMode val="edge"/>
          <c:yMode val="edge"/>
          <c:x val="0.77111125730994168"/>
          <c:y val="0.1700039351851852"/>
          <c:w val="0.21136798245614036"/>
          <c:h val="0.48381087962962965"/>
        </c:manualLayout>
      </c:layout>
      <c:overlay val="0"/>
      <c:txPr>
        <a:bodyPr/>
        <a:lstStyle/>
        <a:p>
          <a:pPr>
            <a:defRPr>
              <a:latin typeface="Arial" panose="020B0604020202020204" pitchFamily="34" charset="0"/>
              <a:cs typeface="Arial" panose="020B0604020202020204" pitchFamily="34" charset="0"/>
            </a:defRPr>
          </a:pPr>
          <a:endParaRPr lang="de-DE"/>
        </a:p>
      </c:txPr>
    </c:legend>
    <c:plotVisOnly val="1"/>
    <c:dispBlanksAs val="gap"/>
    <c:showDLblsOverMax val="0"/>
  </c:chart>
  <c:printSettings>
    <c:headerFooter/>
    <c:pageMargins b="0.78740157499999996" l="0.7" r="0.7" t="0.78740157499999996" header="0.3" footer="0.3"/>
    <c:pageSetup orientation="portrait"/>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latin typeface="Arial" panose="020B0604020202020204" pitchFamily="34" charset="0"/>
                <a:cs typeface="Arial" panose="020B0604020202020204" pitchFamily="34" charset="0"/>
              </a:defRPr>
            </a:pPr>
            <a:r>
              <a:rPr lang="de-CH" sz="1200">
                <a:latin typeface="Arial" panose="020B0604020202020204" pitchFamily="34" charset="0"/>
                <a:cs typeface="Arial" panose="020B0604020202020204" pitchFamily="34" charset="0"/>
              </a:rPr>
              <a:t>Anteile</a:t>
            </a:r>
            <a:r>
              <a:rPr lang="de-CH" sz="1200" baseline="0">
                <a:latin typeface="Arial" panose="020B0604020202020204" pitchFamily="34" charset="0"/>
                <a:cs typeface="Arial" panose="020B0604020202020204" pitchFamily="34" charset="0"/>
              </a:rPr>
              <a:t> der </a:t>
            </a:r>
            <a:r>
              <a:rPr lang="de-CH" sz="1200">
                <a:latin typeface="Arial" panose="020B0604020202020204" pitchFamily="34" charset="0"/>
                <a:cs typeface="Arial" panose="020B0604020202020204" pitchFamily="34" charset="0"/>
              </a:rPr>
              <a:t>Steuerpflichtigen</a:t>
            </a:r>
            <a:r>
              <a:rPr lang="de-CH" sz="1200" baseline="0">
                <a:latin typeface="Arial" panose="020B0604020202020204" pitchFamily="34" charset="0"/>
                <a:cs typeface="Arial" panose="020B0604020202020204" pitchFamily="34" charset="0"/>
              </a:rPr>
              <a:t> und Vermögenssteuer nach Stufen des steuerbaren Vermögens, in Prozent, 2017</a:t>
            </a:r>
            <a:endParaRPr lang="de-CH" sz="1200">
              <a:latin typeface="Arial" panose="020B0604020202020204" pitchFamily="34" charset="0"/>
              <a:cs typeface="Arial" panose="020B0604020202020204" pitchFamily="34" charset="0"/>
            </a:endParaRPr>
          </a:p>
        </c:rich>
      </c:tx>
      <c:layout>
        <c:manualLayout>
          <c:xMode val="edge"/>
          <c:yMode val="edge"/>
          <c:x val="0.12050862573099413"/>
          <c:y val="2.0578703703703703E-2"/>
        </c:manualLayout>
      </c:layout>
      <c:overlay val="0"/>
    </c:title>
    <c:autoTitleDeleted val="0"/>
    <c:plotArea>
      <c:layout>
        <c:manualLayout>
          <c:layoutTarget val="inner"/>
          <c:xMode val="edge"/>
          <c:yMode val="edge"/>
          <c:x val="7.8126652350274398E-2"/>
          <c:y val="0.19854629629629633"/>
          <c:w val="0.59170190058479544"/>
          <c:h val="0.68993356481481483"/>
        </c:manualLayout>
      </c:layout>
      <c:barChart>
        <c:barDir val="col"/>
        <c:grouping val="percentStacked"/>
        <c:varyColors val="0"/>
        <c:ser>
          <c:idx val="0"/>
          <c:order val="0"/>
          <c:tx>
            <c:strRef>
              <c:f>'T 22b'!$Q$18</c:f>
              <c:strCache>
                <c:ptCount val="1"/>
                <c:pt idx="0">
                  <c:v>0 Fr.</c:v>
                </c:pt>
              </c:strCache>
            </c:strRef>
          </c:tx>
          <c:spPr>
            <a:solidFill>
              <a:srgbClr val="CCCCCC"/>
            </a:solidFill>
          </c:spPr>
          <c:invertIfNegative val="0"/>
          <c:cat>
            <c:strRef>
              <c:f>'T 22b'!$P$21:$P$22</c:f>
              <c:strCache>
                <c:ptCount val="2"/>
                <c:pt idx="0">
                  <c:v>Pflichtige</c:v>
                </c:pt>
                <c:pt idx="1">
                  <c:v>Vermögenssteuer (100 %)</c:v>
                </c:pt>
              </c:strCache>
            </c:strRef>
          </c:cat>
          <c:val>
            <c:numRef>
              <c:f>'T 22b'!$Q$21:$Q$22</c:f>
              <c:numCache>
                <c:formatCode>0.0%</c:formatCode>
                <c:ptCount val="2"/>
                <c:pt idx="0">
                  <c:v>0.67123330093546874</c:v>
                </c:pt>
                <c:pt idx="1">
                  <c:v>0</c:v>
                </c:pt>
              </c:numCache>
            </c:numRef>
          </c:val>
          <c:extLst>
            <c:ext xmlns:c16="http://schemas.microsoft.com/office/drawing/2014/chart" uri="{C3380CC4-5D6E-409C-BE32-E72D297353CC}">
              <c16:uniqueId val="{00000000-856C-47AF-AD07-BD690FCB62E5}"/>
            </c:ext>
          </c:extLst>
        </c:ser>
        <c:ser>
          <c:idx val="1"/>
          <c:order val="1"/>
          <c:tx>
            <c:strRef>
              <c:f>'T 22b'!$R$18</c:f>
              <c:strCache>
                <c:ptCount val="1"/>
                <c:pt idx="0">
                  <c:v>0.1                -  199'999 Fr.</c:v>
                </c:pt>
              </c:strCache>
            </c:strRef>
          </c:tx>
          <c:spPr>
            <a:solidFill>
              <a:srgbClr val="005078"/>
            </a:solidFill>
          </c:spPr>
          <c:invertIfNegative val="0"/>
          <c:cat>
            <c:strRef>
              <c:f>'T 22b'!$P$21:$P$22</c:f>
              <c:strCache>
                <c:ptCount val="2"/>
                <c:pt idx="0">
                  <c:v>Pflichtige</c:v>
                </c:pt>
                <c:pt idx="1">
                  <c:v>Vermögenssteuer (100 %)</c:v>
                </c:pt>
              </c:strCache>
            </c:strRef>
          </c:cat>
          <c:val>
            <c:numRef>
              <c:f>'T 22b'!$R$21:$R$22</c:f>
              <c:numCache>
                <c:formatCode>0.0%</c:formatCode>
                <c:ptCount val="2"/>
                <c:pt idx="0">
                  <c:v>0.13332516808913816</c:v>
                </c:pt>
                <c:pt idx="1">
                  <c:v>3.3378296532679728E-2</c:v>
                </c:pt>
              </c:numCache>
            </c:numRef>
          </c:val>
          <c:extLst>
            <c:ext xmlns:c16="http://schemas.microsoft.com/office/drawing/2014/chart" uri="{C3380CC4-5D6E-409C-BE32-E72D297353CC}">
              <c16:uniqueId val="{00000001-856C-47AF-AD07-BD690FCB62E5}"/>
            </c:ext>
          </c:extLst>
        </c:ser>
        <c:ser>
          <c:idx val="2"/>
          <c:order val="2"/>
          <c:tx>
            <c:strRef>
              <c:f>'T 22b'!$S$18</c:f>
              <c:strCache>
                <c:ptCount val="1"/>
                <c:pt idx="0">
                  <c:v>200'000       -  499'999 Fr.</c:v>
                </c:pt>
              </c:strCache>
            </c:strRef>
          </c:tx>
          <c:spPr>
            <a:solidFill>
              <a:srgbClr val="0072AB"/>
            </a:solidFill>
          </c:spPr>
          <c:invertIfNegative val="0"/>
          <c:cat>
            <c:strRef>
              <c:f>'T 22b'!$P$21:$P$22</c:f>
              <c:strCache>
                <c:ptCount val="2"/>
                <c:pt idx="0">
                  <c:v>Pflichtige</c:v>
                </c:pt>
                <c:pt idx="1">
                  <c:v>Vermögenssteuer (100 %)</c:v>
                </c:pt>
              </c:strCache>
            </c:strRef>
          </c:cat>
          <c:val>
            <c:numRef>
              <c:f>'T 22b'!$S$21:$S$22</c:f>
              <c:numCache>
                <c:formatCode>0.0%</c:formatCode>
                <c:ptCount val="2"/>
                <c:pt idx="0">
                  <c:v>8.7178075819423051E-2</c:v>
                </c:pt>
                <c:pt idx="1">
                  <c:v>9.9737370468803724E-2</c:v>
                </c:pt>
              </c:numCache>
            </c:numRef>
          </c:val>
          <c:extLst>
            <c:ext xmlns:c16="http://schemas.microsoft.com/office/drawing/2014/chart" uri="{C3380CC4-5D6E-409C-BE32-E72D297353CC}">
              <c16:uniqueId val="{00000002-856C-47AF-AD07-BD690FCB62E5}"/>
            </c:ext>
          </c:extLst>
        </c:ser>
        <c:ser>
          <c:idx val="3"/>
          <c:order val="3"/>
          <c:tx>
            <c:strRef>
              <c:f>'T 22b'!$T$18</c:f>
              <c:strCache>
                <c:ptCount val="1"/>
                <c:pt idx="0">
                  <c:v>500'000       -  999'999 Fr.</c:v>
                </c:pt>
              </c:strCache>
            </c:strRef>
          </c:tx>
          <c:spPr>
            <a:solidFill>
              <a:srgbClr val="0096DF"/>
            </a:solidFill>
          </c:spPr>
          <c:invertIfNegative val="0"/>
          <c:cat>
            <c:strRef>
              <c:f>'T 22b'!$P$21:$P$22</c:f>
              <c:strCache>
                <c:ptCount val="2"/>
                <c:pt idx="0">
                  <c:v>Pflichtige</c:v>
                </c:pt>
                <c:pt idx="1">
                  <c:v>Vermögenssteuer (100 %)</c:v>
                </c:pt>
              </c:strCache>
            </c:strRef>
          </c:cat>
          <c:val>
            <c:numRef>
              <c:f>'T 22b'!$T$21:$T$22</c:f>
              <c:numCache>
                <c:formatCode>0.0%</c:formatCode>
                <c:ptCount val="2"/>
                <c:pt idx="0">
                  <c:v>5.8767683103627746E-2</c:v>
                </c:pt>
                <c:pt idx="1">
                  <c:v>0.16444443956391494</c:v>
                </c:pt>
              </c:numCache>
            </c:numRef>
          </c:val>
          <c:extLst>
            <c:ext xmlns:c16="http://schemas.microsoft.com/office/drawing/2014/chart" uri="{C3380CC4-5D6E-409C-BE32-E72D297353CC}">
              <c16:uniqueId val="{00000003-856C-47AF-AD07-BD690FCB62E5}"/>
            </c:ext>
          </c:extLst>
        </c:ser>
        <c:ser>
          <c:idx val="4"/>
          <c:order val="4"/>
          <c:tx>
            <c:strRef>
              <c:f>'T 22b'!$U$18</c:f>
              <c:strCache>
                <c:ptCount val="1"/>
                <c:pt idx="0">
                  <c:v>1'000'000    -  1'999'999 Fr.</c:v>
                </c:pt>
              </c:strCache>
            </c:strRef>
          </c:tx>
          <c:spPr>
            <a:solidFill>
              <a:srgbClr val="993712"/>
            </a:solidFill>
          </c:spPr>
          <c:invertIfNegative val="0"/>
          <c:cat>
            <c:strRef>
              <c:f>'T 22b'!$P$21:$P$22</c:f>
              <c:strCache>
                <c:ptCount val="2"/>
                <c:pt idx="0">
                  <c:v>Pflichtige</c:v>
                </c:pt>
                <c:pt idx="1">
                  <c:v>Vermögenssteuer (100 %)</c:v>
                </c:pt>
              </c:strCache>
            </c:strRef>
          </c:cat>
          <c:val>
            <c:numRef>
              <c:f>'T 22b'!$U$21:$U$22</c:f>
              <c:numCache>
                <c:formatCode>0.0%</c:formatCode>
                <c:ptCount val="2"/>
                <c:pt idx="0">
                  <c:v>3.1663036597308576E-2</c:v>
                </c:pt>
                <c:pt idx="1">
                  <c:v>0.19946053533266186</c:v>
                </c:pt>
              </c:numCache>
            </c:numRef>
          </c:val>
          <c:extLst>
            <c:ext xmlns:c16="http://schemas.microsoft.com/office/drawing/2014/chart" uri="{C3380CC4-5D6E-409C-BE32-E72D297353CC}">
              <c16:uniqueId val="{00000004-856C-47AF-AD07-BD690FCB62E5}"/>
            </c:ext>
          </c:extLst>
        </c:ser>
        <c:ser>
          <c:idx val="5"/>
          <c:order val="5"/>
          <c:tx>
            <c:strRef>
              <c:f>'T 22b'!$V$18</c:f>
              <c:strCache>
                <c:ptCount val="1"/>
                <c:pt idx="0">
                  <c:v>2'000'000 Fr. +</c:v>
                </c:pt>
              </c:strCache>
            </c:strRef>
          </c:tx>
          <c:spPr>
            <a:solidFill>
              <a:srgbClr val="FF5C1F"/>
            </a:solidFill>
          </c:spPr>
          <c:invertIfNegative val="0"/>
          <c:cat>
            <c:strRef>
              <c:f>'T 22b'!$P$21:$P$22</c:f>
              <c:strCache>
                <c:ptCount val="2"/>
                <c:pt idx="0">
                  <c:v>Pflichtige</c:v>
                </c:pt>
                <c:pt idx="1">
                  <c:v>Vermögenssteuer (100 %)</c:v>
                </c:pt>
              </c:strCache>
            </c:strRef>
          </c:cat>
          <c:val>
            <c:numRef>
              <c:f>'T 22b'!$V$21:$V$22</c:f>
              <c:numCache>
                <c:formatCode>0.0%</c:formatCode>
                <c:ptCount val="2"/>
                <c:pt idx="0">
                  <c:v>1.7832735455033888E-2</c:v>
                </c:pt>
                <c:pt idx="1">
                  <c:v>0.50297935810193983</c:v>
                </c:pt>
              </c:numCache>
            </c:numRef>
          </c:val>
          <c:extLst>
            <c:ext xmlns:c16="http://schemas.microsoft.com/office/drawing/2014/chart" uri="{C3380CC4-5D6E-409C-BE32-E72D297353CC}">
              <c16:uniqueId val="{00000005-856C-47AF-AD07-BD690FCB62E5}"/>
            </c:ext>
          </c:extLst>
        </c:ser>
        <c:dLbls>
          <c:showLegendKey val="0"/>
          <c:showVal val="0"/>
          <c:showCatName val="0"/>
          <c:showSerName val="0"/>
          <c:showPercent val="0"/>
          <c:showBubbleSize val="0"/>
        </c:dLbls>
        <c:gapWidth val="150"/>
        <c:overlap val="100"/>
        <c:serLines/>
        <c:axId val="126623104"/>
        <c:axId val="126633088"/>
      </c:barChart>
      <c:catAx>
        <c:axId val="126623104"/>
        <c:scaling>
          <c:orientation val="minMax"/>
        </c:scaling>
        <c:delete val="0"/>
        <c:axPos val="b"/>
        <c:numFmt formatCode="General"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de-DE"/>
          </a:p>
        </c:txPr>
        <c:crossAx val="126633088"/>
        <c:crosses val="autoZero"/>
        <c:auto val="1"/>
        <c:lblAlgn val="ctr"/>
        <c:lblOffset val="100"/>
        <c:noMultiLvlLbl val="0"/>
      </c:catAx>
      <c:valAx>
        <c:axId val="126633088"/>
        <c:scaling>
          <c:orientation val="minMax"/>
        </c:scaling>
        <c:delete val="0"/>
        <c:axPos val="l"/>
        <c:majorGridlines/>
        <c:title>
          <c:tx>
            <c:rich>
              <a:bodyPr rot="0" vert="horz"/>
              <a:lstStyle/>
              <a:p>
                <a:pPr>
                  <a:defRPr sz="900" b="0">
                    <a:latin typeface="Arial" panose="020B0604020202020204" pitchFamily="34" charset="0"/>
                    <a:cs typeface="Arial" panose="020B0604020202020204" pitchFamily="34" charset="0"/>
                  </a:defRPr>
                </a:pPr>
                <a:r>
                  <a:rPr lang="de-CH" sz="900" b="0">
                    <a:latin typeface="Arial" panose="020B0604020202020204" pitchFamily="34" charset="0"/>
                    <a:cs typeface="Arial" panose="020B0604020202020204" pitchFamily="34" charset="0"/>
                  </a:rPr>
                  <a:t>in</a:t>
                </a:r>
                <a:r>
                  <a:rPr lang="de-CH" sz="900" b="0" baseline="0">
                    <a:latin typeface="Arial" panose="020B0604020202020204" pitchFamily="34" charset="0"/>
                    <a:cs typeface="Arial" panose="020B0604020202020204" pitchFamily="34" charset="0"/>
                  </a:rPr>
                  <a:t> Prozent</a:t>
                </a:r>
                <a:endParaRPr lang="de-CH" sz="900" b="0">
                  <a:latin typeface="Arial" panose="020B0604020202020204" pitchFamily="34" charset="0"/>
                  <a:cs typeface="Arial" panose="020B0604020202020204" pitchFamily="34" charset="0"/>
                </a:endParaRPr>
              </a:p>
            </c:rich>
          </c:tx>
          <c:layout>
            <c:manualLayout>
              <c:xMode val="edge"/>
              <c:yMode val="edge"/>
              <c:x val="1.8672222222222222E-2"/>
              <c:y val="0.12733101851851855"/>
            </c:manualLayout>
          </c:layout>
          <c:overlay val="0"/>
        </c:title>
        <c:numFmt formatCode="0%"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de-DE"/>
          </a:p>
        </c:txPr>
        <c:crossAx val="126623104"/>
        <c:crosses val="autoZero"/>
        <c:crossBetween val="between"/>
      </c:valAx>
      <c:spPr>
        <a:ln>
          <a:solidFill>
            <a:schemeClr val="accent1">
              <a:shade val="50000"/>
            </a:schemeClr>
          </a:solidFill>
        </a:ln>
      </c:spPr>
    </c:plotArea>
    <c:legend>
      <c:legendPos val="r"/>
      <c:layout>
        <c:manualLayout>
          <c:xMode val="edge"/>
          <c:yMode val="edge"/>
          <c:x val="0.69737529239766094"/>
          <c:y val="0.19508796296296296"/>
          <c:w val="0.2877709064327485"/>
          <c:h val="0.30468217592592595"/>
        </c:manualLayout>
      </c:layout>
      <c:overlay val="0"/>
      <c:txPr>
        <a:bodyPr/>
        <a:lstStyle/>
        <a:p>
          <a:pPr>
            <a:defRPr>
              <a:latin typeface="Arial" panose="020B0604020202020204" pitchFamily="34" charset="0"/>
              <a:cs typeface="Arial" panose="020B0604020202020204" pitchFamily="34" charset="0"/>
            </a:defRPr>
          </a:pPr>
          <a:endParaRPr lang="de-DE"/>
        </a:p>
      </c:txPr>
    </c:legend>
    <c:plotVisOnly val="1"/>
    <c:dispBlanksAs val="gap"/>
    <c:showDLblsOverMax val="0"/>
  </c:chart>
  <c:printSettings>
    <c:headerFooter/>
    <c:pageMargins b="0.78740157499999996" l="0.7" r="0.7" t="0.78740157499999996"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0-E411-45A1-96C0-2F9BD97D88AE}"/>
            </c:ext>
          </c:extLst>
        </c:ser>
        <c:ser>
          <c:idx val="1"/>
          <c:order val="1"/>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1-E411-45A1-96C0-2F9BD97D88AE}"/>
            </c:ext>
          </c:extLst>
        </c:ser>
        <c:ser>
          <c:idx val="2"/>
          <c:order val="2"/>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2-E411-45A1-96C0-2F9BD97D88AE}"/>
            </c:ext>
          </c:extLst>
        </c:ser>
        <c:ser>
          <c:idx val="3"/>
          <c:order val="3"/>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3-E411-45A1-96C0-2F9BD97D88AE}"/>
            </c:ext>
          </c:extLst>
        </c:ser>
        <c:ser>
          <c:idx val="4"/>
          <c:order val="4"/>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4-E411-45A1-96C0-2F9BD97D88AE}"/>
            </c:ext>
          </c:extLst>
        </c:ser>
        <c:ser>
          <c:idx val="5"/>
          <c:order val="5"/>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5-E411-45A1-96C0-2F9BD97D88AE}"/>
            </c:ext>
          </c:extLst>
        </c:ser>
        <c:ser>
          <c:idx val="6"/>
          <c:order val="6"/>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6-E411-45A1-96C0-2F9BD97D88AE}"/>
            </c:ext>
          </c:extLst>
        </c:ser>
        <c:ser>
          <c:idx val="7"/>
          <c:order val="7"/>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7-E411-45A1-96C0-2F9BD97D88AE}"/>
            </c:ext>
          </c:extLst>
        </c:ser>
        <c:ser>
          <c:idx val="8"/>
          <c:order val="8"/>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8-E411-45A1-96C0-2F9BD97D88AE}"/>
            </c:ext>
          </c:extLst>
        </c:ser>
        <c:ser>
          <c:idx val="9"/>
          <c:order val="9"/>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9-E411-45A1-96C0-2F9BD97D88AE}"/>
            </c:ext>
          </c:extLst>
        </c:ser>
        <c:ser>
          <c:idx val="10"/>
          <c:order val="10"/>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A-E411-45A1-96C0-2F9BD97D88AE}"/>
            </c:ext>
          </c:extLst>
        </c:ser>
        <c:ser>
          <c:idx val="11"/>
          <c:order val="11"/>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B-E411-45A1-96C0-2F9BD97D88AE}"/>
            </c:ext>
          </c:extLst>
        </c:ser>
        <c:ser>
          <c:idx val="12"/>
          <c:order val="12"/>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C-E411-45A1-96C0-2F9BD97D88AE}"/>
            </c:ext>
          </c:extLst>
        </c:ser>
        <c:ser>
          <c:idx val="13"/>
          <c:order val="13"/>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D-E411-45A1-96C0-2F9BD97D88AE}"/>
            </c:ext>
          </c:extLst>
        </c:ser>
        <c:dLbls>
          <c:showLegendKey val="0"/>
          <c:showVal val="0"/>
          <c:showCatName val="0"/>
          <c:showSerName val="0"/>
          <c:showPercent val="0"/>
          <c:showBubbleSize val="0"/>
        </c:dLbls>
        <c:gapWidth val="150"/>
        <c:axId val="125769600"/>
        <c:axId val="125771136"/>
      </c:barChart>
      <c:catAx>
        <c:axId val="125769600"/>
        <c:scaling>
          <c:orientation val="minMax"/>
        </c:scaling>
        <c:delete val="0"/>
        <c:axPos val="b"/>
        <c:numFmt formatCode="General" sourceLinked="1"/>
        <c:majorTickMark val="out"/>
        <c:minorTickMark val="none"/>
        <c:tickLblPos val="nextTo"/>
        <c:crossAx val="125771136"/>
        <c:crosses val="autoZero"/>
        <c:auto val="1"/>
        <c:lblAlgn val="ctr"/>
        <c:lblOffset val="100"/>
        <c:noMultiLvlLbl val="0"/>
      </c:catAx>
      <c:valAx>
        <c:axId val="125771136"/>
        <c:scaling>
          <c:orientation val="minMax"/>
        </c:scaling>
        <c:delete val="0"/>
        <c:axPos val="l"/>
        <c:majorGridlines/>
        <c:numFmt formatCode="General" sourceLinked="1"/>
        <c:majorTickMark val="out"/>
        <c:minorTickMark val="none"/>
        <c:tickLblPos val="nextTo"/>
        <c:crossAx val="125769600"/>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latin typeface="Arial" panose="020B0604020202020204" pitchFamily="34" charset="0"/>
                <a:cs typeface="Arial" panose="020B0604020202020204" pitchFamily="34" charset="0"/>
              </a:defRPr>
            </a:pPr>
            <a:r>
              <a:rPr lang="de-CH" sz="1200">
                <a:latin typeface="Arial" panose="020B0604020202020204" pitchFamily="34" charset="0"/>
                <a:cs typeface="Arial" panose="020B0604020202020204" pitchFamily="34" charset="0"/>
              </a:rPr>
              <a:t>Einfache</a:t>
            </a:r>
            <a:r>
              <a:rPr lang="de-CH" sz="1200" baseline="0">
                <a:latin typeface="Arial" panose="020B0604020202020204" pitchFamily="34" charset="0"/>
                <a:cs typeface="Arial" panose="020B0604020202020204" pitchFamily="34" charset="0"/>
              </a:rPr>
              <a:t> </a:t>
            </a:r>
            <a:r>
              <a:rPr lang="de-CH" sz="1200">
                <a:latin typeface="Arial" panose="020B0604020202020204" pitchFamily="34" charset="0"/>
                <a:cs typeface="Arial" panose="020B0604020202020204" pitchFamily="34" charset="0"/>
              </a:rPr>
              <a:t>Kantons-, Vermögens- und Einkommenssteuer von Pflichtigen mit Wohnsitz im Kanton Aargau, in Millionen Franken, </a:t>
            </a:r>
            <a:r>
              <a:rPr lang="de-CH" sz="1200" b="1" i="0" u="none" strike="noStrike" baseline="0">
                <a:effectLst/>
              </a:rPr>
              <a:t>2001 – 2017</a:t>
            </a:r>
            <a:endParaRPr lang="de-CH" sz="1200">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8.1576001174063953E-2"/>
          <c:y val="0.20602268518518521"/>
          <c:w val="0.87791885964912286"/>
          <c:h val="0.58722870370370361"/>
        </c:manualLayout>
      </c:layout>
      <c:lineChart>
        <c:grouping val="standard"/>
        <c:varyColors val="0"/>
        <c:ser>
          <c:idx val="2"/>
          <c:order val="0"/>
          <c:tx>
            <c:strRef>
              <c:f>'T 26a'!$E$4</c:f>
              <c:strCache>
                <c:ptCount val="1"/>
                <c:pt idx="0">
                  <c:v>Total 
Steuer</c:v>
                </c:pt>
              </c:strCache>
            </c:strRef>
          </c:tx>
          <c:spPr>
            <a:ln>
              <a:solidFill>
                <a:srgbClr val="FF5C1F"/>
              </a:solidFill>
            </a:ln>
          </c:spPr>
          <c:marker>
            <c:symbol val="none"/>
          </c:marker>
          <c:cat>
            <c:numRef>
              <c:f>'T 26a'!$B$5:$B$21</c:f>
              <c:numCache>
                <c:formatCode>0_ ;\-0\ </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'T 26a'!$E$5:$E$21</c:f>
              <c:numCache>
                <c:formatCode>_ * #,##0_ ;_ * \-#,##0_ ;_ * "-"??_ ;_ @_ </c:formatCode>
                <c:ptCount val="17"/>
                <c:pt idx="0">
                  <c:v>1042.8778309655154</c:v>
                </c:pt>
                <c:pt idx="1">
                  <c:v>995.29748159082283</c:v>
                </c:pt>
                <c:pt idx="2">
                  <c:v>1014.313227621624</c:v>
                </c:pt>
                <c:pt idx="3">
                  <c:v>1038.5666458372664</c:v>
                </c:pt>
                <c:pt idx="4">
                  <c:v>1076.7011166278583</c:v>
                </c:pt>
                <c:pt idx="5">
                  <c:v>1120.4897105060675</c:v>
                </c:pt>
                <c:pt idx="6">
                  <c:v>1169.4041441216875</c:v>
                </c:pt>
                <c:pt idx="7">
                  <c:v>1206.8637756582737</c:v>
                </c:pt>
                <c:pt idx="8">
                  <c:v>1190.3909214424823</c:v>
                </c:pt>
                <c:pt idx="9">
                  <c:v>1229.442279694744</c:v>
                </c:pt>
                <c:pt idx="10">
                  <c:v>1277.3808290952745</c:v>
                </c:pt>
                <c:pt idx="11">
                  <c:v>1317.4814359554491</c:v>
                </c:pt>
                <c:pt idx="12">
                  <c:v>1357.2769922808741</c:v>
                </c:pt>
                <c:pt idx="13">
                  <c:v>1327.2279470000001</c:v>
                </c:pt>
                <c:pt idx="14">
                  <c:v>1326.590484073196</c:v>
                </c:pt>
                <c:pt idx="15">
                  <c:v>1380.9490000000001</c:v>
                </c:pt>
                <c:pt idx="16">
                  <c:v>1425.99</c:v>
                </c:pt>
              </c:numCache>
            </c:numRef>
          </c:val>
          <c:smooth val="0"/>
          <c:extLst>
            <c:ext xmlns:c16="http://schemas.microsoft.com/office/drawing/2014/chart" uri="{C3380CC4-5D6E-409C-BE32-E72D297353CC}">
              <c16:uniqueId val="{00000000-F5F5-4C33-983E-68E4C7D94061}"/>
            </c:ext>
          </c:extLst>
        </c:ser>
        <c:ser>
          <c:idx val="0"/>
          <c:order val="1"/>
          <c:tx>
            <c:strRef>
              <c:f>'T 26a'!$C$4</c:f>
              <c:strCache>
                <c:ptCount val="1"/>
                <c:pt idx="0">
                  <c:v>Einkommens-
steuer</c:v>
                </c:pt>
              </c:strCache>
            </c:strRef>
          </c:tx>
          <c:spPr>
            <a:ln>
              <a:solidFill>
                <a:srgbClr val="005078"/>
              </a:solidFill>
            </a:ln>
          </c:spPr>
          <c:marker>
            <c:symbol val="none"/>
          </c:marker>
          <c:cat>
            <c:numRef>
              <c:f>'T 26a'!$B$5:$B$21</c:f>
              <c:numCache>
                <c:formatCode>0_ ;\-0\ </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'T 26a'!$C$5:$C$21</c:f>
              <c:numCache>
                <c:formatCode>_ * #,##0_ ;_ * \-#,##0_ ;_ * "-"??_ ;_ @_ </c:formatCode>
                <c:ptCount val="17"/>
                <c:pt idx="0">
                  <c:v>931.95146932514001</c:v>
                </c:pt>
                <c:pt idx="1">
                  <c:v>886.800793282168</c:v>
                </c:pt>
                <c:pt idx="2">
                  <c:v>898.86829859739555</c:v>
                </c:pt>
                <c:pt idx="3">
                  <c:v>922.07222185249259</c:v>
                </c:pt>
                <c:pt idx="4">
                  <c:v>950.77996779256625</c:v>
                </c:pt>
                <c:pt idx="5">
                  <c:v>987.7252907640061</c:v>
                </c:pt>
                <c:pt idx="6">
                  <c:v>1034.5189925775421</c:v>
                </c:pt>
                <c:pt idx="7">
                  <c:v>1086.8349006562958</c:v>
                </c:pt>
                <c:pt idx="8">
                  <c:v>1077.6264891524002</c:v>
                </c:pt>
                <c:pt idx="9">
                  <c:v>1114.1252979947608</c:v>
                </c:pt>
                <c:pt idx="10">
                  <c:v>1156.6068096830309</c:v>
                </c:pt>
                <c:pt idx="11">
                  <c:v>1188.4815323994578</c:v>
                </c:pt>
                <c:pt idx="12">
                  <c:v>1220.7927564478773</c:v>
                </c:pt>
                <c:pt idx="13">
                  <c:v>1204.1473599999999</c:v>
                </c:pt>
                <c:pt idx="14">
                  <c:v>1201.6057655387585</c:v>
                </c:pt>
                <c:pt idx="15">
                  <c:v>1247.204</c:v>
                </c:pt>
                <c:pt idx="16">
                  <c:v>1283.018</c:v>
                </c:pt>
              </c:numCache>
            </c:numRef>
          </c:val>
          <c:smooth val="0"/>
          <c:extLst>
            <c:ext xmlns:c16="http://schemas.microsoft.com/office/drawing/2014/chart" uri="{C3380CC4-5D6E-409C-BE32-E72D297353CC}">
              <c16:uniqueId val="{00000001-F5F5-4C33-983E-68E4C7D94061}"/>
            </c:ext>
          </c:extLst>
        </c:ser>
        <c:ser>
          <c:idx val="1"/>
          <c:order val="2"/>
          <c:tx>
            <c:strRef>
              <c:f>'T 26a'!$D$4</c:f>
              <c:strCache>
                <c:ptCount val="1"/>
                <c:pt idx="0">
                  <c:v>Vermögens-
steuer</c:v>
                </c:pt>
              </c:strCache>
            </c:strRef>
          </c:tx>
          <c:spPr>
            <a:ln>
              <a:solidFill>
                <a:srgbClr val="0096DF"/>
              </a:solidFill>
            </a:ln>
          </c:spPr>
          <c:marker>
            <c:symbol val="none"/>
          </c:marker>
          <c:cat>
            <c:numRef>
              <c:f>'T 26a'!$B$5:$B$21</c:f>
              <c:numCache>
                <c:formatCode>0_ ;\-0\ </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'T 26a'!$D$5:$D$21</c:f>
              <c:numCache>
                <c:formatCode>_ * #,##0_ ;_ * \-#,##0_ ;_ * "-"??_ ;_ @_ </c:formatCode>
                <c:ptCount val="17"/>
                <c:pt idx="0">
                  <c:v>110.92636164037542</c:v>
                </c:pt>
                <c:pt idx="1">
                  <c:v>108.49668830865483</c:v>
                </c:pt>
                <c:pt idx="2">
                  <c:v>115.44492902422844</c:v>
                </c:pt>
                <c:pt idx="3">
                  <c:v>116.4944239847737</c:v>
                </c:pt>
                <c:pt idx="4">
                  <c:v>125.92114883529182</c:v>
                </c:pt>
                <c:pt idx="5">
                  <c:v>132.76441974206148</c:v>
                </c:pt>
                <c:pt idx="6">
                  <c:v>134.88515154414526</c:v>
                </c:pt>
                <c:pt idx="7">
                  <c:v>120.02887500197799</c:v>
                </c:pt>
                <c:pt idx="8">
                  <c:v>112.7644322900819</c:v>
                </c:pt>
                <c:pt idx="9">
                  <c:v>115.31698169998326</c:v>
                </c:pt>
                <c:pt idx="10">
                  <c:v>120.77401941225111</c:v>
                </c:pt>
                <c:pt idx="11">
                  <c:v>128.99990355598027</c:v>
                </c:pt>
                <c:pt idx="12">
                  <c:v>136.48423583297034</c:v>
                </c:pt>
                <c:pt idx="13">
                  <c:v>123.08058629999999</c:v>
                </c:pt>
                <c:pt idx="14">
                  <c:v>124.98471853439698</c:v>
                </c:pt>
                <c:pt idx="15">
                  <c:v>133.7457</c:v>
                </c:pt>
                <c:pt idx="16">
                  <c:v>142.9717</c:v>
                </c:pt>
              </c:numCache>
            </c:numRef>
          </c:val>
          <c:smooth val="0"/>
          <c:extLst>
            <c:ext xmlns:c16="http://schemas.microsoft.com/office/drawing/2014/chart" uri="{C3380CC4-5D6E-409C-BE32-E72D297353CC}">
              <c16:uniqueId val="{00000002-F5F5-4C33-983E-68E4C7D94061}"/>
            </c:ext>
          </c:extLst>
        </c:ser>
        <c:dLbls>
          <c:showLegendKey val="0"/>
          <c:showVal val="0"/>
          <c:showCatName val="0"/>
          <c:showSerName val="0"/>
          <c:showPercent val="0"/>
          <c:showBubbleSize val="0"/>
        </c:dLbls>
        <c:smooth val="0"/>
        <c:axId val="125810176"/>
        <c:axId val="125811712"/>
      </c:lineChart>
      <c:catAx>
        <c:axId val="125810176"/>
        <c:scaling>
          <c:orientation val="minMax"/>
        </c:scaling>
        <c:delete val="0"/>
        <c:axPos val="b"/>
        <c:numFmt formatCode="0_ ;\-0\ "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de-DE"/>
          </a:p>
        </c:txPr>
        <c:crossAx val="125811712"/>
        <c:crosses val="autoZero"/>
        <c:auto val="1"/>
        <c:lblAlgn val="ctr"/>
        <c:lblOffset val="100"/>
        <c:noMultiLvlLbl val="1"/>
      </c:catAx>
      <c:valAx>
        <c:axId val="125811712"/>
        <c:scaling>
          <c:orientation val="minMax"/>
        </c:scaling>
        <c:delete val="0"/>
        <c:axPos val="l"/>
        <c:majorGridlines/>
        <c:title>
          <c:tx>
            <c:rich>
              <a:bodyPr rot="0" vert="horz"/>
              <a:lstStyle/>
              <a:p>
                <a:pPr>
                  <a:defRPr sz="900" b="0">
                    <a:latin typeface="Arial" panose="020B0604020202020204" pitchFamily="34" charset="0"/>
                    <a:cs typeface="Arial" panose="020B0604020202020204" pitchFamily="34" charset="0"/>
                  </a:defRPr>
                </a:pPr>
                <a:r>
                  <a:rPr lang="de-CH" sz="900" b="0">
                    <a:latin typeface="Arial" panose="020B0604020202020204" pitchFamily="34" charset="0"/>
                    <a:cs typeface="Arial" panose="020B0604020202020204" pitchFamily="34" charset="0"/>
                  </a:rPr>
                  <a:t>in</a:t>
                </a:r>
                <a:r>
                  <a:rPr lang="de-CH" sz="900" b="0" baseline="0">
                    <a:latin typeface="Arial" panose="020B0604020202020204" pitchFamily="34" charset="0"/>
                    <a:cs typeface="Arial" panose="020B0604020202020204" pitchFamily="34" charset="0"/>
                  </a:rPr>
                  <a:t> Mio. Franken</a:t>
                </a:r>
                <a:endParaRPr lang="de-CH" sz="900" b="0">
                  <a:latin typeface="Arial" panose="020B0604020202020204" pitchFamily="34" charset="0"/>
                  <a:cs typeface="Arial" panose="020B0604020202020204" pitchFamily="34" charset="0"/>
                </a:endParaRPr>
              </a:p>
            </c:rich>
          </c:tx>
          <c:layout>
            <c:manualLayout>
              <c:xMode val="edge"/>
              <c:yMode val="edge"/>
              <c:x val="2.2151900584795325E-2"/>
              <c:y val="0.1433699074074074"/>
            </c:manualLayout>
          </c:layout>
          <c:overlay val="0"/>
        </c:title>
        <c:numFmt formatCode="#,##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de-DE"/>
          </a:p>
        </c:txPr>
        <c:crossAx val="125810176"/>
        <c:crosses val="autoZero"/>
        <c:crossBetween val="midCat"/>
      </c:valAx>
      <c:spPr>
        <a:ln>
          <a:solidFill>
            <a:schemeClr val="accent1">
              <a:shade val="50000"/>
            </a:schemeClr>
          </a:solidFill>
        </a:ln>
      </c:spPr>
    </c:plotArea>
    <c:legend>
      <c:legendPos val="r"/>
      <c:layout>
        <c:manualLayout>
          <c:xMode val="edge"/>
          <c:yMode val="edge"/>
          <c:x val="3.2974707602339184E-2"/>
          <c:y val="0.88566967592592594"/>
          <c:w val="0.75842485380116964"/>
          <c:h val="8.4573148148148133E-2"/>
        </c:manualLayout>
      </c:layout>
      <c:overlay val="0"/>
      <c:txPr>
        <a:bodyPr/>
        <a:lstStyle/>
        <a:p>
          <a:pPr>
            <a:defRPr>
              <a:latin typeface="Arial" panose="020B0604020202020204" pitchFamily="34" charset="0"/>
              <a:cs typeface="Arial" panose="020B0604020202020204" pitchFamily="34" charset="0"/>
            </a:defRPr>
          </a:pPr>
          <a:endParaRPr lang="de-DE"/>
        </a:p>
      </c:txPr>
    </c:legend>
    <c:plotVisOnly val="1"/>
    <c:dispBlanksAs val="gap"/>
    <c:showDLblsOverMax val="0"/>
  </c:chart>
  <c:printSettings>
    <c:headerFooter/>
    <c:pageMargins b="0.78740157499999996" l="0.7" r="0.7" t="0.78740157499999996"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latin typeface="Arial" panose="020B0604020202020204" pitchFamily="34" charset="0"/>
                <a:cs typeface="Arial" panose="020B0604020202020204" pitchFamily="34" charset="0"/>
              </a:defRPr>
            </a:pPr>
            <a:r>
              <a:rPr lang="de-CH" sz="1200">
                <a:latin typeface="Arial" panose="020B0604020202020204" pitchFamily="34" charset="0"/>
                <a:cs typeface="Arial" panose="020B0604020202020204" pitchFamily="34" charset="0"/>
              </a:rPr>
              <a:t>Entwicklung</a:t>
            </a:r>
            <a:r>
              <a:rPr lang="de-CH" sz="1200" baseline="0">
                <a:latin typeface="Arial" panose="020B0604020202020204" pitchFamily="34" charset="0"/>
                <a:cs typeface="Arial" panose="020B0604020202020204" pitchFamily="34" charset="0"/>
              </a:rPr>
              <a:t> der Pflichtigen, des Reineinkommens und Reinvermögens sowie der einfachen Kantonssteuer, indexiert, 2001 = 100, 2001 </a:t>
            </a:r>
            <a:r>
              <a:rPr lang="de-CH" sz="1200" b="1" i="0" u="none" strike="noStrike" baseline="0">
                <a:effectLst/>
              </a:rPr>
              <a:t>–</a:t>
            </a:r>
            <a:r>
              <a:rPr lang="de-CH" sz="1200" baseline="0">
                <a:latin typeface="Arial" panose="020B0604020202020204" pitchFamily="34" charset="0"/>
                <a:cs typeface="Arial" panose="020B0604020202020204" pitchFamily="34" charset="0"/>
              </a:rPr>
              <a:t> 2017</a:t>
            </a:r>
            <a:endParaRPr lang="de-CH" sz="1200">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6.6040350877192983E-2"/>
          <c:y val="0.1985416666666667"/>
          <c:w val="0.89681929824561402"/>
          <c:h val="0.60832962962962966"/>
        </c:manualLayout>
      </c:layout>
      <c:lineChart>
        <c:grouping val="standard"/>
        <c:varyColors val="0"/>
        <c:ser>
          <c:idx val="0"/>
          <c:order val="0"/>
          <c:tx>
            <c:strRef>
              <c:f>'T 26b'!$Q$26</c:f>
              <c:strCache>
                <c:ptCount val="1"/>
                <c:pt idx="0">
                  <c:v>Pflichtige</c:v>
                </c:pt>
              </c:strCache>
            </c:strRef>
          </c:tx>
          <c:spPr>
            <a:ln>
              <a:solidFill>
                <a:srgbClr val="993712"/>
              </a:solidFill>
            </a:ln>
          </c:spPr>
          <c:marker>
            <c:symbol val="none"/>
          </c:marker>
          <c:cat>
            <c:numRef>
              <c:f>'T 26b'!$P$27:$P$43</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'T 26b'!$Q$27:$Q$43</c:f>
              <c:numCache>
                <c:formatCode>0</c:formatCode>
                <c:ptCount val="17"/>
                <c:pt idx="0" formatCode="General">
                  <c:v>100</c:v>
                </c:pt>
                <c:pt idx="1">
                  <c:v>101.54142641691483</c:v>
                </c:pt>
                <c:pt idx="2">
                  <c:v>103.33672755559809</c:v>
                </c:pt>
                <c:pt idx="3">
                  <c:v>104.97780826619727</c:v>
                </c:pt>
                <c:pt idx="4">
                  <c:v>106.50311809206954</c:v>
                </c:pt>
                <c:pt idx="5">
                  <c:v>107.99648440109466</c:v>
                </c:pt>
                <c:pt idx="6">
                  <c:v>109.59953165494456</c:v>
                </c:pt>
                <c:pt idx="7">
                  <c:v>111.14945790770585</c:v>
                </c:pt>
                <c:pt idx="8">
                  <c:v>113.122915160912</c:v>
                </c:pt>
                <c:pt idx="9">
                  <c:v>115.14416520782009</c:v>
                </c:pt>
                <c:pt idx="10">
                  <c:v>116.95773722488624</c:v>
                </c:pt>
                <c:pt idx="11">
                  <c:v>118.90995380706597</c:v>
                </c:pt>
                <c:pt idx="12">
                  <c:v>120.72537472202092</c:v>
                </c:pt>
                <c:pt idx="13">
                  <c:v>122.51969571548082</c:v>
                </c:pt>
                <c:pt idx="14">
                  <c:v>124.58659087796799</c:v>
                </c:pt>
                <c:pt idx="15">
                  <c:v>126.28626326376246</c:v>
                </c:pt>
                <c:pt idx="16">
                  <c:v>127.95460164388217</c:v>
                </c:pt>
              </c:numCache>
            </c:numRef>
          </c:val>
          <c:smooth val="0"/>
          <c:extLst>
            <c:ext xmlns:c16="http://schemas.microsoft.com/office/drawing/2014/chart" uri="{C3380CC4-5D6E-409C-BE32-E72D297353CC}">
              <c16:uniqueId val="{00000000-5998-451B-A271-35BD3A7C3264}"/>
            </c:ext>
          </c:extLst>
        </c:ser>
        <c:ser>
          <c:idx val="1"/>
          <c:order val="1"/>
          <c:tx>
            <c:strRef>
              <c:f>'T 26b'!$R$26</c:f>
              <c:strCache>
                <c:ptCount val="1"/>
                <c:pt idx="0">
                  <c:v>Reineinkommen</c:v>
                </c:pt>
              </c:strCache>
            </c:strRef>
          </c:tx>
          <c:spPr>
            <a:ln>
              <a:solidFill>
                <a:srgbClr val="005078"/>
              </a:solidFill>
            </a:ln>
          </c:spPr>
          <c:marker>
            <c:symbol val="none"/>
          </c:marker>
          <c:cat>
            <c:numRef>
              <c:f>'T 26b'!$P$27:$P$43</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'T 26b'!$R$27:$R$43</c:f>
              <c:numCache>
                <c:formatCode>0</c:formatCode>
                <c:ptCount val="17"/>
                <c:pt idx="0" formatCode="General">
                  <c:v>100</c:v>
                </c:pt>
                <c:pt idx="1">
                  <c:v>101.77161514465232</c:v>
                </c:pt>
                <c:pt idx="2">
                  <c:v>102.91184166216784</c:v>
                </c:pt>
                <c:pt idx="3">
                  <c:v>105.06644932735281</c:v>
                </c:pt>
                <c:pt idx="4">
                  <c:v>107.27654495640869</c:v>
                </c:pt>
                <c:pt idx="5">
                  <c:v>110.05102589866536</c:v>
                </c:pt>
                <c:pt idx="6">
                  <c:v>115.26889620666203</c:v>
                </c:pt>
                <c:pt idx="7">
                  <c:v>119.38801852434131</c:v>
                </c:pt>
                <c:pt idx="8">
                  <c:v>122.51960333567229</c:v>
                </c:pt>
                <c:pt idx="9">
                  <c:v>125.92776936255436</c:v>
                </c:pt>
                <c:pt idx="10">
                  <c:v>129.83389985547541</c:v>
                </c:pt>
                <c:pt idx="11">
                  <c:v>132.85539323792617</c:v>
                </c:pt>
                <c:pt idx="12">
                  <c:v>135.56121018538738</c:v>
                </c:pt>
                <c:pt idx="13">
                  <c:v>137.48691867303495</c:v>
                </c:pt>
                <c:pt idx="14">
                  <c:v>140.20692539636701</c:v>
                </c:pt>
                <c:pt idx="15">
                  <c:v>143.21444562945734</c:v>
                </c:pt>
                <c:pt idx="16">
                  <c:v>146.98245622469551</c:v>
                </c:pt>
              </c:numCache>
            </c:numRef>
          </c:val>
          <c:smooth val="0"/>
          <c:extLst>
            <c:ext xmlns:c16="http://schemas.microsoft.com/office/drawing/2014/chart" uri="{C3380CC4-5D6E-409C-BE32-E72D297353CC}">
              <c16:uniqueId val="{00000001-5998-451B-A271-35BD3A7C3264}"/>
            </c:ext>
          </c:extLst>
        </c:ser>
        <c:ser>
          <c:idx val="2"/>
          <c:order val="2"/>
          <c:tx>
            <c:strRef>
              <c:f>'T 26b'!$S$26</c:f>
              <c:strCache>
                <c:ptCount val="1"/>
                <c:pt idx="0">
                  <c:v>Reinvermögen</c:v>
                </c:pt>
              </c:strCache>
            </c:strRef>
          </c:tx>
          <c:spPr>
            <a:ln>
              <a:solidFill>
                <a:srgbClr val="0096DF"/>
              </a:solidFill>
            </a:ln>
          </c:spPr>
          <c:marker>
            <c:symbol val="none"/>
          </c:marker>
          <c:cat>
            <c:numRef>
              <c:f>'T 26b'!$P$27:$P$43</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'T 26b'!$S$27:$S$43</c:f>
              <c:numCache>
                <c:formatCode>0</c:formatCode>
                <c:ptCount val="17"/>
                <c:pt idx="0" formatCode="General">
                  <c:v>100</c:v>
                </c:pt>
                <c:pt idx="1">
                  <c:v>99.918261724186578</c:v>
                </c:pt>
                <c:pt idx="2">
                  <c:v>104.44141454713272</c:v>
                </c:pt>
                <c:pt idx="3">
                  <c:v>105.15731128080677</c:v>
                </c:pt>
                <c:pt idx="4">
                  <c:v>110.6754888422814</c:v>
                </c:pt>
                <c:pt idx="5">
                  <c:v>115.1135724080812</c:v>
                </c:pt>
                <c:pt idx="6">
                  <c:v>116.8520243588481</c:v>
                </c:pt>
                <c:pt idx="7">
                  <c:v>108.40503913897686</c:v>
                </c:pt>
                <c:pt idx="8">
                  <c:v>115.51898177769712</c:v>
                </c:pt>
                <c:pt idx="9">
                  <c:v>117.48833070080269</c:v>
                </c:pt>
                <c:pt idx="10">
                  <c:v>121.47007659012775</c:v>
                </c:pt>
                <c:pt idx="11">
                  <c:v>129.29057289648088</c:v>
                </c:pt>
                <c:pt idx="12">
                  <c:v>135.05669032195985</c:v>
                </c:pt>
                <c:pt idx="13">
                  <c:v>136.97619793137906</c:v>
                </c:pt>
                <c:pt idx="14">
                  <c:v>139.3031516338593</c:v>
                </c:pt>
                <c:pt idx="15">
                  <c:v>146.0596425201955</c:v>
                </c:pt>
                <c:pt idx="16">
                  <c:v>153.49329466054525</c:v>
                </c:pt>
              </c:numCache>
            </c:numRef>
          </c:val>
          <c:smooth val="0"/>
          <c:extLst>
            <c:ext xmlns:c16="http://schemas.microsoft.com/office/drawing/2014/chart" uri="{C3380CC4-5D6E-409C-BE32-E72D297353CC}">
              <c16:uniqueId val="{00000002-5998-451B-A271-35BD3A7C3264}"/>
            </c:ext>
          </c:extLst>
        </c:ser>
        <c:ser>
          <c:idx val="3"/>
          <c:order val="3"/>
          <c:tx>
            <c:strRef>
              <c:f>'T 26b'!$T$26</c:f>
              <c:strCache>
                <c:ptCount val="1"/>
                <c:pt idx="0">
                  <c:v>Kantonssteuer</c:v>
                </c:pt>
              </c:strCache>
            </c:strRef>
          </c:tx>
          <c:spPr>
            <a:ln>
              <a:solidFill>
                <a:srgbClr val="FF5C1F"/>
              </a:solidFill>
            </a:ln>
          </c:spPr>
          <c:marker>
            <c:symbol val="none"/>
          </c:marker>
          <c:cat>
            <c:numRef>
              <c:f>'T 26b'!$P$27:$P$43</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'T 26b'!$T$27:$T$43</c:f>
              <c:numCache>
                <c:formatCode>0</c:formatCode>
                <c:ptCount val="17"/>
                <c:pt idx="0" formatCode="General">
                  <c:v>100</c:v>
                </c:pt>
                <c:pt idx="1">
                  <c:v>95.437591253559205</c:v>
                </c:pt>
                <c:pt idx="2">
                  <c:v>97.260982782861078</c:v>
                </c:pt>
                <c:pt idx="3">
                  <c:v>99.586606887187486</c:v>
                </c:pt>
                <c:pt idx="4">
                  <c:v>103.24326442254568</c:v>
                </c:pt>
                <c:pt idx="5">
                  <c:v>107.44208738896835</c:v>
                </c:pt>
                <c:pt idx="6">
                  <c:v>112.13241948378858</c:v>
                </c:pt>
                <c:pt idx="7">
                  <c:v>115.72436768945134</c:v>
                </c:pt>
                <c:pt idx="8">
                  <c:v>114.14481026414877</c:v>
                </c:pt>
                <c:pt idx="9">
                  <c:v>117.88938677088458</c:v>
                </c:pt>
                <c:pt idx="10">
                  <c:v>122.48614278363424</c:v>
                </c:pt>
                <c:pt idx="11">
                  <c:v>126.33133017466879</c:v>
                </c:pt>
                <c:pt idx="12">
                  <c:v>130.14726672483795</c:v>
                </c:pt>
                <c:pt idx="13">
                  <c:v>127.26590858406183</c:v>
                </c:pt>
                <c:pt idx="14">
                  <c:v>127.20478321463924</c:v>
                </c:pt>
                <c:pt idx="15">
                  <c:v>132.41714024369591</c:v>
                </c:pt>
                <c:pt idx="16" formatCode="0.000">
                  <c:v>136.73605456545312</c:v>
                </c:pt>
              </c:numCache>
            </c:numRef>
          </c:val>
          <c:smooth val="0"/>
          <c:extLst>
            <c:ext xmlns:c16="http://schemas.microsoft.com/office/drawing/2014/chart" uri="{C3380CC4-5D6E-409C-BE32-E72D297353CC}">
              <c16:uniqueId val="{00000003-5998-451B-A271-35BD3A7C3264}"/>
            </c:ext>
          </c:extLst>
        </c:ser>
        <c:dLbls>
          <c:showLegendKey val="0"/>
          <c:showVal val="0"/>
          <c:showCatName val="0"/>
          <c:showSerName val="0"/>
          <c:showPercent val="0"/>
          <c:showBubbleSize val="0"/>
        </c:dLbls>
        <c:smooth val="0"/>
        <c:axId val="149367424"/>
        <c:axId val="149385600"/>
      </c:lineChart>
      <c:catAx>
        <c:axId val="149367424"/>
        <c:scaling>
          <c:orientation val="minMax"/>
        </c:scaling>
        <c:delete val="0"/>
        <c:axPos val="b"/>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de-DE"/>
          </a:p>
        </c:txPr>
        <c:crossAx val="149385600"/>
        <c:crosses val="autoZero"/>
        <c:auto val="1"/>
        <c:lblAlgn val="ctr"/>
        <c:lblOffset val="100"/>
        <c:noMultiLvlLbl val="0"/>
      </c:catAx>
      <c:valAx>
        <c:axId val="149385600"/>
        <c:scaling>
          <c:orientation val="minMax"/>
          <c:min val="75"/>
        </c:scaling>
        <c:delete val="0"/>
        <c:axPos val="l"/>
        <c:majorGridlines/>
        <c:title>
          <c:tx>
            <c:rich>
              <a:bodyPr rot="0" vert="horz"/>
              <a:lstStyle/>
              <a:p>
                <a:pPr>
                  <a:defRPr sz="900" b="0">
                    <a:latin typeface="Arial" panose="020B0604020202020204" pitchFamily="34" charset="0"/>
                    <a:cs typeface="Arial" panose="020B0604020202020204" pitchFamily="34" charset="0"/>
                  </a:defRPr>
                </a:pPr>
                <a:r>
                  <a:rPr lang="de-CH" sz="900" b="0">
                    <a:latin typeface="Arial" panose="020B0604020202020204" pitchFamily="34" charset="0"/>
                    <a:cs typeface="Arial" panose="020B0604020202020204" pitchFamily="34" charset="0"/>
                  </a:rPr>
                  <a:t>Index</a:t>
                </a:r>
              </a:p>
            </c:rich>
          </c:tx>
          <c:layout>
            <c:manualLayout>
              <c:xMode val="edge"/>
              <c:yMode val="edge"/>
              <c:x val="2.1744736842105265E-2"/>
              <c:y val="0.13241597222222223"/>
            </c:manualLayout>
          </c:layout>
          <c:overlay val="0"/>
        </c:title>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de-DE"/>
          </a:p>
        </c:txPr>
        <c:crossAx val="149367424"/>
        <c:crosses val="autoZero"/>
        <c:crossBetween val="midCat"/>
        <c:majorUnit val="25"/>
      </c:valAx>
      <c:spPr>
        <a:ln>
          <a:solidFill>
            <a:schemeClr val="accent1">
              <a:shade val="50000"/>
            </a:schemeClr>
          </a:solidFill>
        </a:ln>
      </c:spPr>
    </c:plotArea>
    <c:legend>
      <c:legendPos val="r"/>
      <c:layout>
        <c:manualLayout>
          <c:xMode val="edge"/>
          <c:yMode val="edge"/>
          <c:x val="5.3221198830409364E-2"/>
          <c:y val="0.87396944444444458"/>
          <c:w val="0.76511885964912285"/>
          <c:h val="7.961226851851852E-2"/>
        </c:manualLayout>
      </c:layout>
      <c:overlay val="0"/>
      <c:txPr>
        <a:bodyPr/>
        <a:lstStyle/>
        <a:p>
          <a:pPr>
            <a:defRPr>
              <a:latin typeface="Arial" panose="020B0604020202020204" pitchFamily="34" charset="0"/>
              <a:cs typeface="Arial" panose="020B0604020202020204" pitchFamily="34" charset="0"/>
            </a:defRPr>
          </a:pPr>
          <a:endParaRPr lang="de-DE"/>
        </a:p>
      </c:txPr>
    </c:legend>
    <c:plotVisOnly val="1"/>
    <c:dispBlanksAs val="gap"/>
    <c:showDLblsOverMax val="0"/>
  </c:chart>
  <c:printSettings>
    <c:headerFooter/>
    <c:pageMargins b="0.78740157499999996" l="0.7" r="0.7" t="0.78740157499999996"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0-345C-4954-B77E-B9C82B3448C4}"/>
            </c:ext>
          </c:extLst>
        </c:ser>
        <c:ser>
          <c:idx val="1"/>
          <c:order val="1"/>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1-345C-4954-B77E-B9C82B3448C4}"/>
            </c:ext>
          </c:extLst>
        </c:ser>
        <c:ser>
          <c:idx val="2"/>
          <c:order val="2"/>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2-345C-4954-B77E-B9C82B3448C4}"/>
            </c:ext>
          </c:extLst>
        </c:ser>
        <c:ser>
          <c:idx val="3"/>
          <c:order val="3"/>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3-345C-4954-B77E-B9C82B3448C4}"/>
            </c:ext>
          </c:extLst>
        </c:ser>
        <c:ser>
          <c:idx val="4"/>
          <c:order val="4"/>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4-345C-4954-B77E-B9C82B3448C4}"/>
            </c:ext>
          </c:extLst>
        </c:ser>
        <c:ser>
          <c:idx val="5"/>
          <c:order val="5"/>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5-345C-4954-B77E-B9C82B3448C4}"/>
            </c:ext>
          </c:extLst>
        </c:ser>
        <c:ser>
          <c:idx val="6"/>
          <c:order val="6"/>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6-345C-4954-B77E-B9C82B3448C4}"/>
            </c:ext>
          </c:extLst>
        </c:ser>
        <c:ser>
          <c:idx val="7"/>
          <c:order val="7"/>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7-345C-4954-B77E-B9C82B3448C4}"/>
            </c:ext>
          </c:extLst>
        </c:ser>
        <c:ser>
          <c:idx val="8"/>
          <c:order val="8"/>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8-345C-4954-B77E-B9C82B3448C4}"/>
            </c:ext>
          </c:extLst>
        </c:ser>
        <c:ser>
          <c:idx val="9"/>
          <c:order val="9"/>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9-345C-4954-B77E-B9C82B3448C4}"/>
            </c:ext>
          </c:extLst>
        </c:ser>
        <c:ser>
          <c:idx val="10"/>
          <c:order val="10"/>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A-345C-4954-B77E-B9C82B3448C4}"/>
            </c:ext>
          </c:extLst>
        </c:ser>
        <c:ser>
          <c:idx val="11"/>
          <c:order val="11"/>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B-345C-4954-B77E-B9C82B3448C4}"/>
            </c:ext>
          </c:extLst>
        </c:ser>
        <c:ser>
          <c:idx val="12"/>
          <c:order val="12"/>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C-345C-4954-B77E-B9C82B3448C4}"/>
            </c:ext>
          </c:extLst>
        </c:ser>
        <c:ser>
          <c:idx val="13"/>
          <c:order val="13"/>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D-345C-4954-B77E-B9C82B3448C4}"/>
            </c:ext>
          </c:extLst>
        </c:ser>
        <c:dLbls>
          <c:showLegendKey val="0"/>
          <c:showVal val="0"/>
          <c:showCatName val="0"/>
          <c:showSerName val="0"/>
          <c:showPercent val="0"/>
          <c:showBubbleSize val="0"/>
        </c:dLbls>
        <c:gapWidth val="150"/>
        <c:axId val="113568384"/>
        <c:axId val="114110848"/>
      </c:barChart>
      <c:catAx>
        <c:axId val="113568384"/>
        <c:scaling>
          <c:orientation val="minMax"/>
        </c:scaling>
        <c:delete val="0"/>
        <c:axPos val="b"/>
        <c:numFmt formatCode="General" sourceLinked="1"/>
        <c:majorTickMark val="out"/>
        <c:minorTickMark val="none"/>
        <c:tickLblPos val="nextTo"/>
        <c:crossAx val="114110848"/>
        <c:crosses val="autoZero"/>
        <c:auto val="1"/>
        <c:lblAlgn val="ctr"/>
        <c:lblOffset val="100"/>
        <c:noMultiLvlLbl val="0"/>
      </c:catAx>
      <c:valAx>
        <c:axId val="114110848"/>
        <c:scaling>
          <c:orientation val="minMax"/>
        </c:scaling>
        <c:delete val="0"/>
        <c:axPos val="l"/>
        <c:majorGridlines/>
        <c:numFmt formatCode="General" sourceLinked="1"/>
        <c:majorTickMark val="out"/>
        <c:minorTickMark val="none"/>
        <c:tickLblPos val="nextTo"/>
        <c:crossAx val="113568384"/>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0-2573-43F4-8341-30CC89257BF1}"/>
            </c:ext>
          </c:extLst>
        </c:ser>
        <c:ser>
          <c:idx val="1"/>
          <c:order val="1"/>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1-2573-43F4-8341-30CC89257BF1}"/>
            </c:ext>
          </c:extLst>
        </c:ser>
        <c:ser>
          <c:idx val="2"/>
          <c:order val="2"/>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2-2573-43F4-8341-30CC89257BF1}"/>
            </c:ext>
          </c:extLst>
        </c:ser>
        <c:ser>
          <c:idx val="3"/>
          <c:order val="3"/>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3-2573-43F4-8341-30CC89257BF1}"/>
            </c:ext>
          </c:extLst>
        </c:ser>
        <c:ser>
          <c:idx val="4"/>
          <c:order val="4"/>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4-2573-43F4-8341-30CC89257BF1}"/>
            </c:ext>
          </c:extLst>
        </c:ser>
        <c:ser>
          <c:idx val="5"/>
          <c:order val="5"/>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5-2573-43F4-8341-30CC89257BF1}"/>
            </c:ext>
          </c:extLst>
        </c:ser>
        <c:ser>
          <c:idx val="6"/>
          <c:order val="6"/>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6-2573-43F4-8341-30CC89257BF1}"/>
            </c:ext>
          </c:extLst>
        </c:ser>
        <c:ser>
          <c:idx val="7"/>
          <c:order val="7"/>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7-2573-43F4-8341-30CC89257BF1}"/>
            </c:ext>
          </c:extLst>
        </c:ser>
        <c:ser>
          <c:idx val="8"/>
          <c:order val="8"/>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8-2573-43F4-8341-30CC89257BF1}"/>
            </c:ext>
          </c:extLst>
        </c:ser>
        <c:ser>
          <c:idx val="9"/>
          <c:order val="9"/>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9-2573-43F4-8341-30CC89257BF1}"/>
            </c:ext>
          </c:extLst>
        </c:ser>
        <c:ser>
          <c:idx val="10"/>
          <c:order val="10"/>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A-2573-43F4-8341-30CC89257BF1}"/>
            </c:ext>
          </c:extLst>
        </c:ser>
        <c:ser>
          <c:idx val="11"/>
          <c:order val="11"/>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B-2573-43F4-8341-30CC89257BF1}"/>
            </c:ext>
          </c:extLst>
        </c:ser>
        <c:ser>
          <c:idx val="12"/>
          <c:order val="12"/>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C-2573-43F4-8341-30CC89257BF1}"/>
            </c:ext>
          </c:extLst>
        </c:ser>
        <c:ser>
          <c:idx val="13"/>
          <c:order val="13"/>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D-2573-43F4-8341-30CC89257BF1}"/>
            </c:ext>
          </c:extLst>
        </c:ser>
        <c:dLbls>
          <c:showLegendKey val="0"/>
          <c:showVal val="0"/>
          <c:showCatName val="0"/>
          <c:showSerName val="0"/>
          <c:showPercent val="0"/>
          <c:showBubbleSize val="0"/>
        </c:dLbls>
        <c:gapWidth val="150"/>
        <c:axId val="114182784"/>
        <c:axId val="114192768"/>
      </c:barChart>
      <c:catAx>
        <c:axId val="114182784"/>
        <c:scaling>
          <c:orientation val="minMax"/>
        </c:scaling>
        <c:delete val="0"/>
        <c:axPos val="b"/>
        <c:numFmt formatCode="General" sourceLinked="1"/>
        <c:majorTickMark val="out"/>
        <c:minorTickMark val="none"/>
        <c:tickLblPos val="nextTo"/>
        <c:crossAx val="114192768"/>
        <c:crosses val="autoZero"/>
        <c:auto val="1"/>
        <c:lblAlgn val="ctr"/>
        <c:lblOffset val="100"/>
        <c:noMultiLvlLbl val="0"/>
      </c:catAx>
      <c:valAx>
        <c:axId val="114192768"/>
        <c:scaling>
          <c:orientation val="minMax"/>
        </c:scaling>
        <c:delete val="0"/>
        <c:axPos val="l"/>
        <c:majorGridlines/>
        <c:numFmt formatCode="General" sourceLinked="1"/>
        <c:majorTickMark val="out"/>
        <c:minorTickMark val="none"/>
        <c:tickLblPos val="nextTo"/>
        <c:crossAx val="114182784"/>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latin typeface="Arial" panose="020B0604020202020204" pitchFamily="34" charset="0"/>
                <a:cs typeface="Arial" panose="020B0604020202020204" pitchFamily="34" charset="0"/>
              </a:defRPr>
            </a:pPr>
            <a:r>
              <a:rPr lang="en-US" sz="1200">
                <a:latin typeface="Arial" panose="020B0604020202020204" pitchFamily="34" charset="0"/>
                <a:cs typeface="Arial" panose="020B0604020202020204" pitchFamily="34" charset="0"/>
              </a:rPr>
              <a:t>Mittleres Reineinkommen der Steuerpflichtigen mit Wohnsitz im Kanton Aargau nach Altersklasse in Jahren, in Franken pro Pflichtigen, 2017</a:t>
            </a:r>
          </a:p>
        </c:rich>
      </c:tx>
      <c:overlay val="0"/>
    </c:title>
    <c:autoTitleDeleted val="0"/>
    <c:plotArea>
      <c:layout>
        <c:manualLayout>
          <c:layoutTarget val="inner"/>
          <c:xMode val="edge"/>
          <c:yMode val="edge"/>
          <c:x val="0.1047780701754386"/>
          <c:y val="0.20557824074074074"/>
          <c:w val="0.85789780701754381"/>
          <c:h val="0.58678263888888893"/>
        </c:manualLayout>
      </c:layout>
      <c:barChart>
        <c:barDir val="col"/>
        <c:grouping val="clustered"/>
        <c:varyColors val="0"/>
        <c:ser>
          <c:idx val="0"/>
          <c:order val="0"/>
          <c:tx>
            <c:strRef>
              <c:f>'T 7'!$O$51</c:f>
              <c:strCache>
                <c:ptCount val="1"/>
                <c:pt idx="0">
                  <c:v>Reineinkommen in Franken pro Pflichtigen</c:v>
                </c:pt>
              </c:strCache>
            </c:strRef>
          </c:tx>
          <c:spPr>
            <a:solidFill>
              <a:srgbClr val="0096DF"/>
            </a:solidFill>
          </c:spPr>
          <c:invertIfNegative val="0"/>
          <c:cat>
            <c:strRef>
              <c:f>'T 7'!$N$52:$N$58</c:f>
              <c:strCache>
                <c:ptCount val="7"/>
                <c:pt idx="0">
                  <c:v>-19</c:v>
                </c:pt>
                <c:pt idx="1">
                  <c:v>20 - 29</c:v>
                </c:pt>
                <c:pt idx="2">
                  <c:v>30 - 39</c:v>
                </c:pt>
                <c:pt idx="3">
                  <c:v>40 - 49</c:v>
                </c:pt>
                <c:pt idx="4">
                  <c:v>50 - 59</c:v>
                </c:pt>
                <c:pt idx="5">
                  <c:v>60 - 64</c:v>
                </c:pt>
                <c:pt idx="6">
                  <c:v>65 +</c:v>
                </c:pt>
              </c:strCache>
            </c:strRef>
          </c:cat>
          <c:val>
            <c:numRef>
              <c:f>'T 7'!$O$52:$O$58</c:f>
              <c:numCache>
                <c:formatCode>_ * #,##0_ ;_ * \-#,##0_ ;_ * "-"??_ ;_ @_ </c:formatCode>
                <c:ptCount val="7"/>
                <c:pt idx="0">
                  <c:v>6243.7254112799201</c:v>
                </c:pt>
                <c:pt idx="1">
                  <c:v>33475.2046987336</c:v>
                </c:pt>
                <c:pt idx="2">
                  <c:v>68570.540767378494</c:v>
                </c:pt>
                <c:pt idx="3">
                  <c:v>89308.584857904396</c:v>
                </c:pt>
                <c:pt idx="4">
                  <c:v>91218.790441188801</c:v>
                </c:pt>
                <c:pt idx="5">
                  <c:v>86716.041927899394</c:v>
                </c:pt>
                <c:pt idx="6">
                  <c:v>66076.615145042902</c:v>
                </c:pt>
              </c:numCache>
            </c:numRef>
          </c:val>
          <c:extLst>
            <c:ext xmlns:c16="http://schemas.microsoft.com/office/drawing/2014/chart" uri="{C3380CC4-5D6E-409C-BE32-E72D297353CC}">
              <c16:uniqueId val="{00000000-1C3F-4F66-B5EA-B105E72E370E}"/>
            </c:ext>
          </c:extLst>
        </c:ser>
        <c:dLbls>
          <c:showLegendKey val="0"/>
          <c:showVal val="0"/>
          <c:showCatName val="0"/>
          <c:showSerName val="0"/>
          <c:showPercent val="0"/>
          <c:showBubbleSize val="0"/>
        </c:dLbls>
        <c:gapWidth val="150"/>
        <c:axId val="114222208"/>
        <c:axId val="114223744"/>
      </c:barChart>
      <c:lineChart>
        <c:grouping val="standard"/>
        <c:varyColors val="0"/>
        <c:ser>
          <c:idx val="1"/>
          <c:order val="1"/>
          <c:tx>
            <c:strRef>
              <c:f>'T 7'!$P$51</c:f>
              <c:strCache>
                <c:ptCount val="1"/>
                <c:pt idx="0">
                  <c:v>Durchschnitt</c:v>
                </c:pt>
              </c:strCache>
            </c:strRef>
          </c:tx>
          <c:spPr>
            <a:ln>
              <a:solidFill>
                <a:srgbClr val="005078"/>
              </a:solidFill>
            </a:ln>
          </c:spPr>
          <c:marker>
            <c:symbol val="none"/>
          </c:marker>
          <c:cat>
            <c:strRef>
              <c:f>'T 7'!$N$52:$N$58</c:f>
              <c:strCache>
                <c:ptCount val="7"/>
                <c:pt idx="0">
                  <c:v>-19</c:v>
                </c:pt>
                <c:pt idx="1">
                  <c:v>20 - 29</c:v>
                </c:pt>
                <c:pt idx="2">
                  <c:v>30 - 39</c:v>
                </c:pt>
                <c:pt idx="3">
                  <c:v>40 - 49</c:v>
                </c:pt>
                <c:pt idx="4">
                  <c:v>50 - 59</c:v>
                </c:pt>
                <c:pt idx="5">
                  <c:v>60 - 64</c:v>
                </c:pt>
                <c:pt idx="6">
                  <c:v>65 +</c:v>
                </c:pt>
              </c:strCache>
            </c:strRef>
          </c:cat>
          <c:val>
            <c:numRef>
              <c:f>'T 7'!$P$52:$P$58</c:f>
              <c:numCache>
                <c:formatCode>_(* #,##0_);_(* \(#,##0\);_(* "-"??_);_(@_)</c:formatCode>
                <c:ptCount val="7"/>
                <c:pt idx="0">
                  <c:v>68615.17</c:v>
                </c:pt>
                <c:pt idx="1">
                  <c:v>68615.17</c:v>
                </c:pt>
                <c:pt idx="2">
                  <c:v>68615.17</c:v>
                </c:pt>
                <c:pt idx="3">
                  <c:v>68615.17</c:v>
                </c:pt>
                <c:pt idx="4">
                  <c:v>68615.17</c:v>
                </c:pt>
                <c:pt idx="5">
                  <c:v>68615.17</c:v>
                </c:pt>
                <c:pt idx="6">
                  <c:v>68615.17</c:v>
                </c:pt>
              </c:numCache>
            </c:numRef>
          </c:val>
          <c:smooth val="0"/>
          <c:extLst>
            <c:ext xmlns:c16="http://schemas.microsoft.com/office/drawing/2014/chart" uri="{C3380CC4-5D6E-409C-BE32-E72D297353CC}">
              <c16:uniqueId val="{00000001-1C3F-4F66-B5EA-B105E72E370E}"/>
            </c:ext>
          </c:extLst>
        </c:ser>
        <c:dLbls>
          <c:showLegendKey val="0"/>
          <c:showVal val="0"/>
          <c:showCatName val="0"/>
          <c:showSerName val="0"/>
          <c:showPercent val="0"/>
          <c:showBubbleSize val="0"/>
        </c:dLbls>
        <c:marker val="1"/>
        <c:smooth val="0"/>
        <c:axId val="114222208"/>
        <c:axId val="114223744"/>
      </c:lineChart>
      <c:catAx>
        <c:axId val="114222208"/>
        <c:scaling>
          <c:orientation val="minMax"/>
        </c:scaling>
        <c:delete val="0"/>
        <c:axPos val="b"/>
        <c:numFmt formatCode="General"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de-DE"/>
          </a:p>
        </c:txPr>
        <c:crossAx val="114223744"/>
        <c:crosses val="autoZero"/>
        <c:auto val="1"/>
        <c:lblAlgn val="ctr"/>
        <c:lblOffset val="100"/>
        <c:noMultiLvlLbl val="0"/>
      </c:catAx>
      <c:valAx>
        <c:axId val="114223744"/>
        <c:scaling>
          <c:orientation val="minMax"/>
        </c:scaling>
        <c:delete val="0"/>
        <c:axPos val="l"/>
        <c:majorGridlines/>
        <c:title>
          <c:tx>
            <c:rich>
              <a:bodyPr rot="0" vert="horz"/>
              <a:lstStyle/>
              <a:p>
                <a:pPr algn="l">
                  <a:defRPr sz="900" b="0">
                    <a:latin typeface="Arial" panose="020B0604020202020204" pitchFamily="34" charset="0"/>
                    <a:cs typeface="Arial" panose="020B0604020202020204" pitchFamily="34" charset="0"/>
                  </a:defRPr>
                </a:pPr>
                <a:r>
                  <a:rPr lang="de-CH" sz="900" b="0">
                    <a:latin typeface="Arial" panose="020B0604020202020204" pitchFamily="34" charset="0"/>
                    <a:cs typeface="Arial" panose="020B0604020202020204" pitchFamily="34" charset="0"/>
                  </a:rPr>
                  <a:t>in</a:t>
                </a:r>
                <a:r>
                  <a:rPr lang="de-CH" sz="900" b="0" baseline="0">
                    <a:latin typeface="Arial" panose="020B0604020202020204" pitchFamily="34" charset="0"/>
                    <a:cs typeface="Arial" panose="020B0604020202020204" pitchFamily="34" charset="0"/>
                  </a:rPr>
                  <a:t> Franken pro Pflichtigen</a:t>
                </a:r>
                <a:endParaRPr lang="de-CH" sz="900" b="0">
                  <a:latin typeface="Arial" panose="020B0604020202020204" pitchFamily="34" charset="0"/>
                  <a:cs typeface="Arial" panose="020B0604020202020204" pitchFamily="34" charset="0"/>
                </a:endParaRPr>
              </a:p>
            </c:rich>
          </c:tx>
          <c:layout>
            <c:manualLayout>
              <c:xMode val="edge"/>
              <c:yMode val="edge"/>
              <c:x val="2.9444005847953217E-2"/>
              <c:y val="0.1158122685185185"/>
            </c:manualLayout>
          </c:layout>
          <c:overlay val="0"/>
        </c:title>
        <c:numFmt formatCode="#,##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de-DE"/>
          </a:p>
        </c:txPr>
        <c:crossAx val="114222208"/>
        <c:crosses val="autoZero"/>
        <c:crossBetween val="between"/>
      </c:valAx>
      <c:spPr>
        <a:ln>
          <a:solidFill>
            <a:srgbClr val="005078"/>
          </a:solidFill>
        </a:ln>
      </c:spPr>
    </c:plotArea>
    <c:legend>
      <c:legendPos val="t"/>
      <c:layout>
        <c:manualLayout>
          <c:xMode val="edge"/>
          <c:yMode val="edge"/>
          <c:x val="4.4764473684210521E-2"/>
          <c:y val="0.8837377314814816"/>
          <c:w val="0.65052953216374265"/>
          <c:h val="5.0162731481481482E-2"/>
        </c:manualLayout>
      </c:layout>
      <c:overlay val="0"/>
      <c:txPr>
        <a:bodyPr/>
        <a:lstStyle/>
        <a:p>
          <a:pPr>
            <a:defRPr>
              <a:latin typeface="Arial" panose="020B0604020202020204" pitchFamily="34" charset="0"/>
              <a:cs typeface="Arial" panose="020B0604020202020204" pitchFamily="34" charset="0"/>
            </a:defRPr>
          </a:pPr>
          <a:endParaRPr lang="de-DE"/>
        </a:p>
      </c:txPr>
    </c:legend>
    <c:plotVisOnly val="1"/>
    <c:dispBlanksAs val="gap"/>
    <c:showDLblsOverMax val="0"/>
  </c:chart>
  <c:printSettings>
    <c:headerFooter/>
    <c:pageMargins b="0.78740157499999996" l="0.7" r="0.7" t="0.78740157499999996" header="0.3" footer="0.3"/>
    <c:pageSetup orientation="portrait"/>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200" b="1" i="0" baseline="0">
                <a:effectLst/>
                <a:latin typeface="Arial" panose="020B0604020202020204" pitchFamily="34" charset="0"/>
                <a:cs typeface="Arial" panose="020B0604020202020204" pitchFamily="34" charset="0"/>
              </a:rPr>
              <a:t>Mittleres Reinvermögen der Steuerpflichtigen mit Wohnsitz im Kanton Aargau nach Altersklasse in Jahren, in Franken pro Pflichtigen, 2017</a:t>
            </a:r>
            <a:endParaRPr lang="de-CH" sz="1200">
              <a:effectLst/>
              <a:latin typeface="Arial" panose="020B0604020202020204" pitchFamily="34" charset="0"/>
              <a:cs typeface="Arial" panose="020B0604020202020204" pitchFamily="34" charset="0"/>
            </a:endParaRPr>
          </a:p>
        </c:rich>
      </c:tx>
      <c:layout>
        <c:manualLayout>
          <c:xMode val="edge"/>
          <c:yMode val="edge"/>
          <c:x val="0.13127295321637428"/>
          <c:y val="2.3518518518518518E-2"/>
        </c:manualLayout>
      </c:layout>
      <c:overlay val="0"/>
    </c:title>
    <c:autoTitleDeleted val="0"/>
    <c:plotArea>
      <c:layout>
        <c:manualLayout>
          <c:layoutTarget val="inner"/>
          <c:xMode val="edge"/>
          <c:yMode val="edge"/>
          <c:x val="0.10552222222222224"/>
          <c:y val="0.20303680555555559"/>
          <c:w val="0.86147456140350875"/>
          <c:h val="0.5922884259259259"/>
        </c:manualLayout>
      </c:layout>
      <c:barChart>
        <c:barDir val="col"/>
        <c:grouping val="clustered"/>
        <c:varyColors val="0"/>
        <c:ser>
          <c:idx val="0"/>
          <c:order val="1"/>
          <c:tx>
            <c:strRef>
              <c:f>'T 7'!$O$78</c:f>
              <c:strCache>
                <c:ptCount val="1"/>
                <c:pt idx="0">
                  <c:v>Reinvermögen in Franken pro Pflichtigen</c:v>
                </c:pt>
              </c:strCache>
            </c:strRef>
          </c:tx>
          <c:spPr>
            <a:solidFill>
              <a:srgbClr val="0096DF"/>
            </a:solidFill>
          </c:spPr>
          <c:invertIfNegative val="0"/>
          <c:cat>
            <c:strRef>
              <c:f>'T 7'!$N$79:$N$85</c:f>
              <c:strCache>
                <c:ptCount val="7"/>
                <c:pt idx="0">
                  <c:v>-19</c:v>
                </c:pt>
                <c:pt idx="1">
                  <c:v>20 - 29</c:v>
                </c:pt>
                <c:pt idx="2">
                  <c:v>30 - 39</c:v>
                </c:pt>
                <c:pt idx="3">
                  <c:v>40 - 49</c:v>
                </c:pt>
                <c:pt idx="4">
                  <c:v>50 - 59</c:v>
                </c:pt>
                <c:pt idx="5">
                  <c:v>60 - 64</c:v>
                </c:pt>
                <c:pt idx="6">
                  <c:v>65 +</c:v>
                </c:pt>
              </c:strCache>
            </c:strRef>
          </c:cat>
          <c:val>
            <c:numRef>
              <c:f>'T 7'!$O$79:$O$85</c:f>
              <c:numCache>
                <c:formatCode>_ * #,##0_ ;_ * \-#,##0_ ;_ * "-"??_ ;_ @_ </c:formatCode>
                <c:ptCount val="7"/>
                <c:pt idx="0">
                  <c:v>12891.451472163801</c:v>
                </c:pt>
                <c:pt idx="1">
                  <c:v>31191.5586505461</c:v>
                </c:pt>
                <c:pt idx="2">
                  <c:v>81840.171324756899</c:v>
                </c:pt>
                <c:pt idx="3">
                  <c:v>193288.01448378601</c:v>
                </c:pt>
                <c:pt idx="4">
                  <c:v>312748.05362281302</c:v>
                </c:pt>
                <c:pt idx="5">
                  <c:v>496363.290800224</c:v>
                </c:pt>
                <c:pt idx="6">
                  <c:v>738059.56443175802</c:v>
                </c:pt>
              </c:numCache>
            </c:numRef>
          </c:val>
          <c:extLst>
            <c:ext xmlns:c16="http://schemas.microsoft.com/office/drawing/2014/chart" uri="{C3380CC4-5D6E-409C-BE32-E72D297353CC}">
              <c16:uniqueId val="{00000000-4C6B-4534-88EC-5130FB697B68}"/>
            </c:ext>
          </c:extLst>
        </c:ser>
        <c:dLbls>
          <c:showLegendKey val="0"/>
          <c:showVal val="0"/>
          <c:showCatName val="0"/>
          <c:showSerName val="0"/>
          <c:showPercent val="0"/>
          <c:showBubbleSize val="0"/>
        </c:dLbls>
        <c:gapWidth val="150"/>
        <c:axId val="115311744"/>
        <c:axId val="115313280"/>
      </c:barChart>
      <c:lineChart>
        <c:grouping val="standard"/>
        <c:varyColors val="0"/>
        <c:ser>
          <c:idx val="1"/>
          <c:order val="0"/>
          <c:tx>
            <c:strRef>
              <c:f>'T 7'!$P$78</c:f>
              <c:strCache>
                <c:ptCount val="1"/>
                <c:pt idx="0">
                  <c:v>Durchschnitt</c:v>
                </c:pt>
              </c:strCache>
            </c:strRef>
          </c:tx>
          <c:spPr>
            <a:ln>
              <a:solidFill>
                <a:srgbClr val="005078"/>
              </a:solidFill>
            </a:ln>
          </c:spPr>
          <c:marker>
            <c:symbol val="none"/>
          </c:marker>
          <c:cat>
            <c:strRef>
              <c:f>'T 7'!$N$79:$N$85</c:f>
              <c:strCache>
                <c:ptCount val="7"/>
                <c:pt idx="0">
                  <c:v>-19</c:v>
                </c:pt>
                <c:pt idx="1">
                  <c:v>20 - 29</c:v>
                </c:pt>
                <c:pt idx="2">
                  <c:v>30 - 39</c:v>
                </c:pt>
                <c:pt idx="3">
                  <c:v>40 - 49</c:v>
                </c:pt>
                <c:pt idx="4">
                  <c:v>50 - 59</c:v>
                </c:pt>
                <c:pt idx="5">
                  <c:v>60 - 64</c:v>
                </c:pt>
                <c:pt idx="6">
                  <c:v>65 +</c:v>
                </c:pt>
              </c:strCache>
            </c:strRef>
          </c:cat>
          <c:val>
            <c:numRef>
              <c:f>'T 7'!$P$79:$P$85</c:f>
              <c:numCache>
                <c:formatCode>_ * #,##0_ ;_ * \-#,##0_ ;_ * "-"??_ ;_ @_ </c:formatCode>
                <c:ptCount val="7"/>
                <c:pt idx="0">
                  <c:v>306595.3</c:v>
                </c:pt>
                <c:pt idx="1">
                  <c:v>306595.3</c:v>
                </c:pt>
                <c:pt idx="2">
                  <c:v>306595.3</c:v>
                </c:pt>
                <c:pt idx="3">
                  <c:v>306595.3</c:v>
                </c:pt>
                <c:pt idx="4">
                  <c:v>306595.3</c:v>
                </c:pt>
                <c:pt idx="5">
                  <c:v>306595.3</c:v>
                </c:pt>
                <c:pt idx="6">
                  <c:v>306595.3</c:v>
                </c:pt>
              </c:numCache>
            </c:numRef>
          </c:val>
          <c:smooth val="0"/>
          <c:extLst>
            <c:ext xmlns:c16="http://schemas.microsoft.com/office/drawing/2014/chart" uri="{C3380CC4-5D6E-409C-BE32-E72D297353CC}">
              <c16:uniqueId val="{00000001-4C6B-4534-88EC-5130FB697B68}"/>
            </c:ext>
          </c:extLst>
        </c:ser>
        <c:dLbls>
          <c:showLegendKey val="0"/>
          <c:showVal val="0"/>
          <c:showCatName val="0"/>
          <c:showSerName val="0"/>
          <c:showPercent val="0"/>
          <c:showBubbleSize val="0"/>
        </c:dLbls>
        <c:marker val="1"/>
        <c:smooth val="0"/>
        <c:axId val="115311744"/>
        <c:axId val="115313280"/>
      </c:lineChart>
      <c:catAx>
        <c:axId val="115311744"/>
        <c:scaling>
          <c:orientation val="minMax"/>
        </c:scaling>
        <c:delete val="0"/>
        <c:axPos val="b"/>
        <c:numFmt formatCode="General"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de-DE"/>
          </a:p>
        </c:txPr>
        <c:crossAx val="115313280"/>
        <c:crosses val="autoZero"/>
        <c:auto val="1"/>
        <c:lblAlgn val="ctr"/>
        <c:lblOffset val="100"/>
        <c:noMultiLvlLbl val="0"/>
      </c:catAx>
      <c:valAx>
        <c:axId val="115313280"/>
        <c:scaling>
          <c:orientation val="minMax"/>
        </c:scaling>
        <c:delete val="0"/>
        <c:axPos val="l"/>
        <c:majorGridlines/>
        <c:title>
          <c:tx>
            <c:rich>
              <a:bodyPr rot="0" vert="horz"/>
              <a:lstStyle/>
              <a:p>
                <a:pPr algn="l">
                  <a:defRPr sz="900" b="0"/>
                </a:pPr>
                <a:r>
                  <a:rPr lang="de-CH" sz="900" b="0">
                    <a:latin typeface="Arial" panose="020B0604020202020204" pitchFamily="34" charset="0"/>
                    <a:cs typeface="Arial" panose="020B0604020202020204" pitchFamily="34" charset="0"/>
                  </a:rPr>
                  <a:t>in</a:t>
                </a:r>
                <a:r>
                  <a:rPr lang="de-CH" sz="900" b="0" baseline="0">
                    <a:latin typeface="Arial" panose="020B0604020202020204" pitchFamily="34" charset="0"/>
                    <a:cs typeface="Arial" panose="020B0604020202020204" pitchFamily="34" charset="0"/>
                  </a:rPr>
                  <a:t> Franken pro Pflichtigen</a:t>
                </a:r>
                <a:endParaRPr lang="de-CH" sz="900" b="0">
                  <a:latin typeface="Arial" panose="020B0604020202020204" pitchFamily="34" charset="0"/>
                  <a:cs typeface="Arial" panose="020B0604020202020204" pitchFamily="34" charset="0"/>
                </a:endParaRPr>
              </a:p>
            </c:rich>
          </c:tx>
          <c:layout>
            <c:manualLayout>
              <c:xMode val="edge"/>
              <c:yMode val="edge"/>
              <c:x val="2.4372660818713449E-2"/>
              <c:y val="0.10936064814814815"/>
            </c:manualLayout>
          </c:layout>
          <c:overlay val="0"/>
        </c:title>
        <c:numFmt formatCode="#,##0" sourceLinked="0"/>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de-DE"/>
          </a:p>
        </c:txPr>
        <c:crossAx val="115311744"/>
        <c:crosses val="autoZero"/>
        <c:crossBetween val="between"/>
      </c:valAx>
      <c:spPr>
        <a:ln>
          <a:solidFill>
            <a:srgbClr val="005078"/>
          </a:solidFill>
        </a:ln>
      </c:spPr>
    </c:plotArea>
    <c:legend>
      <c:legendPos val="t"/>
      <c:layout>
        <c:manualLayout>
          <c:xMode val="edge"/>
          <c:yMode val="edge"/>
          <c:x val="0.14378728070175439"/>
          <c:y val="0.87197847222222236"/>
          <c:w val="0.63444298245614039"/>
          <c:h val="5.0162731481481482E-2"/>
        </c:manualLayout>
      </c:layout>
      <c:overlay val="0"/>
      <c:txPr>
        <a:bodyPr/>
        <a:lstStyle/>
        <a:p>
          <a:pPr>
            <a:defRPr>
              <a:latin typeface="Arial" panose="020B0604020202020204" pitchFamily="34" charset="0"/>
              <a:cs typeface="Arial" panose="020B0604020202020204" pitchFamily="34" charset="0"/>
            </a:defRPr>
          </a:pPr>
          <a:endParaRPr lang="de-DE"/>
        </a:p>
      </c:txPr>
    </c:legend>
    <c:plotVisOnly val="1"/>
    <c:dispBlanksAs val="gap"/>
    <c:showDLblsOverMax val="0"/>
  </c:chart>
  <c:printSettings>
    <c:headerFooter/>
    <c:pageMargins b="0.78740157499999996" l="0.7" r="0.7" t="0.78740157499999996"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0-1674-4DE4-AE96-FFD83CD9C553}"/>
            </c:ext>
          </c:extLst>
        </c:ser>
        <c:ser>
          <c:idx val="1"/>
          <c:order val="1"/>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1-1674-4DE4-AE96-FFD83CD9C553}"/>
            </c:ext>
          </c:extLst>
        </c:ser>
        <c:ser>
          <c:idx val="2"/>
          <c:order val="2"/>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2-1674-4DE4-AE96-FFD83CD9C553}"/>
            </c:ext>
          </c:extLst>
        </c:ser>
        <c:ser>
          <c:idx val="3"/>
          <c:order val="3"/>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3-1674-4DE4-AE96-FFD83CD9C553}"/>
            </c:ext>
          </c:extLst>
        </c:ser>
        <c:ser>
          <c:idx val="4"/>
          <c:order val="4"/>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4-1674-4DE4-AE96-FFD83CD9C553}"/>
            </c:ext>
          </c:extLst>
        </c:ser>
        <c:ser>
          <c:idx val="5"/>
          <c:order val="5"/>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5-1674-4DE4-AE96-FFD83CD9C553}"/>
            </c:ext>
          </c:extLst>
        </c:ser>
        <c:ser>
          <c:idx val="6"/>
          <c:order val="6"/>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6-1674-4DE4-AE96-FFD83CD9C553}"/>
            </c:ext>
          </c:extLst>
        </c:ser>
        <c:ser>
          <c:idx val="7"/>
          <c:order val="7"/>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7-1674-4DE4-AE96-FFD83CD9C553}"/>
            </c:ext>
          </c:extLst>
        </c:ser>
        <c:ser>
          <c:idx val="8"/>
          <c:order val="8"/>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8-1674-4DE4-AE96-FFD83CD9C553}"/>
            </c:ext>
          </c:extLst>
        </c:ser>
        <c:ser>
          <c:idx val="9"/>
          <c:order val="9"/>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9-1674-4DE4-AE96-FFD83CD9C553}"/>
            </c:ext>
          </c:extLst>
        </c:ser>
        <c:ser>
          <c:idx val="10"/>
          <c:order val="10"/>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A-1674-4DE4-AE96-FFD83CD9C553}"/>
            </c:ext>
          </c:extLst>
        </c:ser>
        <c:ser>
          <c:idx val="11"/>
          <c:order val="11"/>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B-1674-4DE4-AE96-FFD83CD9C553}"/>
            </c:ext>
          </c:extLst>
        </c:ser>
        <c:ser>
          <c:idx val="12"/>
          <c:order val="12"/>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C-1674-4DE4-AE96-FFD83CD9C553}"/>
            </c:ext>
          </c:extLst>
        </c:ser>
        <c:ser>
          <c:idx val="13"/>
          <c:order val="13"/>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D-1674-4DE4-AE96-FFD83CD9C553}"/>
            </c:ext>
          </c:extLst>
        </c:ser>
        <c:dLbls>
          <c:showLegendKey val="0"/>
          <c:showVal val="0"/>
          <c:showCatName val="0"/>
          <c:showSerName val="0"/>
          <c:showPercent val="0"/>
          <c:showBubbleSize val="0"/>
        </c:dLbls>
        <c:gapWidth val="150"/>
        <c:axId val="120084352"/>
        <c:axId val="120085888"/>
      </c:barChart>
      <c:catAx>
        <c:axId val="120084352"/>
        <c:scaling>
          <c:orientation val="minMax"/>
        </c:scaling>
        <c:delete val="0"/>
        <c:axPos val="b"/>
        <c:numFmt formatCode="General" sourceLinked="1"/>
        <c:majorTickMark val="out"/>
        <c:minorTickMark val="none"/>
        <c:tickLblPos val="nextTo"/>
        <c:crossAx val="120085888"/>
        <c:crosses val="autoZero"/>
        <c:auto val="1"/>
        <c:lblAlgn val="ctr"/>
        <c:lblOffset val="100"/>
        <c:noMultiLvlLbl val="0"/>
      </c:catAx>
      <c:valAx>
        <c:axId val="120085888"/>
        <c:scaling>
          <c:orientation val="minMax"/>
        </c:scaling>
        <c:delete val="0"/>
        <c:axPos val="l"/>
        <c:majorGridlines/>
        <c:numFmt formatCode="General" sourceLinked="1"/>
        <c:majorTickMark val="out"/>
        <c:minorTickMark val="none"/>
        <c:tickLblPos val="nextTo"/>
        <c:crossAx val="120084352"/>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0-4467-48D2-B4EF-AB4FE76D0240}"/>
            </c:ext>
          </c:extLst>
        </c:ser>
        <c:ser>
          <c:idx val="1"/>
          <c:order val="1"/>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1-4467-48D2-B4EF-AB4FE76D0240}"/>
            </c:ext>
          </c:extLst>
        </c:ser>
        <c:ser>
          <c:idx val="2"/>
          <c:order val="2"/>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2-4467-48D2-B4EF-AB4FE76D0240}"/>
            </c:ext>
          </c:extLst>
        </c:ser>
        <c:ser>
          <c:idx val="3"/>
          <c:order val="3"/>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3-4467-48D2-B4EF-AB4FE76D0240}"/>
            </c:ext>
          </c:extLst>
        </c:ser>
        <c:ser>
          <c:idx val="4"/>
          <c:order val="4"/>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4-4467-48D2-B4EF-AB4FE76D0240}"/>
            </c:ext>
          </c:extLst>
        </c:ser>
        <c:ser>
          <c:idx val="5"/>
          <c:order val="5"/>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5-4467-48D2-B4EF-AB4FE76D0240}"/>
            </c:ext>
          </c:extLst>
        </c:ser>
        <c:ser>
          <c:idx val="6"/>
          <c:order val="6"/>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6-4467-48D2-B4EF-AB4FE76D0240}"/>
            </c:ext>
          </c:extLst>
        </c:ser>
        <c:ser>
          <c:idx val="7"/>
          <c:order val="7"/>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7-4467-48D2-B4EF-AB4FE76D0240}"/>
            </c:ext>
          </c:extLst>
        </c:ser>
        <c:ser>
          <c:idx val="8"/>
          <c:order val="8"/>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8-4467-48D2-B4EF-AB4FE76D0240}"/>
            </c:ext>
          </c:extLst>
        </c:ser>
        <c:ser>
          <c:idx val="9"/>
          <c:order val="9"/>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9-4467-48D2-B4EF-AB4FE76D0240}"/>
            </c:ext>
          </c:extLst>
        </c:ser>
        <c:ser>
          <c:idx val="10"/>
          <c:order val="10"/>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A-4467-48D2-B4EF-AB4FE76D0240}"/>
            </c:ext>
          </c:extLst>
        </c:ser>
        <c:ser>
          <c:idx val="11"/>
          <c:order val="11"/>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B-4467-48D2-B4EF-AB4FE76D0240}"/>
            </c:ext>
          </c:extLst>
        </c:ser>
        <c:ser>
          <c:idx val="12"/>
          <c:order val="12"/>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C-4467-48D2-B4EF-AB4FE76D0240}"/>
            </c:ext>
          </c:extLst>
        </c:ser>
        <c:ser>
          <c:idx val="13"/>
          <c:order val="13"/>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D-4467-48D2-B4EF-AB4FE76D0240}"/>
            </c:ext>
          </c:extLst>
        </c:ser>
        <c:dLbls>
          <c:showLegendKey val="0"/>
          <c:showVal val="0"/>
          <c:showCatName val="0"/>
          <c:showSerName val="0"/>
          <c:showPercent val="0"/>
          <c:showBubbleSize val="0"/>
        </c:dLbls>
        <c:gapWidth val="150"/>
        <c:axId val="123049856"/>
        <c:axId val="123051392"/>
      </c:barChart>
      <c:catAx>
        <c:axId val="123049856"/>
        <c:scaling>
          <c:orientation val="minMax"/>
        </c:scaling>
        <c:delete val="0"/>
        <c:axPos val="b"/>
        <c:numFmt formatCode="General" sourceLinked="1"/>
        <c:majorTickMark val="out"/>
        <c:minorTickMark val="none"/>
        <c:tickLblPos val="nextTo"/>
        <c:crossAx val="123051392"/>
        <c:crosses val="autoZero"/>
        <c:auto val="1"/>
        <c:lblAlgn val="ctr"/>
        <c:lblOffset val="100"/>
        <c:noMultiLvlLbl val="0"/>
      </c:catAx>
      <c:valAx>
        <c:axId val="123051392"/>
        <c:scaling>
          <c:orientation val="minMax"/>
        </c:scaling>
        <c:delete val="0"/>
        <c:axPos val="l"/>
        <c:majorGridlines/>
        <c:numFmt formatCode="General" sourceLinked="1"/>
        <c:majorTickMark val="out"/>
        <c:minorTickMark val="none"/>
        <c:tickLblPos val="nextTo"/>
        <c:crossAx val="123049856"/>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0-451F-44D4-9DEE-B35AFC44A342}"/>
            </c:ext>
          </c:extLst>
        </c:ser>
        <c:ser>
          <c:idx val="1"/>
          <c:order val="1"/>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1-451F-44D4-9DEE-B35AFC44A342}"/>
            </c:ext>
          </c:extLst>
        </c:ser>
        <c:ser>
          <c:idx val="2"/>
          <c:order val="2"/>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2-451F-44D4-9DEE-B35AFC44A342}"/>
            </c:ext>
          </c:extLst>
        </c:ser>
        <c:ser>
          <c:idx val="3"/>
          <c:order val="3"/>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3-451F-44D4-9DEE-B35AFC44A342}"/>
            </c:ext>
          </c:extLst>
        </c:ser>
        <c:ser>
          <c:idx val="4"/>
          <c:order val="4"/>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4-451F-44D4-9DEE-B35AFC44A342}"/>
            </c:ext>
          </c:extLst>
        </c:ser>
        <c:ser>
          <c:idx val="5"/>
          <c:order val="5"/>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5-451F-44D4-9DEE-B35AFC44A342}"/>
            </c:ext>
          </c:extLst>
        </c:ser>
        <c:ser>
          <c:idx val="6"/>
          <c:order val="6"/>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6-451F-44D4-9DEE-B35AFC44A342}"/>
            </c:ext>
          </c:extLst>
        </c:ser>
        <c:ser>
          <c:idx val="7"/>
          <c:order val="7"/>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7-451F-44D4-9DEE-B35AFC44A342}"/>
            </c:ext>
          </c:extLst>
        </c:ser>
        <c:ser>
          <c:idx val="8"/>
          <c:order val="8"/>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8-451F-44D4-9DEE-B35AFC44A342}"/>
            </c:ext>
          </c:extLst>
        </c:ser>
        <c:ser>
          <c:idx val="9"/>
          <c:order val="9"/>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9-451F-44D4-9DEE-B35AFC44A342}"/>
            </c:ext>
          </c:extLst>
        </c:ser>
        <c:ser>
          <c:idx val="10"/>
          <c:order val="10"/>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A-451F-44D4-9DEE-B35AFC44A342}"/>
            </c:ext>
          </c:extLst>
        </c:ser>
        <c:ser>
          <c:idx val="11"/>
          <c:order val="11"/>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B-451F-44D4-9DEE-B35AFC44A342}"/>
            </c:ext>
          </c:extLst>
        </c:ser>
        <c:ser>
          <c:idx val="12"/>
          <c:order val="12"/>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C-451F-44D4-9DEE-B35AFC44A342}"/>
            </c:ext>
          </c:extLst>
        </c:ser>
        <c:ser>
          <c:idx val="13"/>
          <c:order val="13"/>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D-451F-44D4-9DEE-B35AFC44A342}"/>
            </c:ext>
          </c:extLst>
        </c:ser>
        <c:dLbls>
          <c:showLegendKey val="0"/>
          <c:showVal val="0"/>
          <c:showCatName val="0"/>
          <c:showSerName val="0"/>
          <c:showPercent val="0"/>
          <c:showBubbleSize val="0"/>
        </c:dLbls>
        <c:gapWidth val="150"/>
        <c:axId val="113583616"/>
        <c:axId val="113585152"/>
      </c:barChart>
      <c:catAx>
        <c:axId val="113583616"/>
        <c:scaling>
          <c:orientation val="minMax"/>
        </c:scaling>
        <c:delete val="0"/>
        <c:axPos val="b"/>
        <c:numFmt formatCode="General" sourceLinked="1"/>
        <c:majorTickMark val="out"/>
        <c:minorTickMark val="none"/>
        <c:tickLblPos val="nextTo"/>
        <c:crossAx val="113585152"/>
        <c:crosses val="autoZero"/>
        <c:auto val="1"/>
        <c:lblAlgn val="ctr"/>
        <c:lblOffset val="100"/>
        <c:noMultiLvlLbl val="0"/>
      </c:catAx>
      <c:valAx>
        <c:axId val="113585152"/>
        <c:scaling>
          <c:orientation val="minMax"/>
        </c:scaling>
        <c:delete val="0"/>
        <c:axPos val="l"/>
        <c:majorGridlines/>
        <c:numFmt formatCode="General" sourceLinked="1"/>
        <c:majorTickMark val="out"/>
        <c:minorTickMark val="none"/>
        <c:tickLblPos val="nextTo"/>
        <c:crossAx val="113583616"/>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0-CF8B-4477-836C-0DFA6F4D6269}"/>
            </c:ext>
          </c:extLst>
        </c:ser>
        <c:ser>
          <c:idx val="1"/>
          <c:order val="1"/>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1-CF8B-4477-836C-0DFA6F4D6269}"/>
            </c:ext>
          </c:extLst>
        </c:ser>
        <c:ser>
          <c:idx val="2"/>
          <c:order val="2"/>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2-CF8B-4477-836C-0DFA6F4D6269}"/>
            </c:ext>
          </c:extLst>
        </c:ser>
        <c:ser>
          <c:idx val="3"/>
          <c:order val="3"/>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3-CF8B-4477-836C-0DFA6F4D6269}"/>
            </c:ext>
          </c:extLst>
        </c:ser>
        <c:ser>
          <c:idx val="4"/>
          <c:order val="4"/>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4-CF8B-4477-836C-0DFA6F4D6269}"/>
            </c:ext>
          </c:extLst>
        </c:ser>
        <c:ser>
          <c:idx val="5"/>
          <c:order val="5"/>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5-CF8B-4477-836C-0DFA6F4D6269}"/>
            </c:ext>
          </c:extLst>
        </c:ser>
        <c:ser>
          <c:idx val="6"/>
          <c:order val="6"/>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6-CF8B-4477-836C-0DFA6F4D6269}"/>
            </c:ext>
          </c:extLst>
        </c:ser>
        <c:ser>
          <c:idx val="7"/>
          <c:order val="7"/>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7-CF8B-4477-836C-0DFA6F4D6269}"/>
            </c:ext>
          </c:extLst>
        </c:ser>
        <c:ser>
          <c:idx val="8"/>
          <c:order val="8"/>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8-CF8B-4477-836C-0DFA6F4D6269}"/>
            </c:ext>
          </c:extLst>
        </c:ser>
        <c:ser>
          <c:idx val="9"/>
          <c:order val="9"/>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9-CF8B-4477-836C-0DFA6F4D6269}"/>
            </c:ext>
          </c:extLst>
        </c:ser>
        <c:ser>
          <c:idx val="10"/>
          <c:order val="10"/>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A-CF8B-4477-836C-0DFA6F4D6269}"/>
            </c:ext>
          </c:extLst>
        </c:ser>
        <c:ser>
          <c:idx val="11"/>
          <c:order val="11"/>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B-CF8B-4477-836C-0DFA6F4D6269}"/>
            </c:ext>
          </c:extLst>
        </c:ser>
        <c:ser>
          <c:idx val="12"/>
          <c:order val="12"/>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C-CF8B-4477-836C-0DFA6F4D6269}"/>
            </c:ext>
          </c:extLst>
        </c:ser>
        <c:ser>
          <c:idx val="13"/>
          <c:order val="13"/>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D-CF8B-4477-836C-0DFA6F4D6269}"/>
            </c:ext>
          </c:extLst>
        </c:ser>
        <c:dLbls>
          <c:showLegendKey val="0"/>
          <c:showVal val="0"/>
          <c:showCatName val="0"/>
          <c:showSerName val="0"/>
          <c:showPercent val="0"/>
          <c:showBubbleSize val="0"/>
        </c:dLbls>
        <c:gapWidth val="150"/>
        <c:axId val="126195200"/>
        <c:axId val="126196736"/>
      </c:barChart>
      <c:catAx>
        <c:axId val="126195200"/>
        <c:scaling>
          <c:orientation val="minMax"/>
        </c:scaling>
        <c:delete val="0"/>
        <c:axPos val="b"/>
        <c:numFmt formatCode="General" sourceLinked="1"/>
        <c:majorTickMark val="out"/>
        <c:minorTickMark val="none"/>
        <c:tickLblPos val="nextTo"/>
        <c:crossAx val="126196736"/>
        <c:crosses val="autoZero"/>
        <c:auto val="1"/>
        <c:lblAlgn val="ctr"/>
        <c:lblOffset val="100"/>
        <c:noMultiLvlLbl val="0"/>
      </c:catAx>
      <c:valAx>
        <c:axId val="126196736"/>
        <c:scaling>
          <c:orientation val="minMax"/>
        </c:scaling>
        <c:delete val="0"/>
        <c:axPos val="l"/>
        <c:majorGridlines/>
        <c:numFmt formatCode="General" sourceLinked="1"/>
        <c:majorTickMark val="out"/>
        <c:minorTickMark val="none"/>
        <c:tickLblPos val="nextTo"/>
        <c:crossAx val="126195200"/>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28573</xdr:colOff>
      <xdr:row>49</xdr:row>
      <xdr:rowOff>71437</xdr:rowOff>
    </xdr:from>
    <xdr:to>
      <xdr:col>10</xdr:col>
      <xdr:colOff>167942</xdr:colOff>
      <xdr:row>74</xdr:row>
      <xdr:rowOff>125893</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123824</xdr:colOff>
      <xdr:row>14</xdr:row>
      <xdr:rowOff>0</xdr:rowOff>
    </xdr:from>
    <xdr:to>
      <xdr:col>7</xdr:col>
      <xdr:colOff>0</xdr:colOff>
      <xdr:row>14</xdr:row>
      <xdr:rowOff>0</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19049</xdr:colOff>
      <xdr:row>15</xdr:row>
      <xdr:rowOff>119061</xdr:rowOff>
    </xdr:from>
    <xdr:to>
      <xdr:col>9</xdr:col>
      <xdr:colOff>477299</xdr:colOff>
      <xdr:row>42</xdr:row>
      <xdr:rowOff>67086</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0.83692</cdr:x>
      <cdr:y>0.94919</cdr:y>
    </cdr:from>
    <cdr:to>
      <cdr:x>1</cdr:x>
      <cdr:y>1</cdr:y>
    </cdr:to>
    <cdr:sp macro="" textlink="">
      <cdr:nvSpPr>
        <cdr:cNvPr id="2" name="Text Box 1"/>
        <cdr:cNvSpPr txBox="1">
          <a:spLocks xmlns:a="http://schemas.openxmlformats.org/drawingml/2006/main" noChangeArrowheads="1"/>
        </cdr:cNvSpPr>
      </cdr:nvSpPr>
      <cdr:spPr bwMode="auto">
        <a:xfrm xmlns:a="http://schemas.openxmlformats.org/drawingml/2006/main">
          <a:off x="5724525" y="4100514"/>
          <a:ext cx="1115475" cy="21948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de-CH" sz="1000" b="0" i="0" u="none" strike="noStrike" baseline="0">
              <a:solidFill>
                <a:srgbClr val="000000"/>
              </a:solidFill>
              <a:latin typeface="Arial"/>
              <a:cs typeface="Arial"/>
            </a:rPr>
            <a:t>© Statistik Aargau</a:t>
          </a:r>
        </a:p>
      </cdr:txBody>
    </cdr:sp>
  </cdr:relSizeAnchor>
</c:userShapes>
</file>

<file path=xl/drawings/drawing13.xml><?xml version="1.0" encoding="utf-8"?>
<xdr:wsDr xmlns:xdr="http://schemas.openxmlformats.org/drawingml/2006/spreadsheetDrawing" xmlns:a="http://schemas.openxmlformats.org/drawingml/2006/main">
  <xdr:twoCellAnchor>
    <xdr:from>
      <xdr:col>1</xdr:col>
      <xdr:colOff>19050</xdr:colOff>
      <xdr:row>14</xdr:row>
      <xdr:rowOff>142876</xdr:rowOff>
    </xdr:from>
    <xdr:to>
      <xdr:col>9</xdr:col>
      <xdr:colOff>477300</xdr:colOff>
      <xdr:row>41</xdr:row>
      <xdr:rowOff>90901</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0.85224</cdr:x>
      <cdr:y>0.95029</cdr:y>
    </cdr:from>
    <cdr:to>
      <cdr:x>1</cdr:x>
      <cdr:y>1</cdr:y>
    </cdr:to>
    <cdr:sp macro="" textlink="">
      <cdr:nvSpPr>
        <cdr:cNvPr id="2" name="Text Box 1"/>
        <cdr:cNvSpPr txBox="1">
          <a:spLocks xmlns:a="http://schemas.openxmlformats.org/drawingml/2006/main" noChangeArrowheads="1"/>
        </cdr:cNvSpPr>
      </cdr:nvSpPr>
      <cdr:spPr bwMode="auto">
        <a:xfrm xmlns:a="http://schemas.openxmlformats.org/drawingml/2006/main">
          <a:off x="5829301" y="4105274"/>
          <a:ext cx="1010699" cy="2147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de-CH" sz="900" b="0" i="0" u="none" strike="noStrike" baseline="0">
              <a:solidFill>
                <a:srgbClr val="000000"/>
              </a:solidFill>
              <a:latin typeface="Arial" panose="020B0604020202020204" pitchFamily="34" charset="0"/>
              <a:cs typeface="Arial" panose="020B0604020202020204" pitchFamily="34" charset="0"/>
            </a:rPr>
            <a:t>© </a:t>
          </a:r>
          <a:r>
            <a:rPr lang="de-CH" sz="1000" b="0" i="0" baseline="0">
              <a:effectLst/>
              <a:latin typeface="Arial" panose="020B0604020202020204" pitchFamily="34" charset="0"/>
              <a:ea typeface="+mn-ea"/>
              <a:cs typeface="Arial" panose="020B0604020202020204" pitchFamily="34" charset="0"/>
            </a:rPr>
            <a:t>Statistik</a:t>
          </a:r>
          <a:r>
            <a:rPr lang="de-CH" sz="900" b="0" i="0" u="none" strike="noStrike" baseline="0">
              <a:solidFill>
                <a:srgbClr val="000000"/>
              </a:solidFill>
              <a:latin typeface="Arial" panose="020B0604020202020204" pitchFamily="34" charset="0"/>
              <a:cs typeface="Arial" panose="020B0604020202020204" pitchFamily="34" charset="0"/>
            </a:rPr>
            <a:t> Aargau</a:t>
          </a: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123824</xdr:colOff>
      <xdr:row>18</xdr:row>
      <xdr:rowOff>0</xdr:rowOff>
    </xdr:from>
    <xdr:to>
      <xdr:col>10</xdr:col>
      <xdr:colOff>0</xdr:colOff>
      <xdr:row>18</xdr:row>
      <xdr:rowOff>0</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152400</xdr:colOff>
      <xdr:row>21</xdr:row>
      <xdr:rowOff>109537</xdr:rowOff>
    </xdr:from>
    <xdr:to>
      <xdr:col>10</xdr:col>
      <xdr:colOff>466725</xdr:colOff>
      <xdr:row>48</xdr:row>
      <xdr:rowOff>57562</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0.83274</cdr:x>
      <cdr:y>0.94258</cdr:y>
    </cdr:from>
    <cdr:to>
      <cdr:x>1</cdr:x>
      <cdr:y>1</cdr:y>
    </cdr:to>
    <cdr:sp macro="" textlink="">
      <cdr:nvSpPr>
        <cdr:cNvPr id="2" name="Text Box 1"/>
        <cdr:cNvSpPr txBox="1">
          <a:spLocks xmlns:a="http://schemas.openxmlformats.org/drawingml/2006/main" noChangeArrowheads="1"/>
        </cdr:cNvSpPr>
      </cdr:nvSpPr>
      <cdr:spPr bwMode="auto">
        <a:xfrm xmlns:a="http://schemas.openxmlformats.org/drawingml/2006/main">
          <a:off x="5695949" y="4071939"/>
          <a:ext cx="1144051" cy="24806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de-CH" sz="1000" b="0" i="0" u="none" strike="noStrike" baseline="0">
              <a:solidFill>
                <a:srgbClr val="000000"/>
              </a:solidFill>
              <a:latin typeface="Arial"/>
              <a:cs typeface="Arial"/>
            </a:rPr>
            <a:t>© Statistik Aargau</a:t>
          </a:r>
        </a:p>
      </cdr:txBody>
    </cdr:sp>
  </cdr:relSizeAnchor>
</c:userShapes>
</file>

<file path=xl/drawings/drawing18.xml><?xml version="1.0" encoding="utf-8"?>
<xdr:wsDr xmlns:xdr="http://schemas.openxmlformats.org/drawingml/2006/spreadsheetDrawing" xmlns:a="http://schemas.openxmlformats.org/drawingml/2006/main">
  <xdr:twoCellAnchor>
    <xdr:from>
      <xdr:col>0</xdr:col>
      <xdr:colOff>161924</xdr:colOff>
      <xdr:row>24</xdr:row>
      <xdr:rowOff>109535</xdr:rowOff>
    </xdr:from>
    <xdr:to>
      <xdr:col>11</xdr:col>
      <xdr:colOff>10574</xdr:colOff>
      <xdr:row>51</xdr:row>
      <xdr:rowOff>57560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0.83274</cdr:x>
      <cdr:y>0.94258</cdr:y>
    </cdr:from>
    <cdr:to>
      <cdr:x>1</cdr:x>
      <cdr:y>1</cdr:y>
    </cdr:to>
    <cdr:sp macro="" textlink="">
      <cdr:nvSpPr>
        <cdr:cNvPr id="2" name="Text Box 1"/>
        <cdr:cNvSpPr txBox="1">
          <a:spLocks xmlns:a="http://schemas.openxmlformats.org/drawingml/2006/main" noChangeArrowheads="1"/>
        </cdr:cNvSpPr>
      </cdr:nvSpPr>
      <cdr:spPr bwMode="auto">
        <a:xfrm xmlns:a="http://schemas.openxmlformats.org/drawingml/2006/main">
          <a:off x="5695951" y="4071940"/>
          <a:ext cx="1144049" cy="24806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de-CH" sz="1000" b="0" i="0" u="none" strike="noStrike" baseline="0">
              <a:solidFill>
                <a:srgbClr val="000000"/>
              </a:solidFill>
              <a:latin typeface="Arial"/>
              <a:cs typeface="Arial"/>
            </a:rPr>
            <a:t>© Statistik Aargau</a:t>
          </a:r>
        </a:p>
      </cdr:txBody>
    </cdr:sp>
  </cdr:relSizeAnchor>
</c:userShapes>
</file>

<file path=xl/drawings/drawing2.xml><?xml version="1.0" encoding="utf-8"?>
<c:userShapes xmlns:c="http://schemas.openxmlformats.org/drawingml/2006/chart">
  <cdr:relSizeAnchor xmlns:cdr="http://schemas.openxmlformats.org/drawingml/2006/chartDrawing">
    <cdr:from>
      <cdr:x>0.85072</cdr:x>
      <cdr:y>0.94977</cdr:y>
    </cdr:from>
    <cdr:to>
      <cdr:x>1</cdr:x>
      <cdr:y>0.99642</cdr:y>
    </cdr:to>
    <cdr:sp macro="" textlink="">
      <cdr:nvSpPr>
        <cdr:cNvPr id="2" name="Text Box 1"/>
        <cdr:cNvSpPr txBox="1">
          <a:spLocks xmlns:a="http://schemas.openxmlformats.org/drawingml/2006/main" noChangeArrowheads="1"/>
        </cdr:cNvSpPr>
      </cdr:nvSpPr>
      <cdr:spPr bwMode="auto">
        <a:xfrm xmlns:a="http://schemas.openxmlformats.org/drawingml/2006/main">
          <a:off x="5818948" y="4102998"/>
          <a:ext cx="1021051" cy="20153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de-CH" sz="900" b="0" i="0" u="none" strike="noStrike" baseline="0">
              <a:solidFill>
                <a:srgbClr val="000000"/>
              </a:solidFill>
              <a:latin typeface="Arial"/>
              <a:cs typeface="Arial"/>
            </a:rPr>
            <a:t>© Statistik Aargau</a:t>
          </a:r>
        </a:p>
      </cdr:txBody>
    </cdr:sp>
  </cdr:relSizeAnchor>
</c:userShapes>
</file>

<file path=xl/drawings/drawing20.xml><?xml version="1.0" encoding="utf-8"?>
<xdr:wsDr xmlns:xdr="http://schemas.openxmlformats.org/drawingml/2006/spreadsheetDrawing" xmlns:a="http://schemas.openxmlformats.org/drawingml/2006/main">
  <xdr:twoCellAnchor editAs="oneCell">
    <xdr:from>
      <xdr:col>0</xdr:col>
      <xdr:colOff>123266</xdr:colOff>
      <xdr:row>2</xdr:row>
      <xdr:rowOff>1</xdr:rowOff>
    </xdr:from>
    <xdr:to>
      <xdr:col>15</xdr:col>
      <xdr:colOff>312836</xdr:colOff>
      <xdr:row>70</xdr:row>
      <xdr:rowOff>132001</xdr:rowOff>
    </xdr:to>
    <xdr:pic>
      <xdr:nvPicPr>
        <xdr:cNvPr id="2" name="Grafik 1"/>
        <xdr:cNvPicPr>
          <a:picLocks noChangeAspect="1"/>
        </xdr:cNvPicPr>
      </xdr:nvPicPr>
      <xdr:blipFill>
        <a:blip xmlns:r="http://schemas.openxmlformats.org/officeDocument/2006/relationships" r:embed="rId1"/>
        <a:stretch>
          <a:fillRect/>
        </a:stretch>
      </xdr:blipFill>
      <xdr:spPr>
        <a:xfrm>
          <a:off x="123266" y="358589"/>
          <a:ext cx="10992041" cy="108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123824</xdr:colOff>
      <xdr:row>12</xdr:row>
      <xdr:rowOff>0</xdr:rowOff>
    </xdr:from>
    <xdr:to>
      <xdr:col>8</xdr:col>
      <xdr:colOff>0</xdr:colOff>
      <xdr:row>12</xdr:row>
      <xdr:rowOff>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123824</xdr:colOff>
      <xdr:row>12</xdr:row>
      <xdr:rowOff>0</xdr:rowOff>
    </xdr:from>
    <xdr:to>
      <xdr:col>8</xdr:col>
      <xdr:colOff>0</xdr:colOff>
      <xdr:row>12</xdr:row>
      <xdr:rowOff>0</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104775</xdr:colOff>
      <xdr:row>41</xdr:row>
      <xdr:rowOff>80962</xdr:rowOff>
    </xdr:from>
    <xdr:to>
      <xdr:col>7</xdr:col>
      <xdr:colOff>439200</xdr:colOff>
      <xdr:row>68</xdr:row>
      <xdr:rowOff>28987</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114299</xdr:colOff>
      <xdr:row>69</xdr:row>
      <xdr:rowOff>19049</xdr:rowOff>
    </xdr:from>
    <xdr:to>
      <xdr:col>7</xdr:col>
      <xdr:colOff>400049</xdr:colOff>
      <xdr:row>97</xdr:row>
      <xdr:rowOff>47624</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0.86024</cdr:x>
      <cdr:y>0.95527</cdr:y>
    </cdr:from>
    <cdr:to>
      <cdr:x>1</cdr:x>
      <cdr:y>1</cdr:y>
    </cdr:to>
    <cdr:sp macro="" textlink="">
      <cdr:nvSpPr>
        <cdr:cNvPr id="2" name="Text Box 1"/>
        <cdr:cNvSpPr txBox="1">
          <a:spLocks xmlns:a="http://schemas.openxmlformats.org/drawingml/2006/main" noChangeArrowheads="1"/>
        </cdr:cNvSpPr>
      </cdr:nvSpPr>
      <cdr:spPr bwMode="auto">
        <a:xfrm xmlns:a="http://schemas.openxmlformats.org/drawingml/2006/main">
          <a:off x="6669755" y="4271973"/>
          <a:ext cx="1083595" cy="20001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de-CH" sz="900" b="0" i="0" u="none" strike="noStrike" baseline="0">
              <a:solidFill>
                <a:srgbClr val="000000"/>
              </a:solidFill>
              <a:latin typeface="Arial"/>
              <a:cs typeface="Arial"/>
            </a:rPr>
            <a:t>© Kanton Aargau</a:t>
          </a:r>
        </a:p>
      </cdr:txBody>
    </cdr:sp>
  </cdr:relSizeAnchor>
</c:userShapes>
</file>

<file path=xl/drawings/drawing6.xml><?xml version="1.0" encoding="utf-8"?>
<c:userShapes xmlns:c="http://schemas.openxmlformats.org/drawingml/2006/chart">
  <cdr:relSizeAnchor xmlns:cdr="http://schemas.openxmlformats.org/drawingml/2006/chartDrawing">
    <cdr:from>
      <cdr:x>0.8296</cdr:x>
      <cdr:y>0.9503</cdr:y>
    </cdr:from>
    <cdr:to>
      <cdr:x>0.99547</cdr:x>
      <cdr:y>1</cdr:y>
    </cdr:to>
    <cdr:sp macro="" textlink="">
      <cdr:nvSpPr>
        <cdr:cNvPr id="2" name="Text Box 1"/>
        <cdr:cNvSpPr txBox="1">
          <a:spLocks xmlns:a="http://schemas.openxmlformats.org/drawingml/2006/main" noChangeArrowheads="1"/>
        </cdr:cNvSpPr>
      </cdr:nvSpPr>
      <cdr:spPr bwMode="auto">
        <a:xfrm xmlns:a="http://schemas.openxmlformats.org/drawingml/2006/main">
          <a:off x="5231949" y="4105296"/>
          <a:ext cx="1046076" cy="21470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de-CH" sz="1000" b="0" i="0" u="none" strike="noStrike" baseline="0">
              <a:solidFill>
                <a:srgbClr val="000000"/>
              </a:solidFill>
              <a:latin typeface="Arial"/>
              <a:cs typeface="Arial"/>
            </a:rPr>
            <a:t>© Statistik Aargau</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123824</xdr:colOff>
      <xdr:row>13</xdr:row>
      <xdr:rowOff>0</xdr:rowOff>
    </xdr:from>
    <xdr:to>
      <xdr:col>8</xdr:col>
      <xdr:colOff>0</xdr:colOff>
      <xdr:row>13</xdr:row>
      <xdr:rowOff>0</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123824</xdr:colOff>
      <xdr:row>13</xdr:row>
      <xdr:rowOff>0</xdr:rowOff>
    </xdr:from>
    <xdr:to>
      <xdr:col>8</xdr:col>
      <xdr:colOff>0</xdr:colOff>
      <xdr:row>13</xdr:row>
      <xdr:rowOff>0</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123824</xdr:colOff>
      <xdr:row>15</xdr:row>
      <xdr:rowOff>0</xdr:rowOff>
    </xdr:from>
    <xdr:to>
      <xdr:col>8</xdr:col>
      <xdr:colOff>0</xdr:colOff>
      <xdr:row>15</xdr:row>
      <xdr:rowOff>0</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72"/>
  <sheetViews>
    <sheetView showGridLines="0" zoomScale="115" zoomScaleNormal="115" zoomScaleSheetLayoutView="100" workbookViewId="0">
      <selection activeCell="B11" sqref="B11"/>
    </sheetView>
  </sheetViews>
  <sheetFormatPr baseColWidth="10" defaultRowHeight="12.75" x14ac:dyDescent="0.2"/>
  <cols>
    <col min="1" max="1" width="2.7109375" style="2" customWidth="1"/>
    <col min="2" max="2" width="12.7109375" style="2" customWidth="1"/>
    <col min="3" max="3" width="3.7109375" style="5" customWidth="1"/>
    <col min="4" max="4" width="105.7109375" style="2" customWidth="1"/>
    <col min="5" max="5" width="54.85546875" style="2" customWidth="1"/>
    <col min="6" max="16384" width="11.42578125" style="2"/>
  </cols>
  <sheetData>
    <row r="1" spans="1:31" s="147" customFormat="1" ht="12" x14ac:dyDescent="0.2">
      <c r="D1" s="148"/>
    </row>
    <row r="2" spans="1:31" s="147" customFormat="1" ht="12" x14ac:dyDescent="0.2">
      <c r="D2" s="148"/>
    </row>
    <row r="3" spans="1:31" s="147" customFormat="1" ht="12" x14ac:dyDescent="0.2">
      <c r="D3" s="148"/>
    </row>
    <row r="4" spans="1:31" s="147" customFormat="1" ht="12" x14ac:dyDescent="0.2">
      <c r="B4" s="149"/>
      <c r="C4" s="149"/>
      <c r="D4" s="149"/>
    </row>
    <row r="5" spans="1:31" s="147" customFormat="1" ht="12" x14ac:dyDescent="0.2">
      <c r="B5" s="149"/>
      <c r="C5" s="149"/>
      <c r="D5" s="149"/>
    </row>
    <row r="6" spans="1:31" s="147" customFormat="1" ht="20.25" x14ac:dyDescent="0.3">
      <c r="B6" s="268" t="s">
        <v>559</v>
      </c>
      <c r="C6" s="268"/>
      <c r="D6" s="268"/>
    </row>
    <row r="7" spans="1:31" s="147" customFormat="1" ht="6" customHeight="1" x14ac:dyDescent="0.2">
      <c r="B7" s="150"/>
      <c r="C7" s="151"/>
      <c r="D7" s="152"/>
    </row>
    <row r="8" spans="1:31" s="147" customFormat="1" ht="13.5" customHeight="1" x14ac:dyDescent="0.2">
      <c r="B8" s="153" t="s">
        <v>644</v>
      </c>
      <c r="C8" s="151"/>
      <c r="D8" s="152"/>
    </row>
    <row r="9" spans="1:31" s="147" customFormat="1" ht="13.5" customHeight="1" x14ac:dyDescent="0.2">
      <c r="B9" s="153" t="s">
        <v>530</v>
      </c>
      <c r="C9" s="151"/>
      <c r="D9" s="152"/>
    </row>
    <row r="10" spans="1:31" s="147" customFormat="1" x14ac:dyDescent="0.2">
      <c r="B10" s="153" t="s">
        <v>594</v>
      </c>
      <c r="C10" s="151"/>
      <c r="D10" s="152"/>
    </row>
    <row r="11" spans="1:31" ht="20.25" x14ac:dyDescent="0.3">
      <c r="E11" s="3"/>
    </row>
    <row r="13" spans="1:31" ht="16.5" customHeight="1" x14ac:dyDescent="0.2">
      <c r="U13" s="15"/>
      <c r="V13" s="20"/>
    </row>
    <row r="14" spans="1:31" s="147" customFormat="1" ht="15.75" x14ac:dyDescent="0.25">
      <c r="B14" s="154" t="s">
        <v>3</v>
      </c>
      <c r="C14" s="36"/>
      <c r="D14" s="36"/>
    </row>
    <row r="15" spans="1:31" ht="15.75" x14ac:dyDescent="0.25">
      <c r="A15" s="21"/>
      <c r="B15" s="22"/>
      <c r="C15" s="2"/>
      <c r="U15" s="15"/>
      <c r="V15" s="20"/>
    </row>
    <row r="16" spans="1:31" x14ac:dyDescent="0.2">
      <c r="B16" s="47" t="s">
        <v>595</v>
      </c>
      <c r="C16" s="20"/>
      <c r="V16" s="15"/>
      <c r="W16" s="16"/>
      <c r="X16" s="17"/>
      <c r="Y16" s="272"/>
      <c r="Z16" s="269"/>
      <c r="AA16" s="269"/>
      <c r="AB16" s="269"/>
      <c r="AC16" s="269"/>
      <c r="AD16" s="269"/>
      <c r="AE16" s="269"/>
    </row>
    <row r="17" spans="2:31" ht="12.75" customHeight="1" x14ac:dyDescent="0.2">
      <c r="B17" s="15" t="s">
        <v>478</v>
      </c>
      <c r="C17" s="48"/>
      <c r="D17" s="155" t="s">
        <v>603</v>
      </c>
      <c r="V17" s="15"/>
      <c r="W17" s="16"/>
      <c r="X17" s="17"/>
      <c r="Y17" s="272"/>
      <c r="Z17" s="269"/>
      <c r="AA17" s="269"/>
      <c r="AB17" s="269"/>
      <c r="AC17" s="269"/>
      <c r="AD17" s="269"/>
      <c r="AE17" s="269"/>
    </row>
    <row r="18" spans="2:31" ht="12.75" customHeight="1" x14ac:dyDescent="0.2">
      <c r="B18" s="15" t="s">
        <v>479</v>
      </c>
      <c r="C18" s="48"/>
      <c r="D18" s="155" t="s">
        <v>604</v>
      </c>
      <c r="V18" s="15"/>
      <c r="W18" s="16"/>
      <c r="X18" s="17"/>
      <c r="Y18" s="269"/>
      <c r="Z18" s="269"/>
      <c r="AA18" s="269"/>
      <c r="AB18" s="269"/>
      <c r="AC18" s="269"/>
      <c r="AD18" s="269"/>
      <c r="AE18" s="269"/>
    </row>
    <row r="19" spans="2:31" x14ac:dyDescent="0.2">
      <c r="B19" s="15"/>
      <c r="C19" s="16"/>
      <c r="D19" s="17"/>
      <c r="E19" s="46"/>
      <c r="V19" s="15"/>
      <c r="W19" s="16"/>
      <c r="X19" s="17"/>
      <c r="Y19" s="269"/>
      <c r="Z19" s="269"/>
      <c r="AA19" s="269"/>
      <c r="AB19" s="269"/>
      <c r="AC19" s="269"/>
      <c r="AD19" s="269"/>
      <c r="AE19" s="269"/>
    </row>
    <row r="20" spans="2:31" ht="12.75" customHeight="1" x14ac:dyDescent="0.2">
      <c r="B20" s="47" t="s">
        <v>14</v>
      </c>
      <c r="C20" s="16"/>
      <c r="D20" s="17"/>
      <c r="E20" s="46"/>
      <c r="V20" s="15"/>
      <c r="W20" s="16"/>
      <c r="X20" s="17"/>
      <c r="Y20" s="269"/>
      <c r="Z20" s="269"/>
      <c r="AA20" s="269"/>
      <c r="AB20" s="269"/>
      <c r="AC20" s="269"/>
      <c r="AD20" s="269"/>
      <c r="AE20" s="269"/>
    </row>
    <row r="21" spans="2:31" ht="12.75" customHeight="1" x14ac:dyDescent="0.2">
      <c r="B21" s="15" t="s">
        <v>480</v>
      </c>
      <c r="C21" s="48"/>
      <c r="D21" s="156" t="s">
        <v>653</v>
      </c>
      <c r="V21" s="15"/>
      <c r="W21" s="16"/>
      <c r="X21" s="17"/>
      <c r="Y21" s="270"/>
      <c r="Z21" s="270"/>
      <c r="AA21" s="270"/>
      <c r="AB21" s="270"/>
      <c r="AC21" s="270"/>
      <c r="AD21" s="270"/>
      <c r="AE21" s="270"/>
    </row>
    <row r="22" spans="2:31" x14ac:dyDescent="0.2">
      <c r="B22" s="15" t="s">
        <v>481</v>
      </c>
      <c r="C22" s="48"/>
      <c r="D22" s="156" t="s">
        <v>654</v>
      </c>
      <c r="V22" s="15"/>
      <c r="W22" s="23"/>
      <c r="X22" s="17"/>
      <c r="Y22" s="270"/>
      <c r="Z22" s="270"/>
      <c r="AA22" s="270"/>
      <c r="AB22" s="270"/>
      <c r="AC22" s="270"/>
      <c r="AD22" s="270"/>
      <c r="AE22" s="270"/>
    </row>
    <row r="23" spans="2:31" x14ac:dyDescent="0.2">
      <c r="B23" s="15" t="s">
        <v>482</v>
      </c>
      <c r="C23" s="48"/>
      <c r="D23" s="156" t="s">
        <v>607</v>
      </c>
      <c r="V23" s="15"/>
      <c r="W23" s="23"/>
      <c r="X23" s="17"/>
      <c r="Y23" s="19"/>
      <c r="Z23" s="19"/>
      <c r="AA23" s="19"/>
      <c r="AB23" s="19"/>
      <c r="AC23" s="19"/>
      <c r="AD23" s="19"/>
      <c r="AE23" s="19"/>
    </row>
    <row r="24" spans="2:31" x14ac:dyDescent="0.2">
      <c r="B24" s="15"/>
      <c r="C24" s="48"/>
      <c r="D24" s="17"/>
      <c r="E24" s="46"/>
      <c r="V24" s="15"/>
      <c r="W24" s="23"/>
      <c r="X24" s="17"/>
      <c r="Y24" s="28"/>
      <c r="Z24" s="28"/>
      <c r="AA24" s="28"/>
      <c r="AB24" s="28"/>
      <c r="AC24" s="28"/>
      <c r="AD24" s="28"/>
      <c r="AE24" s="28"/>
    </row>
    <row r="25" spans="2:31" x14ac:dyDescent="0.2">
      <c r="B25" s="47" t="s">
        <v>451</v>
      </c>
      <c r="C25" s="48"/>
      <c r="D25" s="17"/>
      <c r="E25" s="46"/>
      <c r="V25" s="15"/>
      <c r="W25" s="23"/>
      <c r="X25" s="17"/>
      <c r="Y25" s="28"/>
      <c r="Z25" s="28"/>
      <c r="AA25" s="28"/>
      <c r="AB25" s="28"/>
      <c r="AC25" s="28"/>
      <c r="AD25" s="28"/>
      <c r="AE25" s="28"/>
    </row>
    <row r="26" spans="2:31" x14ac:dyDescent="0.2">
      <c r="B26" s="15" t="s">
        <v>483</v>
      </c>
      <c r="C26" s="48"/>
      <c r="D26" s="157" t="s">
        <v>608</v>
      </c>
      <c r="V26" s="15"/>
      <c r="W26" s="23"/>
      <c r="X26" s="17"/>
      <c r="Y26" s="24"/>
      <c r="Z26" s="24"/>
      <c r="AA26" s="24"/>
      <c r="AB26" s="24"/>
      <c r="AC26" s="24"/>
      <c r="AD26" s="24"/>
      <c r="AE26" s="24"/>
    </row>
    <row r="27" spans="2:31" x14ac:dyDescent="0.2">
      <c r="B27" s="15" t="s">
        <v>484</v>
      </c>
      <c r="C27" s="48"/>
      <c r="D27" s="157" t="s">
        <v>695</v>
      </c>
      <c r="V27" s="15"/>
      <c r="W27" s="16"/>
      <c r="X27" s="17"/>
      <c r="Y27" s="270"/>
      <c r="Z27" s="270"/>
      <c r="AA27" s="270"/>
      <c r="AB27" s="270"/>
      <c r="AC27" s="270"/>
      <c r="AD27" s="270"/>
      <c r="AE27" s="270"/>
    </row>
    <row r="28" spans="2:31" x14ac:dyDescent="0.2">
      <c r="B28" s="15" t="s">
        <v>485</v>
      </c>
      <c r="C28" s="48"/>
      <c r="D28" s="157" t="s">
        <v>612</v>
      </c>
      <c r="V28" s="15"/>
      <c r="W28" s="16"/>
      <c r="X28" s="17"/>
      <c r="Y28" s="270"/>
      <c r="Z28" s="270"/>
      <c r="AA28" s="270"/>
      <c r="AB28" s="270"/>
      <c r="AC28" s="270"/>
      <c r="AD28" s="270"/>
      <c r="AE28" s="270"/>
    </row>
    <row r="29" spans="2:31" x14ac:dyDescent="0.2">
      <c r="B29" s="15" t="s">
        <v>486</v>
      </c>
      <c r="C29" s="48"/>
      <c r="D29" s="157" t="s">
        <v>613</v>
      </c>
      <c r="V29" s="15"/>
      <c r="W29" s="16"/>
      <c r="X29" s="17"/>
      <c r="Y29" s="270"/>
      <c r="Z29" s="270"/>
      <c r="AA29" s="270"/>
      <c r="AB29" s="270"/>
      <c r="AC29" s="270"/>
      <c r="AD29" s="270"/>
      <c r="AE29" s="270"/>
    </row>
    <row r="30" spans="2:31" x14ac:dyDescent="0.2">
      <c r="B30" s="15" t="s">
        <v>487</v>
      </c>
      <c r="C30" s="48"/>
      <c r="D30" s="157" t="s">
        <v>614</v>
      </c>
      <c r="V30" s="15"/>
      <c r="W30" s="16"/>
      <c r="X30" s="17"/>
      <c r="Y30" s="271"/>
      <c r="Z30" s="270"/>
      <c r="AA30" s="270"/>
      <c r="AB30" s="270"/>
      <c r="AC30" s="270"/>
      <c r="AD30" s="270"/>
      <c r="AE30" s="270"/>
    </row>
    <row r="31" spans="2:31" ht="6" customHeight="1" x14ac:dyDescent="0.2">
      <c r="B31" s="15" t="s">
        <v>488</v>
      </c>
      <c r="C31" s="48"/>
      <c r="D31" s="15"/>
      <c r="E31" s="45"/>
      <c r="V31" s="15"/>
      <c r="W31" s="16"/>
      <c r="X31" s="17"/>
      <c r="Y31" s="29"/>
      <c r="Z31" s="28"/>
      <c r="AA31" s="28"/>
      <c r="AB31" s="28"/>
      <c r="AC31" s="28"/>
      <c r="AD31" s="28"/>
      <c r="AE31" s="28"/>
    </row>
    <row r="32" spans="2:31" x14ac:dyDescent="0.2">
      <c r="B32" s="15" t="s">
        <v>655</v>
      </c>
      <c r="C32" s="48"/>
      <c r="D32" s="158" t="s">
        <v>618</v>
      </c>
      <c r="V32" s="15"/>
      <c r="W32" s="16"/>
      <c r="X32" s="17"/>
      <c r="Y32" s="29"/>
      <c r="Z32" s="28"/>
      <c r="AA32" s="28"/>
      <c r="AB32" s="28"/>
      <c r="AC32" s="28"/>
      <c r="AD32" s="28"/>
      <c r="AE32" s="28"/>
    </row>
    <row r="33" spans="2:31" x14ac:dyDescent="0.2">
      <c r="B33" s="15" t="s">
        <v>656</v>
      </c>
      <c r="C33" s="48"/>
      <c r="D33" s="158" t="s">
        <v>619</v>
      </c>
      <c r="V33" s="15"/>
      <c r="W33" s="16"/>
      <c r="X33" s="17"/>
      <c r="Y33" s="29"/>
      <c r="Z33" s="28"/>
      <c r="AA33" s="28"/>
      <c r="AB33" s="28"/>
      <c r="AC33" s="28"/>
      <c r="AD33" s="28"/>
      <c r="AE33" s="28"/>
    </row>
    <row r="34" spans="2:31" x14ac:dyDescent="0.2">
      <c r="B34" s="15" t="s">
        <v>657</v>
      </c>
      <c r="C34" s="48"/>
      <c r="D34" s="158" t="s">
        <v>697</v>
      </c>
      <c r="V34" s="15"/>
      <c r="W34" s="16"/>
      <c r="X34" s="17"/>
      <c r="Y34" s="29"/>
      <c r="Z34" s="28"/>
      <c r="AA34" s="28"/>
      <c r="AB34" s="28"/>
      <c r="AC34" s="28"/>
      <c r="AD34" s="28"/>
      <c r="AE34" s="28"/>
    </row>
    <row r="35" spans="2:31" x14ac:dyDescent="0.2">
      <c r="B35" s="15" t="s">
        <v>658</v>
      </c>
      <c r="C35" s="48"/>
      <c r="D35" s="158" t="s">
        <v>696</v>
      </c>
      <c r="V35" s="15"/>
      <c r="W35" s="16"/>
      <c r="X35" s="17"/>
      <c r="Y35" s="29"/>
      <c r="Z35" s="28"/>
      <c r="AA35" s="28"/>
      <c r="AB35" s="28"/>
      <c r="AC35" s="28"/>
      <c r="AD35" s="28"/>
      <c r="AE35" s="28"/>
    </row>
    <row r="36" spans="2:31" x14ac:dyDescent="0.2">
      <c r="B36" s="15" t="s">
        <v>659</v>
      </c>
      <c r="C36" s="48"/>
      <c r="D36" s="158" t="s">
        <v>620</v>
      </c>
      <c r="V36" s="15"/>
      <c r="W36" s="16"/>
      <c r="X36" s="17"/>
      <c r="Y36" s="29"/>
      <c r="Z36" s="28"/>
      <c r="AA36" s="28"/>
      <c r="AB36" s="28"/>
      <c r="AC36" s="28"/>
      <c r="AD36" s="28"/>
      <c r="AE36" s="28"/>
    </row>
    <row r="37" spans="2:31" x14ac:dyDescent="0.2">
      <c r="B37" s="15" t="s">
        <v>660</v>
      </c>
      <c r="C37" s="48"/>
      <c r="D37" s="158" t="s">
        <v>621</v>
      </c>
      <c r="V37" s="15"/>
      <c r="W37" s="16"/>
      <c r="X37" s="17"/>
      <c r="Y37" s="29"/>
      <c r="Z37" s="28"/>
      <c r="AA37" s="28"/>
      <c r="AB37" s="28"/>
      <c r="AC37" s="28"/>
      <c r="AD37" s="28"/>
      <c r="AE37" s="28"/>
    </row>
    <row r="38" spans="2:31" x14ac:dyDescent="0.2">
      <c r="B38" s="15" t="s">
        <v>661</v>
      </c>
      <c r="C38" s="48"/>
      <c r="D38" s="158" t="s">
        <v>622</v>
      </c>
      <c r="V38" s="15"/>
      <c r="W38" s="16"/>
      <c r="X38" s="17"/>
      <c r="Y38" s="39"/>
      <c r="Z38" s="38"/>
      <c r="AA38" s="38"/>
      <c r="AB38" s="38"/>
      <c r="AC38" s="38"/>
      <c r="AD38" s="38"/>
      <c r="AE38" s="38"/>
    </row>
    <row r="39" spans="2:31" x14ac:dyDescent="0.2">
      <c r="B39" s="15" t="s">
        <v>662</v>
      </c>
      <c r="C39" s="48"/>
      <c r="D39" s="158" t="s">
        <v>652</v>
      </c>
      <c r="V39" s="15"/>
      <c r="W39" s="16"/>
      <c r="X39" s="17"/>
      <c r="Y39" s="39"/>
      <c r="Z39" s="38"/>
      <c r="AA39" s="38"/>
      <c r="AB39" s="38"/>
      <c r="AC39" s="38"/>
      <c r="AD39" s="38"/>
      <c r="AE39" s="38"/>
    </row>
    <row r="40" spans="2:31" x14ac:dyDescent="0.2">
      <c r="B40" s="15" t="s">
        <v>663</v>
      </c>
      <c r="C40" s="48"/>
      <c r="D40" s="158" t="s">
        <v>623</v>
      </c>
      <c r="G40" s="49"/>
      <c r="V40" s="15"/>
      <c r="W40" s="16"/>
      <c r="X40" s="17"/>
      <c r="Y40" s="39"/>
      <c r="Z40" s="38"/>
      <c r="AA40" s="38"/>
      <c r="AB40" s="38"/>
      <c r="AC40" s="38"/>
      <c r="AD40" s="38"/>
      <c r="AE40" s="38"/>
    </row>
    <row r="41" spans="2:31" x14ac:dyDescent="0.2">
      <c r="B41" s="15" t="s">
        <v>664</v>
      </c>
      <c r="C41" s="48"/>
      <c r="D41" s="158" t="s">
        <v>624</v>
      </c>
      <c r="V41" s="15"/>
      <c r="W41" s="16"/>
      <c r="X41" s="17"/>
      <c r="Y41" s="39"/>
      <c r="Z41" s="38"/>
      <c r="AA41" s="38"/>
      <c r="AB41" s="38"/>
      <c r="AC41" s="38"/>
      <c r="AD41" s="38"/>
      <c r="AE41" s="38"/>
    </row>
    <row r="42" spans="2:31" x14ac:dyDescent="0.2">
      <c r="B42" s="15"/>
      <c r="C42" s="48"/>
      <c r="D42" s="17"/>
      <c r="E42" s="45"/>
      <c r="V42" s="15"/>
      <c r="W42" s="16"/>
      <c r="X42" s="17"/>
      <c r="Y42" s="29"/>
      <c r="Z42" s="28"/>
      <c r="AA42" s="28"/>
      <c r="AB42" s="28"/>
      <c r="AC42" s="28"/>
      <c r="AD42" s="28"/>
      <c r="AE42" s="28"/>
    </row>
    <row r="43" spans="2:31" x14ac:dyDescent="0.2">
      <c r="B43" s="47" t="s">
        <v>456</v>
      </c>
      <c r="C43" s="48"/>
      <c r="D43" s="17"/>
      <c r="E43" s="45"/>
      <c r="V43" s="15"/>
      <c r="W43" s="16"/>
      <c r="X43" s="17"/>
      <c r="Y43" s="270"/>
      <c r="Z43" s="270"/>
      <c r="AA43" s="270"/>
      <c r="AB43" s="270"/>
      <c r="AC43" s="270"/>
      <c r="AD43" s="270"/>
      <c r="AE43" s="270"/>
    </row>
    <row r="44" spans="2:31" x14ac:dyDescent="0.2">
      <c r="B44" s="15" t="s">
        <v>489</v>
      </c>
      <c r="C44" s="48"/>
      <c r="D44" s="159" t="s">
        <v>625</v>
      </c>
      <c r="V44" s="15"/>
      <c r="W44" s="16"/>
      <c r="X44" s="17"/>
      <c r="Y44" s="270"/>
      <c r="Z44" s="270"/>
      <c r="AA44" s="270"/>
      <c r="AB44" s="270"/>
      <c r="AC44" s="270"/>
      <c r="AD44" s="270"/>
      <c r="AE44" s="270"/>
    </row>
    <row r="45" spans="2:31" x14ac:dyDescent="0.2">
      <c r="B45" s="15" t="s">
        <v>490</v>
      </c>
      <c r="C45" s="48"/>
      <c r="D45" s="159" t="s">
        <v>626</v>
      </c>
      <c r="V45" s="15"/>
      <c r="W45" s="16"/>
      <c r="X45" s="17"/>
      <c r="Y45" s="270"/>
      <c r="Z45" s="270"/>
      <c r="AA45" s="270"/>
      <c r="AB45" s="270"/>
      <c r="AC45" s="270"/>
      <c r="AD45" s="270"/>
      <c r="AE45" s="270"/>
    </row>
    <row r="46" spans="2:31" x14ac:dyDescent="0.2">
      <c r="B46" s="15" t="s">
        <v>491</v>
      </c>
      <c r="C46" s="48"/>
      <c r="D46" s="159" t="s">
        <v>694</v>
      </c>
      <c r="V46" s="15"/>
      <c r="W46" s="16"/>
      <c r="X46" s="17"/>
      <c r="Y46" s="270"/>
      <c r="Z46" s="270"/>
      <c r="AA46" s="270"/>
      <c r="AB46" s="270"/>
      <c r="AC46" s="270"/>
      <c r="AD46" s="270"/>
      <c r="AE46" s="270"/>
    </row>
    <row r="47" spans="2:31" ht="12.75" customHeight="1" x14ac:dyDescent="0.2">
      <c r="B47" s="15" t="s">
        <v>492</v>
      </c>
      <c r="C47" s="48"/>
      <c r="D47" s="159" t="s">
        <v>627</v>
      </c>
      <c r="V47" s="15"/>
      <c r="W47" s="23"/>
      <c r="X47" s="17"/>
      <c r="Y47" s="28"/>
      <c r="Z47" s="28"/>
      <c r="AA47" s="28"/>
      <c r="AB47" s="28"/>
      <c r="AC47" s="28"/>
      <c r="AD47" s="28"/>
      <c r="AE47" s="28"/>
    </row>
    <row r="48" spans="2:31" ht="12.75" customHeight="1" x14ac:dyDescent="0.2">
      <c r="B48" s="15" t="s">
        <v>493</v>
      </c>
      <c r="C48" s="48"/>
      <c r="D48" s="159" t="s">
        <v>628</v>
      </c>
      <c r="V48" s="15"/>
      <c r="W48" s="23"/>
      <c r="X48" s="17"/>
      <c r="Y48" s="28"/>
      <c r="Z48" s="28"/>
      <c r="AA48" s="28"/>
      <c r="AB48" s="28"/>
      <c r="AC48" s="28"/>
      <c r="AD48" s="28"/>
      <c r="AE48" s="28"/>
    </row>
    <row r="49" spans="2:31" x14ac:dyDescent="0.2">
      <c r="B49" s="15"/>
      <c r="C49" s="48"/>
      <c r="D49" s="17"/>
      <c r="E49" s="45"/>
      <c r="V49" s="15"/>
      <c r="W49" s="16"/>
      <c r="X49" s="17"/>
      <c r="Y49" s="30"/>
      <c r="Z49" s="30"/>
      <c r="AA49" s="30"/>
      <c r="AB49" s="30"/>
      <c r="AC49" s="30"/>
      <c r="AD49" s="30"/>
      <c r="AE49" s="30"/>
    </row>
    <row r="50" spans="2:31" ht="15" customHeight="1" x14ac:dyDescent="0.2">
      <c r="B50" s="47" t="s">
        <v>452</v>
      </c>
      <c r="C50" s="16"/>
      <c r="D50" s="17"/>
      <c r="E50" s="45"/>
      <c r="V50" s="15"/>
      <c r="W50" s="23"/>
      <c r="X50" s="17"/>
      <c r="Y50" s="270"/>
      <c r="Z50" s="270"/>
      <c r="AA50" s="270"/>
      <c r="AB50" s="270"/>
      <c r="AC50" s="270"/>
      <c r="AD50" s="270"/>
      <c r="AE50" s="270"/>
    </row>
    <row r="51" spans="2:31" ht="12.75" customHeight="1" x14ac:dyDescent="0.2">
      <c r="B51" s="15" t="s">
        <v>494</v>
      </c>
      <c r="C51" s="48"/>
      <c r="D51" s="160" t="s">
        <v>630</v>
      </c>
      <c r="V51" s="15"/>
      <c r="W51" s="23"/>
      <c r="X51" s="17"/>
      <c r="Y51" s="270"/>
      <c r="Z51" s="270"/>
      <c r="AA51" s="270"/>
      <c r="AB51" s="270"/>
      <c r="AC51" s="270"/>
      <c r="AD51" s="270"/>
      <c r="AE51" s="270"/>
    </row>
    <row r="52" spans="2:31" ht="12.75" customHeight="1" x14ac:dyDescent="0.2">
      <c r="B52" s="15" t="s">
        <v>495</v>
      </c>
      <c r="C52" s="48"/>
      <c r="D52" s="160" t="s">
        <v>629</v>
      </c>
      <c r="V52" s="15"/>
      <c r="W52" s="23"/>
      <c r="X52" s="17"/>
      <c r="Y52" s="37"/>
      <c r="Z52" s="37"/>
      <c r="AA52" s="37"/>
      <c r="AB52" s="37"/>
      <c r="AC52" s="37"/>
      <c r="AD52" s="37"/>
      <c r="AE52" s="37"/>
    </row>
    <row r="53" spans="2:31" x14ac:dyDescent="0.2">
      <c r="B53" s="15" t="s">
        <v>496</v>
      </c>
      <c r="C53" s="48"/>
      <c r="D53" s="160" t="s">
        <v>631</v>
      </c>
      <c r="V53" s="15"/>
      <c r="W53" s="23"/>
      <c r="X53" s="17"/>
      <c r="Y53" s="270"/>
      <c r="Z53" s="270"/>
      <c r="AA53" s="270"/>
      <c r="AB53" s="270"/>
      <c r="AC53" s="270"/>
      <c r="AD53" s="270"/>
      <c r="AE53" s="270"/>
    </row>
    <row r="54" spans="2:31" x14ac:dyDescent="0.2">
      <c r="B54" s="15" t="s">
        <v>497</v>
      </c>
      <c r="C54" s="48"/>
      <c r="D54" s="160" t="s">
        <v>632</v>
      </c>
      <c r="V54" s="15"/>
      <c r="W54" s="23"/>
      <c r="X54" s="17"/>
      <c r="Y54" s="37"/>
      <c r="Z54" s="37"/>
      <c r="AA54" s="37"/>
      <c r="AB54" s="37"/>
      <c r="AC54" s="37"/>
      <c r="AD54" s="37"/>
      <c r="AE54" s="37"/>
    </row>
    <row r="55" spans="2:31" ht="12.75" customHeight="1" x14ac:dyDescent="0.2">
      <c r="B55" s="15" t="s">
        <v>498</v>
      </c>
      <c r="C55" s="48"/>
      <c r="D55" s="160" t="s">
        <v>633</v>
      </c>
      <c r="V55" s="15"/>
      <c r="W55" s="23"/>
      <c r="X55" s="17"/>
      <c r="Y55" s="270"/>
      <c r="Z55" s="270"/>
      <c r="AA55" s="270"/>
      <c r="AB55" s="270"/>
      <c r="AC55" s="270"/>
      <c r="AD55" s="270"/>
      <c r="AE55" s="270"/>
    </row>
    <row r="56" spans="2:31" ht="12.75" customHeight="1" x14ac:dyDescent="0.2">
      <c r="B56" s="15" t="s">
        <v>499</v>
      </c>
      <c r="C56" s="48"/>
      <c r="D56" s="160" t="s">
        <v>634</v>
      </c>
      <c r="G56" s="49"/>
      <c r="V56" s="15"/>
      <c r="W56" s="23"/>
      <c r="X56" s="17"/>
      <c r="Y56" s="270"/>
      <c r="Z56" s="270"/>
      <c r="AA56" s="270"/>
      <c r="AB56" s="270"/>
      <c r="AC56" s="270"/>
      <c r="AD56" s="270"/>
      <c r="AE56" s="270"/>
    </row>
    <row r="57" spans="2:31" ht="12.75" customHeight="1" x14ac:dyDescent="0.2">
      <c r="B57" s="15" t="s">
        <v>500</v>
      </c>
      <c r="C57" s="48"/>
      <c r="D57" s="160" t="s">
        <v>635</v>
      </c>
      <c r="V57" s="15"/>
      <c r="W57" s="23"/>
      <c r="X57" s="17"/>
      <c r="Y57" s="28"/>
      <c r="Z57" s="28"/>
      <c r="AA57" s="28"/>
      <c r="AB57" s="28"/>
      <c r="AC57" s="28"/>
      <c r="AD57" s="28"/>
      <c r="AE57" s="28"/>
    </row>
    <row r="58" spans="2:31" ht="12.75" customHeight="1" x14ac:dyDescent="0.2">
      <c r="B58" s="15" t="s">
        <v>501</v>
      </c>
      <c r="C58" s="48"/>
      <c r="D58" s="160" t="s">
        <v>636</v>
      </c>
      <c r="V58" s="15"/>
      <c r="W58" s="23"/>
      <c r="X58" s="17"/>
      <c r="Y58" s="35"/>
      <c r="Z58" s="35"/>
      <c r="AA58" s="35"/>
      <c r="AB58" s="35"/>
      <c r="AC58" s="35"/>
      <c r="AD58" s="35"/>
      <c r="AE58" s="35"/>
    </row>
    <row r="59" spans="2:31" ht="12.75" customHeight="1" x14ac:dyDescent="0.2">
      <c r="B59" s="15" t="s">
        <v>502</v>
      </c>
      <c r="C59" s="48"/>
      <c r="D59" s="160" t="s">
        <v>707</v>
      </c>
      <c r="V59" s="15"/>
      <c r="W59" s="23"/>
      <c r="X59" s="17"/>
      <c r="Y59" s="37"/>
      <c r="Z59" s="37"/>
      <c r="AA59" s="37"/>
      <c r="AB59" s="37"/>
      <c r="AC59" s="37"/>
      <c r="AD59" s="37"/>
      <c r="AE59" s="37"/>
    </row>
    <row r="60" spans="2:31" x14ac:dyDescent="0.2">
      <c r="B60" s="15"/>
      <c r="C60" s="48"/>
      <c r="D60" s="17"/>
      <c r="E60" s="241"/>
      <c r="V60" s="15"/>
      <c r="W60" s="23"/>
      <c r="X60" s="17"/>
      <c r="Y60" s="270"/>
      <c r="Z60" s="270"/>
      <c r="AA60" s="270"/>
      <c r="AB60" s="270"/>
      <c r="AC60" s="270"/>
      <c r="AD60" s="270"/>
      <c r="AE60" s="270"/>
    </row>
    <row r="61" spans="2:31" x14ac:dyDescent="0.2">
      <c r="B61" s="47" t="s">
        <v>9</v>
      </c>
      <c r="C61" s="16"/>
      <c r="D61" s="15"/>
      <c r="E61" s="45"/>
    </row>
    <row r="62" spans="2:31" x14ac:dyDescent="0.2">
      <c r="B62" s="15" t="s">
        <v>503</v>
      </c>
      <c r="C62" s="48"/>
      <c r="D62" s="161" t="s">
        <v>638</v>
      </c>
    </row>
    <row r="63" spans="2:31" x14ac:dyDescent="0.2">
      <c r="B63" s="15" t="s">
        <v>504</v>
      </c>
      <c r="C63" s="48"/>
      <c r="D63" s="161" t="s">
        <v>639</v>
      </c>
    </row>
    <row r="64" spans="2:31" x14ac:dyDescent="0.2">
      <c r="B64" s="47"/>
      <c r="C64" s="16"/>
      <c r="D64" s="143"/>
    </row>
    <row r="65" spans="2:7" x14ac:dyDescent="0.2">
      <c r="B65" s="47" t="s">
        <v>13</v>
      </c>
      <c r="C65" s="2"/>
      <c r="D65" s="162" t="s">
        <v>641</v>
      </c>
    </row>
    <row r="66" spans="2:7" x14ac:dyDescent="0.2">
      <c r="C66" s="2"/>
    </row>
    <row r="67" spans="2:7" x14ac:dyDescent="0.2">
      <c r="C67" s="2"/>
    </row>
    <row r="68" spans="2:7" ht="15.75" x14ac:dyDescent="0.25">
      <c r="B68" s="181" t="s">
        <v>8</v>
      </c>
      <c r="C68" s="21"/>
      <c r="D68" s="21"/>
      <c r="E68" s="21"/>
      <c r="G68" s="49"/>
    </row>
    <row r="69" spans="2:7" x14ac:dyDescent="0.2">
      <c r="C69" s="2"/>
    </row>
    <row r="70" spans="2:7" x14ac:dyDescent="0.2">
      <c r="C70" s="2"/>
    </row>
    <row r="72" spans="2:7" ht="15" customHeight="1" x14ac:dyDescent="0.2"/>
  </sheetData>
  <mergeCells count="22">
    <mergeCell ref="Y56:AE56"/>
    <mergeCell ref="Y60:AE60"/>
    <mergeCell ref="Y55:AE55"/>
    <mergeCell ref="Y50:AE50"/>
    <mergeCell ref="Y53:AE53"/>
    <mergeCell ref="Y46:AE46"/>
    <mergeCell ref="Y44:AE44"/>
    <mergeCell ref="Y51:AE51"/>
    <mergeCell ref="Y45:AE45"/>
    <mergeCell ref="Y43:AE43"/>
    <mergeCell ref="Y28:AE28"/>
    <mergeCell ref="Y29:AE29"/>
    <mergeCell ref="Y30:AE30"/>
    <mergeCell ref="Y16:AE16"/>
    <mergeCell ref="Y17:AE17"/>
    <mergeCell ref="Y18:AE18"/>
    <mergeCell ref="Y19:AE19"/>
    <mergeCell ref="B6:D6"/>
    <mergeCell ref="Y20:AE20"/>
    <mergeCell ref="Y21:AE21"/>
    <mergeCell ref="Y22:AE22"/>
    <mergeCell ref="Y27:AE27"/>
  </mergeCells>
  <phoneticPr fontId="5" type="noConversion"/>
  <hyperlinks>
    <hyperlink ref="D17" location="'T 1'!A1" display="Entwicklung der Pflichtigenzahl und der durchschnittlichen Einkommen und Vermögen, 2001 – 2011"/>
    <hyperlink ref="D18" location="'T 2'!A1" display="Steuereinnahmen der Gemeinden von juristischen Personen, 2001 – 2011 (Beträge in 1’000 Franken)"/>
    <hyperlink ref="D21" location="'T 3'!A1" display="Abschreibungen und vorgeschriebene Abschreibungen, 2011 und 2012 (in 1'000 Franken)"/>
    <hyperlink ref="D22" location="'T 4'!A1" display="Aufwand der Laufenden Rechnung, 2003 − 2012"/>
    <hyperlink ref="D29" location="'T 9'!A1" display="Zusammensetzung des Reineinkommens und des Reinvermögens nach Familientyp, 2011, in Franken pro Pflichtigen"/>
    <hyperlink ref="D23" location="'T 5'!A1" display="Steuerpflichtige, Faktoren und Steuern nach Renditestufen, 2011"/>
    <hyperlink ref="D26" location="'T 6'!A1" display="Zusammensetzung des Reineinkommens und des Reinvermögens nach Zivilstand, 2011, in Franken pro Pflichtigen"/>
    <hyperlink ref="D28" location="'T 8'!A1" display="Zusammensetzung des Reineinkommens und des Reinvermögens nach Erwerbsart, 2011, in Franken pro Pflichtigen"/>
    <hyperlink ref="D44" location="'T 16'!A1" display="Verteilung der Altersrentnerinnen– und rentner, Einkommen und Vermögen nach Stufen des Reineinkommens, 2011"/>
    <hyperlink ref="D30" location="'T 10'!A1" display="Zusammensetzung des Reineinkommens und des Reinvermögens nach Verdienerzahl, 2011 in Franken pro Pflichtigen"/>
    <hyperlink ref="D27" location="'T 7'!A1" display="Zusammensetzung des Reineinkommens und des Reinvermögens nach Altersklassen, 2011, in Franken pro Pflichtigen"/>
    <hyperlink ref="D45" location="'T 17'!A1" display="Verteilung der Altersrentnerinnen– und rentner, Einkommen und Vermögen nach Stufen des Reinvermögens, 2011"/>
    <hyperlink ref="D46" location="'T 18'!A1" display="Zusammensetzung des Reineinkommens und des Reinvermögens der Altersrentnerinnen– und rentner nach Zivilstand und Altersklasse, 2011"/>
    <hyperlink ref="B68:E68" location="Erläuterungen!A1" display="Erläuterungen: Begriffe und Definitionen"/>
    <hyperlink ref="B68" location="Erläuterungen!A1" display="Erläuterungen und Hinweise"/>
    <hyperlink ref="D65" location="Gemeindekarte!A1" display="Einfache Kantonssteuer der Kapitalgesellschaften und Genossenschaften nach Gemeinden, 2011, in Franken pro Einwohner"/>
    <hyperlink ref="D62" location="'T 27'!A1" display="Einkommen und Vermögen der Pflichtigen mit Wohnsitz im Kanton Aargau nach Gemeinden, 2011"/>
    <hyperlink ref="D32" location="'T 7a'!Druckbereich" display="Verteilung der Pflichtigen und des Reineinkommens nach Zivilstand und Stufen des Reineinkommens, 2011"/>
    <hyperlink ref="D33" location="'T 11b'!A1" display="Verteilung der Pflichtigen und des Reinvermögens nach Zivilstand und Stufen des Reinvermögens, 2011"/>
    <hyperlink ref="D34" location="'T 12a'!A1" display="Verteilung der Pflichtigen und des Reineinkommens nach Altersklassen und Stufen des Reineinkommens, 2011"/>
    <hyperlink ref="D35" location="'T 12b'!A1" display="Verteilung der Pflichtigen und des Reinvermögens nach Altersklassen und Stufen des Reinvermögens, 2011"/>
    <hyperlink ref="D36" location="'T 13a'!A1" display="Verteilung der Pflichtigen und des Reineinkommens nach Erwerbsart und Stufen des Reineinkommens, 2011"/>
    <hyperlink ref="D37" location="'T 13b'!A1" display="Verteilung der Pflichtigen und des Reinvermögens nach Erwerbsart und Stufen des Reinvermögens, 2011"/>
    <hyperlink ref="D47" location="'T 12a'!A1" display="Verteilung der Altersrentnerinnen– und rentner, Steuerfaktoren und Steuern nach Stufen des steuerbaren Einkommens, 2011"/>
    <hyperlink ref="D48" location="'T 12b'!A1" display="Verteilung der Altersrentnerinnen– und rentner, Steuerfaktoren und Steuern nach Stufen des steuerbaren Vermögens, 2011"/>
    <hyperlink ref="D57" location="'T 18'!A1" display="Verteilung der Pflichtigen, des steuerbaren Einkommens und der Einkommenssteuer nach Stufen des steuerbaren Einkommens und Tarifart, 2011"/>
    <hyperlink ref="D51" location="'T 13a'!A1" display="Verteilung der Pflichtigen, Steuerfaktoren und Steuern nach Stufen des steuerbaren Einkommens, 2011"/>
    <hyperlink ref="D53" location="'T 22a'!A1" display="Verteilung der Pflichtigen, Steuerfaktoren und Steuern nach Stufen des steuerbaren Vermögens, 2011"/>
    <hyperlink ref="D55" location="'T 23'!A1" display="Verteilung der Pflichtigen nach Einkommens– und Vermögenssteuerstufen, 2011"/>
    <hyperlink ref="D56" location="'T 24'!A1" display="Verteilung der Pflichtigen, Einkommen, Vermögen und Steuern nach verschiedenen Merkmalen, 2011"/>
    <hyperlink ref="D57" location="'T 25'!A1" display="Verteilung der Pflichtigen, des steuerbaren Einkommens und der Einkommenssteuer nach Stufen des steuerbaren Einkommens und Tarifart, 2011"/>
    <hyperlink ref="D32" location="'T 11a'!A1" display="Verteilung der Pflichtigen und des Reineinkommens nach Zivilstand und Stufen des Reineinkommens, 2011"/>
    <hyperlink ref="D47" location="'T 19'!A1" display="Verteilung der Altersrentnerinnen– und rentner, Steuerfaktoren und Steuern nach Stufen des steuerbaren Einkommens, 2011"/>
    <hyperlink ref="D48" location="'T 20'!A1" display="Verteilung der Altersrentnerinnen– und rentner, Steuerfaktoren und Steuern nach Stufen des steuerbaren Vermögens, 2011"/>
    <hyperlink ref="D51" location="'T 21a'!A1" display="Verteilung der Pflichtigen, Steuerfaktoren und Steuern nach Stufen des steuerbaren Einkommens, 2011"/>
    <hyperlink ref="D58" location="'T 18'!A1" display="Verteilung der Pflichtigen, des steuerbaren Einkommens und der Einkommenssteuer nach Stufen des steuerbaren Einkommens und Tarifart, 2011"/>
    <hyperlink ref="D58" location="'T 26a'!A1" display="Entwicklung der Vermögens- und Einkommenssteuer von Pflichtigen mit Wohnsitz im Kanton Aargau, 2001 - 2011, in Millionen Franken"/>
    <hyperlink ref="D52" location="'T 13a'!A1" display="Verteilung der Pflichtigen, Steuerfaktoren und Steuern nach Stufen des steuerbaren Einkommens, 2011"/>
    <hyperlink ref="D52" location="'T 21b'!A1" display="Verteilung der Pflichtigen und Einkommenssteuer nach Stufen des steuerbaren Einkommens, 2011"/>
    <hyperlink ref="D54" location="'T 22b'!A1" display="Verteilung der Pflichtigen und Vermögenssteuer nach Stufen des steuerbaren Vermögens, 2011"/>
    <hyperlink ref="D59" location="'T 18'!A1" display="Verteilung der Pflichtigen, des steuerbaren Einkommens und der Einkommenssteuer nach Stufen des steuerbaren Einkommens und Tarifart, 2011"/>
    <hyperlink ref="D59" location="'T 26b'!Druckbereich" display="Entwicklung der Pflichtigen, des Reineinkommens und Reinvermögens sowie der einfachen Kantonssteuer, 2001 - 2011 (indexiert)"/>
    <hyperlink ref="D63" location="'T 28'!A1" display="Steuerpflichtige mit Wohnsitz im Kanton Aargau nach Einkommens- und Vermögensstufen und Gemeinden, in Prozent, 2011"/>
    <hyperlink ref="D38" location="'T 14a'!A1" display="Verteilung der Pflichtigen und des Reinvermögens nach Familientyp und Stufen des Reineinkommens, 2011"/>
    <hyperlink ref="D39" location="'T 14b'!A1" display="Verteilung der Pflichtigen und des Reinvermögens nach Familientyp und Stufen des Reinvermögens 2011"/>
    <hyperlink ref="D40" location="'T 15a'!A1" display="Verteilung der Pflichtigen (unter 65 Jahren) und des Reineinkommens nach Verdienerzahl und Stufen des Reineinkommens, 2011"/>
    <hyperlink ref="D41" location="'T 15b'!A1" display="Verteilung der Pflichtigen (unter 65 Jahren) und des Reineinkommens nach Verdienerzahl und Stufen des Reinvermögens, 2011"/>
    <hyperlink ref="D38" location="'T 14a'!A1" display="Verteilung der Pflichtigen und des Reinvermögens nach Familientyp und Stufen des Reineinkommens, 2011"/>
    <hyperlink ref="D39" location="'T 14b'!A1" display="Verteilung der Pflichtigen und des Reinvermögens nach Familientyp und Stufen des Reinvermögens 2011"/>
  </hyperlinks>
  <pageMargins left="0.70866141732283472" right="0.70866141732283472" top="0.74803149606299213" bottom="0.74803149606299213" header="0.31496062992125984" footer="0.31496062992125984"/>
  <pageSetup paperSize="9" scale="49" orientation="portrait" r:id="rId1"/>
  <headerFooter alignWithMargins="0">
    <oddHeader xml:space="preserve">&amp;L&amp;G
&amp;R&amp;"Arial,Fett"&amp;8DEPARTEMENT FINANZEN UND RESSOURCEN
Statistik Aargau&amp;"Arial,Standard"&amp;10
</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5078"/>
    <pageSetUpPr fitToPage="1"/>
  </sheetPr>
  <dimension ref="B1:Z69"/>
  <sheetViews>
    <sheetView showGridLines="0" zoomScaleNormal="100" zoomScaleSheetLayoutView="100" workbookViewId="0">
      <selection activeCell="D5" sqref="D5"/>
    </sheetView>
  </sheetViews>
  <sheetFormatPr baseColWidth="10" defaultRowHeight="12.75" x14ac:dyDescent="0.2"/>
  <cols>
    <col min="1" max="1" width="2.7109375" style="18" customWidth="1"/>
    <col min="2" max="2" width="41.28515625" style="18" customWidth="1"/>
    <col min="3" max="10" width="10.7109375" style="18" customWidth="1"/>
    <col min="11" max="11" width="13.7109375" style="18" customWidth="1"/>
    <col min="12" max="13" width="10.7109375" style="18" customWidth="1"/>
    <col min="14" max="16384" width="11.42578125" style="18"/>
  </cols>
  <sheetData>
    <row r="1" spans="2:26" s="55" customFormat="1" ht="15.75" x14ac:dyDescent="0.2">
      <c r="B1" s="53" t="str">
        <f>Inhaltsverzeichnis!B29&amp;" "&amp;Inhaltsverzeichnis!C29&amp;" "&amp;Inhaltsverzeichnis!D29</f>
        <v>Tabelle 9:  Reineinkommen und Reinvermögen nach Familientyp, in Franken pro Pflichtigen, 2017</v>
      </c>
      <c r="C1" s="54"/>
      <c r="D1" s="54"/>
      <c r="E1" s="54"/>
      <c r="F1" s="54"/>
      <c r="G1" s="54"/>
      <c r="H1" s="54"/>
      <c r="I1" s="54"/>
      <c r="J1" s="54"/>
      <c r="K1" s="54"/>
      <c r="L1" s="54"/>
      <c r="M1" s="54"/>
      <c r="N1" s="54"/>
      <c r="O1" s="54"/>
      <c r="P1" s="54"/>
      <c r="Q1" s="54"/>
      <c r="R1" s="53"/>
      <c r="S1" s="53"/>
      <c r="T1" s="53"/>
      <c r="U1" s="53"/>
      <c r="V1" s="53"/>
      <c r="W1" s="53"/>
      <c r="X1" s="53"/>
      <c r="Y1" s="53"/>
      <c r="Z1" s="53"/>
    </row>
    <row r="2" spans="2:26" s="55" customFormat="1" ht="15.75" x14ac:dyDescent="0.2">
      <c r="B2" s="195"/>
      <c r="C2" s="54"/>
      <c r="D2" s="54"/>
      <c r="E2" s="54"/>
      <c r="F2" s="54"/>
      <c r="G2" s="54"/>
      <c r="H2" s="54"/>
      <c r="I2" s="54"/>
      <c r="J2" s="54"/>
      <c r="K2" s="54"/>
      <c r="L2" s="54"/>
      <c r="M2" s="54"/>
      <c r="N2" s="54"/>
      <c r="O2" s="54"/>
      <c r="P2" s="54"/>
      <c r="Q2" s="54"/>
      <c r="R2" s="53"/>
      <c r="S2" s="53"/>
      <c r="T2" s="53"/>
      <c r="U2" s="53"/>
      <c r="V2" s="53"/>
      <c r="W2" s="53"/>
      <c r="X2" s="53"/>
      <c r="Y2" s="53"/>
      <c r="Z2" s="53"/>
    </row>
    <row r="4" spans="2:26" ht="54.75" customHeight="1" x14ac:dyDescent="0.2">
      <c r="B4" s="282" t="s">
        <v>569</v>
      </c>
      <c r="C4" s="277" t="s">
        <v>432</v>
      </c>
      <c r="D4" s="277"/>
      <c r="E4" s="277" t="s">
        <v>41</v>
      </c>
      <c r="F4" s="277"/>
      <c r="G4" s="275" t="s">
        <v>7</v>
      </c>
      <c r="H4" s="275"/>
      <c r="J4" s="222"/>
      <c r="K4" s="222"/>
      <c r="L4" s="222"/>
      <c r="M4" s="222"/>
      <c r="N4" s="222"/>
      <c r="O4" s="222"/>
      <c r="P4" s="222"/>
      <c r="Q4" s="222"/>
      <c r="R4" s="222"/>
      <c r="S4" s="222"/>
      <c r="T4" s="222"/>
      <c r="U4" s="222"/>
      <c r="V4" s="222"/>
      <c r="W4" s="222"/>
    </row>
    <row r="5" spans="2:26" s="57" customFormat="1" ht="25.5" x14ac:dyDescent="0.2">
      <c r="B5" s="276"/>
      <c r="C5" s="124" t="s">
        <v>63</v>
      </c>
      <c r="D5" s="200" t="s">
        <v>616</v>
      </c>
      <c r="E5" s="118" t="s">
        <v>63</v>
      </c>
      <c r="F5" s="200" t="s">
        <v>616</v>
      </c>
      <c r="G5" s="118" t="s">
        <v>63</v>
      </c>
      <c r="H5" s="200" t="s">
        <v>616</v>
      </c>
      <c r="J5" s="168"/>
      <c r="K5" s="223"/>
      <c r="L5" s="223"/>
      <c r="M5" s="223"/>
      <c r="N5" s="223"/>
      <c r="O5" s="223"/>
      <c r="P5" s="223"/>
      <c r="Q5" s="223"/>
      <c r="R5" s="223"/>
      <c r="S5" s="223"/>
      <c r="T5" s="223"/>
      <c r="U5" s="223"/>
      <c r="V5" s="223"/>
      <c r="W5" s="223"/>
    </row>
    <row r="6" spans="2:26" s="57" customFormat="1" ht="14.25" x14ac:dyDescent="0.2">
      <c r="B6" s="57" t="s">
        <v>355</v>
      </c>
      <c r="C6" s="104">
        <v>221696</v>
      </c>
      <c r="D6" s="104">
        <v>18665</v>
      </c>
      <c r="E6" s="104">
        <v>78416</v>
      </c>
      <c r="F6" s="104">
        <v>61290</v>
      </c>
      <c r="G6" s="104">
        <v>300112</v>
      </c>
      <c r="H6" s="104">
        <v>79954</v>
      </c>
      <c r="I6" s="91"/>
      <c r="J6" s="223"/>
      <c r="K6" s="223"/>
      <c r="L6" s="223"/>
      <c r="M6" s="223"/>
      <c r="N6" s="223"/>
      <c r="O6" s="223"/>
      <c r="P6" s="223"/>
      <c r="Q6" s="223"/>
      <c r="R6" s="223"/>
      <c r="S6" s="223"/>
      <c r="T6" s="223"/>
      <c r="U6" s="223"/>
      <c r="V6" s="223"/>
      <c r="W6" s="223"/>
    </row>
    <row r="7" spans="2:26" x14ac:dyDescent="0.2">
      <c r="B7" s="284" t="s">
        <v>430</v>
      </c>
      <c r="C7" s="285"/>
      <c r="D7" s="285"/>
      <c r="E7" s="285"/>
      <c r="F7" s="285"/>
      <c r="G7" s="285"/>
      <c r="H7" s="285"/>
      <c r="I7" s="32"/>
      <c r="J7" s="167"/>
      <c r="K7" s="167"/>
      <c r="L7" s="167"/>
      <c r="M7" s="222"/>
      <c r="N7" s="222"/>
      <c r="O7" s="222"/>
      <c r="P7" s="222"/>
      <c r="Q7" s="222"/>
      <c r="R7" s="222"/>
      <c r="S7" s="222"/>
      <c r="T7" s="222"/>
      <c r="U7" s="222"/>
      <c r="V7" s="222"/>
      <c r="W7" s="222"/>
    </row>
    <row r="8" spans="2:26" x14ac:dyDescent="0.2">
      <c r="B8" s="87" t="s">
        <v>609</v>
      </c>
      <c r="C8" s="52">
        <v>38105</v>
      </c>
      <c r="D8" s="52">
        <v>61066</v>
      </c>
      <c r="E8" s="52">
        <v>40653</v>
      </c>
      <c r="F8" s="52">
        <v>94431</v>
      </c>
      <c r="G8" s="52">
        <v>38771</v>
      </c>
      <c r="H8" s="52">
        <v>86642</v>
      </c>
      <c r="J8" s="222"/>
      <c r="K8" s="222"/>
      <c r="L8" s="222"/>
      <c r="M8" s="222"/>
      <c r="N8" s="222"/>
      <c r="O8" s="222"/>
      <c r="P8" s="222"/>
      <c r="Q8" s="222"/>
      <c r="R8" s="222"/>
      <c r="S8" s="222"/>
      <c r="T8" s="222"/>
      <c r="U8" s="222"/>
      <c r="V8" s="222"/>
      <c r="W8" s="222"/>
    </row>
    <row r="9" spans="2:26" x14ac:dyDescent="0.2">
      <c r="B9" s="87" t="s">
        <v>540</v>
      </c>
      <c r="C9" s="105">
        <v>0</v>
      </c>
      <c r="D9" s="105">
        <v>0</v>
      </c>
      <c r="E9" s="52">
        <v>20053</v>
      </c>
      <c r="F9" s="52">
        <v>28973</v>
      </c>
      <c r="G9" s="52">
        <v>5240</v>
      </c>
      <c r="H9" s="52">
        <v>22209</v>
      </c>
      <c r="J9" s="196"/>
      <c r="K9" s="222"/>
      <c r="L9" s="222"/>
      <c r="M9" s="222"/>
      <c r="N9" s="222"/>
      <c r="O9" s="222"/>
      <c r="P9" s="222"/>
      <c r="Q9" s="222"/>
      <c r="R9" s="222"/>
      <c r="S9" s="222"/>
      <c r="T9" s="222"/>
      <c r="U9" s="222"/>
      <c r="V9" s="222"/>
      <c r="W9" s="222"/>
    </row>
    <row r="10" spans="2:26" x14ac:dyDescent="0.2">
      <c r="B10" s="87" t="s">
        <v>610</v>
      </c>
      <c r="C10" s="52">
        <v>1665</v>
      </c>
      <c r="D10" s="52">
        <v>4231</v>
      </c>
      <c r="E10" s="52">
        <v>3792</v>
      </c>
      <c r="F10" s="52">
        <v>6120</v>
      </c>
      <c r="G10" s="52">
        <v>2221</v>
      </c>
      <c r="H10" s="52">
        <v>5679</v>
      </c>
      <c r="J10" s="222"/>
      <c r="K10" s="222"/>
      <c r="L10" s="222"/>
      <c r="M10" s="222"/>
      <c r="N10" s="222"/>
      <c r="O10" s="222"/>
      <c r="P10" s="222"/>
      <c r="Q10" s="222"/>
      <c r="R10" s="222"/>
      <c r="S10" s="222"/>
      <c r="T10" s="222"/>
      <c r="U10" s="222"/>
      <c r="V10" s="222"/>
      <c r="W10" s="222"/>
    </row>
    <row r="11" spans="2:26" x14ac:dyDescent="0.2">
      <c r="B11" s="87" t="s">
        <v>541</v>
      </c>
      <c r="C11" s="105">
        <v>0</v>
      </c>
      <c r="D11" s="105">
        <v>0</v>
      </c>
      <c r="E11" s="52">
        <v>1147</v>
      </c>
      <c r="F11" s="52">
        <v>1490</v>
      </c>
      <c r="G11" s="52">
        <v>300</v>
      </c>
      <c r="H11" s="52">
        <v>1142</v>
      </c>
      <c r="J11" s="222"/>
      <c r="K11" s="222"/>
      <c r="L11" s="222"/>
      <c r="M11" s="222"/>
      <c r="N11" s="222"/>
      <c r="O11" s="222"/>
      <c r="P11" s="222"/>
      <c r="Q11" s="222"/>
      <c r="R11" s="222"/>
      <c r="S11" s="222"/>
      <c r="T11" s="222"/>
      <c r="U11" s="222"/>
      <c r="V11" s="222"/>
      <c r="W11" s="222"/>
    </row>
    <row r="12" spans="2:26" x14ac:dyDescent="0.2">
      <c r="B12" s="57" t="s">
        <v>611</v>
      </c>
      <c r="C12" s="52">
        <v>10757</v>
      </c>
      <c r="D12" s="52">
        <v>5077</v>
      </c>
      <c r="E12" s="52">
        <v>24921</v>
      </c>
      <c r="F12" s="52">
        <v>3211</v>
      </c>
      <c r="G12" s="52">
        <v>14458</v>
      </c>
      <c r="H12" s="52">
        <v>3647</v>
      </c>
      <c r="J12" s="222"/>
      <c r="K12" s="222"/>
      <c r="L12" s="222"/>
      <c r="M12" s="222"/>
      <c r="N12" s="222"/>
      <c r="O12" s="222"/>
      <c r="P12" s="222"/>
      <c r="Q12" s="222"/>
      <c r="R12" s="222"/>
      <c r="S12" s="222"/>
      <c r="T12" s="222"/>
      <c r="U12" s="222"/>
      <c r="V12" s="222"/>
      <c r="W12" s="222"/>
    </row>
    <row r="13" spans="2:26" x14ac:dyDescent="0.2">
      <c r="B13" s="57" t="s">
        <v>542</v>
      </c>
      <c r="C13" s="105">
        <v>0</v>
      </c>
      <c r="D13" s="105">
        <v>0</v>
      </c>
      <c r="E13" s="52">
        <v>10874</v>
      </c>
      <c r="F13" s="52">
        <v>1193</v>
      </c>
      <c r="G13" s="52">
        <v>2841</v>
      </c>
      <c r="H13" s="52">
        <v>914</v>
      </c>
      <c r="J13" s="222"/>
      <c r="K13" s="222"/>
      <c r="L13" s="222"/>
      <c r="M13" s="222"/>
      <c r="N13" s="222"/>
      <c r="O13" s="222"/>
      <c r="P13" s="222"/>
      <c r="Q13" s="222"/>
      <c r="R13" s="222"/>
      <c r="S13" s="222"/>
      <c r="T13" s="222"/>
      <c r="U13" s="222"/>
      <c r="V13" s="222"/>
      <c r="W13" s="222"/>
    </row>
    <row r="14" spans="2:26" x14ac:dyDescent="0.2">
      <c r="B14" s="57" t="s">
        <v>445</v>
      </c>
      <c r="C14" s="52">
        <v>1757</v>
      </c>
      <c r="D14" s="52">
        <v>2020</v>
      </c>
      <c r="E14" s="52">
        <v>7727</v>
      </c>
      <c r="F14" s="52">
        <v>5895</v>
      </c>
      <c r="G14" s="52">
        <v>3317</v>
      </c>
      <c r="H14" s="52">
        <v>4991</v>
      </c>
      <c r="J14" s="222"/>
      <c r="K14" s="222"/>
      <c r="L14" s="222"/>
      <c r="M14" s="222"/>
      <c r="N14" s="222"/>
      <c r="O14" s="222"/>
      <c r="P14" s="222"/>
      <c r="Q14" s="222"/>
      <c r="R14" s="222"/>
      <c r="S14" s="222"/>
      <c r="T14" s="222"/>
      <c r="U14" s="222"/>
      <c r="V14" s="222"/>
      <c r="W14" s="222"/>
    </row>
    <row r="15" spans="2:26" x14ac:dyDescent="0.2">
      <c r="B15" s="57" t="s">
        <v>43</v>
      </c>
      <c r="C15" s="52">
        <v>3068</v>
      </c>
      <c r="D15" s="52">
        <v>4467</v>
      </c>
      <c r="E15" s="52">
        <v>11726</v>
      </c>
      <c r="F15" s="52">
        <v>8532</v>
      </c>
      <c r="G15" s="52">
        <v>5330</v>
      </c>
      <c r="H15" s="52">
        <v>7583</v>
      </c>
      <c r="J15" s="222"/>
      <c r="K15" s="222"/>
      <c r="L15" s="222"/>
      <c r="M15" s="222"/>
      <c r="N15" s="222"/>
      <c r="O15" s="222"/>
      <c r="P15" s="222"/>
      <c r="Q15" s="222"/>
      <c r="R15" s="222"/>
      <c r="S15" s="222"/>
      <c r="T15" s="222"/>
      <c r="U15" s="222"/>
      <c r="V15" s="222"/>
      <c r="W15" s="222"/>
    </row>
    <row r="16" spans="2:26" x14ac:dyDescent="0.2">
      <c r="B16" s="57" t="s">
        <v>44</v>
      </c>
      <c r="C16" s="52">
        <v>469</v>
      </c>
      <c r="D16" s="52">
        <v>9249</v>
      </c>
      <c r="E16" s="52">
        <v>395</v>
      </c>
      <c r="F16" s="52">
        <v>887</v>
      </c>
      <c r="G16" s="52">
        <v>449</v>
      </c>
      <c r="H16" s="52">
        <v>2839</v>
      </c>
      <c r="J16" s="222"/>
      <c r="K16" s="222"/>
      <c r="L16" s="222"/>
      <c r="M16" s="222"/>
      <c r="N16" s="222"/>
      <c r="O16" s="222"/>
      <c r="P16" s="222"/>
      <c r="Q16" s="222"/>
      <c r="R16" s="222"/>
      <c r="S16" s="222"/>
      <c r="T16" s="222"/>
      <c r="U16" s="222"/>
      <c r="V16" s="222"/>
      <c r="W16" s="222"/>
    </row>
    <row r="17" spans="2:23" ht="14.25" x14ac:dyDescent="0.2">
      <c r="B17" s="60" t="s">
        <v>358</v>
      </c>
      <c r="C17" s="83">
        <v>55870</v>
      </c>
      <c r="D17" s="83">
        <v>86148</v>
      </c>
      <c r="E17" s="83">
        <v>121407</v>
      </c>
      <c r="F17" s="83">
        <v>150843</v>
      </c>
      <c r="G17" s="83">
        <v>72994</v>
      </c>
      <c r="H17" s="83">
        <v>135741</v>
      </c>
      <c r="J17" s="222"/>
      <c r="K17" s="222"/>
      <c r="L17" s="222"/>
      <c r="M17" s="222"/>
      <c r="N17" s="222"/>
      <c r="O17" s="222"/>
      <c r="P17" s="222"/>
      <c r="Q17" s="222"/>
      <c r="R17" s="222"/>
      <c r="S17" s="222"/>
      <c r="T17" s="222"/>
      <c r="U17" s="222"/>
      <c r="V17" s="222"/>
      <c r="W17" s="222"/>
    </row>
    <row r="18" spans="2:23" x14ac:dyDescent="0.2">
      <c r="B18" s="284" t="s">
        <v>444</v>
      </c>
      <c r="C18" s="285"/>
      <c r="D18" s="285"/>
      <c r="E18" s="285"/>
      <c r="F18" s="285"/>
      <c r="G18" s="285"/>
      <c r="H18" s="285"/>
      <c r="J18" s="222"/>
      <c r="K18" s="222"/>
      <c r="L18" s="222"/>
      <c r="M18" s="222"/>
      <c r="N18" s="222"/>
      <c r="O18" s="222"/>
      <c r="P18" s="222"/>
      <c r="Q18" s="222"/>
      <c r="R18" s="222"/>
      <c r="S18" s="222"/>
      <c r="T18" s="222"/>
      <c r="U18" s="222"/>
      <c r="V18" s="222"/>
      <c r="W18" s="222"/>
    </row>
    <row r="19" spans="2:23" x14ac:dyDescent="0.2">
      <c r="B19" s="57" t="s">
        <v>47</v>
      </c>
      <c r="C19" s="52">
        <v>4271</v>
      </c>
      <c r="D19" s="52">
        <v>5491</v>
      </c>
      <c r="E19" s="52">
        <v>5651</v>
      </c>
      <c r="F19" s="52">
        <v>10589</v>
      </c>
      <c r="G19" s="52">
        <v>4631</v>
      </c>
      <c r="H19" s="52">
        <v>9399</v>
      </c>
      <c r="J19" s="222"/>
      <c r="K19" s="222"/>
      <c r="L19" s="222"/>
      <c r="M19" s="222"/>
      <c r="N19" s="222"/>
      <c r="O19" s="222"/>
      <c r="P19" s="222"/>
      <c r="Q19" s="222"/>
      <c r="R19" s="222"/>
      <c r="S19" s="222"/>
      <c r="T19" s="222"/>
      <c r="U19" s="222"/>
      <c r="V19" s="222"/>
      <c r="W19" s="222"/>
    </row>
    <row r="20" spans="2:23" x14ac:dyDescent="0.2">
      <c r="B20" s="57" t="s">
        <v>48</v>
      </c>
      <c r="C20" s="52">
        <v>1359</v>
      </c>
      <c r="D20" s="52">
        <v>2996</v>
      </c>
      <c r="E20" s="52">
        <v>5191</v>
      </c>
      <c r="F20" s="52">
        <v>6497</v>
      </c>
      <c r="G20" s="52">
        <v>2360</v>
      </c>
      <c r="H20" s="52">
        <v>5680</v>
      </c>
      <c r="J20" s="222"/>
      <c r="K20" s="222"/>
      <c r="L20" s="222"/>
      <c r="M20" s="222"/>
      <c r="N20" s="222"/>
      <c r="O20" s="222"/>
      <c r="P20" s="222"/>
      <c r="Q20" s="222"/>
      <c r="R20" s="222"/>
      <c r="S20" s="222"/>
      <c r="T20" s="222"/>
      <c r="U20" s="222"/>
      <c r="V20" s="222"/>
      <c r="W20" s="222"/>
    </row>
    <row r="21" spans="2:23" x14ac:dyDescent="0.2">
      <c r="B21" s="57" t="s">
        <v>49</v>
      </c>
      <c r="C21" s="52">
        <v>1957</v>
      </c>
      <c r="D21" s="52">
        <v>3444</v>
      </c>
      <c r="E21" s="52">
        <v>5228</v>
      </c>
      <c r="F21" s="52">
        <v>8343</v>
      </c>
      <c r="G21" s="52">
        <v>2811</v>
      </c>
      <c r="H21" s="52">
        <v>7200</v>
      </c>
      <c r="J21" s="222"/>
      <c r="K21" s="222"/>
      <c r="L21" s="222"/>
      <c r="M21" s="222"/>
      <c r="N21" s="222"/>
      <c r="O21" s="222"/>
      <c r="P21" s="222"/>
      <c r="Q21" s="222"/>
      <c r="R21" s="222"/>
      <c r="S21" s="222"/>
      <c r="T21" s="222"/>
      <c r="U21" s="222"/>
      <c r="V21" s="222"/>
      <c r="W21" s="222"/>
    </row>
    <row r="22" spans="2:23" x14ac:dyDescent="0.2">
      <c r="B22" s="57" t="s">
        <v>50</v>
      </c>
      <c r="C22" s="52">
        <v>2004</v>
      </c>
      <c r="D22" s="52">
        <v>2033</v>
      </c>
      <c r="E22" s="52">
        <v>3993</v>
      </c>
      <c r="F22" s="52">
        <v>3998</v>
      </c>
      <c r="G22" s="52">
        <v>2524</v>
      </c>
      <c r="H22" s="52">
        <v>3539</v>
      </c>
      <c r="J22" s="222"/>
      <c r="K22" s="222"/>
      <c r="L22" s="222"/>
      <c r="M22" s="222"/>
      <c r="N22" s="222"/>
      <c r="O22" s="222"/>
      <c r="P22" s="222"/>
      <c r="Q22" s="222"/>
      <c r="R22" s="222"/>
      <c r="S22" s="222"/>
      <c r="T22" s="222"/>
      <c r="U22" s="222"/>
      <c r="V22" s="222"/>
      <c r="W22" s="222"/>
    </row>
    <row r="23" spans="2:23" x14ac:dyDescent="0.2">
      <c r="B23" s="57" t="s">
        <v>51</v>
      </c>
      <c r="C23" s="52">
        <v>2575</v>
      </c>
      <c r="D23" s="52">
        <v>3413</v>
      </c>
      <c r="E23" s="52">
        <v>2892</v>
      </c>
      <c r="F23" s="52">
        <v>2617</v>
      </c>
      <c r="G23" s="52">
        <v>2658</v>
      </c>
      <c r="H23" s="52">
        <v>2803</v>
      </c>
      <c r="J23" s="222"/>
      <c r="K23" s="222"/>
      <c r="L23" s="222"/>
      <c r="M23" s="222"/>
      <c r="N23" s="222"/>
      <c r="O23" s="222"/>
      <c r="P23" s="222"/>
      <c r="Q23" s="222"/>
      <c r="R23" s="222"/>
      <c r="S23" s="222"/>
      <c r="T23" s="222"/>
      <c r="U23" s="222"/>
      <c r="V23" s="222"/>
      <c r="W23" s="222"/>
    </row>
    <row r="24" spans="2:23" x14ac:dyDescent="0.2">
      <c r="B24" s="60" t="s">
        <v>56</v>
      </c>
      <c r="C24" s="83">
        <v>12166</v>
      </c>
      <c r="D24" s="83">
        <v>17376</v>
      </c>
      <c r="E24" s="83">
        <v>22955</v>
      </c>
      <c r="F24" s="83">
        <v>32045</v>
      </c>
      <c r="G24" s="83">
        <v>14985</v>
      </c>
      <c r="H24" s="83">
        <v>28620</v>
      </c>
      <c r="J24" s="222"/>
      <c r="K24" s="222"/>
      <c r="L24" s="222"/>
      <c r="M24" s="222"/>
      <c r="N24" s="222"/>
      <c r="O24" s="222"/>
      <c r="P24" s="222"/>
      <c r="Q24" s="222"/>
      <c r="R24" s="222"/>
      <c r="S24" s="222"/>
      <c r="T24" s="222"/>
      <c r="U24" s="222"/>
      <c r="V24" s="222"/>
      <c r="W24" s="222"/>
    </row>
    <row r="25" spans="2:23" x14ac:dyDescent="0.2">
      <c r="B25" s="284" t="s">
        <v>16</v>
      </c>
      <c r="C25" s="285"/>
      <c r="D25" s="285"/>
      <c r="E25" s="285"/>
      <c r="F25" s="285"/>
      <c r="G25" s="285"/>
      <c r="H25" s="285"/>
      <c r="J25" s="222"/>
      <c r="K25" s="222"/>
      <c r="L25" s="222"/>
      <c r="M25" s="222"/>
      <c r="N25" s="222"/>
      <c r="O25" s="222"/>
      <c r="P25" s="222"/>
      <c r="Q25" s="222"/>
      <c r="R25" s="222"/>
      <c r="S25" s="222"/>
      <c r="T25" s="222"/>
      <c r="U25" s="222"/>
      <c r="V25" s="222"/>
      <c r="W25" s="222"/>
    </row>
    <row r="26" spans="2:23" ht="14.25" x14ac:dyDescent="0.2">
      <c r="B26" s="60" t="s">
        <v>357</v>
      </c>
      <c r="C26" s="83">
        <v>44095</v>
      </c>
      <c r="D26" s="83">
        <v>68842</v>
      </c>
      <c r="E26" s="83">
        <v>98586</v>
      </c>
      <c r="F26" s="83">
        <v>118895</v>
      </c>
      <c r="G26" s="83">
        <v>58333</v>
      </c>
      <c r="H26" s="83">
        <v>107210</v>
      </c>
      <c r="J26" s="222"/>
      <c r="K26" s="222"/>
      <c r="L26" s="222"/>
      <c r="M26" s="222"/>
      <c r="N26" s="222"/>
      <c r="O26" s="222"/>
      <c r="P26" s="222"/>
      <c r="Q26" s="222"/>
      <c r="R26" s="222"/>
      <c r="S26" s="222"/>
      <c r="T26" s="222"/>
      <c r="U26" s="222"/>
      <c r="V26" s="222"/>
      <c r="W26" s="222"/>
    </row>
    <row r="27" spans="2:23" x14ac:dyDescent="0.2">
      <c r="B27" s="284" t="s">
        <v>431</v>
      </c>
      <c r="C27" s="285"/>
      <c r="D27" s="285"/>
      <c r="E27" s="285"/>
      <c r="F27" s="285"/>
      <c r="G27" s="285"/>
      <c r="H27" s="285"/>
      <c r="J27" s="222"/>
      <c r="K27" s="222"/>
      <c r="L27" s="222"/>
      <c r="M27" s="222"/>
      <c r="N27" s="222"/>
      <c r="O27" s="222"/>
      <c r="P27" s="222"/>
      <c r="Q27" s="222"/>
      <c r="R27" s="222"/>
      <c r="S27" s="222"/>
      <c r="T27" s="222"/>
      <c r="U27" s="222"/>
      <c r="V27" s="222"/>
      <c r="W27" s="222"/>
    </row>
    <row r="28" spans="2:23" x14ac:dyDescent="0.2">
      <c r="B28" s="57" t="s">
        <v>52</v>
      </c>
      <c r="C28" s="52">
        <v>150889</v>
      </c>
      <c r="D28" s="52">
        <v>115443</v>
      </c>
      <c r="E28" s="52">
        <v>470834</v>
      </c>
      <c r="F28" s="52">
        <v>267943</v>
      </c>
      <c r="G28" s="52">
        <v>234487</v>
      </c>
      <c r="H28" s="52">
        <v>232343</v>
      </c>
      <c r="J28" s="222"/>
      <c r="K28" s="222"/>
      <c r="L28" s="222"/>
      <c r="M28" s="222"/>
      <c r="N28" s="222"/>
      <c r="O28" s="222"/>
      <c r="P28" s="222"/>
      <c r="Q28" s="222"/>
      <c r="R28" s="222"/>
      <c r="S28" s="222"/>
      <c r="T28" s="222"/>
      <c r="U28" s="222"/>
      <c r="V28" s="222"/>
      <c r="W28" s="222"/>
    </row>
    <row r="29" spans="2:23" x14ac:dyDescent="0.2">
      <c r="B29" s="57" t="s">
        <v>449</v>
      </c>
      <c r="C29" s="52">
        <v>3973</v>
      </c>
      <c r="D29" s="52">
        <v>4532</v>
      </c>
      <c r="E29" s="52">
        <v>15065</v>
      </c>
      <c r="F29" s="52">
        <v>8738</v>
      </c>
      <c r="G29" s="52">
        <v>6871</v>
      </c>
      <c r="H29" s="52">
        <v>7756</v>
      </c>
      <c r="J29" s="222"/>
      <c r="K29" s="222"/>
      <c r="L29" s="222"/>
      <c r="M29" s="222"/>
      <c r="N29" s="222"/>
      <c r="O29" s="222"/>
      <c r="P29" s="222"/>
      <c r="Q29" s="222"/>
      <c r="R29" s="222"/>
      <c r="S29" s="222"/>
      <c r="T29" s="222"/>
      <c r="U29" s="222"/>
      <c r="V29" s="222"/>
      <c r="W29" s="222"/>
    </row>
    <row r="30" spans="2:23" x14ac:dyDescent="0.2">
      <c r="B30" s="57" t="s">
        <v>53</v>
      </c>
      <c r="C30" s="52">
        <v>114687</v>
      </c>
      <c r="D30" s="52">
        <v>174967</v>
      </c>
      <c r="E30" s="52">
        <v>460800</v>
      </c>
      <c r="F30" s="52">
        <v>390141</v>
      </c>
      <c r="G30" s="52">
        <v>205122</v>
      </c>
      <c r="H30" s="52">
        <v>339910</v>
      </c>
      <c r="J30" s="222"/>
      <c r="K30" s="222"/>
      <c r="L30" s="222"/>
      <c r="M30" s="222"/>
      <c r="N30" s="222"/>
      <c r="O30" s="222"/>
      <c r="P30" s="222"/>
      <c r="Q30" s="222"/>
      <c r="R30" s="222"/>
      <c r="S30" s="222"/>
      <c r="T30" s="222"/>
      <c r="U30" s="222"/>
      <c r="V30" s="222"/>
      <c r="W30" s="222"/>
    </row>
    <row r="31" spans="2:23" x14ac:dyDescent="0.2">
      <c r="B31" s="57" t="s">
        <v>448</v>
      </c>
      <c r="C31" s="52">
        <v>5628</v>
      </c>
      <c r="D31" s="52">
        <v>9869</v>
      </c>
      <c r="E31" s="52">
        <v>24651</v>
      </c>
      <c r="F31" s="52">
        <v>25635</v>
      </c>
      <c r="G31" s="52">
        <v>10598</v>
      </c>
      <c r="H31" s="52">
        <v>21955</v>
      </c>
      <c r="J31" s="222"/>
      <c r="K31" s="222"/>
      <c r="L31" s="222"/>
      <c r="M31" s="222"/>
      <c r="N31" s="222"/>
      <c r="O31" s="222"/>
      <c r="P31" s="222"/>
      <c r="Q31" s="222"/>
      <c r="R31" s="222"/>
      <c r="S31" s="222"/>
      <c r="T31" s="222"/>
      <c r="U31" s="222"/>
      <c r="V31" s="222"/>
      <c r="W31" s="222"/>
    </row>
    <row r="32" spans="2:23" x14ac:dyDescent="0.2">
      <c r="B32" s="57" t="s">
        <v>54</v>
      </c>
      <c r="C32" s="52">
        <v>5312</v>
      </c>
      <c r="D32" s="52">
        <v>6420</v>
      </c>
      <c r="E32" s="52">
        <v>17046</v>
      </c>
      <c r="F32" s="52">
        <v>13052</v>
      </c>
      <c r="G32" s="52">
        <v>8378</v>
      </c>
      <c r="H32" s="52">
        <v>11504</v>
      </c>
      <c r="J32" s="222"/>
      <c r="K32" s="222"/>
      <c r="L32" s="222"/>
      <c r="M32" s="222"/>
      <c r="N32" s="222"/>
      <c r="O32" s="222"/>
      <c r="P32" s="222"/>
      <c r="Q32" s="222"/>
      <c r="R32" s="222"/>
      <c r="S32" s="222"/>
      <c r="T32" s="222"/>
      <c r="U32" s="222"/>
      <c r="V32" s="222"/>
      <c r="W32" s="222"/>
    </row>
    <row r="33" spans="2:23" ht="14.25" x14ac:dyDescent="0.2">
      <c r="B33" s="60" t="s">
        <v>356</v>
      </c>
      <c r="C33" s="83">
        <v>280523</v>
      </c>
      <c r="D33" s="83">
        <v>311242</v>
      </c>
      <c r="E33" s="83">
        <v>988408</v>
      </c>
      <c r="F33" s="83">
        <v>705542</v>
      </c>
      <c r="G33" s="83">
        <v>465486</v>
      </c>
      <c r="H33" s="83">
        <v>613496</v>
      </c>
      <c r="J33" s="222"/>
      <c r="K33" s="222"/>
      <c r="L33" s="106"/>
      <c r="M33" s="106"/>
      <c r="N33" s="106"/>
      <c r="O33" s="106"/>
      <c r="P33" s="106"/>
      <c r="Q33" s="106"/>
      <c r="R33" s="106"/>
      <c r="S33" s="106"/>
      <c r="T33" s="106"/>
      <c r="U33" s="106"/>
      <c r="V33" s="106"/>
      <c r="W33" s="106"/>
    </row>
    <row r="34" spans="2:23" x14ac:dyDescent="0.2">
      <c r="B34" s="284" t="s">
        <v>55</v>
      </c>
      <c r="C34" s="285"/>
      <c r="D34" s="285"/>
      <c r="E34" s="285"/>
      <c r="F34" s="285"/>
      <c r="G34" s="285"/>
      <c r="H34" s="285"/>
      <c r="J34" s="222"/>
      <c r="K34" s="222"/>
      <c r="L34" s="106"/>
      <c r="M34" s="106"/>
      <c r="N34" s="106"/>
      <c r="O34" s="106"/>
      <c r="P34" s="106"/>
      <c r="Q34" s="106"/>
      <c r="R34" s="106"/>
      <c r="S34" s="106"/>
      <c r="T34" s="106"/>
      <c r="U34" s="106"/>
      <c r="V34" s="106"/>
      <c r="W34" s="106"/>
    </row>
    <row r="35" spans="2:23" x14ac:dyDescent="0.2">
      <c r="B35" s="60" t="s">
        <v>55</v>
      </c>
      <c r="C35" s="83">
        <v>89810</v>
      </c>
      <c r="D35" s="83">
        <v>190823</v>
      </c>
      <c r="E35" s="83">
        <v>345722</v>
      </c>
      <c r="F35" s="83">
        <v>430445</v>
      </c>
      <c r="G35" s="83">
        <v>156677</v>
      </c>
      <c r="H35" s="83">
        <v>374507</v>
      </c>
      <c r="J35" s="222"/>
      <c r="K35" s="222"/>
      <c r="L35" s="106"/>
      <c r="M35" s="106"/>
      <c r="N35" s="106"/>
      <c r="O35" s="106"/>
      <c r="P35" s="106"/>
      <c r="Q35" s="106"/>
      <c r="R35" s="106"/>
      <c r="S35" s="106"/>
      <c r="T35" s="106"/>
      <c r="U35" s="106"/>
      <c r="V35" s="106"/>
      <c r="W35" s="106"/>
    </row>
    <row r="36" spans="2:23" x14ac:dyDescent="0.2">
      <c r="B36" s="284" t="s">
        <v>17</v>
      </c>
      <c r="C36" s="285"/>
      <c r="D36" s="285"/>
      <c r="E36" s="285"/>
      <c r="F36" s="285"/>
      <c r="G36" s="285"/>
      <c r="H36" s="285"/>
      <c r="J36" s="222"/>
      <c r="K36" s="222"/>
      <c r="L36" s="106"/>
      <c r="M36" s="106"/>
      <c r="N36" s="106"/>
      <c r="O36" s="106"/>
      <c r="P36" s="106"/>
      <c r="Q36" s="106"/>
      <c r="R36" s="106"/>
      <c r="S36" s="106"/>
      <c r="T36" s="106"/>
      <c r="U36" s="106"/>
      <c r="V36" s="106"/>
      <c r="W36" s="106"/>
    </row>
    <row r="37" spans="2:23" ht="15" thickBot="1" x14ac:dyDescent="0.25">
      <c r="B37" s="122" t="s">
        <v>360</v>
      </c>
      <c r="C37" s="129">
        <v>196691</v>
      </c>
      <c r="D37" s="129">
        <v>139233</v>
      </c>
      <c r="E37" s="129">
        <v>655129</v>
      </c>
      <c r="F37" s="129">
        <v>309180</v>
      </c>
      <c r="G37" s="129">
        <v>316476</v>
      </c>
      <c r="H37" s="129">
        <v>269507</v>
      </c>
      <c r="J37" s="222"/>
      <c r="K37" s="222"/>
      <c r="L37" s="106"/>
      <c r="M37" s="106"/>
      <c r="N37" s="106"/>
      <c r="O37" s="106"/>
      <c r="P37" s="106"/>
      <c r="Q37" s="106"/>
      <c r="R37" s="106"/>
      <c r="S37" s="106"/>
      <c r="T37" s="106"/>
      <c r="U37" s="106"/>
      <c r="V37" s="106"/>
      <c r="W37" s="106"/>
    </row>
    <row r="38" spans="2:23" x14ac:dyDescent="0.2">
      <c r="J38" s="222"/>
      <c r="K38" s="222"/>
      <c r="L38" s="106"/>
      <c r="M38" s="106"/>
      <c r="N38" s="106"/>
      <c r="O38" s="106"/>
      <c r="P38" s="106"/>
      <c r="Q38" s="106"/>
      <c r="R38" s="106"/>
      <c r="S38" s="106"/>
      <c r="T38" s="106"/>
      <c r="U38" s="106"/>
      <c r="V38" s="106"/>
      <c r="W38" s="106"/>
    </row>
    <row r="39" spans="2:23" x14ac:dyDescent="0.2">
      <c r="B39" s="288" t="s">
        <v>18</v>
      </c>
      <c r="C39" s="283"/>
      <c r="D39" s="283"/>
      <c r="E39" s="283"/>
      <c r="F39" s="283"/>
      <c r="G39" s="283"/>
      <c r="H39" s="283"/>
      <c r="J39" s="222"/>
      <c r="K39" s="222"/>
      <c r="L39" s="106"/>
      <c r="M39" s="106"/>
      <c r="N39" s="106"/>
      <c r="O39" s="106"/>
      <c r="P39" s="106"/>
      <c r="Q39" s="106"/>
      <c r="R39" s="106"/>
      <c r="S39" s="106"/>
      <c r="T39" s="106"/>
      <c r="U39" s="106"/>
      <c r="V39" s="106"/>
      <c r="W39" s="106"/>
    </row>
    <row r="40" spans="2:23" ht="39" customHeight="1" x14ac:dyDescent="0.2">
      <c r="B40" s="286" t="s">
        <v>450</v>
      </c>
      <c r="C40" s="287"/>
      <c r="D40" s="287"/>
      <c r="E40" s="287"/>
      <c r="F40" s="287"/>
      <c r="G40" s="287"/>
      <c r="H40" s="287"/>
    </row>
    <row r="42" spans="2:23" x14ac:dyDescent="0.2">
      <c r="B42" s="166"/>
      <c r="C42" s="166"/>
      <c r="D42" s="166"/>
      <c r="E42" s="166"/>
      <c r="F42" s="166"/>
      <c r="G42" s="166"/>
      <c r="H42" s="166"/>
    </row>
    <row r="43" spans="2:23" x14ac:dyDescent="0.2">
      <c r="B43" s="166"/>
      <c r="C43" s="166"/>
      <c r="D43" s="166"/>
      <c r="E43" s="166"/>
      <c r="F43" s="166"/>
      <c r="G43" s="166"/>
      <c r="H43" s="166"/>
    </row>
    <row r="44" spans="2:23" x14ac:dyDescent="0.2">
      <c r="B44" s="166"/>
      <c r="C44" s="166"/>
      <c r="D44" s="166"/>
      <c r="E44" s="166"/>
      <c r="F44" s="166"/>
      <c r="G44" s="166"/>
      <c r="H44" s="166"/>
    </row>
    <row r="45" spans="2:23" x14ac:dyDescent="0.2">
      <c r="B45" s="166"/>
      <c r="C45" s="166"/>
      <c r="D45" s="166"/>
      <c r="E45" s="166"/>
      <c r="F45" s="166"/>
      <c r="G45" s="166"/>
      <c r="H45" s="166"/>
    </row>
    <row r="46" spans="2:23" x14ac:dyDescent="0.2">
      <c r="B46" s="166"/>
      <c r="C46" s="166"/>
      <c r="D46" s="166"/>
      <c r="E46" s="166"/>
      <c r="F46" s="166"/>
      <c r="G46" s="166"/>
      <c r="H46" s="166"/>
    </row>
    <row r="47" spans="2:23" x14ac:dyDescent="0.2">
      <c r="B47" s="166"/>
      <c r="C47" s="166"/>
      <c r="D47" s="166"/>
      <c r="E47" s="166"/>
      <c r="F47" s="166"/>
      <c r="G47" s="166"/>
      <c r="H47" s="166"/>
    </row>
    <row r="48" spans="2:23" x14ac:dyDescent="0.2">
      <c r="B48" s="166"/>
      <c r="C48" s="166"/>
      <c r="D48" s="166"/>
      <c r="E48" s="166"/>
      <c r="F48" s="166"/>
      <c r="G48" s="166"/>
      <c r="H48" s="166"/>
    </row>
    <row r="49" spans="2:8" x14ac:dyDescent="0.2">
      <c r="B49" s="166"/>
      <c r="C49" s="166"/>
      <c r="D49" s="166"/>
      <c r="E49" s="166"/>
      <c r="F49" s="166"/>
      <c r="G49" s="166"/>
      <c r="H49" s="166"/>
    </row>
    <row r="50" spans="2:8" x14ac:dyDescent="0.2">
      <c r="B50" s="166"/>
      <c r="C50" s="166"/>
      <c r="D50" s="166"/>
      <c r="E50" s="166"/>
      <c r="F50" s="166"/>
      <c r="G50" s="166"/>
      <c r="H50" s="166"/>
    </row>
    <row r="51" spans="2:8" x14ac:dyDescent="0.2">
      <c r="B51" s="166"/>
      <c r="C51" s="166"/>
      <c r="D51" s="166"/>
      <c r="E51" s="166"/>
      <c r="F51" s="166"/>
      <c r="G51" s="166"/>
      <c r="H51" s="166"/>
    </row>
    <row r="52" spans="2:8" x14ac:dyDescent="0.2">
      <c r="B52" s="166"/>
      <c r="C52" s="166"/>
      <c r="D52" s="166"/>
      <c r="E52" s="166"/>
      <c r="F52" s="166"/>
      <c r="G52" s="166"/>
      <c r="H52" s="166"/>
    </row>
    <row r="53" spans="2:8" x14ac:dyDescent="0.2">
      <c r="B53" s="166"/>
      <c r="C53" s="166"/>
      <c r="D53" s="166"/>
      <c r="E53" s="166"/>
      <c r="F53" s="166"/>
      <c r="G53" s="166"/>
      <c r="H53" s="166"/>
    </row>
    <row r="54" spans="2:8" x14ac:dyDescent="0.2">
      <c r="B54" s="166"/>
      <c r="C54" s="166"/>
      <c r="D54" s="166"/>
      <c r="E54" s="166"/>
      <c r="F54" s="166"/>
      <c r="G54" s="166"/>
      <c r="H54" s="166"/>
    </row>
    <row r="55" spans="2:8" x14ac:dyDescent="0.2">
      <c r="B55" s="166"/>
      <c r="C55" s="166"/>
      <c r="D55" s="166"/>
      <c r="E55" s="166"/>
      <c r="F55" s="166"/>
      <c r="G55" s="166"/>
      <c r="H55" s="166"/>
    </row>
    <row r="56" spans="2:8" x14ac:dyDescent="0.2">
      <c r="B56" s="166"/>
      <c r="C56" s="166"/>
      <c r="D56" s="166"/>
      <c r="E56" s="166"/>
      <c r="F56" s="166"/>
      <c r="G56" s="166"/>
      <c r="H56" s="166"/>
    </row>
    <row r="57" spans="2:8" x14ac:dyDescent="0.2">
      <c r="B57" s="166"/>
      <c r="C57" s="166"/>
      <c r="D57" s="166"/>
      <c r="E57" s="166"/>
      <c r="F57" s="166"/>
      <c r="G57" s="166"/>
      <c r="H57" s="166"/>
    </row>
    <row r="58" spans="2:8" x14ac:dyDescent="0.2">
      <c r="B58" s="166"/>
      <c r="C58" s="166"/>
      <c r="D58" s="166"/>
      <c r="E58" s="166"/>
      <c r="F58" s="166"/>
      <c r="G58" s="166"/>
      <c r="H58" s="166"/>
    </row>
    <row r="59" spans="2:8" x14ac:dyDescent="0.2">
      <c r="B59" s="166"/>
      <c r="C59" s="166"/>
      <c r="D59" s="166"/>
      <c r="E59" s="166"/>
      <c r="F59" s="166"/>
      <c r="G59" s="166"/>
      <c r="H59" s="166"/>
    </row>
    <row r="60" spans="2:8" x14ac:dyDescent="0.2">
      <c r="B60" s="166"/>
      <c r="C60" s="166"/>
      <c r="D60" s="166"/>
      <c r="E60" s="166"/>
      <c r="F60" s="166"/>
      <c r="G60" s="166"/>
      <c r="H60" s="166"/>
    </row>
    <row r="61" spans="2:8" x14ac:dyDescent="0.2">
      <c r="B61" s="166"/>
      <c r="C61" s="166"/>
      <c r="D61" s="166"/>
      <c r="E61" s="166"/>
      <c r="F61" s="166"/>
      <c r="G61" s="166"/>
      <c r="H61" s="166"/>
    </row>
    <row r="62" spans="2:8" x14ac:dyDescent="0.2">
      <c r="B62" s="166"/>
      <c r="C62" s="166"/>
      <c r="D62" s="166"/>
      <c r="E62" s="166"/>
      <c r="F62" s="166"/>
      <c r="G62" s="166"/>
      <c r="H62" s="166"/>
    </row>
    <row r="63" spans="2:8" x14ac:dyDescent="0.2">
      <c r="B63" s="166"/>
      <c r="C63" s="166"/>
      <c r="D63" s="166"/>
      <c r="E63" s="166"/>
      <c r="F63" s="166"/>
      <c r="G63" s="166"/>
      <c r="H63" s="166"/>
    </row>
    <row r="64" spans="2:8" x14ac:dyDescent="0.2">
      <c r="B64" s="166"/>
      <c r="C64" s="166"/>
      <c r="D64" s="166"/>
      <c r="E64" s="166"/>
      <c r="F64" s="166"/>
      <c r="G64" s="166"/>
      <c r="H64" s="166"/>
    </row>
    <row r="65" spans="2:8" x14ac:dyDescent="0.2">
      <c r="B65" s="166"/>
      <c r="C65" s="166"/>
      <c r="D65" s="166"/>
      <c r="E65" s="166"/>
      <c r="F65" s="166"/>
      <c r="G65" s="166"/>
      <c r="H65" s="166"/>
    </row>
    <row r="66" spans="2:8" x14ac:dyDescent="0.2">
      <c r="B66" s="166"/>
      <c r="C66" s="166"/>
      <c r="D66" s="166"/>
      <c r="E66" s="166"/>
      <c r="F66" s="166"/>
      <c r="G66" s="166"/>
      <c r="H66" s="166"/>
    </row>
    <row r="67" spans="2:8" x14ac:dyDescent="0.2">
      <c r="B67" s="166"/>
      <c r="C67" s="166"/>
      <c r="D67" s="166"/>
      <c r="E67" s="166"/>
      <c r="F67" s="166"/>
      <c r="G67" s="166"/>
      <c r="H67" s="166"/>
    </row>
    <row r="68" spans="2:8" x14ac:dyDescent="0.2">
      <c r="B68" s="166"/>
      <c r="C68" s="166"/>
      <c r="D68" s="166"/>
      <c r="E68" s="166"/>
      <c r="F68" s="166"/>
      <c r="G68" s="166"/>
      <c r="H68" s="166"/>
    </row>
    <row r="69" spans="2:8" x14ac:dyDescent="0.2">
      <c r="B69" s="166"/>
      <c r="C69" s="166"/>
      <c r="D69" s="166"/>
      <c r="E69" s="166"/>
      <c r="F69" s="166"/>
      <c r="G69" s="166"/>
      <c r="H69" s="166"/>
    </row>
  </sheetData>
  <mergeCells count="12">
    <mergeCell ref="B36:H36"/>
    <mergeCell ref="B40:H40"/>
    <mergeCell ref="B7:H7"/>
    <mergeCell ref="B18:H18"/>
    <mergeCell ref="B25:H25"/>
    <mergeCell ref="B27:H27"/>
    <mergeCell ref="B39:H39"/>
    <mergeCell ref="B4:B5"/>
    <mergeCell ref="C4:D4"/>
    <mergeCell ref="E4:F4"/>
    <mergeCell ref="G4:H4"/>
    <mergeCell ref="B34:H34"/>
  </mergeCells>
  <pageMargins left="0.78740157480314965" right="0.78740157480314965" top="0.98425196850393704" bottom="0.98425196850393704" header="0.51181102362204722" footer="0.51181102362204722"/>
  <pageSetup paperSize="9" scale="77" orientation="landscape" r:id="rId1"/>
  <headerFooter alignWithMargins="0"/>
  <rowBreaks count="1" manualBreakCount="1">
    <brk id="50" max="1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5078"/>
    <pageSetUpPr fitToPage="1"/>
  </sheetPr>
  <dimension ref="B1:Z71"/>
  <sheetViews>
    <sheetView showGridLines="0" zoomScaleNormal="100" zoomScaleSheetLayoutView="100" workbookViewId="0">
      <selection activeCell="O25" sqref="O25"/>
    </sheetView>
  </sheetViews>
  <sheetFormatPr baseColWidth="10" defaultRowHeight="12.75" x14ac:dyDescent="0.2"/>
  <cols>
    <col min="1" max="1" width="2.7109375" style="18" customWidth="1"/>
    <col min="2" max="2" width="41.28515625" style="18" customWidth="1"/>
    <col min="3" max="3" width="11.5703125" style="57" customWidth="1"/>
    <col min="4" max="8" width="10.7109375" style="57" customWidth="1"/>
    <col min="9" max="11" width="10.7109375" style="18" customWidth="1"/>
    <col min="12" max="16384" width="11.42578125" style="18"/>
  </cols>
  <sheetData>
    <row r="1" spans="2:26" s="55" customFormat="1" ht="15.75" x14ac:dyDescent="0.2">
      <c r="B1" s="53" t="str">
        <f>Inhaltsverzeichnis!B30&amp;" "&amp;Inhaltsverzeichnis!C30&amp;" "&amp;Inhaltsverzeichnis!D30</f>
        <v>Tabelle 10:  Reineinkommen und Reinvermögen nach Verdienerzahl, in Franken pro Pflichtigen (unter 65 Jahren), 2017</v>
      </c>
      <c r="C1" s="87"/>
      <c r="D1" s="87"/>
      <c r="E1" s="87"/>
      <c r="F1" s="87"/>
      <c r="G1" s="87"/>
      <c r="H1" s="87"/>
      <c r="I1" s="54"/>
      <c r="J1" s="54"/>
      <c r="K1" s="54"/>
      <c r="L1" s="54"/>
      <c r="M1" s="54"/>
      <c r="N1" s="54"/>
      <c r="O1" s="54"/>
      <c r="P1" s="54"/>
      <c r="Q1" s="54"/>
      <c r="R1" s="53"/>
      <c r="S1" s="53"/>
      <c r="T1" s="53"/>
      <c r="U1" s="53"/>
      <c r="V1" s="53"/>
      <c r="W1" s="53"/>
      <c r="X1" s="53"/>
      <c r="Y1" s="53"/>
      <c r="Z1" s="53"/>
    </row>
    <row r="2" spans="2:26" s="55" customFormat="1" ht="15.75" x14ac:dyDescent="0.2">
      <c r="B2" s="195"/>
      <c r="C2" s="87"/>
      <c r="D2" s="87"/>
      <c r="E2" s="87"/>
      <c r="F2" s="87"/>
      <c r="G2" s="87"/>
      <c r="H2" s="87"/>
      <c r="I2" s="54"/>
      <c r="J2" s="54"/>
      <c r="K2" s="54"/>
      <c r="L2" s="54"/>
      <c r="M2" s="54"/>
      <c r="N2" s="54"/>
      <c r="O2" s="54"/>
      <c r="P2" s="54"/>
      <c r="Q2" s="54"/>
      <c r="R2" s="53"/>
      <c r="S2" s="53"/>
      <c r="T2" s="53"/>
      <c r="U2" s="53"/>
      <c r="V2" s="53"/>
      <c r="W2" s="53"/>
      <c r="X2" s="53"/>
      <c r="Y2" s="53"/>
      <c r="Z2" s="53"/>
    </row>
    <row r="4" spans="2:26" x14ac:dyDescent="0.2">
      <c r="B4" s="282" t="s">
        <v>569</v>
      </c>
      <c r="C4" s="277" t="s">
        <v>617</v>
      </c>
      <c r="D4" s="277" t="s">
        <v>41</v>
      </c>
      <c r="E4" s="276"/>
      <c r="F4" s="276"/>
      <c r="G4" s="276"/>
      <c r="H4" s="275" t="s">
        <v>0</v>
      </c>
    </row>
    <row r="5" spans="2:26" s="57" customFormat="1" ht="16.5" customHeight="1" x14ac:dyDescent="0.2">
      <c r="B5" s="276"/>
      <c r="C5" s="275"/>
      <c r="D5" s="277" t="s">
        <v>475</v>
      </c>
      <c r="E5" s="277"/>
      <c r="F5" s="277" t="s">
        <v>64</v>
      </c>
      <c r="G5" s="277"/>
      <c r="H5" s="275"/>
      <c r="J5" s="196"/>
    </row>
    <row r="6" spans="2:26" s="57" customFormat="1" ht="63.75" customHeight="1" x14ac:dyDescent="0.2">
      <c r="B6" s="291"/>
      <c r="C6" s="290"/>
      <c r="D6" s="118" t="s">
        <v>63</v>
      </c>
      <c r="E6" s="118" t="s">
        <v>616</v>
      </c>
      <c r="F6" s="118" t="s">
        <v>63</v>
      </c>
      <c r="G6" s="118" t="s">
        <v>616</v>
      </c>
      <c r="H6" s="290"/>
      <c r="J6" s="196"/>
      <c r="K6" s="223"/>
      <c r="L6" s="223"/>
      <c r="M6" s="223"/>
      <c r="N6" s="223"/>
      <c r="O6" s="223"/>
      <c r="P6" s="223"/>
      <c r="Q6" s="223"/>
      <c r="R6" s="223"/>
      <c r="S6" s="223"/>
      <c r="T6" s="223"/>
      <c r="U6" s="223"/>
      <c r="V6" s="223"/>
      <c r="W6" s="223"/>
    </row>
    <row r="7" spans="2:26" s="57" customFormat="1" ht="14.25" x14ac:dyDescent="0.2">
      <c r="B7" s="57" t="s">
        <v>355</v>
      </c>
      <c r="C7" s="104">
        <v>195568</v>
      </c>
      <c r="D7" s="104">
        <v>11166</v>
      </c>
      <c r="E7" s="104">
        <v>13332</v>
      </c>
      <c r="F7" s="104">
        <v>28760</v>
      </c>
      <c r="G7" s="104">
        <v>47113</v>
      </c>
      <c r="H7" s="104">
        <v>295939</v>
      </c>
      <c r="J7" s="196"/>
      <c r="K7" s="223"/>
      <c r="L7" s="223"/>
      <c r="M7" s="223"/>
      <c r="N7" s="223"/>
      <c r="O7" s="223"/>
      <c r="P7" s="223"/>
      <c r="Q7" s="223"/>
      <c r="R7" s="223"/>
      <c r="S7" s="223"/>
      <c r="T7" s="223"/>
      <c r="U7" s="223"/>
      <c r="V7" s="223"/>
      <c r="W7" s="223"/>
    </row>
    <row r="8" spans="2:26" x14ac:dyDescent="0.2">
      <c r="B8" s="284" t="s">
        <v>430</v>
      </c>
      <c r="C8" s="285"/>
      <c r="D8" s="285"/>
      <c r="E8" s="285"/>
      <c r="F8" s="285"/>
      <c r="G8" s="285"/>
      <c r="H8" s="285"/>
      <c r="I8" s="32"/>
      <c r="J8" s="198"/>
      <c r="K8" s="167"/>
      <c r="L8" s="167"/>
      <c r="M8" s="222"/>
      <c r="N8" s="222"/>
      <c r="O8" s="222"/>
      <c r="P8" s="222"/>
      <c r="Q8" s="222"/>
      <c r="R8" s="222"/>
      <c r="S8" s="222"/>
      <c r="T8" s="222"/>
      <c r="U8" s="222"/>
      <c r="V8" s="222"/>
      <c r="W8" s="222"/>
    </row>
    <row r="9" spans="2:26" x14ac:dyDescent="0.2">
      <c r="B9" s="87" t="s">
        <v>609</v>
      </c>
      <c r="C9" s="52">
        <v>48431</v>
      </c>
      <c r="D9" s="52">
        <v>54265</v>
      </c>
      <c r="E9" s="52">
        <v>95613</v>
      </c>
      <c r="F9" s="52">
        <v>81336</v>
      </c>
      <c r="G9" s="52">
        <v>95373</v>
      </c>
      <c r="H9" s="52">
        <v>61448</v>
      </c>
      <c r="J9" s="196"/>
      <c r="K9" s="222"/>
      <c r="L9" s="222"/>
      <c r="M9" s="222"/>
      <c r="N9" s="222"/>
      <c r="O9" s="222"/>
      <c r="P9" s="222"/>
      <c r="Q9" s="222"/>
      <c r="R9" s="222"/>
      <c r="S9" s="222"/>
      <c r="T9" s="222"/>
      <c r="U9" s="222"/>
      <c r="V9" s="222"/>
      <c r="W9" s="222"/>
    </row>
    <row r="10" spans="2:26" x14ac:dyDescent="0.2">
      <c r="B10" s="87" t="s">
        <v>540</v>
      </c>
      <c r="C10" s="105">
        <v>0</v>
      </c>
      <c r="D10" s="105">
        <v>8209</v>
      </c>
      <c r="E10" s="105">
        <v>4664</v>
      </c>
      <c r="F10" s="52">
        <v>43608</v>
      </c>
      <c r="G10" s="52">
        <v>35840</v>
      </c>
      <c r="H10" s="52">
        <v>10464</v>
      </c>
      <c r="J10" s="196"/>
      <c r="K10" s="222"/>
      <c r="L10" s="222"/>
      <c r="M10" s="222"/>
      <c r="N10" s="222"/>
      <c r="O10" s="222"/>
      <c r="P10" s="222"/>
      <c r="Q10" s="222"/>
      <c r="R10" s="222"/>
      <c r="S10" s="222"/>
      <c r="T10" s="222"/>
      <c r="U10" s="222"/>
      <c r="V10" s="222"/>
      <c r="W10" s="222"/>
    </row>
    <row r="11" spans="2:26" x14ac:dyDescent="0.2">
      <c r="B11" s="87" t="s">
        <v>610</v>
      </c>
      <c r="C11" s="52">
        <v>2102</v>
      </c>
      <c r="D11" s="52">
        <v>4412</v>
      </c>
      <c r="E11" s="52">
        <v>4964</v>
      </c>
      <c r="F11" s="52">
        <v>5846</v>
      </c>
      <c r="G11" s="52">
        <v>6366</v>
      </c>
      <c r="H11" s="52">
        <v>3361</v>
      </c>
      <c r="J11" s="196"/>
      <c r="K11" s="222"/>
      <c r="L11" s="222"/>
      <c r="M11" s="222"/>
      <c r="N11" s="222"/>
      <c r="O11" s="222"/>
      <c r="P11" s="222"/>
      <c r="Q11" s="222"/>
      <c r="R11" s="222"/>
      <c r="S11" s="222"/>
      <c r="T11" s="222"/>
      <c r="U11" s="222"/>
      <c r="V11" s="222"/>
      <c r="W11" s="222"/>
    </row>
    <row r="12" spans="2:26" x14ac:dyDescent="0.2">
      <c r="B12" s="87" t="s">
        <v>541</v>
      </c>
      <c r="C12" s="105">
        <v>0</v>
      </c>
      <c r="D12" s="105">
        <v>346</v>
      </c>
      <c r="E12" s="105">
        <v>148</v>
      </c>
      <c r="F12" s="52">
        <v>2072</v>
      </c>
      <c r="G12" s="52">
        <v>1829</v>
      </c>
      <c r="H12" s="52">
        <v>512</v>
      </c>
      <c r="J12" s="196"/>
      <c r="K12" s="222"/>
      <c r="L12" s="222"/>
      <c r="M12" s="222"/>
      <c r="N12" s="222"/>
      <c r="O12" s="222"/>
      <c r="P12" s="222"/>
      <c r="Q12" s="222"/>
      <c r="R12" s="222"/>
      <c r="S12" s="222"/>
      <c r="T12" s="222"/>
      <c r="U12" s="222"/>
      <c r="V12" s="222"/>
      <c r="W12" s="222"/>
    </row>
    <row r="13" spans="2:26" x14ac:dyDescent="0.2">
      <c r="B13" s="57" t="s">
        <v>611</v>
      </c>
      <c r="C13" s="52">
        <v>3879</v>
      </c>
      <c r="D13" s="52">
        <v>15090</v>
      </c>
      <c r="E13" s="52">
        <v>5774</v>
      </c>
      <c r="F13" s="52">
        <v>3011</v>
      </c>
      <c r="G13" s="52">
        <v>1508</v>
      </c>
      <c r="H13" s="52">
        <v>3925</v>
      </c>
      <c r="J13" s="196"/>
      <c r="K13" s="222"/>
      <c r="L13" s="222"/>
      <c r="M13" s="222"/>
      <c r="N13" s="222"/>
      <c r="O13" s="222"/>
      <c r="P13" s="222"/>
      <c r="Q13" s="222"/>
      <c r="R13" s="222"/>
      <c r="S13" s="222"/>
      <c r="T13" s="222"/>
      <c r="U13" s="222"/>
      <c r="V13" s="222"/>
      <c r="W13" s="222"/>
    </row>
    <row r="14" spans="2:26" x14ac:dyDescent="0.2">
      <c r="B14" s="57" t="s">
        <v>542</v>
      </c>
      <c r="C14" s="105">
        <v>0</v>
      </c>
      <c r="D14" s="52">
        <v>6755</v>
      </c>
      <c r="E14" s="52">
        <v>2507</v>
      </c>
      <c r="F14" s="52">
        <v>1380</v>
      </c>
      <c r="G14" s="52">
        <v>761</v>
      </c>
      <c r="H14" s="52">
        <v>623</v>
      </c>
      <c r="J14" s="196"/>
      <c r="K14" s="222"/>
      <c r="L14" s="222"/>
      <c r="M14" s="222"/>
      <c r="N14" s="222"/>
      <c r="O14" s="222"/>
      <c r="P14" s="222"/>
      <c r="Q14" s="222"/>
      <c r="R14" s="222"/>
      <c r="S14" s="222"/>
      <c r="T14" s="222"/>
      <c r="U14" s="222"/>
      <c r="V14" s="222"/>
      <c r="W14" s="222"/>
    </row>
    <row r="15" spans="2:26" x14ac:dyDescent="0.2">
      <c r="B15" s="57" t="s">
        <v>445</v>
      </c>
      <c r="C15" s="52">
        <v>1218</v>
      </c>
      <c r="D15" s="52">
        <v>3848</v>
      </c>
      <c r="E15" s="52">
        <v>5095</v>
      </c>
      <c r="F15" s="52">
        <v>7187</v>
      </c>
      <c r="G15" s="52">
        <v>5932</v>
      </c>
      <c r="H15" s="52">
        <v>2822</v>
      </c>
      <c r="J15" s="196"/>
      <c r="K15" s="222"/>
      <c r="L15" s="222"/>
      <c r="M15" s="222"/>
      <c r="N15" s="222"/>
      <c r="O15" s="222"/>
      <c r="P15" s="222"/>
      <c r="Q15" s="222"/>
      <c r="R15" s="222"/>
      <c r="S15" s="222"/>
      <c r="T15" s="222"/>
      <c r="U15" s="222"/>
      <c r="V15" s="222"/>
      <c r="W15" s="222"/>
    </row>
    <row r="16" spans="2:26" x14ac:dyDescent="0.2">
      <c r="B16" s="57" t="s">
        <v>43</v>
      </c>
      <c r="C16" s="52">
        <v>2165</v>
      </c>
      <c r="D16" s="52">
        <v>8824</v>
      </c>
      <c r="E16" s="52">
        <v>7543</v>
      </c>
      <c r="F16" s="52">
        <v>9160</v>
      </c>
      <c r="G16" s="52">
        <v>8618</v>
      </c>
      <c r="H16" s="52">
        <v>4365</v>
      </c>
      <c r="J16" s="196"/>
      <c r="K16" s="222"/>
      <c r="L16" s="222"/>
      <c r="M16" s="222"/>
      <c r="N16" s="222"/>
      <c r="O16" s="222"/>
      <c r="P16" s="222"/>
      <c r="Q16" s="222"/>
      <c r="R16" s="222"/>
      <c r="S16" s="222"/>
      <c r="T16" s="222"/>
      <c r="U16" s="222"/>
      <c r="V16" s="222"/>
      <c r="W16" s="222"/>
    </row>
    <row r="17" spans="2:23" x14ac:dyDescent="0.2">
      <c r="B17" s="57" t="s">
        <v>44</v>
      </c>
      <c r="C17" s="52">
        <v>1309</v>
      </c>
      <c r="D17" s="52">
        <v>466</v>
      </c>
      <c r="E17" s="52">
        <v>966</v>
      </c>
      <c r="F17" s="52">
        <v>428</v>
      </c>
      <c r="G17" s="52">
        <v>870</v>
      </c>
      <c r="H17" s="52">
        <v>1106</v>
      </c>
      <c r="J17" s="222"/>
      <c r="K17" s="222"/>
      <c r="L17" s="222"/>
      <c r="M17" s="222"/>
      <c r="N17" s="222"/>
      <c r="O17" s="222"/>
      <c r="P17" s="222"/>
      <c r="Q17" s="222"/>
      <c r="R17" s="222"/>
      <c r="S17" s="222"/>
      <c r="T17" s="222"/>
      <c r="U17" s="222"/>
      <c r="V17" s="222"/>
      <c r="W17" s="222"/>
    </row>
    <row r="18" spans="2:23" ht="14.25" x14ac:dyDescent="0.2">
      <c r="B18" s="60" t="s">
        <v>358</v>
      </c>
      <c r="C18" s="83">
        <v>59137</v>
      </c>
      <c r="D18" s="83">
        <v>102385</v>
      </c>
      <c r="E18" s="83">
        <v>127339</v>
      </c>
      <c r="F18" s="83">
        <v>154129</v>
      </c>
      <c r="G18" s="83">
        <v>157222</v>
      </c>
      <c r="H18" s="83">
        <v>88688</v>
      </c>
      <c r="J18" s="222"/>
      <c r="K18" s="222"/>
      <c r="L18" s="222"/>
      <c r="M18" s="222"/>
      <c r="N18" s="222"/>
      <c r="O18" s="222"/>
      <c r="P18" s="222"/>
      <c r="Q18" s="222"/>
      <c r="R18" s="222"/>
      <c r="S18" s="222"/>
      <c r="T18" s="222"/>
      <c r="U18" s="222"/>
      <c r="V18" s="222"/>
      <c r="W18" s="222"/>
    </row>
    <row r="19" spans="2:23" x14ac:dyDescent="0.2">
      <c r="B19" s="284" t="s">
        <v>46</v>
      </c>
      <c r="C19" s="285"/>
      <c r="D19" s="285"/>
      <c r="E19" s="285"/>
      <c r="F19" s="285"/>
      <c r="G19" s="285"/>
      <c r="H19" s="285"/>
      <c r="J19" s="222"/>
      <c r="K19" s="222"/>
      <c r="L19" s="222"/>
      <c r="M19" s="222"/>
      <c r="N19" s="222"/>
      <c r="O19" s="222"/>
      <c r="P19" s="222"/>
      <c r="Q19" s="222"/>
      <c r="R19" s="222"/>
      <c r="S19" s="222"/>
      <c r="T19" s="222"/>
      <c r="U19" s="222"/>
      <c r="V19" s="222"/>
      <c r="W19" s="222"/>
    </row>
    <row r="20" spans="2:23" x14ac:dyDescent="0.2">
      <c r="B20" s="57" t="s">
        <v>47</v>
      </c>
      <c r="C20" s="52">
        <v>5302</v>
      </c>
      <c r="D20" s="52">
        <v>5134</v>
      </c>
      <c r="E20" s="52">
        <v>7121</v>
      </c>
      <c r="F20" s="52">
        <v>11796</v>
      </c>
      <c r="G20" s="52">
        <v>11675</v>
      </c>
      <c r="H20" s="52">
        <v>7023</v>
      </c>
      <c r="J20" s="222"/>
      <c r="K20" s="222"/>
      <c r="L20" s="222"/>
      <c r="M20" s="222"/>
      <c r="N20" s="222"/>
      <c r="O20" s="222"/>
      <c r="P20" s="222"/>
      <c r="Q20" s="222"/>
      <c r="R20" s="222"/>
      <c r="S20" s="222"/>
      <c r="T20" s="222"/>
      <c r="U20" s="222"/>
      <c r="V20" s="222"/>
      <c r="W20" s="222"/>
    </row>
    <row r="21" spans="2:23" x14ac:dyDescent="0.2">
      <c r="B21" s="57" t="s">
        <v>48</v>
      </c>
      <c r="C21" s="52">
        <v>1390</v>
      </c>
      <c r="D21" s="52">
        <v>4723</v>
      </c>
      <c r="E21" s="52">
        <v>5277</v>
      </c>
      <c r="F21" s="52">
        <v>6299</v>
      </c>
      <c r="G21" s="52">
        <v>6803</v>
      </c>
      <c r="H21" s="52">
        <v>3030</v>
      </c>
      <c r="J21" s="222"/>
      <c r="K21" s="222"/>
      <c r="L21" s="222"/>
      <c r="M21" s="222"/>
      <c r="N21" s="222"/>
      <c r="O21" s="222"/>
      <c r="P21" s="222"/>
      <c r="Q21" s="222"/>
      <c r="R21" s="222"/>
      <c r="S21" s="222"/>
      <c r="T21" s="222"/>
      <c r="U21" s="222"/>
      <c r="V21" s="222"/>
      <c r="W21" s="222"/>
    </row>
    <row r="22" spans="2:23" x14ac:dyDescent="0.2">
      <c r="B22" s="57" t="s">
        <v>49</v>
      </c>
      <c r="C22" s="52">
        <v>2512</v>
      </c>
      <c r="D22" s="52">
        <v>4275</v>
      </c>
      <c r="E22" s="52">
        <v>5022</v>
      </c>
      <c r="F22" s="52">
        <v>11070</v>
      </c>
      <c r="G22" s="52">
        <v>9303</v>
      </c>
      <c r="H22" s="52">
        <v>4604</v>
      </c>
      <c r="J22" s="222"/>
      <c r="K22" s="222"/>
      <c r="L22" s="222"/>
      <c r="M22" s="222"/>
      <c r="N22" s="222"/>
      <c r="O22" s="222"/>
      <c r="P22" s="222"/>
      <c r="Q22" s="222"/>
      <c r="R22" s="222"/>
      <c r="S22" s="222"/>
      <c r="T22" s="222"/>
      <c r="U22" s="222"/>
      <c r="V22" s="222"/>
      <c r="W22" s="222"/>
    </row>
    <row r="23" spans="2:23" x14ac:dyDescent="0.2">
      <c r="B23" s="57" t="s">
        <v>50</v>
      </c>
      <c r="C23" s="52">
        <v>2007</v>
      </c>
      <c r="D23" s="52">
        <v>3963</v>
      </c>
      <c r="E23" s="52">
        <v>3994</v>
      </c>
      <c r="F23" s="52">
        <v>3995</v>
      </c>
      <c r="G23" s="52">
        <v>3999</v>
      </c>
      <c r="H23" s="52">
        <v>2681</v>
      </c>
      <c r="J23" s="222"/>
      <c r="K23" s="222"/>
      <c r="L23" s="222"/>
      <c r="M23" s="222"/>
      <c r="N23" s="222"/>
      <c r="O23" s="222"/>
      <c r="P23" s="222"/>
      <c r="Q23" s="222"/>
      <c r="R23" s="222"/>
      <c r="S23" s="222"/>
      <c r="T23" s="222"/>
      <c r="U23" s="222"/>
      <c r="V23" s="222"/>
      <c r="W23" s="222"/>
    </row>
    <row r="24" spans="2:23" x14ac:dyDescent="0.2">
      <c r="B24" s="57" t="s">
        <v>51</v>
      </c>
      <c r="C24" s="52">
        <v>2090</v>
      </c>
      <c r="D24" s="52">
        <v>1874</v>
      </c>
      <c r="E24" s="52">
        <v>1474</v>
      </c>
      <c r="F24" s="52">
        <v>2311</v>
      </c>
      <c r="G24" s="52">
        <v>2884</v>
      </c>
      <c r="H24" s="52">
        <v>2202</v>
      </c>
      <c r="J24" s="222"/>
      <c r="K24" s="222"/>
      <c r="L24" s="222"/>
      <c r="M24" s="222"/>
      <c r="N24" s="222"/>
      <c r="O24" s="222"/>
      <c r="P24" s="222"/>
      <c r="Q24" s="222"/>
      <c r="R24" s="222"/>
      <c r="S24" s="222"/>
      <c r="T24" s="222"/>
      <c r="U24" s="222"/>
      <c r="V24" s="222"/>
      <c r="W24" s="222"/>
    </row>
    <row r="25" spans="2:23" x14ac:dyDescent="0.2">
      <c r="B25" s="60" t="s">
        <v>56</v>
      </c>
      <c r="C25" s="83">
        <v>13302</v>
      </c>
      <c r="D25" s="83">
        <v>19969</v>
      </c>
      <c r="E25" s="83">
        <v>22887</v>
      </c>
      <c r="F25" s="83">
        <v>35472</v>
      </c>
      <c r="G25" s="83">
        <v>34664</v>
      </c>
      <c r="H25" s="83">
        <v>19541</v>
      </c>
      <c r="J25" s="222"/>
      <c r="K25" s="222"/>
      <c r="L25" s="222"/>
      <c r="M25" s="222"/>
      <c r="N25" s="222"/>
      <c r="O25" s="222"/>
      <c r="P25" s="222"/>
      <c r="Q25" s="222"/>
      <c r="R25" s="222"/>
      <c r="S25" s="222"/>
      <c r="T25" s="222"/>
      <c r="U25" s="222"/>
      <c r="V25" s="222"/>
      <c r="W25" s="222"/>
    </row>
    <row r="26" spans="2:23" x14ac:dyDescent="0.2">
      <c r="B26" s="284" t="s">
        <v>16</v>
      </c>
      <c r="C26" s="285"/>
      <c r="D26" s="285"/>
      <c r="E26" s="285"/>
      <c r="F26" s="285"/>
      <c r="G26" s="285"/>
      <c r="H26" s="285"/>
      <c r="J26" s="222"/>
      <c r="K26" s="222"/>
      <c r="L26" s="222"/>
      <c r="M26" s="222"/>
      <c r="N26" s="222"/>
      <c r="O26" s="222"/>
      <c r="P26" s="222"/>
      <c r="Q26" s="222"/>
      <c r="R26" s="222"/>
      <c r="S26" s="222"/>
      <c r="T26" s="222"/>
      <c r="U26" s="222"/>
      <c r="V26" s="222"/>
      <c r="W26" s="222"/>
    </row>
    <row r="27" spans="2:23" ht="14.25" x14ac:dyDescent="0.2">
      <c r="B27" s="60" t="s">
        <v>357</v>
      </c>
      <c r="C27" s="83">
        <v>46071</v>
      </c>
      <c r="D27" s="83">
        <v>82633</v>
      </c>
      <c r="E27" s="83">
        <v>104545</v>
      </c>
      <c r="F27" s="83">
        <v>118724</v>
      </c>
      <c r="G27" s="83">
        <v>122651</v>
      </c>
      <c r="H27" s="83">
        <v>69337</v>
      </c>
      <c r="J27" s="222"/>
      <c r="K27" s="222"/>
      <c r="L27" s="222"/>
      <c r="M27" s="222"/>
      <c r="N27" s="222"/>
      <c r="O27" s="222"/>
      <c r="P27" s="222"/>
      <c r="Q27" s="222"/>
      <c r="R27" s="222"/>
      <c r="S27" s="222"/>
      <c r="T27" s="222"/>
      <c r="U27" s="222"/>
      <c r="V27" s="222"/>
      <c r="W27" s="222"/>
    </row>
    <row r="28" spans="2:23" x14ac:dyDescent="0.2">
      <c r="B28" s="284" t="s">
        <v>431</v>
      </c>
      <c r="C28" s="285"/>
      <c r="D28" s="285"/>
      <c r="E28" s="285"/>
      <c r="F28" s="285"/>
      <c r="G28" s="285"/>
      <c r="H28" s="285"/>
      <c r="J28" s="222"/>
      <c r="K28" s="222"/>
      <c r="L28" s="222"/>
      <c r="M28" s="222"/>
      <c r="N28" s="222"/>
      <c r="O28" s="222"/>
      <c r="P28" s="222"/>
      <c r="Q28" s="222"/>
      <c r="R28" s="222"/>
      <c r="S28" s="222"/>
      <c r="T28" s="222"/>
      <c r="U28" s="222"/>
      <c r="V28" s="222"/>
      <c r="W28" s="222"/>
    </row>
    <row r="29" spans="2:23" x14ac:dyDescent="0.2">
      <c r="B29" s="57" t="s">
        <v>52</v>
      </c>
      <c r="C29" s="52">
        <v>90049</v>
      </c>
      <c r="D29" s="52">
        <v>280532</v>
      </c>
      <c r="E29" s="52">
        <v>227378</v>
      </c>
      <c r="F29" s="52">
        <v>294656</v>
      </c>
      <c r="G29" s="52">
        <v>271443</v>
      </c>
      <c r="H29" s="52">
        <v>152184</v>
      </c>
      <c r="J29" s="222"/>
      <c r="K29" s="222"/>
      <c r="L29" s="222"/>
      <c r="M29" s="222"/>
      <c r="N29" s="222"/>
      <c r="O29" s="222"/>
      <c r="P29" s="222"/>
      <c r="Q29" s="222"/>
      <c r="R29" s="222"/>
      <c r="S29" s="222"/>
      <c r="T29" s="222"/>
      <c r="U29" s="222"/>
      <c r="V29" s="222"/>
      <c r="W29" s="222"/>
    </row>
    <row r="30" spans="2:23" x14ac:dyDescent="0.2">
      <c r="B30" s="57" t="s">
        <v>449</v>
      </c>
      <c r="C30" s="52">
        <v>3278</v>
      </c>
      <c r="D30" s="52">
        <v>12339</v>
      </c>
      <c r="E30" s="52">
        <v>7133</v>
      </c>
      <c r="F30" s="52">
        <v>13010</v>
      </c>
      <c r="G30" s="52">
        <v>8915</v>
      </c>
      <c r="H30" s="52">
        <v>5637</v>
      </c>
      <c r="J30" s="222"/>
      <c r="K30" s="222"/>
      <c r="L30" s="222"/>
      <c r="M30" s="222"/>
      <c r="N30" s="222"/>
      <c r="O30" s="222"/>
      <c r="P30" s="222"/>
      <c r="Q30" s="222"/>
      <c r="R30" s="222"/>
      <c r="S30" s="222"/>
      <c r="T30" s="222"/>
      <c r="U30" s="222"/>
      <c r="V30" s="222"/>
      <c r="W30" s="222"/>
    </row>
    <row r="31" spans="2:23" x14ac:dyDescent="0.2">
      <c r="B31" s="57" t="s">
        <v>53</v>
      </c>
      <c r="C31" s="52">
        <v>88009</v>
      </c>
      <c r="D31" s="52">
        <v>346885</v>
      </c>
      <c r="E31" s="52">
        <v>324013</v>
      </c>
      <c r="F31" s="52">
        <v>411393</v>
      </c>
      <c r="G31" s="52">
        <v>402453</v>
      </c>
      <c r="H31" s="52">
        <v>189895</v>
      </c>
      <c r="J31" s="222"/>
      <c r="K31" s="222"/>
      <c r="L31" s="222"/>
      <c r="M31" s="222"/>
      <c r="N31" s="222"/>
      <c r="O31" s="222"/>
      <c r="P31" s="222"/>
      <c r="Q31" s="222"/>
      <c r="R31" s="222"/>
      <c r="S31" s="222"/>
      <c r="T31" s="222"/>
      <c r="U31" s="222"/>
      <c r="V31" s="222"/>
      <c r="W31" s="222"/>
    </row>
    <row r="32" spans="2:23" x14ac:dyDescent="0.2">
      <c r="B32" s="57" t="s">
        <v>448</v>
      </c>
      <c r="C32" s="52">
        <v>5624</v>
      </c>
      <c r="D32" s="52">
        <v>21929</v>
      </c>
      <c r="E32" s="52">
        <v>14802</v>
      </c>
      <c r="F32" s="52">
        <v>31376</v>
      </c>
      <c r="G32" s="52">
        <v>28518</v>
      </c>
      <c r="H32" s="52">
        <v>12800</v>
      </c>
      <c r="J32" s="222"/>
      <c r="K32" s="222"/>
      <c r="L32" s="222"/>
      <c r="M32" s="222"/>
      <c r="N32" s="222"/>
      <c r="O32" s="222"/>
      <c r="P32" s="222"/>
      <c r="Q32" s="222"/>
      <c r="R32" s="222"/>
      <c r="S32" s="222"/>
      <c r="T32" s="222"/>
      <c r="U32" s="222"/>
      <c r="V32" s="222"/>
      <c r="W32" s="222"/>
    </row>
    <row r="33" spans="2:23" x14ac:dyDescent="0.2">
      <c r="B33" s="57" t="s">
        <v>54</v>
      </c>
      <c r="C33" s="52">
        <v>4610</v>
      </c>
      <c r="D33" s="52">
        <v>15981</v>
      </c>
      <c r="E33" s="52">
        <v>9801</v>
      </c>
      <c r="F33" s="52">
        <v>14401</v>
      </c>
      <c r="G33" s="52">
        <v>13274</v>
      </c>
      <c r="H33" s="52">
        <v>7604</v>
      </c>
      <c r="J33" s="222"/>
      <c r="K33" s="222"/>
      <c r="L33" s="222"/>
      <c r="M33" s="222"/>
      <c r="N33" s="222"/>
      <c r="O33" s="222"/>
      <c r="P33" s="222"/>
      <c r="Q33" s="222"/>
      <c r="R33" s="222"/>
      <c r="S33" s="222"/>
      <c r="T33" s="222"/>
      <c r="U33" s="222"/>
      <c r="V33" s="222"/>
      <c r="W33" s="222"/>
    </row>
    <row r="34" spans="2:23" ht="14.25" x14ac:dyDescent="0.2">
      <c r="B34" s="60" t="s">
        <v>356</v>
      </c>
      <c r="C34" s="83">
        <v>191586</v>
      </c>
      <c r="D34" s="83">
        <v>677667</v>
      </c>
      <c r="E34" s="83">
        <v>583179</v>
      </c>
      <c r="F34" s="83">
        <v>764871</v>
      </c>
      <c r="G34" s="83">
        <v>724631</v>
      </c>
      <c r="H34" s="83">
        <v>368141</v>
      </c>
      <c r="J34" s="222"/>
      <c r="K34" s="222"/>
      <c r="L34" s="106"/>
      <c r="M34" s="106"/>
      <c r="N34" s="106"/>
      <c r="O34" s="106"/>
      <c r="P34" s="106"/>
      <c r="Q34" s="106"/>
      <c r="R34" s="106"/>
      <c r="S34" s="106"/>
      <c r="T34" s="106"/>
      <c r="U34" s="106"/>
      <c r="V34" s="106"/>
      <c r="W34" s="106"/>
    </row>
    <row r="35" spans="2:23" x14ac:dyDescent="0.2">
      <c r="B35" s="284" t="s">
        <v>55</v>
      </c>
      <c r="C35" s="285"/>
      <c r="D35" s="285"/>
      <c r="E35" s="285"/>
      <c r="F35" s="285"/>
      <c r="G35" s="285"/>
      <c r="H35" s="285"/>
      <c r="J35" s="222"/>
      <c r="K35" s="222"/>
      <c r="L35" s="106"/>
      <c r="M35" s="106"/>
      <c r="N35" s="106"/>
      <c r="O35" s="106"/>
      <c r="P35" s="106"/>
      <c r="Q35" s="106"/>
      <c r="R35" s="106"/>
      <c r="S35" s="106"/>
      <c r="T35" s="106"/>
      <c r="U35" s="106"/>
      <c r="V35" s="106"/>
      <c r="W35" s="106"/>
    </row>
    <row r="36" spans="2:23" x14ac:dyDescent="0.2">
      <c r="B36" s="60" t="s">
        <v>55</v>
      </c>
      <c r="C36" s="83">
        <v>90939</v>
      </c>
      <c r="D36" s="83">
        <v>312416</v>
      </c>
      <c r="E36" s="83">
        <v>348569</v>
      </c>
      <c r="F36" s="83">
        <v>412199</v>
      </c>
      <c r="G36" s="83">
        <v>451220</v>
      </c>
      <c r="H36" s="83">
        <v>199479</v>
      </c>
      <c r="J36" s="222"/>
      <c r="K36" s="222"/>
      <c r="L36" s="106"/>
      <c r="M36" s="106"/>
      <c r="N36" s="106"/>
      <c r="O36" s="106"/>
      <c r="P36" s="106"/>
      <c r="Q36" s="106"/>
      <c r="R36" s="106"/>
      <c r="S36" s="106"/>
      <c r="T36" s="106"/>
      <c r="U36" s="106"/>
      <c r="V36" s="106"/>
      <c r="W36" s="106"/>
    </row>
    <row r="37" spans="2:23" x14ac:dyDescent="0.2">
      <c r="B37" s="284" t="s">
        <v>17</v>
      </c>
      <c r="C37" s="285"/>
      <c r="D37" s="285"/>
      <c r="E37" s="285"/>
      <c r="F37" s="285"/>
      <c r="G37" s="285"/>
      <c r="H37" s="285"/>
      <c r="J37" s="222"/>
      <c r="K37" s="222"/>
      <c r="L37" s="106"/>
      <c r="M37" s="106"/>
      <c r="N37" s="106"/>
      <c r="O37" s="106"/>
      <c r="P37" s="106"/>
      <c r="Q37" s="106"/>
      <c r="R37" s="106"/>
      <c r="S37" s="106"/>
      <c r="T37" s="106"/>
      <c r="U37" s="106"/>
      <c r="V37" s="106"/>
      <c r="W37" s="106"/>
    </row>
    <row r="38" spans="2:23" ht="15" thickBot="1" x14ac:dyDescent="0.25">
      <c r="B38" s="122" t="s">
        <v>360</v>
      </c>
      <c r="C38" s="129">
        <v>108722</v>
      </c>
      <c r="D38" s="129">
        <v>385017</v>
      </c>
      <c r="E38" s="129">
        <v>263861</v>
      </c>
      <c r="F38" s="129">
        <v>374874</v>
      </c>
      <c r="G38" s="129">
        <v>309355</v>
      </c>
      <c r="H38" s="129">
        <v>183942</v>
      </c>
      <c r="J38" s="196"/>
      <c r="K38" s="222"/>
      <c r="L38" s="106"/>
      <c r="M38" s="106"/>
      <c r="N38" s="106"/>
      <c r="O38" s="106"/>
      <c r="P38" s="106"/>
      <c r="Q38" s="106"/>
      <c r="R38" s="106"/>
      <c r="S38" s="106"/>
      <c r="T38" s="106"/>
      <c r="U38" s="106"/>
      <c r="V38" s="106"/>
      <c r="W38" s="106"/>
    </row>
    <row r="39" spans="2:23" x14ac:dyDescent="0.2">
      <c r="J39" s="222"/>
      <c r="K39" s="222"/>
      <c r="L39" s="106"/>
      <c r="M39" s="106"/>
      <c r="N39" s="106"/>
      <c r="O39" s="106"/>
      <c r="P39" s="106"/>
      <c r="Q39" s="106"/>
      <c r="R39" s="106"/>
      <c r="S39" s="106"/>
      <c r="T39" s="106"/>
      <c r="U39" s="106"/>
      <c r="V39" s="106"/>
      <c r="W39" s="106"/>
    </row>
    <row r="40" spans="2:23" x14ac:dyDescent="0.2">
      <c r="B40" s="288" t="s">
        <v>365</v>
      </c>
      <c r="C40" s="283"/>
      <c r="D40" s="283"/>
      <c r="E40" s="283"/>
      <c r="F40" s="283"/>
      <c r="G40" s="283"/>
      <c r="H40" s="283"/>
      <c r="L40" s="106"/>
      <c r="M40" s="106"/>
      <c r="N40" s="106"/>
      <c r="O40" s="106"/>
      <c r="P40" s="106"/>
      <c r="Q40" s="106"/>
      <c r="R40" s="106"/>
      <c r="S40" s="106"/>
      <c r="T40" s="106"/>
      <c r="U40" s="106"/>
      <c r="V40" s="106"/>
      <c r="W40" s="106"/>
    </row>
    <row r="41" spans="2:23" ht="35.25" customHeight="1" x14ac:dyDescent="0.2">
      <c r="B41" s="286" t="s">
        <v>450</v>
      </c>
      <c r="C41" s="287"/>
      <c r="D41" s="287"/>
      <c r="E41" s="287"/>
      <c r="F41" s="287"/>
      <c r="G41" s="287"/>
      <c r="H41" s="287"/>
    </row>
    <row r="42" spans="2:23" x14ac:dyDescent="0.2">
      <c r="B42" s="94" t="s">
        <v>554</v>
      </c>
    </row>
    <row r="44" spans="2:23" x14ac:dyDescent="0.2">
      <c r="B44" s="166"/>
      <c r="C44" s="165"/>
      <c r="D44" s="165"/>
      <c r="E44" s="165"/>
      <c r="F44" s="165"/>
      <c r="G44" s="165"/>
      <c r="H44" s="165"/>
    </row>
    <row r="45" spans="2:23" x14ac:dyDescent="0.2">
      <c r="B45" s="166"/>
      <c r="C45" s="165"/>
      <c r="D45" s="165"/>
      <c r="E45" s="165"/>
      <c r="F45" s="165"/>
      <c r="G45" s="165"/>
      <c r="H45" s="165"/>
    </row>
    <row r="46" spans="2:23" x14ac:dyDescent="0.2">
      <c r="B46" s="166"/>
      <c r="C46" s="165"/>
      <c r="D46" s="165"/>
      <c r="E46" s="165"/>
      <c r="F46" s="165"/>
      <c r="G46" s="165"/>
      <c r="H46" s="165"/>
    </row>
    <row r="47" spans="2:23" x14ac:dyDescent="0.2">
      <c r="B47" s="166"/>
      <c r="C47" s="165"/>
      <c r="D47" s="165"/>
      <c r="E47" s="165"/>
      <c r="F47" s="165"/>
      <c r="G47" s="165"/>
      <c r="H47" s="165"/>
    </row>
    <row r="48" spans="2:23" x14ac:dyDescent="0.2">
      <c r="B48" s="166"/>
      <c r="C48" s="165"/>
      <c r="D48" s="165"/>
      <c r="E48" s="165"/>
      <c r="F48" s="165"/>
      <c r="G48" s="165"/>
      <c r="H48" s="165"/>
    </row>
    <row r="49" spans="2:8" x14ac:dyDescent="0.2">
      <c r="B49" s="166"/>
      <c r="C49" s="165"/>
      <c r="D49" s="165"/>
      <c r="E49" s="165"/>
      <c r="F49" s="165"/>
      <c r="G49" s="165"/>
      <c r="H49" s="165"/>
    </row>
    <row r="50" spans="2:8" x14ac:dyDescent="0.2">
      <c r="B50" s="166"/>
      <c r="C50" s="165"/>
      <c r="D50" s="165"/>
      <c r="E50" s="165"/>
      <c r="F50" s="165"/>
      <c r="G50" s="165"/>
      <c r="H50" s="165"/>
    </row>
    <row r="51" spans="2:8" x14ac:dyDescent="0.2">
      <c r="B51" s="166"/>
      <c r="C51" s="165"/>
      <c r="D51" s="165"/>
      <c r="E51" s="165"/>
      <c r="F51" s="165"/>
      <c r="G51" s="165"/>
      <c r="H51" s="165"/>
    </row>
    <row r="52" spans="2:8" x14ac:dyDescent="0.2">
      <c r="B52" s="166"/>
      <c r="C52" s="165"/>
      <c r="D52" s="165"/>
      <c r="E52" s="165"/>
      <c r="F52" s="165"/>
      <c r="G52" s="165"/>
      <c r="H52" s="165"/>
    </row>
    <row r="53" spans="2:8" x14ac:dyDescent="0.2">
      <c r="B53" s="166"/>
      <c r="C53" s="165"/>
      <c r="D53" s="165"/>
      <c r="E53" s="165"/>
      <c r="F53" s="165"/>
      <c r="G53" s="165"/>
      <c r="H53" s="165"/>
    </row>
    <row r="54" spans="2:8" x14ac:dyDescent="0.2">
      <c r="B54" s="166"/>
      <c r="C54" s="165"/>
      <c r="D54" s="165"/>
      <c r="E54" s="165"/>
      <c r="F54" s="165"/>
      <c r="G54" s="165"/>
      <c r="H54" s="165"/>
    </row>
    <row r="55" spans="2:8" x14ac:dyDescent="0.2">
      <c r="B55" s="166"/>
      <c r="C55" s="165"/>
      <c r="D55" s="165"/>
      <c r="E55" s="165"/>
      <c r="F55" s="165"/>
      <c r="G55" s="165"/>
      <c r="H55" s="165"/>
    </row>
    <row r="56" spans="2:8" x14ac:dyDescent="0.2">
      <c r="B56" s="166"/>
      <c r="C56" s="165"/>
      <c r="D56" s="165"/>
      <c r="E56" s="165"/>
      <c r="F56" s="165"/>
      <c r="G56" s="165"/>
      <c r="H56" s="165"/>
    </row>
    <row r="57" spans="2:8" x14ac:dyDescent="0.2">
      <c r="B57" s="166"/>
      <c r="C57" s="165"/>
      <c r="D57" s="165"/>
      <c r="E57" s="165"/>
      <c r="F57" s="165"/>
      <c r="G57" s="165"/>
      <c r="H57" s="165"/>
    </row>
    <row r="58" spans="2:8" x14ac:dyDescent="0.2">
      <c r="B58" s="166"/>
      <c r="C58" s="165"/>
      <c r="D58" s="165"/>
      <c r="E58" s="165"/>
      <c r="F58" s="165"/>
      <c r="G58" s="165"/>
      <c r="H58" s="165"/>
    </row>
    <row r="59" spans="2:8" x14ac:dyDescent="0.2">
      <c r="B59" s="166"/>
      <c r="C59" s="165"/>
      <c r="D59" s="165"/>
      <c r="E59" s="165"/>
      <c r="F59" s="165"/>
      <c r="G59" s="165"/>
      <c r="H59" s="165"/>
    </row>
    <row r="60" spans="2:8" x14ac:dyDescent="0.2">
      <c r="B60" s="166"/>
      <c r="C60" s="165"/>
      <c r="D60" s="165"/>
      <c r="E60" s="165"/>
      <c r="F60" s="165"/>
      <c r="G60" s="165"/>
      <c r="H60" s="165"/>
    </row>
    <row r="61" spans="2:8" x14ac:dyDescent="0.2">
      <c r="B61" s="166"/>
      <c r="C61" s="165"/>
      <c r="D61" s="165"/>
      <c r="E61" s="165"/>
      <c r="F61" s="165"/>
      <c r="G61" s="165"/>
      <c r="H61" s="165"/>
    </row>
    <row r="62" spans="2:8" x14ac:dyDescent="0.2">
      <c r="B62" s="166"/>
      <c r="C62" s="165"/>
      <c r="D62" s="165"/>
      <c r="E62" s="165"/>
      <c r="F62" s="165"/>
      <c r="G62" s="165"/>
      <c r="H62" s="165"/>
    </row>
    <row r="63" spans="2:8" x14ac:dyDescent="0.2">
      <c r="B63" s="166"/>
      <c r="C63" s="165"/>
      <c r="D63" s="165"/>
      <c r="E63" s="165"/>
      <c r="F63" s="165"/>
      <c r="G63" s="165"/>
      <c r="H63" s="165"/>
    </row>
    <row r="64" spans="2:8" x14ac:dyDescent="0.2">
      <c r="B64" s="166"/>
      <c r="C64" s="165"/>
      <c r="D64" s="165"/>
      <c r="E64" s="165"/>
      <c r="F64" s="165"/>
      <c r="G64" s="165"/>
      <c r="H64" s="165"/>
    </row>
    <row r="65" spans="2:8" x14ac:dyDescent="0.2">
      <c r="B65" s="166"/>
      <c r="C65" s="165"/>
      <c r="D65" s="165"/>
      <c r="E65" s="165"/>
      <c r="F65" s="165"/>
      <c r="G65" s="165"/>
      <c r="H65" s="165"/>
    </row>
    <row r="66" spans="2:8" x14ac:dyDescent="0.2">
      <c r="B66" s="166"/>
      <c r="C66" s="165"/>
      <c r="D66" s="165"/>
      <c r="E66" s="165"/>
      <c r="F66" s="165"/>
      <c r="G66" s="165"/>
      <c r="H66" s="165"/>
    </row>
    <row r="67" spans="2:8" x14ac:dyDescent="0.2">
      <c r="B67" s="166"/>
      <c r="C67" s="165"/>
      <c r="D67" s="165"/>
      <c r="E67" s="165"/>
      <c r="F67" s="165"/>
      <c r="G67" s="165"/>
      <c r="H67" s="165"/>
    </row>
    <row r="68" spans="2:8" x14ac:dyDescent="0.2">
      <c r="B68" s="166"/>
      <c r="C68" s="165"/>
      <c r="D68" s="165"/>
      <c r="E68" s="165"/>
      <c r="F68" s="165"/>
      <c r="G68" s="165"/>
      <c r="H68" s="165"/>
    </row>
    <row r="69" spans="2:8" x14ac:dyDescent="0.2">
      <c r="B69" s="166"/>
      <c r="C69" s="165"/>
      <c r="D69" s="165"/>
      <c r="E69" s="165"/>
      <c r="F69" s="165"/>
      <c r="G69" s="165"/>
      <c r="H69" s="165"/>
    </row>
    <row r="70" spans="2:8" x14ac:dyDescent="0.2">
      <c r="B70" s="166"/>
      <c r="C70" s="165"/>
      <c r="D70" s="165"/>
      <c r="E70" s="165"/>
      <c r="F70" s="165"/>
      <c r="G70" s="165"/>
      <c r="H70" s="165"/>
    </row>
    <row r="71" spans="2:8" x14ac:dyDescent="0.2">
      <c r="B71" s="166"/>
      <c r="C71" s="165"/>
      <c r="D71" s="165"/>
      <c r="E71" s="165"/>
      <c r="F71" s="165"/>
      <c r="G71" s="165"/>
      <c r="H71" s="165"/>
    </row>
  </sheetData>
  <mergeCells count="14">
    <mergeCell ref="B35:H35"/>
    <mergeCell ref="B37:H37"/>
    <mergeCell ref="B41:H41"/>
    <mergeCell ref="B40:H40"/>
    <mergeCell ref="H4:H6"/>
    <mergeCell ref="B8:H8"/>
    <mergeCell ref="B19:H19"/>
    <mergeCell ref="B26:H26"/>
    <mergeCell ref="B28:H28"/>
    <mergeCell ref="C4:C6"/>
    <mergeCell ref="B4:B6"/>
    <mergeCell ref="D4:G4"/>
    <mergeCell ref="D5:E5"/>
    <mergeCell ref="F5:G5"/>
  </mergeCells>
  <pageMargins left="0.78740157480314965" right="0.78740157480314965" top="0.98425196850393704" bottom="0.98425196850393704" header="0.51181102362204722" footer="0.51181102362204722"/>
  <pageSetup paperSize="9" scale="74" orientation="landscape" r:id="rId1"/>
  <headerFooter alignWithMargins="0"/>
  <rowBreaks count="1" manualBreakCount="1">
    <brk id="51" max="1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C1F"/>
    <pageSetUpPr fitToPage="1"/>
  </sheetPr>
  <dimension ref="B1:AF41"/>
  <sheetViews>
    <sheetView showGridLines="0" zoomScaleNormal="100" zoomScaleSheetLayoutView="100" zoomScalePageLayoutView="70" workbookViewId="0">
      <selection activeCell="B18" sqref="B18"/>
    </sheetView>
  </sheetViews>
  <sheetFormatPr baseColWidth="10" defaultRowHeight="12.75" x14ac:dyDescent="0.2"/>
  <cols>
    <col min="1" max="1" width="2.7109375" style="18" customWidth="1"/>
    <col min="2" max="2" width="20.7109375" style="18" customWidth="1"/>
    <col min="3" max="14" width="10.7109375" style="18" customWidth="1"/>
    <col min="15" max="16384" width="11.42578125" style="18"/>
  </cols>
  <sheetData>
    <row r="1" spans="2:32" s="55" customFormat="1" ht="15.75" x14ac:dyDescent="0.2">
      <c r="B1" s="53" t="str">
        <f>Inhaltsverzeichnis!B32&amp;" "&amp;Inhaltsverzeichnis!C32&amp;" "&amp;Inhaltsverzeichnis!D32</f>
        <v>Tabelle 11a:  Pflichtige und Reineinkommen nach Zivilstand und Stufe des Reineinkommens, 2017</v>
      </c>
      <c r="C1" s="54"/>
      <c r="D1" s="54"/>
      <c r="E1" s="54"/>
      <c r="F1" s="54"/>
      <c r="G1" s="54"/>
      <c r="H1" s="54"/>
      <c r="I1" s="54"/>
      <c r="J1" s="54"/>
      <c r="K1" s="54"/>
      <c r="L1" s="54"/>
      <c r="M1" s="54"/>
      <c r="N1" s="54"/>
      <c r="O1" s="54"/>
      <c r="P1" s="54"/>
      <c r="Q1" s="54"/>
      <c r="R1" s="54"/>
      <c r="S1" s="54"/>
      <c r="T1" s="53"/>
      <c r="U1" s="53"/>
      <c r="V1" s="53"/>
      <c r="W1" s="53"/>
      <c r="X1" s="53"/>
      <c r="Y1" s="53"/>
      <c r="Z1" s="53"/>
      <c r="AA1" s="53"/>
      <c r="AB1" s="53"/>
      <c r="AC1" s="53"/>
      <c r="AD1" s="53"/>
      <c r="AE1" s="53"/>
      <c r="AF1" s="53"/>
    </row>
    <row r="2" spans="2:32" s="55" customFormat="1" ht="15.75" x14ac:dyDescent="0.2">
      <c r="B2" s="195"/>
      <c r="C2" s="54"/>
      <c r="D2" s="54"/>
      <c r="E2" s="54"/>
      <c r="F2" s="54"/>
      <c r="G2" s="54"/>
      <c r="H2" s="54"/>
      <c r="I2" s="54"/>
      <c r="J2" s="54"/>
      <c r="K2" s="54"/>
      <c r="L2" s="54"/>
      <c r="M2" s="54"/>
      <c r="N2" s="54"/>
      <c r="O2" s="54"/>
      <c r="P2" s="54"/>
      <c r="Q2" s="54"/>
      <c r="R2" s="54"/>
      <c r="S2" s="54"/>
      <c r="T2" s="53"/>
      <c r="U2" s="53"/>
      <c r="V2" s="53"/>
      <c r="W2" s="53"/>
      <c r="X2" s="53"/>
      <c r="Y2" s="53"/>
      <c r="Z2" s="53"/>
      <c r="AA2" s="53"/>
      <c r="AB2" s="53"/>
      <c r="AC2" s="53"/>
      <c r="AD2" s="53"/>
      <c r="AE2" s="53"/>
      <c r="AF2" s="53"/>
    </row>
    <row r="4" spans="2:32" s="57" customFormat="1" x14ac:dyDescent="0.2">
      <c r="B4" s="279" t="s">
        <v>564</v>
      </c>
      <c r="C4" s="281" t="s">
        <v>38</v>
      </c>
      <c r="D4" s="275"/>
      <c r="E4" s="278" t="s">
        <v>41</v>
      </c>
      <c r="F4" s="277"/>
      <c r="G4" s="278" t="s">
        <v>66</v>
      </c>
      <c r="H4" s="275"/>
      <c r="I4" s="278" t="s">
        <v>40</v>
      </c>
      <c r="J4" s="275"/>
      <c r="K4" s="278" t="s">
        <v>42</v>
      </c>
      <c r="L4" s="275"/>
      <c r="M4" s="96"/>
      <c r="N4" s="96"/>
    </row>
    <row r="5" spans="2:32" ht="38.25" x14ac:dyDescent="0.2">
      <c r="B5" s="280"/>
      <c r="C5" s="117" t="s">
        <v>471</v>
      </c>
      <c r="D5" s="118" t="s">
        <v>570</v>
      </c>
      <c r="E5" s="117" t="s">
        <v>471</v>
      </c>
      <c r="F5" s="186" t="s">
        <v>570</v>
      </c>
      <c r="G5" s="117" t="s">
        <v>471</v>
      </c>
      <c r="H5" s="186" t="s">
        <v>570</v>
      </c>
      <c r="I5" s="117" t="s">
        <v>471</v>
      </c>
      <c r="J5" s="186" t="s">
        <v>570</v>
      </c>
      <c r="K5" s="117" t="s">
        <v>471</v>
      </c>
      <c r="L5" s="186" t="s">
        <v>570</v>
      </c>
      <c r="M5" s="64"/>
      <c r="N5" s="64"/>
    </row>
    <row r="6" spans="2:32" x14ac:dyDescent="0.2">
      <c r="B6" s="88">
        <v>0</v>
      </c>
      <c r="C6" s="77">
        <v>12786.62941</v>
      </c>
      <c r="D6" s="105">
        <v>0</v>
      </c>
      <c r="E6" s="77">
        <v>1040.1300000000001</v>
      </c>
      <c r="F6" s="105">
        <v>0</v>
      </c>
      <c r="G6" s="77">
        <v>1638.3179709999999</v>
      </c>
      <c r="H6" s="105">
        <v>0</v>
      </c>
      <c r="I6" s="77">
        <v>1959.9679000000001</v>
      </c>
      <c r="J6" s="105">
        <v>0</v>
      </c>
      <c r="K6" s="77">
        <v>380.79512599999998</v>
      </c>
      <c r="L6" s="105">
        <v>0</v>
      </c>
      <c r="M6" s="64"/>
      <c r="N6" s="64"/>
    </row>
    <row r="7" spans="2:32" x14ac:dyDescent="0.2">
      <c r="B7" s="88" t="s">
        <v>19</v>
      </c>
      <c r="C7" s="61">
        <v>18499.953710000002</v>
      </c>
      <c r="D7" s="62">
        <v>91523.94</v>
      </c>
      <c r="E7" s="61">
        <v>763.49159999999995</v>
      </c>
      <c r="F7" s="62">
        <v>4099.6909999999998</v>
      </c>
      <c r="G7" s="61">
        <v>644.92057999999997</v>
      </c>
      <c r="H7" s="62">
        <v>3386.1860000000001</v>
      </c>
      <c r="I7" s="61">
        <v>1622.3590200000001</v>
      </c>
      <c r="J7" s="62">
        <v>8857.0939999999991</v>
      </c>
      <c r="K7" s="61">
        <v>342.53411399999999</v>
      </c>
      <c r="L7" s="62">
        <v>1882.5250000000001</v>
      </c>
    </row>
    <row r="8" spans="2:32" x14ac:dyDescent="0.2">
      <c r="B8" s="88" t="s">
        <v>20</v>
      </c>
      <c r="C8" s="61">
        <v>13323.48481</v>
      </c>
      <c r="D8" s="62">
        <v>199962.27</v>
      </c>
      <c r="E8" s="61">
        <v>1338.5399</v>
      </c>
      <c r="F8" s="62">
        <v>20415.27</v>
      </c>
      <c r="G8" s="61">
        <v>1368.8841199999999</v>
      </c>
      <c r="H8" s="62">
        <v>21523.581999999999</v>
      </c>
      <c r="I8" s="61">
        <v>3470.8134100000002</v>
      </c>
      <c r="J8" s="62">
        <v>55365.11</v>
      </c>
      <c r="K8" s="61">
        <v>595.95349899999997</v>
      </c>
      <c r="L8" s="62">
        <v>9160.3829999999998</v>
      </c>
    </row>
    <row r="9" spans="2:32" x14ac:dyDescent="0.2">
      <c r="B9" s="88" t="s">
        <v>21</v>
      </c>
      <c r="C9" s="61">
        <v>13109.26361</v>
      </c>
      <c r="D9" s="62">
        <v>327127.73</v>
      </c>
      <c r="E9" s="61">
        <v>2036.2918999999999</v>
      </c>
      <c r="F9" s="62">
        <v>51745.656999999999</v>
      </c>
      <c r="G9" s="61">
        <v>4636.9436839999998</v>
      </c>
      <c r="H9" s="62">
        <v>118553.296</v>
      </c>
      <c r="I9" s="61">
        <v>6189.8669</v>
      </c>
      <c r="J9" s="62">
        <v>154750.742</v>
      </c>
      <c r="K9" s="61">
        <v>973.52690800000005</v>
      </c>
      <c r="L9" s="62">
        <v>24755.171999999999</v>
      </c>
    </row>
    <row r="10" spans="2:32" x14ac:dyDescent="0.2">
      <c r="B10" s="88" t="s">
        <v>22</v>
      </c>
      <c r="C10" s="61">
        <v>39553.887069999997</v>
      </c>
      <c r="D10" s="62">
        <v>1618057.02</v>
      </c>
      <c r="E10" s="61">
        <v>12006.7953</v>
      </c>
      <c r="F10" s="62">
        <v>503437.47200000001</v>
      </c>
      <c r="G10" s="61">
        <v>9664.9192949999997</v>
      </c>
      <c r="H10" s="62">
        <v>381867.67</v>
      </c>
      <c r="I10" s="61">
        <v>15124.427100000001</v>
      </c>
      <c r="J10" s="62">
        <v>609700.08400000003</v>
      </c>
      <c r="K10" s="61">
        <v>2532.6602699999999</v>
      </c>
      <c r="L10" s="62">
        <v>102440.05</v>
      </c>
    </row>
    <row r="11" spans="2:32" x14ac:dyDescent="0.2">
      <c r="B11" s="88" t="s">
        <v>23</v>
      </c>
      <c r="C11" s="61">
        <v>35441.005850000001</v>
      </c>
      <c r="D11" s="62">
        <v>2132860.94</v>
      </c>
      <c r="E11" s="61">
        <v>30139.889899999998</v>
      </c>
      <c r="F11" s="62">
        <v>1916050.902</v>
      </c>
      <c r="G11" s="61">
        <v>6326.1401459999997</v>
      </c>
      <c r="H11" s="62">
        <v>383737.59100000001</v>
      </c>
      <c r="I11" s="61">
        <v>14794.65374</v>
      </c>
      <c r="J11" s="62">
        <v>902543.68200000003</v>
      </c>
      <c r="K11" s="61">
        <v>2435.7720960000001</v>
      </c>
      <c r="L11" s="62">
        <v>147854.17000000001</v>
      </c>
    </row>
    <row r="12" spans="2:32" x14ac:dyDescent="0.2">
      <c r="B12" s="88" t="s">
        <v>24</v>
      </c>
      <c r="C12" s="61">
        <v>10374.140069999999</v>
      </c>
      <c r="D12" s="62">
        <v>883350.97</v>
      </c>
      <c r="E12" s="61">
        <v>35793.135699999999</v>
      </c>
      <c r="F12" s="62">
        <v>3117531.861</v>
      </c>
      <c r="G12" s="61">
        <v>2142.1231149999999</v>
      </c>
      <c r="H12" s="62">
        <v>183088.09700000001</v>
      </c>
      <c r="I12" s="61">
        <v>6102.5804600000001</v>
      </c>
      <c r="J12" s="62">
        <v>522325.679</v>
      </c>
      <c r="K12" s="61">
        <v>978.58678799999996</v>
      </c>
      <c r="L12" s="62">
        <v>83464.740999999995</v>
      </c>
    </row>
    <row r="13" spans="2:32" x14ac:dyDescent="0.2">
      <c r="B13" s="88" t="s">
        <v>25</v>
      </c>
      <c r="C13" s="61">
        <v>4767.18876</v>
      </c>
      <c r="D13" s="62">
        <v>557949.96</v>
      </c>
      <c r="E13" s="61">
        <v>36888.602099999996</v>
      </c>
      <c r="F13" s="62">
        <v>4429638.49</v>
      </c>
      <c r="G13" s="61">
        <v>1224.4251489999999</v>
      </c>
      <c r="H13" s="62">
        <v>144893.03700000001</v>
      </c>
      <c r="I13" s="61">
        <v>3116.1629699999999</v>
      </c>
      <c r="J13" s="62">
        <v>366361.16700000002</v>
      </c>
      <c r="K13" s="61">
        <v>564.18311500000004</v>
      </c>
      <c r="L13" s="62">
        <v>66589.118000000002</v>
      </c>
    </row>
    <row r="14" spans="2:32" x14ac:dyDescent="0.2">
      <c r="B14" s="88" t="s">
        <v>26</v>
      </c>
      <c r="C14" s="61">
        <v>1243.32377</v>
      </c>
      <c r="D14" s="62">
        <v>228488.03</v>
      </c>
      <c r="E14" s="61">
        <v>14752.227999999999</v>
      </c>
      <c r="F14" s="62">
        <v>2707977.247</v>
      </c>
      <c r="G14" s="61">
        <v>347.69149700000003</v>
      </c>
      <c r="H14" s="62">
        <v>63148.974000000002</v>
      </c>
      <c r="I14" s="61">
        <v>929.22951999999998</v>
      </c>
      <c r="J14" s="62">
        <v>171971.177</v>
      </c>
      <c r="K14" s="61">
        <v>184.65404599999999</v>
      </c>
      <c r="L14" s="62">
        <v>33976.78</v>
      </c>
    </row>
    <row r="15" spans="2:32" x14ac:dyDescent="0.2">
      <c r="B15" s="88" t="s">
        <v>27</v>
      </c>
      <c r="C15" s="61">
        <v>265.29334999999998</v>
      </c>
      <c r="D15" s="62">
        <v>86332.89</v>
      </c>
      <c r="E15" s="61">
        <v>4009.0956000000001</v>
      </c>
      <c r="F15" s="62">
        <v>1312248.4609999999</v>
      </c>
      <c r="G15" s="61">
        <v>121.793755</v>
      </c>
      <c r="H15" s="62">
        <v>40429.243999999999</v>
      </c>
      <c r="I15" s="61">
        <v>257.40323000000001</v>
      </c>
      <c r="J15" s="62">
        <v>85864.976999999999</v>
      </c>
      <c r="K15" s="61">
        <v>83.487441000000004</v>
      </c>
      <c r="L15" s="62">
        <v>27661.293000000001</v>
      </c>
    </row>
    <row r="16" spans="2:32" x14ac:dyDescent="0.2">
      <c r="B16" s="88" t="s">
        <v>28</v>
      </c>
      <c r="C16" s="61">
        <v>59.62283</v>
      </c>
      <c r="D16" s="62">
        <v>39400.160000000003</v>
      </c>
      <c r="E16" s="61">
        <v>736.81280000000004</v>
      </c>
      <c r="F16" s="62">
        <v>485551.48200000002</v>
      </c>
      <c r="G16" s="61">
        <v>31.767455999999999</v>
      </c>
      <c r="H16" s="62">
        <v>20766.722000000002</v>
      </c>
      <c r="I16" s="61">
        <v>55.63588</v>
      </c>
      <c r="J16" s="62">
        <v>35823.955999999998</v>
      </c>
      <c r="K16" s="61">
        <v>7.0744249999999997</v>
      </c>
      <c r="L16" s="62">
        <v>4672.82</v>
      </c>
    </row>
    <row r="17" spans="2:13" x14ac:dyDescent="0.2">
      <c r="B17" s="89" t="s">
        <v>673</v>
      </c>
      <c r="C17" s="61">
        <v>21.84076</v>
      </c>
      <c r="D17" s="62">
        <v>34509.050000000003</v>
      </c>
      <c r="E17" s="61">
        <v>226.16669999999999</v>
      </c>
      <c r="F17" s="62">
        <v>472545.56599999999</v>
      </c>
      <c r="G17" s="61">
        <v>7.2509230000000002</v>
      </c>
      <c r="H17" s="62">
        <v>22033.543000000001</v>
      </c>
      <c r="I17" s="61">
        <v>26.703309999999998</v>
      </c>
      <c r="J17" s="62">
        <v>44491.921000000002</v>
      </c>
      <c r="K17" s="61">
        <v>5.1767219999999998</v>
      </c>
      <c r="L17" s="62">
        <v>13562.245999999999</v>
      </c>
    </row>
    <row r="18" spans="2:13" ht="13.5" thickBot="1" x14ac:dyDescent="0.25">
      <c r="B18" s="122" t="s">
        <v>0</v>
      </c>
      <c r="C18" s="123">
        <f>SUM(C6:C17)</f>
        <v>149445.63399999996</v>
      </c>
      <c r="D18" s="129">
        <f t="shared" ref="D18:L18" si="0">SUM(D6:D17)</f>
        <v>6199562.96</v>
      </c>
      <c r="E18" s="123">
        <f t="shared" si="0"/>
        <v>139731.1795</v>
      </c>
      <c r="F18" s="129">
        <f t="shared" si="0"/>
        <v>15021242.098999999</v>
      </c>
      <c r="G18" s="123">
        <f t="shared" si="0"/>
        <v>28155.177690999997</v>
      </c>
      <c r="H18" s="129">
        <f t="shared" si="0"/>
        <v>1383427.942</v>
      </c>
      <c r="I18" s="123">
        <f t="shared" si="0"/>
        <v>53649.803439999996</v>
      </c>
      <c r="J18" s="129">
        <f t="shared" si="0"/>
        <v>2958055.5889999997</v>
      </c>
      <c r="K18" s="123">
        <f t="shared" si="0"/>
        <v>9084.4045500000011</v>
      </c>
      <c r="L18" s="129">
        <f t="shared" si="0"/>
        <v>516019.29800000001</v>
      </c>
      <c r="M18" s="178"/>
    </row>
    <row r="20" spans="2:13" x14ac:dyDescent="0.2">
      <c r="B20" s="288" t="s">
        <v>18</v>
      </c>
      <c r="C20" s="283"/>
      <c r="D20" s="283"/>
      <c r="E20" s="283"/>
      <c r="F20" s="283"/>
      <c r="G20" s="283"/>
      <c r="H20" s="283"/>
      <c r="I20" s="283"/>
      <c r="J20" s="283"/>
      <c r="K20" s="283"/>
      <c r="L20" s="283"/>
    </row>
    <row r="23" spans="2:13" x14ac:dyDescent="0.2">
      <c r="B23" s="166"/>
      <c r="C23" s="166"/>
      <c r="D23" s="166"/>
      <c r="E23" s="166"/>
      <c r="F23" s="166"/>
      <c r="G23" s="166"/>
      <c r="H23" s="166"/>
      <c r="I23" s="166"/>
      <c r="J23" s="166"/>
      <c r="K23" s="166"/>
      <c r="L23" s="166"/>
      <c r="M23" s="166"/>
    </row>
    <row r="24" spans="2:13" x14ac:dyDescent="0.2">
      <c r="B24" s="169"/>
      <c r="C24" s="169"/>
      <c r="D24" s="169"/>
      <c r="E24" s="169"/>
      <c r="F24" s="169"/>
      <c r="G24" s="169"/>
      <c r="H24" s="169"/>
      <c r="I24" s="169"/>
      <c r="J24" s="169"/>
      <c r="K24" s="169"/>
      <c r="L24" s="169"/>
      <c r="M24" s="169"/>
    </row>
    <row r="25" spans="2:13" x14ac:dyDescent="0.2">
      <c r="B25" s="169"/>
      <c r="C25" s="169"/>
      <c r="D25" s="169"/>
      <c r="E25" s="169"/>
      <c r="F25" s="169"/>
      <c r="G25" s="169"/>
      <c r="H25" s="169"/>
      <c r="I25" s="169"/>
      <c r="J25" s="169"/>
      <c r="K25" s="169"/>
      <c r="L25" s="169"/>
      <c r="M25" s="169"/>
    </row>
    <row r="26" spans="2:13" x14ac:dyDescent="0.2">
      <c r="B26" s="222"/>
      <c r="C26" s="222"/>
      <c r="D26" s="222"/>
      <c r="E26" s="222"/>
      <c r="F26" s="222"/>
      <c r="G26" s="222"/>
      <c r="H26" s="222"/>
      <c r="I26" s="222"/>
      <c r="J26" s="222"/>
      <c r="K26" s="222"/>
      <c r="L26" s="222"/>
      <c r="M26" s="222"/>
    </row>
    <row r="27" spans="2:13" x14ac:dyDescent="0.2">
      <c r="B27" s="222"/>
      <c r="C27" s="222"/>
      <c r="D27" s="222"/>
      <c r="E27" s="222"/>
      <c r="F27" s="222"/>
      <c r="G27" s="222"/>
      <c r="H27" s="222"/>
      <c r="I27" s="222"/>
      <c r="J27" s="222"/>
      <c r="K27" s="222"/>
      <c r="L27" s="222"/>
      <c r="M27" s="222"/>
    </row>
    <row r="28" spans="2:13" x14ac:dyDescent="0.2">
      <c r="B28" s="222"/>
      <c r="C28" s="222"/>
      <c r="D28" s="222"/>
      <c r="E28" s="222"/>
      <c r="F28" s="222"/>
      <c r="G28" s="222"/>
      <c r="H28" s="222"/>
      <c r="I28" s="222"/>
      <c r="J28" s="222"/>
      <c r="K28" s="222"/>
      <c r="L28" s="222"/>
      <c r="M28" s="222"/>
    </row>
    <row r="29" spans="2:13" x14ac:dyDescent="0.2">
      <c r="B29" s="222"/>
      <c r="C29" s="222"/>
      <c r="D29" s="222"/>
      <c r="E29" s="222"/>
      <c r="F29" s="222"/>
      <c r="G29" s="222"/>
      <c r="H29" s="222"/>
      <c r="I29" s="222"/>
      <c r="J29" s="222"/>
      <c r="K29" s="222"/>
      <c r="L29" s="222"/>
      <c r="M29" s="222"/>
    </row>
    <row r="30" spans="2:13" x14ac:dyDescent="0.2">
      <c r="B30" s="222"/>
      <c r="C30" s="222"/>
      <c r="D30" s="222"/>
      <c r="E30" s="222"/>
      <c r="F30" s="222"/>
      <c r="G30" s="222"/>
      <c r="H30" s="222"/>
      <c r="I30" s="222"/>
      <c r="J30" s="222"/>
      <c r="K30" s="222"/>
      <c r="L30" s="222"/>
      <c r="M30" s="222"/>
    </row>
    <row r="31" spans="2:13" x14ac:dyDescent="0.2">
      <c r="B31" s="222"/>
      <c r="C31" s="222"/>
      <c r="D31" s="222"/>
      <c r="E31" s="222"/>
      <c r="F31" s="222"/>
      <c r="G31" s="222"/>
      <c r="H31" s="222"/>
      <c r="I31" s="222"/>
      <c r="J31" s="222"/>
      <c r="K31" s="222"/>
      <c r="L31" s="222"/>
      <c r="M31" s="222"/>
    </row>
    <row r="32" spans="2:13" x14ac:dyDescent="0.2">
      <c r="B32" s="222"/>
      <c r="C32" s="222"/>
      <c r="D32" s="222"/>
      <c r="E32" s="222"/>
      <c r="F32" s="222"/>
      <c r="G32" s="222"/>
      <c r="H32" s="222"/>
      <c r="I32" s="222"/>
      <c r="J32" s="222"/>
      <c r="K32" s="222"/>
      <c r="L32" s="222"/>
      <c r="M32" s="222"/>
    </row>
    <row r="33" spans="2:13" x14ac:dyDescent="0.2">
      <c r="B33" s="222"/>
      <c r="C33" s="222"/>
      <c r="D33" s="222"/>
      <c r="E33" s="222"/>
      <c r="F33" s="222"/>
      <c r="G33" s="222"/>
      <c r="H33" s="222"/>
      <c r="I33" s="222"/>
      <c r="J33" s="222"/>
      <c r="K33" s="222"/>
      <c r="L33" s="222"/>
      <c r="M33" s="222"/>
    </row>
    <row r="34" spans="2:13" x14ac:dyDescent="0.2">
      <c r="B34" s="222"/>
      <c r="C34" s="222"/>
      <c r="D34" s="222"/>
      <c r="E34" s="222"/>
      <c r="F34" s="222"/>
      <c r="G34" s="222"/>
      <c r="H34" s="222"/>
      <c r="I34" s="222"/>
      <c r="J34" s="222"/>
      <c r="K34" s="222"/>
      <c r="L34" s="222"/>
      <c r="M34" s="222"/>
    </row>
    <row r="35" spans="2:13" x14ac:dyDescent="0.2">
      <c r="B35" s="222"/>
      <c r="C35" s="222"/>
      <c r="D35" s="222"/>
      <c r="E35" s="222"/>
      <c r="F35" s="222"/>
      <c r="G35" s="222"/>
      <c r="H35" s="222"/>
      <c r="I35" s="222"/>
      <c r="J35" s="222"/>
      <c r="K35" s="222"/>
      <c r="L35" s="222"/>
      <c r="M35" s="222"/>
    </row>
    <row r="36" spans="2:13" x14ac:dyDescent="0.2">
      <c r="B36" s="222"/>
      <c r="C36" s="222"/>
      <c r="D36" s="222"/>
      <c r="E36" s="222"/>
      <c r="F36" s="222"/>
      <c r="G36" s="222"/>
      <c r="H36" s="222"/>
      <c r="I36" s="222"/>
      <c r="J36" s="222"/>
      <c r="K36" s="222"/>
      <c r="L36" s="222"/>
      <c r="M36" s="222"/>
    </row>
    <row r="37" spans="2:13" x14ac:dyDescent="0.2">
      <c r="B37" s="222"/>
      <c r="C37" s="222"/>
      <c r="D37" s="222"/>
      <c r="E37" s="222"/>
      <c r="F37" s="222"/>
      <c r="G37" s="222"/>
      <c r="H37" s="222"/>
      <c r="I37" s="222"/>
      <c r="J37" s="222"/>
      <c r="K37" s="222"/>
      <c r="L37" s="222"/>
      <c r="M37" s="222"/>
    </row>
    <row r="38" spans="2:13" x14ac:dyDescent="0.2">
      <c r="B38" s="222"/>
      <c r="C38" s="222"/>
      <c r="D38" s="222"/>
      <c r="E38" s="222"/>
      <c r="F38" s="222"/>
      <c r="G38" s="222"/>
      <c r="H38" s="222"/>
      <c r="I38" s="222"/>
      <c r="J38" s="222"/>
      <c r="K38" s="222"/>
      <c r="L38" s="222"/>
      <c r="M38" s="222"/>
    </row>
    <row r="39" spans="2:13" x14ac:dyDescent="0.2">
      <c r="B39" s="222"/>
      <c r="C39" s="222"/>
      <c r="D39" s="222"/>
      <c r="E39" s="222"/>
      <c r="F39" s="222"/>
      <c r="G39" s="222"/>
      <c r="H39" s="222"/>
      <c r="I39" s="222"/>
      <c r="J39" s="222"/>
      <c r="K39" s="222"/>
      <c r="L39" s="222"/>
      <c r="M39" s="222"/>
    </row>
    <row r="40" spans="2:13" x14ac:dyDescent="0.2">
      <c r="B40" s="222"/>
      <c r="C40" s="222"/>
      <c r="D40" s="222"/>
      <c r="E40" s="222"/>
      <c r="F40" s="222"/>
      <c r="G40" s="222"/>
      <c r="H40" s="222"/>
      <c r="I40" s="222"/>
      <c r="J40" s="222"/>
      <c r="K40" s="222"/>
      <c r="L40" s="222"/>
      <c r="M40" s="222"/>
    </row>
    <row r="41" spans="2:13" x14ac:dyDescent="0.2">
      <c r="B41" s="222"/>
      <c r="C41" s="222"/>
      <c r="D41" s="222"/>
      <c r="E41" s="222"/>
      <c r="F41" s="222"/>
      <c r="G41" s="222"/>
      <c r="H41" s="222"/>
      <c r="I41" s="222"/>
      <c r="J41" s="222"/>
      <c r="K41" s="222"/>
      <c r="L41" s="222"/>
      <c r="M41" s="222"/>
    </row>
  </sheetData>
  <mergeCells count="7">
    <mergeCell ref="B20:L20"/>
    <mergeCell ref="B4:B5"/>
    <mergeCell ref="C4:D4"/>
    <mergeCell ref="E4:F4"/>
    <mergeCell ref="G4:H4"/>
    <mergeCell ref="I4:J4"/>
    <mergeCell ref="K4:L4"/>
  </mergeCells>
  <pageMargins left="0.78740157480314965" right="0.78740157480314965" top="0.98425196850393704" bottom="0.98425196850393704" header="0.51181102362204722" footer="0.51181102362204722"/>
  <pageSetup paperSize="9" orientation="landscape" r:id="rId1"/>
  <headerFooter alignWithMargins="0"/>
  <colBreaks count="1" manualBreakCount="1">
    <brk id="14" max="42"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C1F"/>
    <pageSetUpPr fitToPage="1"/>
  </sheetPr>
  <dimension ref="B1:AF36"/>
  <sheetViews>
    <sheetView showGridLines="0" zoomScaleNormal="100" zoomScaleSheetLayoutView="100" zoomScalePageLayoutView="70" workbookViewId="0">
      <selection activeCell="B17" sqref="B17"/>
    </sheetView>
  </sheetViews>
  <sheetFormatPr baseColWidth="10" defaultRowHeight="12.75" x14ac:dyDescent="0.2"/>
  <cols>
    <col min="1" max="1" width="2.7109375" style="18" customWidth="1"/>
    <col min="2" max="2" width="20.7109375" style="18" customWidth="1"/>
    <col min="3" max="14" width="10.7109375" style="18" customWidth="1"/>
    <col min="15" max="16384" width="11.42578125" style="18"/>
  </cols>
  <sheetData>
    <row r="1" spans="2:32" s="55" customFormat="1" ht="15.75" x14ac:dyDescent="0.2">
      <c r="B1" s="53" t="str">
        <f>Inhaltsverzeichnis!B33&amp;" "&amp;Inhaltsverzeichnis!C33&amp;" "&amp;Inhaltsverzeichnis!D33</f>
        <v>Tabelle 11b:  Pflichtige und Reinvermögen nach Zivilstand und Stufe des Reinvermögens, 2017</v>
      </c>
      <c r="C1" s="54"/>
      <c r="D1" s="54"/>
      <c r="E1" s="54"/>
      <c r="F1" s="54"/>
      <c r="G1" s="54"/>
      <c r="H1" s="54"/>
      <c r="I1" s="54"/>
      <c r="J1" s="54"/>
      <c r="K1" s="54"/>
      <c r="L1" s="54"/>
      <c r="M1" s="54"/>
      <c r="N1" s="54"/>
      <c r="O1" s="54"/>
      <c r="P1" s="54"/>
      <c r="Q1" s="54"/>
      <c r="R1" s="54"/>
      <c r="S1" s="54"/>
      <c r="T1" s="53"/>
      <c r="U1" s="53"/>
      <c r="V1" s="53"/>
      <c r="W1" s="53"/>
      <c r="X1" s="53"/>
      <c r="Y1" s="53"/>
      <c r="Z1" s="53"/>
      <c r="AA1" s="53"/>
      <c r="AB1" s="53"/>
      <c r="AC1" s="53"/>
      <c r="AD1" s="53"/>
      <c r="AE1" s="53"/>
      <c r="AF1" s="53"/>
    </row>
    <row r="2" spans="2:32" s="55" customFormat="1" ht="15.75" x14ac:dyDescent="0.2">
      <c r="B2" s="195"/>
      <c r="C2" s="54"/>
      <c r="D2" s="54"/>
      <c r="E2" s="54"/>
      <c r="F2" s="54"/>
      <c r="G2" s="54"/>
      <c r="H2" s="54"/>
      <c r="I2" s="54"/>
      <c r="J2" s="54"/>
      <c r="K2" s="54"/>
      <c r="L2" s="54"/>
      <c r="M2" s="54"/>
      <c r="N2" s="54"/>
      <c r="O2" s="54"/>
      <c r="P2" s="54"/>
      <c r="Q2" s="54"/>
      <c r="R2" s="54"/>
      <c r="S2" s="54"/>
      <c r="T2" s="53"/>
      <c r="U2" s="53"/>
      <c r="V2" s="53"/>
      <c r="W2" s="53"/>
      <c r="X2" s="53"/>
      <c r="Y2" s="53"/>
      <c r="Z2" s="53"/>
      <c r="AA2" s="53"/>
      <c r="AB2" s="53"/>
      <c r="AC2" s="53"/>
      <c r="AD2" s="53"/>
      <c r="AE2" s="53"/>
      <c r="AF2" s="53"/>
    </row>
    <row r="4" spans="2:32" s="57" customFormat="1" x14ac:dyDescent="0.2">
      <c r="B4" s="279" t="s">
        <v>572</v>
      </c>
      <c r="C4" s="281" t="s">
        <v>38</v>
      </c>
      <c r="D4" s="275"/>
      <c r="E4" s="278" t="s">
        <v>41</v>
      </c>
      <c r="F4" s="277"/>
      <c r="G4" s="278" t="s">
        <v>66</v>
      </c>
      <c r="H4" s="275"/>
      <c r="I4" s="278" t="s">
        <v>40</v>
      </c>
      <c r="J4" s="275"/>
      <c r="K4" s="278" t="s">
        <v>42</v>
      </c>
      <c r="L4" s="275"/>
      <c r="M4" s="96"/>
      <c r="N4" s="96"/>
    </row>
    <row r="5" spans="2:32" ht="38.25" x14ac:dyDescent="0.2">
      <c r="B5" s="280"/>
      <c r="C5" s="117" t="s">
        <v>471</v>
      </c>
      <c r="D5" s="118" t="s">
        <v>571</v>
      </c>
      <c r="E5" s="117" t="s">
        <v>471</v>
      </c>
      <c r="F5" s="186" t="s">
        <v>571</v>
      </c>
      <c r="G5" s="117" t="s">
        <v>471</v>
      </c>
      <c r="H5" s="186" t="s">
        <v>571</v>
      </c>
      <c r="I5" s="117" t="s">
        <v>471</v>
      </c>
      <c r="J5" s="186" t="s">
        <v>571</v>
      </c>
      <c r="K5" s="117" t="s">
        <v>471</v>
      </c>
      <c r="L5" s="186" t="s">
        <v>571</v>
      </c>
      <c r="M5" s="96"/>
      <c r="N5" s="96"/>
    </row>
    <row r="6" spans="2:32" x14ac:dyDescent="0.2">
      <c r="B6" s="88">
        <v>0</v>
      </c>
      <c r="C6" s="77">
        <v>26256.98014</v>
      </c>
      <c r="D6" s="105">
        <v>0</v>
      </c>
      <c r="E6" s="77">
        <v>29908.720499999999</v>
      </c>
      <c r="F6" s="105">
        <v>0</v>
      </c>
      <c r="G6" s="77">
        <v>1521.5784100000001</v>
      </c>
      <c r="H6" s="105">
        <v>0</v>
      </c>
      <c r="I6" s="77">
        <v>12832.91815</v>
      </c>
      <c r="J6" s="105">
        <v>0</v>
      </c>
      <c r="K6" s="77">
        <v>2765.31403</v>
      </c>
      <c r="L6" s="105">
        <v>0</v>
      </c>
      <c r="M6" s="96"/>
      <c r="N6" s="96"/>
    </row>
    <row r="7" spans="2:32" x14ac:dyDescent="0.2">
      <c r="B7" s="88" t="s">
        <v>29</v>
      </c>
      <c r="C7" s="61">
        <v>61564.517930000002</v>
      </c>
      <c r="D7" s="62">
        <v>529826.19999999995</v>
      </c>
      <c r="E7" s="61">
        <v>15589.4373</v>
      </c>
      <c r="F7" s="62">
        <v>147049.60000000001</v>
      </c>
      <c r="G7" s="61">
        <v>3385.6918000000001</v>
      </c>
      <c r="H7" s="62">
        <v>28288.09</v>
      </c>
      <c r="I7" s="61">
        <v>13352.23113</v>
      </c>
      <c r="J7" s="62">
        <v>107200.5</v>
      </c>
      <c r="K7" s="61">
        <v>2386.7433500000002</v>
      </c>
      <c r="L7" s="62">
        <v>17253.39</v>
      </c>
    </row>
    <row r="8" spans="2:32" x14ac:dyDescent="0.2">
      <c r="B8" s="88" t="s">
        <v>30</v>
      </c>
      <c r="C8" s="61">
        <v>18076.311969999999</v>
      </c>
      <c r="D8" s="62">
        <v>647166</v>
      </c>
      <c r="E8" s="61">
        <v>7538.1342999999997</v>
      </c>
      <c r="F8" s="62">
        <v>277638.90000000002</v>
      </c>
      <c r="G8" s="61">
        <v>1574.62446</v>
      </c>
      <c r="H8" s="62">
        <v>58295.73</v>
      </c>
      <c r="I8" s="61">
        <v>4456.7299999999996</v>
      </c>
      <c r="J8" s="62">
        <v>163176.4</v>
      </c>
      <c r="K8" s="61">
        <v>674.53688999999997</v>
      </c>
      <c r="L8" s="62">
        <v>24217.49</v>
      </c>
    </row>
    <row r="9" spans="2:32" x14ac:dyDescent="0.2">
      <c r="B9" s="88" t="s">
        <v>31</v>
      </c>
      <c r="C9" s="61">
        <v>15562.282349999999</v>
      </c>
      <c r="D9" s="62">
        <v>1109100.1000000001</v>
      </c>
      <c r="E9" s="61">
        <v>11253.5574</v>
      </c>
      <c r="F9" s="62">
        <v>828018.3</v>
      </c>
      <c r="G9" s="61">
        <v>2302.0228099999999</v>
      </c>
      <c r="H9" s="62">
        <v>169611.6</v>
      </c>
      <c r="I9" s="61">
        <v>5489.6098099999999</v>
      </c>
      <c r="J9" s="62">
        <v>402124.4</v>
      </c>
      <c r="K9" s="61">
        <v>797.69982000000005</v>
      </c>
      <c r="L9" s="62">
        <v>57111.39</v>
      </c>
    </row>
    <row r="10" spans="2:32" x14ac:dyDescent="0.2">
      <c r="B10" s="88" t="s">
        <v>32</v>
      </c>
      <c r="C10" s="61">
        <v>13665.78852</v>
      </c>
      <c r="D10" s="62">
        <v>2150793.7000000002</v>
      </c>
      <c r="E10" s="61">
        <v>21258.594400000002</v>
      </c>
      <c r="F10" s="62">
        <v>3553319.7</v>
      </c>
      <c r="G10" s="61">
        <v>4530.31448</v>
      </c>
      <c r="H10" s="62">
        <v>770828.87</v>
      </c>
      <c r="I10" s="61">
        <v>7657.83835</v>
      </c>
      <c r="J10" s="62">
        <v>1254160</v>
      </c>
      <c r="K10" s="61">
        <v>1080.6499200000001</v>
      </c>
      <c r="L10" s="62">
        <v>176504.56</v>
      </c>
    </row>
    <row r="11" spans="2:32" x14ac:dyDescent="0.2">
      <c r="B11" s="88" t="s">
        <v>33</v>
      </c>
      <c r="C11" s="61">
        <v>7014.4192999999996</v>
      </c>
      <c r="D11" s="62">
        <v>2481498.7000000002</v>
      </c>
      <c r="E11" s="61">
        <v>19325.697400000001</v>
      </c>
      <c r="F11" s="62">
        <v>7015589.5999999996</v>
      </c>
      <c r="G11" s="61">
        <v>5463.8704200000002</v>
      </c>
      <c r="H11" s="62">
        <v>2003145.6</v>
      </c>
      <c r="I11" s="61">
        <v>4874.6563299999998</v>
      </c>
      <c r="J11" s="62">
        <v>1731493.5</v>
      </c>
      <c r="K11" s="61">
        <v>684.29693999999995</v>
      </c>
      <c r="L11" s="62">
        <v>240471.62</v>
      </c>
    </row>
    <row r="12" spans="2:32" x14ac:dyDescent="0.2">
      <c r="B12" s="88" t="s">
        <v>34</v>
      </c>
      <c r="C12" s="61">
        <v>2955.3424</v>
      </c>
      <c r="D12" s="62">
        <v>1803537</v>
      </c>
      <c r="E12" s="61">
        <v>11267.436100000001</v>
      </c>
      <c r="F12" s="62">
        <v>6926151.7999999998</v>
      </c>
      <c r="G12" s="61">
        <v>3572.78442</v>
      </c>
      <c r="H12" s="62">
        <v>2201228.6800000002</v>
      </c>
      <c r="I12" s="61">
        <v>2129.22532</v>
      </c>
      <c r="J12" s="62">
        <v>1296219.1000000001</v>
      </c>
      <c r="K12" s="61">
        <v>250.94607999999999</v>
      </c>
      <c r="L12" s="62">
        <v>154103.49</v>
      </c>
    </row>
    <row r="13" spans="2:32" x14ac:dyDescent="0.2">
      <c r="B13" s="88" t="s">
        <v>35</v>
      </c>
      <c r="C13" s="61">
        <v>1517.9930899999999</v>
      </c>
      <c r="D13" s="62">
        <v>1309347.1000000001</v>
      </c>
      <c r="E13" s="61">
        <v>7123.0268999999998</v>
      </c>
      <c r="F13" s="62">
        <v>6153488.5</v>
      </c>
      <c r="G13" s="61">
        <v>1936.2599600000001</v>
      </c>
      <c r="H13" s="62">
        <v>1673585.05</v>
      </c>
      <c r="I13" s="61">
        <v>1039.12628</v>
      </c>
      <c r="J13" s="62">
        <v>896285</v>
      </c>
      <c r="K13" s="61">
        <v>137.26765</v>
      </c>
      <c r="L13" s="62">
        <v>118760.32000000001</v>
      </c>
    </row>
    <row r="14" spans="2:32" x14ac:dyDescent="0.2">
      <c r="B14" s="88" t="s">
        <v>36</v>
      </c>
      <c r="C14" s="61">
        <v>2677.2402400000001</v>
      </c>
      <c r="D14" s="62">
        <v>4666279.7</v>
      </c>
      <c r="E14" s="61">
        <v>15113.9566</v>
      </c>
      <c r="F14" s="62">
        <v>28066146.5</v>
      </c>
      <c r="G14" s="61">
        <v>3646.61697</v>
      </c>
      <c r="H14" s="62">
        <v>6418560.1100000003</v>
      </c>
      <c r="I14" s="61">
        <v>1668.7086300000001</v>
      </c>
      <c r="J14" s="62">
        <v>3016511</v>
      </c>
      <c r="K14" s="61">
        <v>273.29449</v>
      </c>
      <c r="L14" s="62">
        <v>508593.47</v>
      </c>
    </row>
    <row r="15" spans="2:32" x14ac:dyDescent="0.2">
      <c r="B15" s="88" t="s">
        <v>37</v>
      </c>
      <c r="C15" s="61">
        <v>96.343990000000005</v>
      </c>
      <c r="D15" s="62">
        <v>664085.4</v>
      </c>
      <c r="E15" s="61">
        <v>913.01819999999998</v>
      </c>
      <c r="F15" s="62">
        <v>6189772.7000000002</v>
      </c>
      <c r="G15" s="61">
        <v>154.42646999999999</v>
      </c>
      <c r="H15" s="62">
        <v>1041490.31</v>
      </c>
      <c r="I15" s="61">
        <v>102.76039</v>
      </c>
      <c r="J15" s="62">
        <v>687311.1</v>
      </c>
      <c r="K15" s="61">
        <v>18.254809999999999</v>
      </c>
      <c r="L15" s="62">
        <v>122219.53</v>
      </c>
    </row>
    <row r="16" spans="2:32" x14ac:dyDescent="0.2">
      <c r="B16" s="90" t="s">
        <v>505</v>
      </c>
      <c r="C16" s="61">
        <v>58.414070000000002</v>
      </c>
      <c r="D16" s="62">
        <v>1180949.3</v>
      </c>
      <c r="E16" s="61">
        <v>439.6003</v>
      </c>
      <c r="F16" s="62">
        <v>11178806.699999999</v>
      </c>
      <c r="G16" s="61">
        <v>66.987489999999994</v>
      </c>
      <c r="H16" s="62">
        <v>3014128.11</v>
      </c>
      <c r="I16" s="61">
        <v>45.999029999999998</v>
      </c>
      <c r="J16" s="62">
        <v>863697.3</v>
      </c>
      <c r="K16" s="61">
        <v>15.40057</v>
      </c>
      <c r="L16" s="62">
        <v>431355.55</v>
      </c>
    </row>
    <row r="17" spans="2:14" ht="13.5" thickBot="1" x14ac:dyDescent="0.25">
      <c r="B17" s="122" t="s">
        <v>0</v>
      </c>
      <c r="C17" s="123">
        <f t="shared" ref="C17:L17" si="0">SUM(C6:C16)</f>
        <v>149445.63399999999</v>
      </c>
      <c r="D17" s="129">
        <f t="shared" si="0"/>
        <v>16542583.200000001</v>
      </c>
      <c r="E17" s="123">
        <f t="shared" si="0"/>
        <v>139731.17939999999</v>
      </c>
      <c r="F17" s="129">
        <f t="shared" si="0"/>
        <v>70335982.299999997</v>
      </c>
      <c r="G17" s="123">
        <f t="shared" si="0"/>
        <v>28155.177689999997</v>
      </c>
      <c r="H17" s="129">
        <f t="shared" si="0"/>
        <v>17379162.150000002</v>
      </c>
      <c r="I17" s="123">
        <f t="shared" si="0"/>
        <v>53649.803419999989</v>
      </c>
      <c r="J17" s="129">
        <f t="shared" si="0"/>
        <v>10418178.300000001</v>
      </c>
      <c r="K17" s="123">
        <f t="shared" si="0"/>
        <v>9084.4045499999993</v>
      </c>
      <c r="L17" s="129">
        <f t="shared" si="0"/>
        <v>1850590.81</v>
      </c>
    </row>
    <row r="18" spans="2:14" x14ac:dyDescent="0.2">
      <c r="B18" s="64"/>
      <c r="C18" s="64"/>
      <c r="D18" s="64"/>
      <c r="E18" s="64"/>
      <c r="F18" s="64"/>
      <c r="G18" s="64"/>
      <c r="H18" s="64"/>
      <c r="I18" s="64"/>
      <c r="J18" s="64"/>
      <c r="K18" s="64"/>
      <c r="L18" s="64"/>
    </row>
    <row r="19" spans="2:14" x14ac:dyDescent="0.2">
      <c r="B19" s="288" t="s">
        <v>18</v>
      </c>
      <c r="C19" s="283"/>
      <c r="D19" s="283"/>
      <c r="E19" s="283"/>
      <c r="F19" s="283"/>
      <c r="G19" s="283"/>
      <c r="H19" s="283"/>
      <c r="I19" s="283"/>
      <c r="J19" s="283"/>
      <c r="K19" s="283"/>
      <c r="L19" s="283"/>
    </row>
    <row r="21" spans="2:14" x14ac:dyDescent="0.2">
      <c r="B21" s="166"/>
      <c r="C21" s="166"/>
      <c r="D21" s="166"/>
      <c r="E21" s="166"/>
      <c r="F21" s="166"/>
      <c r="G21" s="166"/>
      <c r="H21" s="166"/>
      <c r="I21" s="166"/>
      <c r="J21" s="166"/>
      <c r="K21" s="166"/>
      <c r="L21" s="166"/>
      <c r="M21" s="166"/>
    </row>
    <row r="22" spans="2:14" x14ac:dyDescent="0.2">
      <c r="B22" s="222"/>
      <c r="C22" s="222"/>
      <c r="D22" s="222"/>
      <c r="E22" s="222"/>
      <c r="F22" s="222"/>
      <c r="G22" s="222"/>
      <c r="H22" s="222"/>
      <c r="I22" s="222"/>
      <c r="J22" s="222"/>
      <c r="K22" s="222"/>
      <c r="L22" s="222"/>
      <c r="M22" s="222"/>
      <c r="N22" s="169"/>
    </row>
    <row r="23" spans="2:14" x14ac:dyDescent="0.2">
      <c r="B23" s="222"/>
      <c r="C23" s="222"/>
      <c r="D23" s="222"/>
      <c r="E23" s="222"/>
      <c r="F23" s="222"/>
      <c r="G23" s="222"/>
      <c r="H23" s="222"/>
      <c r="I23" s="222"/>
      <c r="J23" s="222"/>
      <c r="K23" s="222"/>
      <c r="L23" s="222"/>
      <c r="M23" s="222"/>
      <c r="N23" s="169"/>
    </row>
    <row r="24" spans="2:14" x14ac:dyDescent="0.2">
      <c r="B24" s="222"/>
      <c r="C24" s="222"/>
      <c r="D24" s="222"/>
      <c r="E24" s="222"/>
      <c r="F24" s="222"/>
      <c r="G24" s="222"/>
      <c r="H24" s="222"/>
      <c r="I24" s="222"/>
      <c r="J24" s="222"/>
      <c r="K24" s="222"/>
      <c r="L24" s="222"/>
      <c r="M24" s="222"/>
      <c r="N24" s="169"/>
    </row>
    <row r="25" spans="2:14" x14ac:dyDescent="0.2">
      <c r="B25" s="222"/>
      <c r="C25" s="229"/>
      <c r="D25" s="222"/>
      <c r="E25" s="222"/>
      <c r="F25" s="222"/>
      <c r="G25" s="222"/>
      <c r="H25" s="222"/>
      <c r="I25" s="222"/>
      <c r="J25" s="222"/>
      <c r="K25" s="222"/>
      <c r="L25" s="222"/>
      <c r="M25" s="222"/>
      <c r="N25" s="169"/>
    </row>
    <row r="26" spans="2:14" x14ac:dyDescent="0.2">
      <c r="B26" s="222"/>
      <c r="C26" s="222"/>
      <c r="D26" s="222"/>
      <c r="E26" s="222"/>
      <c r="F26" s="222"/>
      <c r="G26" s="222"/>
      <c r="H26" s="222"/>
      <c r="I26" s="222"/>
      <c r="J26" s="222"/>
      <c r="K26" s="222"/>
      <c r="L26" s="222"/>
      <c r="M26" s="222"/>
      <c r="N26" s="169"/>
    </row>
    <row r="27" spans="2:14" x14ac:dyDescent="0.2">
      <c r="B27" s="222"/>
      <c r="C27" s="222"/>
      <c r="D27" s="222"/>
      <c r="E27" s="222"/>
      <c r="F27" s="222"/>
      <c r="G27" s="222"/>
      <c r="H27" s="222"/>
      <c r="I27" s="222"/>
      <c r="J27" s="222"/>
      <c r="K27" s="222"/>
      <c r="L27" s="222"/>
      <c r="M27" s="222"/>
      <c r="N27" s="169"/>
    </row>
    <row r="28" spans="2:14" x14ac:dyDescent="0.2">
      <c r="B28" s="222"/>
      <c r="C28" s="222"/>
      <c r="D28" s="222"/>
      <c r="E28" s="222"/>
      <c r="F28" s="222"/>
      <c r="G28" s="222"/>
      <c r="H28" s="222"/>
      <c r="I28" s="222"/>
      <c r="J28" s="222"/>
      <c r="K28" s="222"/>
      <c r="L28" s="222"/>
      <c r="M28" s="222"/>
      <c r="N28" s="169"/>
    </row>
    <row r="29" spans="2:14" x14ac:dyDescent="0.2">
      <c r="B29" s="222"/>
      <c r="C29" s="222"/>
      <c r="D29" s="222"/>
      <c r="E29" s="222"/>
      <c r="F29" s="222"/>
      <c r="G29" s="222"/>
      <c r="H29" s="222"/>
      <c r="I29" s="222"/>
      <c r="J29" s="222"/>
      <c r="K29" s="222"/>
      <c r="L29" s="222"/>
      <c r="M29" s="222"/>
      <c r="N29" s="169"/>
    </row>
    <row r="30" spans="2:14" x14ac:dyDescent="0.2">
      <c r="B30" s="222"/>
      <c r="C30" s="222"/>
      <c r="D30" s="222"/>
      <c r="E30" s="222"/>
      <c r="F30" s="222"/>
      <c r="G30" s="222"/>
      <c r="H30" s="222"/>
      <c r="I30" s="222"/>
      <c r="J30" s="222"/>
      <c r="K30" s="222"/>
      <c r="L30" s="222"/>
      <c r="M30" s="222"/>
      <c r="N30" s="169"/>
    </row>
    <row r="31" spans="2:14" x14ac:dyDescent="0.2">
      <c r="B31" s="222"/>
      <c r="C31" s="222"/>
      <c r="D31" s="222"/>
      <c r="E31" s="222"/>
      <c r="F31" s="222"/>
      <c r="G31" s="222"/>
      <c r="H31" s="222"/>
      <c r="I31" s="222"/>
      <c r="J31" s="222"/>
      <c r="K31" s="222"/>
      <c r="L31" s="222"/>
      <c r="M31" s="222"/>
      <c r="N31" s="169"/>
    </row>
    <row r="32" spans="2:14" x14ac:dyDescent="0.2">
      <c r="B32" s="222"/>
      <c r="C32" s="222"/>
      <c r="D32" s="222"/>
      <c r="E32" s="222"/>
      <c r="F32" s="222"/>
      <c r="G32" s="222"/>
      <c r="H32" s="222"/>
      <c r="I32" s="222"/>
      <c r="J32" s="222"/>
      <c r="K32" s="222"/>
      <c r="L32" s="222"/>
      <c r="M32" s="222"/>
      <c r="N32" s="169"/>
    </row>
    <row r="33" spans="2:13" x14ac:dyDescent="0.2">
      <c r="B33" s="222"/>
      <c r="C33" s="222"/>
      <c r="D33" s="222"/>
      <c r="E33" s="222"/>
      <c r="F33" s="222"/>
      <c r="G33" s="222"/>
      <c r="H33" s="222"/>
      <c r="I33" s="222"/>
      <c r="J33" s="222"/>
      <c r="K33" s="222"/>
      <c r="L33" s="222"/>
      <c r="M33" s="222"/>
    </row>
    <row r="34" spans="2:13" x14ac:dyDescent="0.2">
      <c r="B34" s="222"/>
      <c r="C34" s="222"/>
      <c r="D34" s="222"/>
      <c r="E34" s="222"/>
      <c r="F34" s="222"/>
      <c r="G34" s="222"/>
      <c r="H34" s="222"/>
      <c r="I34" s="222"/>
      <c r="J34" s="222"/>
      <c r="K34" s="222"/>
      <c r="L34" s="222"/>
      <c r="M34" s="222"/>
    </row>
    <row r="35" spans="2:13" x14ac:dyDescent="0.2">
      <c r="B35" s="222"/>
      <c r="C35" s="222"/>
      <c r="D35" s="222"/>
      <c r="E35" s="222"/>
      <c r="F35" s="222"/>
      <c r="G35" s="222"/>
      <c r="H35" s="222"/>
      <c r="I35" s="222"/>
      <c r="J35" s="222"/>
      <c r="K35" s="222"/>
      <c r="L35" s="222"/>
      <c r="M35" s="222"/>
    </row>
    <row r="36" spans="2:13" x14ac:dyDescent="0.2">
      <c r="B36" s="222"/>
      <c r="C36" s="222"/>
      <c r="D36" s="222"/>
      <c r="E36" s="222"/>
      <c r="F36" s="222"/>
      <c r="G36" s="222"/>
      <c r="H36" s="222"/>
      <c r="I36" s="222"/>
      <c r="J36" s="222"/>
      <c r="K36" s="222"/>
      <c r="L36" s="222"/>
      <c r="M36" s="222"/>
    </row>
  </sheetData>
  <mergeCells count="7">
    <mergeCell ref="B19:L19"/>
    <mergeCell ref="B4:B5"/>
    <mergeCell ref="C4:D4"/>
    <mergeCell ref="E4:F4"/>
    <mergeCell ref="G4:H4"/>
    <mergeCell ref="I4:J4"/>
    <mergeCell ref="K4:L4"/>
  </mergeCells>
  <pageMargins left="0.78740157480314965" right="0.78740157480314965" top="0.98425196850393704" bottom="0.98425196850393704" header="0.51181102362204722" footer="0.51181102362204722"/>
  <pageSetup paperSize="9" orientation="landscape" r:id="rId1"/>
  <headerFooter alignWithMargins="0"/>
  <colBreaks count="1" manualBreakCount="1">
    <brk id="14" max="42"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C1F"/>
    <pageSetUpPr fitToPage="1"/>
  </sheetPr>
  <dimension ref="B1:AF40"/>
  <sheetViews>
    <sheetView showGridLines="0" zoomScaleNormal="100" zoomScaleSheetLayoutView="100" zoomScalePageLayoutView="70" workbookViewId="0">
      <selection activeCell="B2" sqref="B2"/>
    </sheetView>
  </sheetViews>
  <sheetFormatPr baseColWidth="10" defaultRowHeight="12.75" x14ac:dyDescent="0.2"/>
  <cols>
    <col min="1" max="1" width="2.7109375" style="18" customWidth="1"/>
    <col min="2" max="2" width="18.5703125" style="18" customWidth="1"/>
    <col min="3" max="15" width="10.7109375" style="18" customWidth="1"/>
    <col min="16" max="16384" width="11.42578125" style="18"/>
  </cols>
  <sheetData>
    <row r="1" spans="2:32" s="55" customFormat="1" ht="21.75" customHeight="1" x14ac:dyDescent="0.2">
      <c r="B1" s="53" t="s">
        <v>698</v>
      </c>
      <c r="C1" s="54"/>
      <c r="D1" s="54"/>
      <c r="E1" s="54"/>
      <c r="F1" s="54"/>
      <c r="G1" s="54"/>
      <c r="H1" s="54"/>
      <c r="I1" s="54"/>
      <c r="J1" s="54"/>
      <c r="K1" s="54"/>
      <c r="L1" s="54"/>
      <c r="M1" s="54"/>
      <c r="N1" s="54"/>
      <c r="O1" s="54"/>
      <c r="P1" s="54"/>
      <c r="Q1" s="54"/>
      <c r="R1" s="54"/>
      <c r="S1" s="54"/>
      <c r="T1" s="53"/>
      <c r="U1" s="53"/>
      <c r="V1" s="53"/>
      <c r="W1" s="53"/>
      <c r="X1" s="53"/>
      <c r="Y1" s="53"/>
      <c r="Z1" s="53"/>
      <c r="AA1" s="53"/>
      <c r="AB1" s="53"/>
      <c r="AC1" s="53"/>
      <c r="AD1" s="53"/>
      <c r="AE1" s="53"/>
      <c r="AF1" s="53"/>
    </row>
    <row r="2" spans="2:32" s="55" customFormat="1" ht="15.75" x14ac:dyDescent="0.2">
      <c r="B2" s="195"/>
      <c r="C2" s="54"/>
      <c r="D2" s="54"/>
      <c r="E2" s="54"/>
      <c r="F2" s="54"/>
      <c r="G2" s="54"/>
      <c r="H2" s="54"/>
      <c r="I2" s="54"/>
      <c r="J2" s="54"/>
      <c r="K2" s="54"/>
      <c r="L2" s="54"/>
      <c r="M2" s="54"/>
      <c r="N2" s="54"/>
      <c r="O2" s="54"/>
      <c r="P2" s="54"/>
      <c r="Q2" s="54"/>
      <c r="R2" s="54"/>
      <c r="S2" s="54"/>
      <c r="T2" s="53"/>
      <c r="U2" s="53"/>
      <c r="V2" s="53"/>
      <c r="W2" s="53"/>
      <c r="X2" s="53"/>
      <c r="Y2" s="53"/>
      <c r="Z2" s="53"/>
      <c r="AA2" s="53"/>
      <c r="AB2" s="53"/>
      <c r="AC2" s="53"/>
      <c r="AD2" s="53"/>
      <c r="AE2" s="53"/>
      <c r="AF2" s="53"/>
    </row>
    <row r="4" spans="2:32" s="57" customFormat="1" x14ac:dyDescent="0.2">
      <c r="B4" s="279" t="s">
        <v>564</v>
      </c>
      <c r="C4" s="292" t="s">
        <v>57</v>
      </c>
      <c r="D4" s="275"/>
      <c r="E4" s="278" t="s">
        <v>520</v>
      </c>
      <c r="F4" s="277"/>
      <c r="G4" s="278" t="s">
        <v>521</v>
      </c>
      <c r="H4" s="275"/>
      <c r="I4" s="278" t="s">
        <v>522</v>
      </c>
      <c r="J4" s="275"/>
      <c r="K4" s="293" t="s">
        <v>61</v>
      </c>
      <c r="L4" s="275"/>
      <c r="M4" s="96"/>
      <c r="N4" s="96"/>
    </row>
    <row r="5" spans="2:32" ht="38.25" x14ac:dyDescent="0.2">
      <c r="B5" s="280"/>
      <c r="C5" s="117" t="s">
        <v>555</v>
      </c>
      <c r="D5" s="118" t="s">
        <v>570</v>
      </c>
      <c r="E5" s="117" t="s">
        <v>555</v>
      </c>
      <c r="F5" s="186" t="s">
        <v>570</v>
      </c>
      <c r="G5" s="117" t="s">
        <v>555</v>
      </c>
      <c r="H5" s="186" t="s">
        <v>570</v>
      </c>
      <c r="I5" s="117" t="s">
        <v>555</v>
      </c>
      <c r="J5" s="186" t="s">
        <v>570</v>
      </c>
      <c r="K5" s="117" t="s">
        <v>555</v>
      </c>
      <c r="L5" s="186" t="s">
        <v>570</v>
      </c>
      <c r="M5" s="64"/>
      <c r="N5" s="64"/>
    </row>
    <row r="6" spans="2:32" x14ac:dyDescent="0.2">
      <c r="B6" s="88">
        <v>0</v>
      </c>
      <c r="C6" s="107">
        <v>3692.511242</v>
      </c>
      <c r="D6" s="98">
        <v>0</v>
      </c>
      <c r="E6" s="107">
        <v>6299.2505620000002</v>
      </c>
      <c r="F6" s="98">
        <v>0</v>
      </c>
      <c r="G6" s="107">
        <v>2137.6850899999999</v>
      </c>
      <c r="H6" s="98">
        <v>0</v>
      </c>
      <c r="I6" s="107">
        <v>2833.5787999999998</v>
      </c>
      <c r="J6" s="98">
        <v>0</v>
      </c>
      <c r="K6" s="107">
        <v>2842.8147199999999</v>
      </c>
      <c r="L6" s="98">
        <v>0</v>
      </c>
      <c r="M6" s="64"/>
      <c r="N6" s="64"/>
    </row>
    <row r="7" spans="2:32" x14ac:dyDescent="0.2">
      <c r="B7" s="88" t="s">
        <v>19</v>
      </c>
      <c r="C7" s="107">
        <v>6654.4981360000002</v>
      </c>
      <c r="D7" s="98">
        <v>31373.500100000001</v>
      </c>
      <c r="E7" s="107">
        <v>10260.677205</v>
      </c>
      <c r="F7" s="98">
        <v>51623.237999999998</v>
      </c>
      <c r="G7" s="107">
        <v>1540.29791</v>
      </c>
      <c r="H7" s="98">
        <v>8328.2340000000004</v>
      </c>
      <c r="I7" s="107">
        <v>2038.8485000000001</v>
      </c>
      <c r="J7" s="98">
        <v>10708.24</v>
      </c>
      <c r="K7" s="107">
        <v>1378.9373000000001</v>
      </c>
      <c r="L7" s="98">
        <v>7716.2209999999995</v>
      </c>
    </row>
    <row r="8" spans="2:32" x14ac:dyDescent="0.2">
      <c r="B8" s="88" t="s">
        <v>20</v>
      </c>
      <c r="C8" s="107">
        <v>1466.962499</v>
      </c>
      <c r="D8" s="98">
        <v>20528.5605</v>
      </c>
      <c r="E8" s="107">
        <v>8538.5904250000003</v>
      </c>
      <c r="F8" s="98">
        <v>128015.83100000001</v>
      </c>
      <c r="G8" s="107">
        <v>2686.6887900000002</v>
      </c>
      <c r="H8" s="98">
        <v>41241.387000000002</v>
      </c>
      <c r="I8" s="107">
        <v>3576.0852</v>
      </c>
      <c r="J8" s="98">
        <v>55056.33</v>
      </c>
      <c r="K8" s="107">
        <v>3829.34888</v>
      </c>
      <c r="L8" s="98">
        <v>61584.504999999997</v>
      </c>
    </row>
    <row r="9" spans="2:32" x14ac:dyDescent="0.2">
      <c r="B9" s="88" t="s">
        <v>21</v>
      </c>
      <c r="C9" s="107">
        <v>747.82714099999998</v>
      </c>
      <c r="D9" s="98">
        <v>17712.997500000001</v>
      </c>
      <c r="E9" s="107">
        <v>8605.7062490000008</v>
      </c>
      <c r="F9" s="98">
        <v>215636.959</v>
      </c>
      <c r="G9" s="107">
        <v>3512.27466</v>
      </c>
      <c r="H9" s="98">
        <v>88831.262000000002</v>
      </c>
      <c r="I9" s="107">
        <v>4475.5407999999998</v>
      </c>
      <c r="J9" s="98">
        <v>112937.09</v>
      </c>
      <c r="K9" s="107">
        <v>9604.5441300000002</v>
      </c>
      <c r="L9" s="98">
        <v>241814.28700000001</v>
      </c>
    </row>
    <row r="10" spans="2:32" x14ac:dyDescent="0.2">
      <c r="B10" s="88" t="s">
        <v>22</v>
      </c>
      <c r="C10" s="107">
        <v>232.30054899999999</v>
      </c>
      <c r="D10" s="98">
        <v>8836.9884000000002</v>
      </c>
      <c r="E10" s="107">
        <v>28882.635692</v>
      </c>
      <c r="F10" s="98">
        <v>1181422.95</v>
      </c>
      <c r="G10" s="107">
        <v>13597.83064</v>
      </c>
      <c r="H10" s="98">
        <v>562269.80900000001</v>
      </c>
      <c r="I10" s="107">
        <v>14616.117899999999</v>
      </c>
      <c r="J10" s="98">
        <v>598898.78</v>
      </c>
      <c r="K10" s="107">
        <v>21553.80428</v>
      </c>
      <c r="L10" s="98">
        <v>864073.76899999997</v>
      </c>
    </row>
    <row r="11" spans="2:32" x14ac:dyDescent="0.2">
      <c r="B11" s="88" t="s">
        <v>23</v>
      </c>
      <c r="C11" s="100">
        <v>13.174072000000001</v>
      </c>
      <c r="D11" s="100">
        <v>693.05830000000003</v>
      </c>
      <c r="E11" s="107">
        <v>22081.203667999998</v>
      </c>
      <c r="F11" s="98">
        <v>1321333.44</v>
      </c>
      <c r="G11" s="107">
        <v>23072.30373</v>
      </c>
      <c r="H11" s="98">
        <v>1435750.2860000001</v>
      </c>
      <c r="I11" s="107">
        <v>23181.0121</v>
      </c>
      <c r="J11" s="98">
        <v>1441843.15</v>
      </c>
      <c r="K11" s="107">
        <v>20789.768199999999</v>
      </c>
      <c r="L11" s="98">
        <v>1283427.3540000001</v>
      </c>
    </row>
    <row r="12" spans="2:32" x14ac:dyDescent="0.2">
      <c r="B12" s="88" t="s">
        <v>24</v>
      </c>
      <c r="C12" s="237" t="s">
        <v>645</v>
      </c>
      <c r="D12" s="237" t="s">
        <v>645</v>
      </c>
      <c r="E12" s="107">
        <v>6832.948566</v>
      </c>
      <c r="F12" s="98">
        <v>584238.71100000001</v>
      </c>
      <c r="G12" s="107">
        <v>18198.280869999999</v>
      </c>
      <c r="H12" s="98">
        <v>1580979.6680000001</v>
      </c>
      <c r="I12" s="107">
        <v>18301.6679</v>
      </c>
      <c r="J12" s="98">
        <v>1589080.96</v>
      </c>
      <c r="K12" s="107">
        <v>12053.772859999999</v>
      </c>
      <c r="L12" s="98">
        <v>1035120.535</v>
      </c>
    </row>
    <row r="13" spans="2:32" x14ac:dyDescent="0.2">
      <c r="B13" s="88" t="s">
        <v>25</v>
      </c>
      <c r="C13" s="237" t="s">
        <v>645</v>
      </c>
      <c r="D13" s="237" t="s">
        <v>645</v>
      </c>
      <c r="E13" s="107">
        <v>3615.5199600000001</v>
      </c>
      <c r="F13" s="98">
        <v>424129.908</v>
      </c>
      <c r="G13" s="107">
        <v>16705.36664</v>
      </c>
      <c r="H13" s="98">
        <v>1995454.044</v>
      </c>
      <c r="I13" s="107">
        <v>18030.741999999998</v>
      </c>
      <c r="J13" s="98">
        <v>2169999.25</v>
      </c>
      <c r="K13" s="107">
        <v>8207.9070800000009</v>
      </c>
      <c r="L13" s="98">
        <v>975725.32400000002</v>
      </c>
    </row>
    <row r="14" spans="2:32" x14ac:dyDescent="0.2">
      <c r="B14" s="88" t="s">
        <v>26</v>
      </c>
      <c r="C14" s="107">
        <v>0</v>
      </c>
      <c r="D14" s="98">
        <v>0</v>
      </c>
      <c r="E14" s="107">
        <v>629.48723199999995</v>
      </c>
      <c r="F14" s="98">
        <v>112457.026</v>
      </c>
      <c r="G14" s="107">
        <v>6292.5219200000001</v>
      </c>
      <c r="H14" s="98">
        <v>1155262.8559999999</v>
      </c>
      <c r="I14" s="107">
        <v>7812.9543999999996</v>
      </c>
      <c r="J14" s="98">
        <v>1437499.93</v>
      </c>
      <c r="K14" s="107">
        <v>2722.1632500000001</v>
      </c>
      <c r="L14" s="98">
        <v>500342.39399999997</v>
      </c>
    </row>
    <row r="15" spans="2:32" x14ac:dyDescent="0.2">
      <c r="B15" s="88" t="s">
        <v>27</v>
      </c>
      <c r="C15" s="237" t="s">
        <v>645</v>
      </c>
      <c r="D15" s="237" t="s">
        <v>645</v>
      </c>
      <c r="E15" s="107">
        <v>76.533895999999999</v>
      </c>
      <c r="F15" s="98">
        <v>24544.687000000002</v>
      </c>
      <c r="G15" s="107">
        <v>1441.56675</v>
      </c>
      <c r="H15" s="98">
        <v>468005.99699999997</v>
      </c>
      <c r="I15" s="107">
        <v>2357.8053</v>
      </c>
      <c r="J15" s="98">
        <v>772300.54</v>
      </c>
      <c r="K15" s="107">
        <v>860.16738999999995</v>
      </c>
      <c r="L15" s="98">
        <v>287293.38900000002</v>
      </c>
    </row>
    <row r="16" spans="2:32" x14ac:dyDescent="0.2">
      <c r="B16" s="88" t="s">
        <v>28</v>
      </c>
      <c r="C16" s="100">
        <v>0</v>
      </c>
      <c r="D16" s="100">
        <v>0</v>
      </c>
      <c r="E16" s="107">
        <v>9.9419050000000002</v>
      </c>
      <c r="F16" s="98">
        <v>6493.7939999999999</v>
      </c>
      <c r="G16" s="107">
        <v>209.04318000000001</v>
      </c>
      <c r="H16" s="98">
        <v>136534.163</v>
      </c>
      <c r="I16" s="107">
        <v>459.97919999999999</v>
      </c>
      <c r="J16" s="98">
        <v>301646.96999999997</v>
      </c>
      <c r="K16" s="107">
        <v>211.94908000000001</v>
      </c>
      <c r="L16" s="98">
        <v>141540.21100000001</v>
      </c>
    </row>
    <row r="17" spans="2:14" x14ac:dyDescent="0.2">
      <c r="B17" s="89" t="s">
        <v>674</v>
      </c>
      <c r="C17" s="107">
        <v>0</v>
      </c>
      <c r="D17" s="107">
        <v>0</v>
      </c>
      <c r="E17" s="107">
        <v>10.528570999999999</v>
      </c>
      <c r="F17" s="98">
        <v>13221.027</v>
      </c>
      <c r="G17" s="107">
        <v>63.995609999999999</v>
      </c>
      <c r="H17" s="98">
        <v>105814.666</v>
      </c>
      <c r="I17" s="107">
        <v>140.49760000000001</v>
      </c>
      <c r="J17" s="98">
        <v>307897.8</v>
      </c>
      <c r="K17" s="107">
        <v>72.116650000000007</v>
      </c>
      <c r="L17" s="98">
        <v>160208.829</v>
      </c>
    </row>
    <row r="18" spans="2:14" ht="13.5" thickBot="1" x14ac:dyDescent="0.25">
      <c r="B18" s="122" t="s">
        <v>0</v>
      </c>
      <c r="C18" s="123">
        <f>SUM(C6:C17)</f>
        <v>12807.273638999999</v>
      </c>
      <c r="D18" s="129">
        <f t="shared" ref="D18:L18" si="0">SUM(D6:D17)</f>
        <v>79145.104800000001</v>
      </c>
      <c r="E18" s="123">
        <f t="shared" si="0"/>
        <v>95843.023931000018</v>
      </c>
      <c r="F18" s="129">
        <f t="shared" si="0"/>
        <v>4063117.571</v>
      </c>
      <c r="G18" s="123">
        <f t="shared" si="0"/>
        <v>89457.855790000001</v>
      </c>
      <c r="H18" s="129">
        <f t="shared" si="0"/>
        <v>7578472.3719999995</v>
      </c>
      <c r="I18" s="123">
        <f t="shared" si="0"/>
        <v>97824.829700000002</v>
      </c>
      <c r="J18" s="129">
        <f t="shared" si="0"/>
        <v>8797869.040000001</v>
      </c>
      <c r="K18" s="123">
        <f t="shared" si="0"/>
        <v>84127.293820000006</v>
      </c>
      <c r="L18" s="129">
        <f t="shared" si="0"/>
        <v>5558846.8180000009</v>
      </c>
      <c r="M18" s="178"/>
    </row>
    <row r="20" spans="2:14" x14ac:dyDescent="0.2">
      <c r="B20" s="94" t="s">
        <v>551</v>
      </c>
    </row>
    <row r="21" spans="2:14" x14ac:dyDescent="0.2">
      <c r="B21" s="288" t="s">
        <v>552</v>
      </c>
      <c r="C21" s="283"/>
      <c r="D21" s="283"/>
      <c r="E21" s="283"/>
      <c r="F21" s="283"/>
      <c r="G21" s="283"/>
      <c r="H21" s="283"/>
      <c r="I21" s="283"/>
      <c r="J21" s="283"/>
      <c r="K21" s="283"/>
      <c r="L21" s="283"/>
    </row>
    <row r="22" spans="2:14" x14ac:dyDescent="0.2">
      <c r="B22" s="94" t="s">
        <v>670</v>
      </c>
    </row>
    <row r="23" spans="2:14" x14ac:dyDescent="0.2">
      <c r="M23" s="169"/>
      <c r="N23" s="169"/>
    </row>
    <row r="24" spans="2:14" x14ac:dyDescent="0.2">
      <c r="B24" s="166"/>
      <c r="C24" s="169"/>
      <c r="D24" s="169"/>
      <c r="E24" s="169"/>
      <c r="F24" s="169"/>
      <c r="G24" s="169"/>
      <c r="H24" s="169"/>
      <c r="I24" s="169"/>
      <c r="J24" s="169"/>
      <c r="K24" s="169"/>
      <c r="L24" s="169"/>
      <c r="M24" s="169"/>
      <c r="N24" s="169"/>
    </row>
    <row r="25" spans="2:14" x14ac:dyDescent="0.2">
      <c r="B25" s="222"/>
      <c r="C25" s="222"/>
      <c r="D25" s="222"/>
      <c r="E25" s="222"/>
      <c r="F25" s="222"/>
      <c r="G25" s="222"/>
      <c r="H25" s="222"/>
      <c r="I25" s="222"/>
      <c r="J25" s="222"/>
      <c r="K25" s="222"/>
      <c r="L25" s="222"/>
      <c r="M25" s="222"/>
      <c r="N25" s="169"/>
    </row>
    <row r="26" spans="2:14" x14ac:dyDescent="0.2">
      <c r="B26" s="222"/>
      <c r="C26" s="222"/>
      <c r="D26" s="222"/>
      <c r="E26" s="222"/>
      <c r="F26" s="222"/>
      <c r="G26" s="222"/>
      <c r="H26" s="222"/>
      <c r="I26" s="222"/>
      <c r="J26" s="222"/>
      <c r="K26" s="222"/>
      <c r="L26" s="222"/>
      <c r="M26" s="222"/>
      <c r="N26" s="169"/>
    </row>
    <row r="27" spans="2:14" x14ac:dyDescent="0.2">
      <c r="B27" s="222"/>
      <c r="C27" s="222"/>
      <c r="D27" s="222"/>
      <c r="E27" s="222"/>
      <c r="F27" s="222"/>
      <c r="G27" s="222"/>
      <c r="H27" s="222"/>
      <c r="I27" s="222"/>
      <c r="J27" s="222"/>
      <c r="K27" s="222"/>
      <c r="L27" s="222"/>
      <c r="M27" s="222"/>
      <c r="N27" s="169"/>
    </row>
    <row r="28" spans="2:14" x14ac:dyDescent="0.2">
      <c r="B28" s="222"/>
      <c r="C28" s="222"/>
      <c r="D28" s="222"/>
      <c r="E28" s="222"/>
      <c r="F28" s="222"/>
      <c r="G28" s="222"/>
      <c r="H28" s="222"/>
      <c r="I28" s="222"/>
      <c r="J28" s="222"/>
      <c r="K28" s="222"/>
      <c r="L28" s="222"/>
      <c r="M28" s="222"/>
      <c r="N28" s="169"/>
    </row>
    <row r="29" spans="2:14" x14ac:dyDescent="0.2">
      <c r="B29" s="222"/>
      <c r="C29" s="222"/>
      <c r="D29" s="222"/>
      <c r="E29" s="222"/>
      <c r="F29" s="222"/>
      <c r="G29" s="222"/>
      <c r="H29" s="222"/>
      <c r="I29" s="222"/>
      <c r="J29" s="222"/>
      <c r="K29" s="222"/>
      <c r="L29" s="222"/>
      <c r="M29" s="222"/>
      <c r="N29" s="169"/>
    </row>
    <row r="30" spans="2:14" x14ac:dyDescent="0.2">
      <c r="B30" s="222"/>
      <c r="C30" s="222"/>
      <c r="D30" s="222"/>
      <c r="E30" s="222"/>
      <c r="F30" s="222"/>
      <c r="G30" s="222"/>
      <c r="H30" s="222"/>
      <c r="I30" s="222"/>
      <c r="J30" s="222"/>
      <c r="K30" s="222"/>
      <c r="L30" s="222"/>
      <c r="M30" s="222"/>
      <c r="N30" s="169"/>
    </row>
    <row r="31" spans="2:14" x14ac:dyDescent="0.2">
      <c r="B31" s="222"/>
      <c r="C31" s="222"/>
      <c r="D31" s="222"/>
      <c r="E31" s="222"/>
      <c r="F31" s="222"/>
      <c r="G31" s="222"/>
      <c r="H31" s="222"/>
      <c r="I31" s="222"/>
      <c r="J31" s="222"/>
      <c r="K31" s="222"/>
      <c r="L31" s="222"/>
      <c r="M31" s="222"/>
      <c r="N31" s="169"/>
    </row>
    <row r="32" spans="2:14" x14ac:dyDescent="0.2">
      <c r="B32" s="222"/>
      <c r="C32" s="222"/>
      <c r="D32" s="222"/>
      <c r="E32" s="222"/>
      <c r="F32" s="222"/>
      <c r="G32" s="222"/>
      <c r="H32" s="222"/>
      <c r="I32" s="222"/>
      <c r="J32" s="222"/>
      <c r="K32" s="222"/>
      <c r="L32" s="222"/>
      <c r="M32" s="222"/>
      <c r="N32" s="169"/>
    </row>
    <row r="33" spans="2:14" x14ac:dyDescent="0.2">
      <c r="B33" s="222"/>
      <c r="C33" s="222"/>
      <c r="D33" s="222"/>
      <c r="E33" s="222"/>
      <c r="F33" s="222"/>
      <c r="G33" s="222"/>
      <c r="H33" s="222"/>
      <c r="I33" s="222"/>
      <c r="J33" s="222"/>
      <c r="K33" s="222"/>
      <c r="L33" s="222"/>
      <c r="M33" s="222"/>
      <c r="N33" s="169"/>
    </row>
    <row r="34" spans="2:14" x14ac:dyDescent="0.2">
      <c r="B34" s="222"/>
      <c r="C34" s="222"/>
      <c r="D34" s="222"/>
      <c r="E34" s="222"/>
      <c r="F34" s="222"/>
      <c r="G34" s="222"/>
      <c r="H34" s="222"/>
      <c r="I34" s="222"/>
      <c r="J34" s="222"/>
      <c r="K34" s="222"/>
      <c r="L34" s="222"/>
      <c r="M34" s="222"/>
      <c r="N34" s="169"/>
    </row>
    <row r="35" spans="2:14" x14ac:dyDescent="0.2">
      <c r="B35" s="222"/>
      <c r="C35" s="222"/>
      <c r="D35" s="222"/>
      <c r="E35" s="222"/>
      <c r="F35" s="222"/>
      <c r="G35" s="222"/>
      <c r="H35" s="222"/>
      <c r="I35" s="222"/>
      <c r="J35" s="222"/>
      <c r="K35" s="222"/>
      <c r="L35" s="222"/>
      <c r="M35" s="222"/>
      <c r="N35" s="169"/>
    </row>
    <row r="36" spans="2:14" x14ac:dyDescent="0.2">
      <c r="B36" s="222"/>
      <c r="C36" s="222"/>
      <c r="D36" s="222"/>
      <c r="E36" s="222"/>
      <c r="F36" s="222"/>
      <c r="G36" s="222"/>
      <c r="H36" s="222"/>
      <c r="I36" s="222"/>
      <c r="J36" s="222"/>
      <c r="K36" s="222"/>
      <c r="L36" s="222"/>
      <c r="M36" s="222"/>
    </row>
    <row r="37" spans="2:14" x14ac:dyDescent="0.2">
      <c r="B37" s="222"/>
      <c r="C37" s="222"/>
      <c r="D37" s="222"/>
      <c r="E37" s="222"/>
      <c r="F37" s="222"/>
      <c r="G37" s="222"/>
      <c r="H37" s="222"/>
      <c r="I37" s="222"/>
      <c r="J37" s="222"/>
      <c r="K37" s="222"/>
      <c r="L37" s="222"/>
      <c r="M37" s="222"/>
    </row>
    <row r="38" spans="2:14" x14ac:dyDescent="0.2">
      <c r="B38" s="222"/>
      <c r="C38" s="222"/>
      <c r="D38" s="222"/>
      <c r="E38" s="222"/>
      <c r="F38" s="222"/>
      <c r="G38" s="222"/>
      <c r="H38" s="222"/>
      <c r="I38" s="222"/>
      <c r="J38" s="222"/>
      <c r="K38" s="222"/>
      <c r="L38" s="222"/>
      <c r="M38" s="222"/>
    </row>
    <row r="39" spans="2:14" x14ac:dyDescent="0.2">
      <c r="B39" s="222"/>
      <c r="C39" s="222"/>
      <c r="D39" s="222"/>
      <c r="E39" s="222"/>
      <c r="F39" s="222"/>
      <c r="G39" s="222"/>
      <c r="H39" s="222"/>
      <c r="I39" s="222"/>
      <c r="J39" s="222"/>
      <c r="K39" s="222"/>
      <c r="L39" s="222"/>
      <c r="M39" s="222"/>
    </row>
    <row r="40" spans="2:14" x14ac:dyDescent="0.2">
      <c r="B40" s="222"/>
      <c r="C40" s="222"/>
      <c r="D40" s="222"/>
      <c r="E40" s="222"/>
      <c r="F40" s="222"/>
      <c r="G40" s="222"/>
      <c r="H40" s="222"/>
      <c r="I40" s="222"/>
      <c r="J40" s="222"/>
      <c r="K40" s="222"/>
      <c r="L40" s="222"/>
      <c r="M40" s="222"/>
    </row>
  </sheetData>
  <mergeCells count="7">
    <mergeCell ref="B21:L21"/>
    <mergeCell ref="B4:B5"/>
    <mergeCell ref="C4:D4"/>
    <mergeCell ref="E4:F4"/>
    <mergeCell ref="G4:H4"/>
    <mergeCell ref="I4:J4"/>
    <mergeCell ref="K4:L4"/>
  </mergeCells>
  <pageMargins left="0.78740157480314965" right="0.78740157480314965" top="0.98425196850393704" bottom="0.98425196850393704" header="0.51181102362204722" footer="0.51181102362204722"/>
  <pageSetup paperSize="9" scale="94" orientation="landscape" r:id="rId1"/>
  <headerFooter alignWithMargins="0"/>
  <colBreaks count="1" manualBreakCount="1">
    <brk id="14" max="42"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C1F"/>
    <pageSetUpPr fitToPage="1"/>
  </sheetPr>
  <dimension ref="B1:AF39"/>
  <sheetViews>
    <sheetView showGridLines="0" zoomScaleNormal="100" zoomScaleSheetLayoutView="100" zoomScalePageLayoutView="70" workbookViewId="0">
      <selection activeCell="N12" sqref="N12"/>
    </sheetView>
  </sheetViews>
  <sheetFormatPr baseColWidth="10" defaultRowHeight="12.75" x14ac:dyDescent="0.2"/>
  <cols>
    <col min="1" max="1" width="2.7109375" style="18" customWidth="1"/>
    <col min="2" max="2" width="20.7109375" style="18" customWidth="1"/>
    <col min="3" max="17" width="10.7109375" style="18" customWidth="1"/>
    <col min="18" max="16384" width="11.42578125" style="18"/>
  </cols>
  <sheetData>
    <row r="1" spans="2:32" s="55" customFormat="1" ht="18.75" x14ac:dyDescent="0.2">
      <c r="B1" s="53" t="s">
        <v>699</v>
      </c>
      <c r="C1" s="54"/>
      <c r="D1" s="54"/>
      <c r="E1" s="54"/>
      <c r="F1" s="54"/>
      <c r="G1" s="54"/>
      <c r="H1" s="54"/>
      <c r="I1" s="54"/>
      <c r="J1" s="54"/>
      <c r="K1" s="54"/>
      <c r="L1" s="54"/>
      <c r="M1" s="54"/>
      <c r="N1" s="54"/>
      <c r="O1" s="54"/>
      <c r="P1" s="54"/>
      <c r="Q1" s="54"/>
      <c r="R1" s="54"/>
      <c r="S1" s="54"/>
      <c r="T1" s="53"/>
      <c r="U1" s="53"/>
      <c r="V1" s="53"/>
      <c r="W1" s="53"/>
      <c r="X1" s="53"/>
      <c r="Y1" s="53"/>
      <c r="Z1" s="53"/>
      <c r="AA1" s="53"/>
      <c r="AB1" s="53"/>
      <c r="AC1" s="53"/>
      <c r="AD1" s="53"/>
      <c r="AE1" s="53"/>
      <c r="AF1" s="53"/>
    </row>
    <row r="2" spans="2:32" s="55" customFormat="1" ht="15.75" x14ac:dyDescent="0.2">
      <c r="B2" s="195"/>
      <c r="C2" s="54"/>
      <c r="D2" s="54"/>
      <c r="E2" s="54"/>
      <c r="F2" s="54"/>
      <c r="G2" s="54"/>
      <c r="H2" s="54"/>
      <c r="I2" s="54"/>
      <c r="J2" s="54"/>
      <c r="K2" s="54"/>
      <c r="L2" s="54"/>
      <c r="M2" s="54"/>
      <c r="N2" s="54"/>
      <c r="O2" s="54"/>
      <c r="P2" s="54"/>
      <c r="Q2" s="54"/>
      <c r="R2" s="54"/>
      <c r="S2" s="54"/>
      <c r="T2" s="53"/>
      <c r="U2" s="53"/>
      <c r="V2" s="53"/>
      <c r="W2" s="53"/>
      <c r="X2" s="53"/>
      <c r="Y2" s="53"/>
      <c r="Z2" s="53"/>
      <c r="AA2" s="53"/>
      <c r="AB2" s="53"/>
      <c r="AC2" s="53"/>
      <c r="AD2" s="53"/>
      <c r="AE2" s="53"/>
      <c r="AF2" s="53"/>
    </row>
    <row r="4" spans="2:32" s="57" customFormat="1" x14ac:dyDescent="0.2">
      <c r="B4" s="279" t="s">
        <v>572</v>
      </c>
      <c r="C4" s="292" t="s">
        <v>519</v>
      </c>
      <c r="D4" s="275"/>
      <c r="E4" s="278" t="s">
        <v>520</v>
      </c>
      <c r="F4" s="277"/>
      <c r="G4" s="278" t="s">
        <v>521</v>
      </c>
      <c r="H4" s="275"/>
      <c r="I4" s="278" t="s">
        <v>522</v>
      </c>
      <c r="J4" s="275"/>
      <c r="K4" s="293" t="s">
        <v>61</v>
      </c>
      <c r="L4" s="275"/>
      <c r="M4" s="96"/>
      <c r="N4" s="96"/>
    </row>
    <row r="5" spans="2:32" ht="38.25" x14ac:dyDescent="0.2">
      <c r="B5" s="280"/>
      <c r="C5" s="117" t="s">
        <v>555</v>
      </c>
      <c r="D5" s="118" t="s">
        <v>571</v>
      </c>
      <c r="E5" s="117" t="s">
        <v>555</v>
      </c>
      <c r="F5" s="186" t="s">
        <v>571</v>
      </c>
      <c r="G5" s="117" t="s">
        <v>555</v>
      </c>
      <c r="H5" s="186" t="s">
        <v>571</v>
      </c>
      <c r="I5" s="117" t="s">
        <v>555</v>
      </c>
      <c r="J5" s="186" t="s">
        <v>571</v>
      </c>
      <c r="K5" s="117" t="s">
        <v>555</v>
      </c>
      <c r="L5" s="186" t="s">
        <v>571</v>
      </c>
      <c r="M5" s="64"/>
      <c r="N5" s="64"/>
    </row>
    <row r="6" spans="2:32" x14ac:dyDescent="0.2">
      <c r="B6" s="88">
        <v>0</v>
      </c>
      <c r="C6" s="107">
        <v>2106.4473750000002</v>
      </c>
      <c r="D6" s="98">
        <v>0</v>
      </c>
      <c r="E6" s="107">
        <v>19536.279500000001</v>
      </c>
      <c r="F6" s="98">
        <v>0</v>
      </c>
      <c r="G6" s="107">
        <v>27562.094840000002</v>
      </c>
      <c r="H6" s="98">
        <v>0</v>
      </c>
      <c r="I6" s="107">
        <v>20259.813099999999</v>
      </c>
      <c r="J6" s="98">
        <v>0</v>
      </c>
      <c r="K6" s="107">
        <v>3820.8764999999999</v>
      </c>
      <c r="L6" s="98">
        <v>0</v>
      </c>
      <c r="M6" s="64"/>
      <c r="N6" s="64"/>
    </row>
    <row r="7" spans="2:32" x14ac:dyDescent="0.2">
      <c r="B7" s="88" t="s">
        <v>29</v>
      </c>
      <c r="C7" s="107">
        <v>9165.0794669999996</v>
      </c>
      <c r="D7" s="98">
        <v>65131.741000000002</v>
      </c>
      <c r="E7" s="107">
        <v>44684.98472</v>
      </c>
      <c r="F7" s="98">
        <v>388615.86</v>
      </c>
      <c r="G7" s="107">
        <v>19488.424129999999</v>
      </c>
      <c r="H7" s="98">
        <v>176232.1</v>
      </c>
      <c r="I7" s="107">
        <v>14720.4277</v>
      </c>
      <c r="J7" s="98">
        <v>130141.5</v>
      </c>
      <c r="K7" s="107">
        <v>8219.7055</v>
      </c>
      <c r="L7" s="62">
        <v>69496.62</v>
      </c>
    </row>
    <row r="8" spans="2:32" x14ac:dyDescent="0.2">
      <c r="B8" s="88" t="s">
        <v>30</v>
      </c>
      <c r="C8" s="107">
        <v>1123.366655</v>
      </c>
      <c r="D8" s="98">
        <v>38301.319000000003</v>
      </c>
      <c r="E8" s="107">
        <v>13218.47488</v>
      </c>
      <c r="F8" s="98">
        <v>472109.05</v>
      </c>
      <c r="G8" s="107">
        <v>7757.2098100000003</v>
      </c>
      <c r="H8" s="98">
        <v>282782.7</v>
      </c>
      <c r="I8" s="107">
        <v>6457.9345999999996</v>
      </c>
      <c r="J8" s="98">
        <v>237329</v>
      </c>
      <c r="K8" s="107">
        <v>3763.3517000000002</v>
      </c>
      <c r="L8" s="62">
        <v>139972.43</v>
      </c>
    </row>
    <row r="9" spans="2:32" x14ac:dyDescent="0.2">
      <c r="B9" s="88" t="s">
        <v>31</v>
      </c>
      <c r="C9" s="107">
        <v>323.25865099999999</v>
      </c>
      <c r="D9" s="98">
        <v>21320.724999999999</v>
      </c>
      <c r="E9" s="107">
        <v>10214.09664</v>
      </c>
      <c r="F9" s="98">
        <v>719913.99</v>
      </c>
      <c r="G9" s="107">
        <v>9170.1815700000006</v>
      </c>
      <c r="H9" s="98">
        <v>667615.80000000005</v>
      </c>
      <c r="I9" s="107">
        <v>9641.0637000000006</v>
      </c>
      <c r="J9" s="98">
        <v>709710.3</v>
      </c>
      <c r="K9" s="107">
        <v>6056.5717000000004</v>
      </c>
      <c r="L9" s="62">
        <v>447404.92</v>
      </c>
    </row>
    <row r="10" spans="2:32" x14ac:dyDescent="0.2">
      <c r="B10" s="88" t="s">
        <v>32</v>
      </c>
      <c r="C10" s="107">
        <v>71.623170999999999</v>
      </c>
      <c r="D10" s="98">
        <v>9984.9040000000005</v>
      </c>
      <c r="E10" s="107">
        <v>6175.0999499999998</v>
      </c>
      <c r="F10" s="98">
        <v>918012.07</v>
      </c>
      <c r="G10" s="107">
        <v>12552.213760000001</v>
      </c>
      <c r="H10" s="98">
        <v>2033087.7</v>
      </c>
      <c r="I10" s="107">
        <v>16264.248</v>
      </c>
      <c r="J10" s="98">
        <v>2697192</v>
      </c>
      <c r="K10" s="107">
        <v>13130.0008</v>
      </c>
      <c r="L10" s="62">
        <v>2247330.2200000002</v>
      </c>
    </row>
    <row r="11" spans="2:32" x14ac:dyDescent="0.2">
      <c r="B11" s="88" t="s">
        <v>33</v>
      </c>
      <c r="C11" s="107">
        <v>12.523180999999999</v>
      </c>
      <c r="D11" s="98">
        <v>4573.6260000000002</v>
      </c>
      <c r="E11" s="107">
        <v>1363.29045</v>
      </c>
      <c r="F11" s="98">
        <v>458941.11</v>
      </c>
      <c r="G11" s="107">
        <v>7069.90362</v>
      </c>
      <c r="H11" s="98">
        <v>2492848.2999999998</v>
      </c>
      <c r="I11" s="107">
        <v>12822.894399999999</v>
      </c>
      <c r="J11" s="98">
        <v>4587025.5</v>
      </c>
      <c r="K11" s="107">
        <v>16094.3287</v>
      </c>
      <c r="L11" s="62">
        <v>5928810.46</v>
      </c>
    </row>
    <row r="12" spans="2:32" x14ac:dyDescent="0.2">
      <c r="B12" s="88" t="s">
        <v>34</v>
      </c>
      <c r="C12" s="100">
        <v>5.6197530000000002</v>
      </c>
      <c r="D12" s="100">
        <v>3278.1170000000002</v>
      </c>
      <c r="E12" s="107">
        <v>312.01994999999999</v>
      </c>
      <c r="F12" s="98">
        <v>185890.14</v>
      </c>
      <c r="G12" s="107">
        <v>2574.59555</v>
      </c>
      <c r="H12" s="98">
        <v>1563054.9</v>
      </c>
      <c r="I12" s="107">
        <v>6447.0666000000001</v>
      </c>
      <c r="J12" s="98">
        <v>3945681.6</v>
      </c>
      <c r="K12" s="107">
        <v>10836.4324</v>
      </c>
      <c r="L12" s="62">
        <v>6683335.2300000004</v>
      </c>
    </row>
    <row r="13" spans="2:32" x14ac:dyDescent="0.2">
      <c r="B13" s="88" t="s">
        <v>35</v>
      </c>
      <c r="C13" s="237" t="s">
        <v>645</v>
      </c>
      <c r="D13" s="237" t="s">
        <v>645</v>
      </c>
      <c r="E13" s="107">
        <v>124.88097999999999</v>
      </c>
      <c r="F13" s="98">
        <v>107552.76</v>
      </c>
      <c r="G13" s="107">
        <v>1259.52216</v>
      </c>
      <c r="H13" s="98">
        <v>1080457.1000000001</v>
      </c>
      <c r="I13" s="107">
        <v>3526.6071999999999</v>
      </c>
      <c r="J13" s="98">
        <v>3051078.7</v>
      </c>
      <c r="K13" s="107">
        <v>6841.4413000000004</v>
      </c>
      <c r="L13" s="62">
        <v>5911335.0999999996</v>
      </c>
    </row>
    <row r="14" spans="2:32" x14ac:dyDescent="0.2">
      <c r="B14" s="88" t="s">
        <v>36</v>
      </c>
      <c r="C14" s="237" t="s">
        <v>645</v>
      </c>
      <c r="D14" s="237" t="s">
        <v>645</v>
      </c>
      <c r="E14" s="107">
        <v>191.86206999999999</v>
      </c>
      <c r="F14" s="98">
        <v>355542.42</v>
      </c>
      <c r="G14" s="107">
        <v>1835.2348300000001</v>
      </c>
      <c r="H14" s="98">
        <v>3225245.6</v>
      </c>
      <c r="I14" s="107">
        <v>7040.6617999999999</v>
      </c>
      <c r="J14" s="98">
        <v>12879491.199999999</v>
      </c>
      <c r="K14" s="107">
        <v>14309.002699999999</v>
      </c>
      <c r="L14" s="62">
        <v>26212148.609999999</v>
      </c>
    </row>
    <row r="15" spans="2:32" x14ac:dyDescent="0.2">
      <c r="B15" s="88" t="s">
        <v>37</v>
      </c>
      <c r="C15" s="107">
        <v>0</v>
      </c>
      <c r="D15" s="107">
        <v>0</v>
      </c>
      <c r="E15" s="107">
        <v>10.167260000000001</v>
      </c>
      <c r="F15" s="98">
        <v>65009.95</v>
      </c>
      <c r="G15" s="107">
        <v>115.91981</v>
      </c>
      <c r="H15" s="98">
        <v>772063.5</v>
      </c>
      <c r="I15" s="107">
        <v>447.5616</v>
      </c>
      <c r="J15" s="98">
        <v>3099838.5</v>
      </c>
      <c r="K15" s="107">
        <v>711.15520000000004</v>
      </c>
      <c r="L15" s="62">
        <v>4767967.1900000004</v>
      </c>
    </row>
    <row r="16" spans="2:32" x14ac:dyDescent="0.2">
      <c r="B16" s="90" t="s">
        <v>505</v>
      </c>
      <c r="C16" s="237" t="s">
        <v>645</v>
      </c>
      <c r="D16" s="237" t="s">
        <v>645</v>
      </c>
      <c r="E16" s="107">
        <v>11.86753</v>
      </c>
      <c r="F16" s="98">
        <v>303637.39</v>
      </c>
      <c r="G16" s="107">
        <v>72.555710000000005</v>
      </c>
      <c r="H16" s="98">
        <v>2285709.7999999998</v>
      </c>
      <c r="I16" s="107">
        <v>196.55090000000001</v>
      </c>
      <c r="J16" s="98">
        <v>4378551.8</v>
      </c>
      <c r="K16" s="107">
        <v>344.4273</v>
      </c>
      <c r="L16" s="62">
        <v>9683153.0700000003</v>
      </c>
    </row>
    <row r="17" spans="2:14" ht="13.5" thickBot="1" x14ac:dyDescent="0.25">
      <c r="B17" s="122" t="s">
        <v>0</v>
      </c>
      <c r="C17" s="123">
        <f t="shared" ref="C17:L17" si="0">SUM(C6:C16)</f>
        <v>12807.918253</v>
      </c>
      <c r="D17" s="129">
        <f t="shared" si="0"/>
        <v>142590.432</v>
      </c>
      <c r="E17" s="123">
        <f t="shared" si="0"/>
        <v>95843.02393000001</v>
      </c>
      <c r="F17" s="129">
        <f t="shared" si="0"/>
        <v>3975224.7399999998</v>
      </c>
      <c r="G17" s="123">
        <f t="shared" si="0"/>
        <v>89457.855790000001</v>
      </c>
      <c r="H17" s="129">
        <f t="shared" si="0"/>
        <v>14579097.5</v>
      </c>
      <c r="I17" s="123">
        <f t="shared" si="0"/>
        <v>97824.829600000012</v>
      </c>
      <c r="J17" s="129">
        <f t="shared" si="0"/>
        <v>35716040.100000001</v>
      </c>
      <c r="K17" s="123">
        <f t="shared" si="0"/>
        <v>84127.293799999985</v>
      </c>
      <c r="L17" s="129">
        <f t="shared" si="0"/>
        <v>62090953.850000001</v>
      </c>
    </row>
    <row r="18" spans="2:14" x14ac:dyDescent="0.2">
      <c r="B18" s="64"/>
      <c r="C18" s="64"/>
      <c r="D18" s="64"/>
      <c r="E18" s="64"/>
      <c r="F18" s="64"/>
      <c r="G18" s="64"/>
      <c r="H18" s="64"/>
      <c r="I18" s="64"/>
      <c r="J18" s="64"/>
      <c r="K18" s="64"/>
      <c r="L18" s="64"/>
    </row>
    <row r="19" spans="2:14" x14ac:dyDescent="0.2">
      <c r="B19" s="94" t="s">
        <v>551</v>
      </c>
    </row>
    <row r="20" spans="2:14" x14ac:dyDescent="0.2">
      <c r="B20" s="288" t="s">
        <v>552</v>
      </c>
      <c r="C20" s="283"/>
      <c r="D20" s="283"/>
      <c r="E20" s="283"/>
      <c r="F20" s="283"/>
      <c r="G20" s="283"/>
      <c r="H20" s="283"/>
      <c r="I20" s="283"/>
      <c r="J20" s="283"/>
      <c r="K20" s="283"/>
      <c r="L20" s="283"/>
    </row>
    <row r="21" spans="2:14" x14ac:dyDescent="0.2">
      <c r="B21" s="94" t="s">
        <v>670</v>
      </c>
      <c r="M21" s="169"/>
      <c r="N21" s="169"/>
    </row>
    <row r="22" spans="2:14" x14ac:dyDescent="0.2">
      <c r="C22" s="169"/>
      <c r="D22" s="169"/>
      <c r="E22" s="169"/>
      <c r="F22" s="169"/>
      <c r="G22" s="169"/>
      <c r="H22" s="169"/>
      <c r="I22" s="169"/>
      <c r="J22" s="169"/>
      <c r="K22" s="169"/>
      <c r="L22" s="169"/>
      <c r="M22" s="169"/>
      <c r="N22" s="169"/>
    </row>
    <row r="23" spans="2:14" x14ac:dyDescent="0.2">
      <c r="B23" s="166"/>
      <c r="C23" s="169"/>
      <c r="D23" s="169"/>
      <c r="E23" s="169"/>
      <c r="F23" s="169"/>
      <c r="G23" s="169"/>
      <c r="H23" s="169"/>
      <c r="I23" s="169"/>
      <c r="J23" s="169"/>
      <c r="K23" s="169"/>
      <c r="L23" s="169"/>
      <c r="M23" s="169"/>
      <c r="N23" s="169"/>
    </row>
    <row r="24" spans="2:14" x14ac:dyDescent="0.2">
      <c r="B24" s="166"/>
      <c r="C24" s="169"/>
      <c r="D24" s="169"/>
      <c r="E24" s="169"/>
      <c r="F24" s="169"/>
      <c r="G24" s="169"/>
      <c r="H24" s="169"/>
      <c r="I24" s="169"/>
      <c r="J24" s="169"/>
      <c r="K24" s="169"/>
      <c r="L24" s="169"/>
      <c r="M24" s="169"/>
      <c r="N24" s="169"/>
    </row>
    <row r="25" spans="2:14" x14ac:dyDescent="0.2">
      <c r="B25" s="166"/>
      <c r="C25" s="222"/>
      <c r="D25" s="222"/>
      <c r="E25" s="222"/>
      <c r="F25" s="222"/>
      <c r="G25" s="222"/>
      <c r="H25" s="222"/>
      <c r="I25" s="222"/>
      <c r="J25" s="222"/>
      <c r="K25" s="222"/>
      <c r="L25" s="222"/>
      <c r="M25" s="222"/>
      <c r="N25" s="222"/>
    </row>
    <row r="26" spans="2:14" x14ac:dyDescent="0.2">
      <c r="B26" s="166"/>
      <c r="C26" s="222"/>
      <c r="D26" s="222"/>
      <c r="E26" s="222"/>
      <c r="F26" s="222"/>
      <c r="G26" s="222"/>
      <c r="H26" s="222"/>
      <c r="I26" s="222"/>
      <c r="J26" s="222"/>
      <c r="K26" s="222"/>
      <c r="L26" s="222"/>
      <c r="M26" s="222"/>
      <c r="N26" s="222"/>
    </row>
    <row r="27" spans="2:14" x14ac:dyDescent="0.2">
      <c r="B27" s="166"/>
      <c r="C27" s="222"/>
      <c r="D27" s="222"/>
      <c r="E27" s="222"/>
      <c r="F27" s="222"/>
      <c r="G27" s="222"/>
      <c r="H27" s="222"/>
      <c r="I27" s="222"/>
      <c r="J27" s="222"/>
      <c r="K27" s="222"/>
      <c r="L27" s="222"/>
      <c r="M27" s="222"/>
      <c r="N27" s="222"/>
    </row>
    <row r="28" spans="2:14" x14ac:dyDescent="0.2">
      <c r="B28" s="166"/>
      <c r="C28" s="222"/>
      <c r="D28" s="229"/>
      <c r="E28" s="222"/>
      <c r="F28" s="222"/>
      <c r="G28" s="222"/>
      <c r="H28" s="222"/>
      <c r="I28" s="222"/>
      <c r="J28" s="222"/>
      <c r="K28" s="222"/>
      <c r="L28" s="222"/>
      <c r="M28" s="222"/>
      <c r="N28" s="222"/>
    </row>
    <row r="29" spans="2:14" x14ac:dyDescent="0.2">
      <c r="B29" s="166"/>
      <c r="C29" s="222"/>
      <c r="D29" s="222"/>
      <c r="E29" s="222"/>
      <c r="F29" s="222"/>
      <c r="G29" s="222"/>
      <c r="H29" s="222"/>
      <c r="I29" s="222"/>
      <c r="J29" s="222"/>
      <c r="K29" s="222"/>
      <c r="L29" s="222"/>
      <c r="M29" s="222"/>
      <c r="N29" s="222"/>
    </row>
    <row r="30" spans="2:14" x14ac:dyDescent="0.2">
      <c r="B30" s="166"/>
      <c r="C30" s="222"/>
      <c r="D30" s="222"/>
      <c r="E30" s="222"/>
      <c r="F30" s="222"/>
      <c r="G30" s="222"/>
      <c r="H30" s="222"/>
      <c r="I30" s="222"/>
      <c r="J30" s="222"/>
      <c r="K30" s="222"/>
      <c r="L30" s="222"/>
      <c r="M30" s="222"/>
      <c r="N30" s="222"/>
    </row>
    <row r="31" spans="2:14" x14ac:dyDescent="0.2">
      <c r="B31" s="166"/>
      <c r="C31" s="222"/>
      <c r="D31" s="222"/>
      <c r="E31" s="222"/>
      <c r="F31" s="222"/>
      <c r="G31" s="222"/>
      <c r="H31" s="222"/>
      <c r="I31" s="222"/>
      <c r="J31" s="222"/>
      <c r="K31" s="222"/>
      <c r="L31" s="222"/>
      <c r="M31" s="222"/>
      <c r="N31" s="222"/>
    </row>
    <row r="32" spans="2:14" x14ac:dyDescent="0.2">
      <c r="B32" s="166"/>
      <c r="C32" s="222"/>
      <c r="D32" s="222"/>
      <c r="E32" s="222"/>
      <c r="F32" s="222"/>
      <c r="G32" s="222"/>
      <c r="H32" s="222"/>
      <c r="I32" s="222"/>
      <c r="J32" s="222"/>
      <c r="K32" s="222"/>
      <c r="L32" s="222"/>
      <c r="M32" s="222"/>
      <c r="N32" s="222"/>
    </row>
    <row r="33" spans="2:14" x14ac:dyDescent="0.2">
      <c r="B33" s="166"/>
      <c r="C33" s="222"/>
      <c r="D33" s="222"/>
      <c r="E33" s="222"/>
      <c r="F33" s="222"/>
      <c r="G33" s="222"/>
      <c r="H33" s="222"/>
      <c r="I33" s="222"/>
      <c r="J33" s="222"/>
      <c r="K33" s="222"/>
      <c r="L33" s="222"/>
      <c r="M33" s="222"/>
      <c r="N33" s="222"/>
    </row>
    <row r="34" spans="2:14" x14ac:dyDescent="0.2">
      <c r="B34" s="166"/>
      <c r="C34" s="222"/>
      <c r="D34" s="222"/>
      <c r="E34" s="222"/>
      <c r="F34" s="222"/>
      <c r="G34" s="222"/>
      <c r="H34" s="222"/>
      <c r="I34" s="222"/>
      <c r="J34" s="222"/>
      <c r="K34" s="222"/>
      <c r="L34" s="222"/>
      <c r="M34" s="222"/>
      <c r="N34" s="222"/>
    </row>
    <row r="35" spans="2:14" x14ac:dyDescent="0.2">
      <c r="C35" s="222"/>
      <c r="D35" s="222"/>
      <c r="E35" s="222"/>
      <c r="F35" s="222"/>
      <c r="G35" s="222"/>
      <c r="H35" s="222"/>
      <c r="I35" s="222"/>
      <c r="J35" s="222"/>
      <c r="K35" s="222"/>
      <c r="L35" s="222"/>
      <c r="M35" s="222"/>
      <c r="N35" s="222"/>
    </row>
    <row r="36" spans="2:14" x14ac:dyDescent="0.2">
      <c r="C36" s="222"/>
      <c r="D36" s="222"/>
      <c r="E36" s="222"/>
      <c r="F36" s="222"/>
      <c r="G36" s="222"/>
      <c r="H36" s="222"/>
      <c r="I36" s="222"/>
      <c r="J36" s="222"/>
      <c r="K36" s="222"/>
      <c r="L36" s="222"/>
      <c r="M36" s="222"/>
      <c r="N36" s="222"/>
    </row>
    <row r="37" spans="2:14" x14ac:dyDescent="0.2">
      <c r="C37" s="222"/>
      <c r="D37" s="222"/>
      <c r="E37" s="222"/>
      <c r="F37" s="222"/>
      <c r="G37" s="222"/>
      <c r="H37" s="222"/>
      <c r="I37" s="222"/>
      <c r="J37" s="222"/>
      <c r="K37" s="222"/>
      <c r="L37" s="222"/>
      <c r="M37" s="222"/>
      <c r="N37" s="222"/>
    </row>
    <row r="38" spans="2:14" x14ac:dyDescent="0.2">
      <c r="C38" s="222"/>
      <c r="D38" s="222"/>
      <c r="E38" s="222"/>
      <c r="F38" s="222"/>
      <c r="G38" s="222"/>
      <c r="H38" s="222"/>
      <c r="I38" s="222"/>
      <c r="J38" s="222"/>
      <c r="K38" s="222"/>
      <c r="L38" s="222"/>
      <c r="M38" s="222"/>
      <c r="N38" s="222"/>
    </row>
    <row r="39" spans="2:14" x14ac:dyDescent="0.2">
      <c r="C39" s="222"/>
      <c r="D39" s="222"/>
      <c r="E39" s="222"/>
      <c r="F39" s="222"/>
      <c r="G39" s="222"/>
      <c r="H39" s="222"/>
      <c r="I39" s="222"/>
      <c r="J39" s="222"/>
      <c r="K39" s="222"/>
      <c r="L39" s="222"/>
      <c r="M39" s="222"/>
      <c r="N39" s="222"/>
    </row>
  </sheetData>
  <mergeCells count="7">
    <mergeCell ref="B20:L20"/>
    <mergeCell ref="B4:B5"/>
    <mergeCell ref="C4:D4"/>
    <mergeCell ref="E4:F4"/>
    <mergeCell ref="G4:H4"/>
    <mergeCell ref="I4:J4"/>
    <mergeCell ref="K4:L4"/>
  </mergeCells>
  <pageMargins left="0.78740157480314965" right="0.78740157480314965" top="0.98425196850393704" bottom="0.98425196850393704" header="0.51181102362204722" footer="0.51181102362204722"/>
  <pageSetup paperSize="9" orientation="landscape" r:id="rId1"/>
  <headerFooter alignWithMargins="0"/>
  <colBreaks count="1" manualBreakCount="1">
    <brk id="14" max="42"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C1F"/>
    <pageSetUpPr fitToPage="1"/>
  </sheetPr>
  <dimension ref="B1:AF40"/>
  <sheetViews>
    <sheetView showGridLines="0" zoomScaleNormal="100" zoomScaleSheetLayoutView="100" zoomScalePageLayoutView="70" workbookViewId="0">
      <selection activeCell="C32" sqref="C32"/>
    </sheetView>
  </sheetViews>
  <sheetFormatPr baseColWidth="10" defaultRowHeight="12.75" x14ac:dyDescent="0.2"/>
  <cols>
    <col min="1" max="1" width="2.7109375" style="18" customWidth="1"/>
    <col min="2" max="2" width="20.7109375" style="18" customWidth="1"/>
    <col min="3" max="6" width="10.7109375" style="18" customWidth="1"/>
    <col min="7" max="10" width="11.7109375" style="18" customWidth="1"/>
    <col min="11" max="14" width="10.7109375" style="18" customWidth="1"/>
    <col min="15" max="16384" width="11.42578125" style="18"/>
  </cols>
  <sheetData>
    <row r="1" spans="2:32" s="55" customFormat="1" ht="15.75" x14ac:dyDescent="0.2">
      <c r="B1" s="53" t="str">
        <f>Inhaltsverzeichnis!B36&amp;" "&amp;Inhaltsverzeichnis!C36&amp;" "&amp;Inhaltsverzeichnis!D36</f>
        <v>Tabelle 13a:  Pflichtige und Reineinkommen nach Erwerbsart und Stufe des Reineinkommens, 2017</v>
      </c>
      <c r="C1" s="54"/>
      <c r="D1" s="54"/>
      <c r="E1" s="54"/>
      <c r="F1" s="54"/>
      <c r="G1" s="54"/>
      <c r="H1" s="54"/>
      <c r="I1" s="54"/>
      <c r="J1" s="54"/>
      <c r="K1" s="54"/>
      <c r="L1" s="54"/>
      <c r="M1" s="54"/>
      <c r="N1" s="54"/>
      <c r="O1" s="54"/>
      <c r="P1" s="54"/>
      <c r="Q1" s="54"/>
      <c r="R1" s="54"/>
      <c r="S1" s="54"/>
      <c r="T1" s="53"/>
      <c r="U1" s="53"/>
      <c r="V1" s="53"/>
      <c r="W1" s="53"/>
      <c r="X1" s="53"/>
      <c r="Y1" s="53"/>
      <c r="Z1" s="53"/>
      <c r="AA1" s="53"/>
      <c r="AB1" s="53"/>
      <c r="AC1" s="53"/>
      <c r="AD1" s="53"/>
      <c r="AE1" s="53"/>
      <c r="AF1" s="53"/>
    </row>
    <row r="2" spans="2:32" s="55" customFormat="1" ht="15.75" x14ac:dyDescent="0.2">
      <c r="B2" s="195"/>
      <c r="C2" s="54"/>
      <c r="D2" s="54"/>
      <c r="E2" s="54"/>
      <c r="F2" s="54"/>
      <c r="G2" s="54"/>
      <c r="H2" s="54"/>
      <c r="I2" s="54"/>
      <c r="J2" s="54"/>
      <c r="K2" s="54"/>
      <c r="L2" s="54"/>
      <c r="M2" s="54"/>
      <c r="N2" s="54"/>
      <c r="O2" s="54"/>
      <c r="P2" s="54"/>
      <c r="Q2" s="54"/>
      <c r="R2" s="54"/>
      <c r="S2" s="54"/>
      <c r="T2" s="53"/>
      <c r="U2" s="53"/>
      <c r="V2" s="53"/>
      <c r="W2" s="53"/>
      <c r="X2" s="53"/>
      <c r="Y2" s="53"/>
      <c r="Z2" s="53"/>
      <c r="AA2" s="53"/>
      <c r="AB2" s="53"/>
      <c r="AC2" s="53"/>
      <c r="AD2" s="53"/>
      <c r="AE2" s="53"/>
      <c r="AF2" s="53"/>
    </row>
    <row r="4" spans="2:32" s="57" customFormat="1" ht="33.75" customHeight="1" x14ac:dyDescent="0.2">
      <c r="B4" s="279" t="s">
        <v>564</v>
      </c>
      <c r="C4" s="294" t="s">
        <v>67</v>
      </c>
      <c r="D4" s="294"/>
      <c r="E4" s="294" t="s">
        <v>68</v>
      </c>
      <c r="F4" s="294"/>
      <c r="G4" s="295" t="s">
        <v>477</v>
      </c>
      <c r="H4" s="296"/>
      <c r="I4" s="295" t="s">
        <v>573</v>
      </c>
      <c r="J4" s="296"/>
      <c r="K4" s="275" t="s">
        <v>6</v>
      </c>
      <c r="L4" s="275"/>
      <c r="M4" s="96"/>
      <c r="N4" s="96"/>
    </row>
    <row r="5" spans="2:32" ht="38.25" x14ac:dyDescent="0.2">
      <c r="B5" s="280"/>
      <c r="C5" s="117" t="s">
        <v>471</v>
      </c>
      <c r="D5" s="118" t="s">
        <v>570</v>
      </c>
      <c r="E5" s="117" t="s">
        <v>471</v>
      </c>
      <c r="F5" s="186" t="s">
        <v>570</v>
      </c>
      <c r="G5" s="117" t="s">
        <v>471</v>
      </c>
      <c r="H5" s="186" t="s">
        <v>570</v>
      </c>
      <c r="I5" s="117" t="s">
        <v>471</v>
      </c>
      <c r="J5" s="186" t="s">
        <v>570</v>
      </c>
      <c r="K5" s="117" t="s">
        <v>471</v>
      </c>
      <c r="L5" s="186" t="s">
        <v>570</v>
      </c>
      <c r="M5" s="64"/>
      <c r="N5" s="64"/>
    </row>
    <row r="6" spans="2:32" x14ac:dyDescent="0.2">
      <c r="B6" s="88">
        <v>0</v>
      </c>
      <c r="C6" s="107">
        <v>169.61761000000001</v>
      </c>
      <c r="D6" s="98">
        <v>0</v>
      </c>
      <c r="E6" s="107">
        <v>4929.2385000000004</v>
      </c>
      <c r="F6" s="98">
        <v>0</v>
      </c>
      <c r="G6" s="107">
        <v>4329.7183100000002</v>
      </c>
      <c r="H6" s="98">
        <v>0</v>
      </c>
      <c r="I6" s="107">
        <v>255.44893300000001</v>
      </c>
      <c r="J6" s="98">
        <v>0</v>
      </c>
      <c r="K6" s="107">
        <v>8121.817016</v>
      </c>
      <c r="L6" s="98">
        <v>0</v>
      </c>
      <c r="M6" s="64"/>
      <c r="N6" s="64"/>
    </row>
    <row r="7" spans="2:32" x14ac:dyDescent="0.2">
      <c r="B7" s="88" t="s">
        <v>19</v>
      </c>
      <c r="C7" s="107">
        <v>451.84235000000001</v>
      </c>
      <c r="D7" s="98">
        <v>2448.3040000000001</v>
      </c>
      <c r="E7" s="107">
        <v>16807.322100000001</v>
      </c>
      <c r="F7" s="98">
        <v>82002.880000000005</v>
      </c>
      <c r="G7" s="107">
        <v>3399.9109199999998</v>
      </c>
      <c r="H7" s="98">
        <v>19288.22</v>
      </c>
      <c r="I7" s="107">
        <v>496.053087</v>
      </c>
      <c r="J7" s="98">
        <v>2773.6289999999999</v>
      </c>
      <c r="K7" s="107">
        <v>718.13058699999999</v>
      </c>
      <c r="L7" s="98">
        <v>3236.393</v>
      </c>
    </row>
    <row r="8" spans="2:32" x14ac:dyDescent="0.2">
      <c r="B8" s="88" t="s">
        <v>20</v>
      </c>
      <c r="C8" s="107">
        <v>619.03912000000003</v>
      </c>
      <c r="D8" s="98">
        <v>9381.8369999999995</v>
      </c>
      <c r="E8" s="107">
        <v>10514.107599999999</v>
      </c>
      <c r="F8" s="98">
        <v>156914.62</v>
      </c>
      <c r="G8" s="107">
        <v>7441.2499600000001</v>
      </c>
      <c r="H8" s="98">
        <v>116795.7</v>
      </c>
      <c r="I8" s="107">
        <v>1107.3231290000001</v>
      </c>
      <c r="J8" s="98">
        <v>17302.582999999999</v>
      </c>
      <c r="K8" s="107">
        <v>415.95592199999999</v>
      </c>
      <c r="L8" s="98">
        <v>6031.8779999999997</v>
      </c>
    </row>
    <row r="9" spans="2:32" x14ac:dyDescent="0.2">
      <c r="B9" s="88" t="s">
        <v>21</v>
      </c>
      <c r="C9" s="107">
        <v>969.29353000000003</v>
      </c>
      <c r="D9" s="98">
        <v>24412.649000000001</v>
      </c>
      <c r="E9" s="107">
        <v>12701.305899999999</v>
      </c>
      <c r="F9" s="98">
        <v>320127.99</v>
      </c>
      <c r="G9" s="107">
        <v>11707.86058</v>
      </c>
      <c r="H9" s="98">
        <v>293119.49</v>
      </c>
      <c r="I9" s="107">
        <v>1300.825184</v>
      </c>
      <c r="J9" s="98">
        <v>32666.564999999999</v>
      </c>
      <c r="K9" s="107">
        <v>266.60779600000001</v>
      </c>
      <c r="L9" s="98">
        <v>6605.9009999999998</v>
      </c>
    </row>
    <row r="10" spans="2:32" x14ac:dyDescent="0.2">
      <c r="B10" s="88" t="s">
        <v>22</v>
      </c>
      <c r="C10" s="107">
        <v>2383.1831499999998</v>
      </c>
      <c r="D10" s="98">
        <v>95670.134999999995</v>
      </c>
      <c r="E10" s="107">
        <v>49294.056199999999</v>
      </c>
      <c r="F10" s="98">
        <v>2033061.29</v>
      </c>
      <c r="G10" s="107">
        <v>23982.181250000001</v>
      </c>
      <c r="H10" s="98">
        <v>958758.72</v>
      </c>
      <c r="I10" s="107">
        <v>2739.6745639999999</v>
      </c>
      <c r="J10" s="98">
        <v>108758.586</v>
      </c>
      <c r="K10" s="107">
        <v>483.59390200000001</v>
      </c>
      <c r="L10" s="98">
        <v>19253.562000000002</v>
      </c>
    </row>
    <row r="11" spans="2:32" x14ac:dyDescent="0.2">
      <c r="B11" s="88" t="s">
        <v>23</v>
      </c>
      <c r="C11" s="107">
        <v>2678.95552</v>
      </c>
      <c r="D11" s="98">
        <v>165759.796</v>
      </c>
      <c r="E11" s="107">
        <v>61741.210099999997</v>
      </c>
      <c r="F11" s="98">
        <v>3795044.3</v>
      </c>
      <c r="G11" s="107">
        <v>21614.856540000001</v>
      </c>
      <c r="H11" s="98">
        <v>1331217.33</v>
      </c>
      <c r="I11" s="107">
        <v>2739.9564820000001</v>
      </c>
      <c r="J11" s="98">
        <v>169165.709</v>
      </c>
      <c r="K11" s="107">
        <v>362.48309</v>
      </c>
      <c r="L11" s="98">
        <v>21860.148000000001</v>
      </c>
    </row>
    <row r="12" spans="2:32" x14ac:dyDescent="0.2">
      <c r="B12" s="88" t="s">
        <v>24</v>
      </c>
      <c r="C12" s="107">
        <v>1922.85553</v>
      </c>
      <c r="D12" s="98">
        <v>166843.19099999999</v>
      </c>
      <c r="E12" s="107">
        <v>39737.902000000002</v>
      </c>
      <c r="F12" s="98">
        <v>3444645.02</v>
      </c>
      <c r="G12" s="107">
        <v>11937.588</v>
      </c>
      <c r="H12" s="98">
        <v>1023468.9</v>
      </c>
      <c r="I12" s="107">
        <v>1614.5292039999999</v>
      </c>
      <c r="J12" s="98">
        <v>139415.82</v>
      </c>
      <c r="K12" s="107">
        <v>177.691417</v>
      </c>
      <c r="L12" s="98">
        <v>15388.421</v>
      </c>
    </row>
    <row r="13" spans="2:32" x14ac:dyDescent="0.2">
      <c r="B13" s="88" t="s">
        <v>25</v>
      </c>
      <c r="C13" s="107">
        <v>2175.35862</v>
      </c>
      <c r="D13" s="98">
        <v>263890.40700000001</v>
      </c>
      <c r="E13" s="107">
        <v>35634.191099999996</v>
      </c>
      <c r="F13" s="98">
        <v>4265117.3</v>
      </c>
      <c r="G13" s="107">
        <v>7308.7930399999996</v>
      </c>
      <c r="H13" s="98">
        <v>863469.65</v>
      </c>
      <c r="I13" s="107">
        <v>1279.207903</v>
      </c>
      <c r="J13" s="98">
        <v>153378.40599999999</v>
      </c>
      <c r="K13" s="107">
        <v>163.011414</v>
      </c>
      <c r="L13" s="98">
        <v>19576.007000000001</v>
      </c>
    </row>
    <row r="14" spans="2:32" x14ac:dyDescent="0.2">
      <c r="B14" s="88" t="s">
        <v>26</v>
      </c>
      <c r="C14" s="107">
        <v>1194.67247</v>
      </c>
      <c r="D14" s="98">
        <v>224444.33900000001</v>
      </c>
      <c r="E14" s="107">
        <v>13776.4421</v>
      </c>
      <c r="F14" s="98">
        <v>2529648.17</v>
      </c>
      <c r="G14" s="107">
        <v>1904.3357000000001</v>
      </c>
      <c r="H14" s="98">
        <v>344913.23</v>
      </c>
      <c r="I14" s="107">
        <v>508.56031899999999</v>
      </c>
      <c r="J14" s="98">
        <v>92629.876999999993</v>
      </c>
      <c r="K14" s="107">
        <v>73.116235000000003</v>
      </c>
      <c r="L14" s="98">
        <v>13926.583000000001</v>
      </c>
    </row>
    <row r="15" spans="2:32" x14ac:dyDescent="0.2">
      <c r="B15" s="88" t="s">
        <v>27</v>
      </c>
      <c r="C15" s="107">
        <v>615.27207999999996</v>
      </c>
      <c r="D15" s="98">
        <v>204222.4</v>
      </c>
      <c r="E15" s="107">
        <v>3553.3771999999999</v>
      </c>
      <c r="F15" s="98">
        <v>1165061.99</v>
      </c>
      <c r="G15" s="107">
        <v>387.57616999999999</v>
      </c>
      <c r="H15" s="98">
        <v>124732.49</v>
      </c>
      <c r="I15" s="107">
        <v>151.89920799999999</v>
      </c>
      <c r="J15" s="98">
        <v>49272.635999999999</v>
      </c>
      <c r="K15" s="107">
        <v>28.948627999999999</v>
      </c>
      <c r="L15" s="98">
        <v>9247.3539999999994</v>
      </c>
    </row>
    <row r="16" spans="2:32" x14ac:dyDescent="0.2">
      <c r="B16" s="88" t="s">
        <v>28</v>
      </c>
      <c r="C16" s="107">
        <v>130.32586000000001</v>
      </c>
      <c r="D16" s="98">
        <v>85582.044999999998</v>
      </c>
      <c r="E16" s="107">
        <v>655.80880000000002</v>
      </c>
      <c r="F16" s="98">
        <v>430836.67</v>
      </c>
      <c r="G16" s="107">
        <v>66.176280000000006</v>
      </c>
      <c r="H16" s="98">
        <v>45335.67</v>
      </c>
      <c r="I16" s="107">
        <v>28.347089</v>
      </c>
      <c r="J16" s="98">
        <v>18271.367999999999</v>
      </c>
      <c r="K16" s="107">
        <v>10.255288999999999</v>
      </c>
      <c r="L16" s="98">
        <v>6189.3919999999998</v>
      </c>
    </row>
    <row r="17" spans="2:13" x14ac:dyDescent="0.2">
      <c r="B17" s="89" t="s">
        <v>673</v>
      </c>
      <c r="C17" s="107">
        <v>25.148589999999999</v>
      </c>
      <c r="D17" s="98">
        <v>48689.159</v>
      </c>
      <c r="E17" s="107">
        <v>228.59559999999999</v>
      </c>
      <c r="F17" s="98">
        <v>469504.39</v>
      </c>
      <c r="G17" s="107">
        <v>19.809259999999998</v>
      </c>
      <c r="H17" s="98">
        <v>35623.82</v>
      </c>
      <c r="I17" s="107">
        <v>7.2482389999999999</v>
      </c>
      <c r="J17" s="98">
        <v>22292.86</v>
      </c>
      <c r="K17" s="107">
        <v>6.3367519999999997</v>
      </c>
      <c r="L17" s="98">
        <v>11032.093000000001</v>
      </c>
    </row>
    <row r="18" spans="2:13" ht="13.5" thickBot="1" x14ac:dyDescent="0.25">
      <c r="B18" s="122" t="s">
        <v>0</v>
      </c>
      <c r="C18" s="123">
        <f>SUM(C6:C17)</f>
        <v>13335.564430000002</v>
      </c>
      <c r="D18" s="129">
        <f t="shared" ref="D18:L18" si="0">SUM(D6:D17)</f>
        <v>1291344.2619999999</v>
      </c>
      <c r="E18" s="123">
        <f>SUM(E6:E17)</f>
        <v>249573.55719999998</v>
      </c>
      <c r="F18" s="129">
        <f t="shared" si="0"/>
        <v>18691964.620000001</v>
      </c>
      <c r="G18" s="129">
        <f t="shared" si="0"/>
        <v>94100.05601</v>
      </c>
      <c r="H18" s="129">
        <f t="shared" si="0"/>
        <v>5156723.2200000007</v>
      </c>
      <c r="I18" s="129">
        <f t="shared" si="0"/>
        <v>12229.073341000003</v>
      </c>
      <c r="J18" s="129">
        <f t="shared" si="0"/>
        <v>805928.03899999999</v>
      </c>
      <c r="K18" s="129">
        <f t="shared" si="0"/>
        <v>10827.948048</v>
      </c>
      <c r="L18" s="129">
        <f t="shared" si="0"/>
        <v>132347.73199999999</v>
      </c>
      <c r="M18" s="178"/>
    </row>
    <row r="20" spans="2:13" x14ac:dyDescent="0.2">
      <c r="B20" s="288" t="s">
        <v>18</v>
      </c>
      <c r="C20" s="283"/>
      <c r="D20" s="283"/>
      <c r="E20" s="283"/>
      <c r="F20" s="283"/>
      <c r="G20" s="283"/>
      <c r="H20" s="283"/>
      <c r="I20" s="283"/>
      <c r="J20" s="283"/>
      <c r="K20" s="283"/>
      <c r="L20" s="283"/>
    </row>
    <row r="21" spans="2:13" ht="27" customHeight="1" x14ac:dyDescent="0.2">
      <c r="B21" s="286" t="s">
        <v>426</v>
      </c>
      <c r="C21" s="286"/>
      <c r="D21" s="286"/>
      <c r="E21" s="286"/>
      <c r="F21" s="286"/>
      <c r="G21" s="286"/>
      <c r="H21" s="286"/>
      <c r="I21" s="286"/>
      <c r="J21" s="286"/>
      <c r="K21" s="286"/>
      <c r="L21" s="286"/>
    </row>
    <row r="22" spans="2:13" ht="27" customHeight="1" x14ac:dyDescent="0.2">
      <c r="B22" s="286" t="s">
        <v>427</v>
      </c>
      <c r="C22" s="286"/>
      <c r="D22" s="286"/>
      <c r="E22" s="286"/>
      <c r="F22" s="286"/>
      <c r="G22" s="286"/>
      <c r="H22" s="286"/>
      <c r="I22" s="286"/>
      <c r="J22" s="286"/>
      <c r="K22" s="286"/>
      <c r="L22" s="286"/>
    </row>
    <row r="24" spans="2:13" x14ac:dyDescent="0.2">
      <c r="B24" s="166"/>
      <c r="C24" s="166"/>
      <c r="D24" s="166"/>
      <c r="E24" s="166"/>
      <c r="F24" s="166"/>
      <c r="G24" s="166"/>
      <c r="H24" s="166"/>
      <c r="I24" s="166"/>
      <c r="J24" s="166"/>
      <c r="K24" s="166"/>
      <c r="L24" s="166"/>
      <c r="M24" s="166"/>
    </row>
    <row r="25" spans="2:13" x14ac:dyDescent="0.2">
      <c r="B25" s="222"/>
      <c r="C25" s="222"/>
      <c r="D25" s="222"/>
      <c r="E25" s="222"/>
      <c r="F25" s="222"/>
      <c r="G25" s="222"/>
      <c r="H25" s="222"/>
      <c r="I25" s="222"/>
      <c r="J25" s="222"/>
      <c r="K25" s="222"/>
      <c r="L25" s="222"/>
      <c r="M25" s="222"/>
    </row>
    <row r="26" spans="2:13" x14ac:dyDescent="0.2">
      <c r="B26" s="222"/>
      <c r="C26" s="104"/>
      <c r="D26" s="104"/>
      <c r="E26" s="104"/>
      <c r="F26" s="104"/>
      <c r="G26" s="104"/>
      <c r="H26" s="104"/>
      <c r="I26" s="222"/>
      <c r="J26" s="222"/>
      <c r="K26" s="222"/>
      <c r="L26" s="222"/>
      <c r="M26" s="222"/>
    </row>
    <row r="27" spans="2:13" x14ac:dyDescent="0.2">
      <c r="B27" s="222"/>
      <c r="C27" s="222"/>
      <c r="D27" s="222"/>
      <c r="E27" s="222"/>
      <c r="F27" s="222"/>
      <c r="G27" s="222"/>
      <c r="H27" s="222"/>
      <c r="I27" s="222"/>
      <c r="J27" s="222"/>
      <c r="K27" s="222"/>
      <c r="L27" s="222"/>
      <c r="M27" s="222"/>
    </row>
    <row r="28" spans="2:13" x14ac:dyDescent="0.2">
      <c r="B28" s="222"/>
      <c r="C28" s="222"/>
      <c r="D28" s="222"/>
      <c r="E28" s="222"/>
      <c r="F28" s="222"/>
      <c r="G28" s="222"/>
      <c r="H28" s="222"/>
      <c r="I28" s="222"/>
      <c r="J28" s="222"/>
      <c r="K28" s="222"/>
      <c r="L28" s="222"/>
      <c r="M28" s="222"/>
    </row>
    <row r="29" spans="2:13" x14ac:dyDescent="0.2">
      <c r="B29" s="222"/>
      <c r="C29" s="222"/>
      <c r="D29" s="222"/>
      <c r="E29" s="222"/>
      <c r="F29" s="222"/>
      <c r="G29" s="222"/>
      <c r="H29" s="222"/>
      <c r="I29" s="222"/>
      <c r="J29" s="222"/>
      <c r="K29" s="222"/>
      <c r="L29" s="222"/>
      <c r="M29" s="222"/>
    </row>
    <row r="30" spans="2:13" x14ac:dyDescent="0.2">
      <c r="B30" s="222"/>
      <c r="C30" s="222"/>
      <c r="D30" s="222"/>
      <c r="E30" s="222"/>
      <c r="F30" s="222"/>
      <c r="G30" s="222"/>
      <c r="H30" s="222"/>
      <c r="I30" s="222"/>
      <c r="J30" s="222"/>
      <c r="K30" s="222"/>
      <c r="L30" s="222"/>
      <c r="M30" s="222"/>
    </row>
    <row r="31" spans="2:13" x14ac:dyDescent="0.2">
      <c r="B31" s="222"/>
      <c r="C31" s="222"/>
      <c r="D31" s="222"/>
      <c r="E31" s="222"/>
      <c r="F31" s="222"/>
      <c r="G31" s="222"/>
      <c r="H31" s="222"/>
      <c r="I31" s="222"/>
      <c r="J31" s="222"/>
      <c r="K31" s="222"/>
      <c r="L31" s="222"/>
      <c r="M31" s="222"/>
    </row>
    <row r="32" spans="2:13" x14ac:dyDescent="0.2">
      <c r="B32" s="222"/>
      <c r="C32" s="222"/>
      <c r="D32" s="222"/>
      <c r="E32" s="222"/>
      <c r="F32" s="222"/>
      <c r="G32" s="222"/>
      <c r="H32" s="222"/>
      <c r="I32" s="222"/>
      <c r="J32" s="222"/>
      <c r="K32" s="222"/>
      <c r="L32" s="222"/>
      <c r="M32" s="222"/>
    </row>
    <row r="33" spans="2:13" x14ac:dyDescent="0.2">
      <c r="B33" s="222"/>
      <c r="C33" s="222"/>
      <c r="D33" s="222"/>
      <c r="E33" s="222"/>
      <c r="F33" s="222"/>
      <c r="G33" s="222"/>
      <c r="H33" s="222"/>
      <c r="I33" s="222"/>
      <c r="J33" s="222"/>
      <c r="K33" s="222"/>
      <c r="L33" s="222"/>
      <c r="M33" s="222"/>
    </row>
    <row r="34" spans="2:13" x14ac:dyDescent="0.2">
      <c r="B34" s="222"/>
      <c r="C34" s="222"/>
      <c r="D34" s="222"/>
      <c r="E34" s="222"/>
      <c r="F34" s="222"/>
      <c r="G34" s="222"/>
      <c r="H34" s="222"/>
      <c r="I34" s="222"/>
      <c r="J34" s="222"/>
      <c r="K34" s="222"/>
      <c r="L34" s="222"/>
      <c r="M34" s="222"/>
    </row>
    <row r="35" spans="2:13" x14ac:dyDescent="0.2">
      <c r="B35" s="222"/>
      <c r="C35" s="222"/>
      <c r="D35" s="222"/>
      <c r="E35" s="222"/>
      <c r="F35" s="222"/>
      <c r="G35" s="222"/>
      <c r="H35" s="222"/>
      <c r="I35" s="222"/>
      <c r="J35" s="222"/>
      <c r="K35" s="222"/>
      <c r="L35" s="222"/>
      <c r="M35" s="222"/>
    </row>
    <row r="36" spans="2:13" x14ac:dyDescent="0.2">
      <c r="B36" s="222"/>
      <c r="C36" s="222"/>
      <c r="D36" s="222"/>
      <c r="E36" s="222"/>
      <c r="F36" s="222"/>
      <c r="G36" s="222"/>
      <c r="H36" s="222"/>
      <c r="I36" s="222"/>
      <c r="J36" s="222"/>
      <c r="K36" s="222"/>
      <c r="L36" s="222"/>
      <c r="M36" s="222"/>
    </row>
    <row r="37" spans="2:13" x14ac:dyDescent="0.2">
      <c r="B37" s="222"/>
      <c r="C37" s="222"/>
      <c r="D37" s="222"/>
      <c r="E37" s="222"/>
      <c r="F37" s="222"/>
      <c r="G37" s="222"/>
      <c r="H37" s="222"/>
      <c r="I37" s="222"/>
      <c r="J37" s="222"/>
      <c r="K37" s="222"/>
      <c r="L37" s="222"/>
      <c r="M37" s="222"/>
    </row>
    <row r="38" spans="2:13" x14ac:dyDescent="0.2">
      <c r="B38" s="222"/>
      <c r="C38" s="222"/>
      <c r="D38" s="222"/>
      <c r="E38" s="222"/>
      <c r="F38" s="222"/>
      <c r="G38" s="222"/>
      <c r="H38" s="222"/>
      <c r="I38" s="222"/>
      <c r="J38" s="222"/>
      <c r="K38" s="222"/>
      <c r="L38" s="222"/>
      <c r="M38" s="222"/>
    </row>
    <row r="39" spans="2:13" x14ac:dyDescent="0.2">
      <c r="B39" s="222"/>
      <c r="C39" s="222"/>
      <c r="D39" s="222"/>
      <c r="E39" s="222"/>
      <c r="F39" s="222"/>
      <c r="G39" s="222"/>
      <c r="H39" s="222"/>
      <c r="I39" s="222"/>
      <c r="J39" s="222"/>
      <c r="K39" s="222"/>
      <c r="L39" s="222"/>
      <c r="M39" s="222"/>
    </row>
    <row r="40" spans="2:13" x14ac:dyDescent="0.2">
      <c r="B40" s="222"/>
      <c r="C40" s="222"/>
      <c r="D40" s="222"/>
      <c r="E40" s="222"/>
      <c r="F40" s="222"/>
      <c r="G40" s="222"/>
      <c r="H40" s="222"/>
      <c r="I40" s="222"/>
      <c r="J40" s="222"/>
      <c r="K40" s="222"/>
      <c r="L40" s="222"/>
      <c r="M40" s="222"/>
    </row>
  </sheetData>
  <mergeCells count="9">
    <mergeCell ref="B21:L21"/>
    <mergeCell ref="B22:L22"/>
    <mergeCell ref="B4:B5"/>
    <mergeCell ref="C4:D4"/>
    <mergeCell ref="E4:F4"/>
    <mergeCell ref="G4:H4"/>
    <mergeCell ref="I4:J4"/>
    <mergeCell ref="K4:L4"/>
    <mergeCell ref="B20:L20"/>
  </mergeCells>
  <pageMargins left="0.78740157480314965" right="0.78740157480314965" top="0.98425196850393704" bottom="0.98425196850393704" header="0.51181102362204722" footer="0.51181102362204722"/>
  <pageSetup paperSize="9" scale="97" orientation="landscape" r:id="rId1"/>
  <headerFooter alignWithMargins="0"/>
  <colBreaks count="1" manualBreakCount="1">
    <brk id="14" max="42"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C1F"/>
    <pageSetUpPr fitToPage="1"/>
  </sheetPr>
  <dimension ref="B1:AF39"/>
  <sheetViews>
    <sheetView showGridLines="0" zoomScaleNormal="100" zoomScaleSheetLayoutView="100" zoomScalePageLayoutView="70" workbookViewId="0">
      <selection activeCell="B1" sqref="B1"/>
    </sheetView>
  </sheetViews>
  <sheetFormatPr baseColWidth="10" defaultRowHeight="12.75" x14ac:dyDescent="0.2"/>
  <cols>
    <col min="1" max="1" width="2.7109375" style="18" customWidth="1"/>
    <col min="2" max="2" width="21.42578125" style="18" customWidth="1"/>
    <col min="3" max="6" width="10.85546875" style="18" customWidth="1"/>
    <col min="7" max="9" width="11.7109375" style="18" customWidth="1"/>
    <col min="10" max="10" width="11.85546875" style="18" customWidth="1"/>
    <col min="11" max="11" width="11.7109375" style="18" customWidth="1"/>
    <col min="12" max="12" width="12.28515625" style="18" customWidth="1"/>
    <col min="13" max="16" width="10.7109375" style="18" customWidth="1"/>
    <col min="17" max="16384" width="11.42578125" style="18"/>
  </cols>
  <sheetData>
    <row r="1" spans="2:32" s="55" customFormat="1" ht="15.75" x14ac:dyDescent="0.2">
      <c r="B1" s="53" t="str">
        <f>Inhaltsverzeichnis!B37&amp;" "&amp;Inhaltsverzeichnis!C37&amp;" "&amp;Inhaltsverzeichnis!D37</f>
        <v>Tabelle 13b:  Pflichtige und Reinvermögen nach Erwerbsart und Stufe des Reinvermögens, 2017</v>
      </c>
      <c r="C1" s="54"/>
      <c r="D1" s="54"/>
      <c r="E1" s="54"/>
      <c r="F1" s="54"/>
      <c r="G1" s="54"/>
      <c r="H1" s="54"/>
      <c r="I1" s="54"/>
      <c r="J1" s="54"/>
      <c r="K1" s="54"/>
      <c r="L1" s="54"/>
      <c r="M1" s="54"/>
      <c r="N1" s="54"/>
      <c r="O1" s="54"/>
      <c r="P1" s="54"/>
      <c r="Q1" s="54"/>
      <c r="R1" s="54"/>
      <c r="S1" s="54"/>
      <c r="T1" s="53"/>
      <c r="U1" s="53"/>
      <c r="V1" s="53"/>
      <c r="W1" s="53"/>
      <c r="X1" s="53"/>
      <c r="Y1" s="53"/>
      <c r="Z1" s="53"/>
      <c r="AA1" s="53"/>
      <c r="AB1" s="53"/>
      <c r="AC1" s="53"/>
      <c r="AD1" s="53"/>
      <c r="AE1" s="53"/>
      <c r="AF1" s="53"/>
    </row>
    <row r="2" spans="2:32" s="55" customFormat="1" ht="15.75" x14ac:dyDescent="0.2">
      <c r="B2" s="195"/>
      <c r="C2" s="54"/>
      <c r="D2" s="54"/>
      <c r="E2" s="54"/>
      <c r="F2" s="54"/>
      <c r="G2" s="54"/>
      <c r="H2" s="54"/>
      <c r="I2" s="54"/>
      <c r="J2" s="54"/>
      <c r="K2" s="54"/>
      <c r="L2" s="54"/>
      <c r="M2" s="54"/>
      <c r="N2" s="54"/>
      <c r="O2" s="54"/>
      <c r="P2" s="54"/>
      <c r="Q2" s="54"/>
      <c r="R2" s="54"/>
      <c r="S2" s="54"/>
      <c r="T2" s="53"/>
      <c r="U2" s="53"/>
      <c r="V2" s="53"/>
      <c r="W2" s="53"/>
      <c r="X2" s="53"/>
      <c r="Y2" s="53"/>
      <c r="Z2" s="53"/>
      <c r="AA2" s="53"/>
      <c r="AB2" s="53"/>
      <c r="AC2" s="53"/>
      <c r="AD2" s="53"/>
      <c r="AE2" s="53"/>
      <c r="AF2" s="53"/>
    </row>
    <row r="4" spans="2:32" s="57" customFormat="1" ht="30" customHeight="1" x14ac:dyDescent="0.2">
      <c r="B4" s="279" t="s">
        <v>572</v>
      </c>
      <c r="C4" s="294" t="s">
        <v>67</v>
      </c>
      <c r="D4" s="294"/>
      <c r="E4" s="294" t="s">
        <v>68</v>
      </c>
      <c r="F4" s="294"/>
      <c r="G4" s="295" t="s">
        <v>477</v>
      </c>
      <c r="H4" s="296"/>
      <c r="I4" s="295" t="s">
        <v>573</v>
      </c>
      <c r="J4" s="296"/>
      <c r="K4" s="275" t="s">
        <v>6</v>
      </c>
      <c r="L4" s="275"/>
      <c r="M4" s="96"/>
      <c r="N4" s="96"/>
    </row>
    <row r="5" spans="2:32" ht="38.25" x14ac:dyDescent="0.2">
      <c r="B5" s="280"/>
      <c r="C5" s="117" t="s">
        <v>471</v>
      </c>
      <c r="D5" s="118" t="s">
        <v>571</v>
      </c>
      <c r="E5" s="117" t="s">
        <v>471</v>
      </c>
      <c r="F5" s="186" t="s">
        <v>571</v>
      </c>
      <c r="G5" s="117" t="s">
        <v>471</v>
      </c>
      <c r="H5" s="186" t="s">
        <v>571</v>
      </c>
      <c r="I5" s="117" t="s">
        <v>471</v>
      </c>
      <c r="J5" s="186" t="s">
        <v>571</v>
      </c>
      <c r="K5" s="117" t="s">
        <v>471</v>
      </c>
      <c r="L5" s="186" t="s">
        <v>571</v>
      </c>
      <c r="M5" s="64"/>
      <c r="N5" s="64"/>
    </row>
    <row r="6" spans="2:32" x14ac:dyDescent="0.2">
      <c r="B6" s="88">
        <v>0</v>
      </c>
      <c r="C6" s="107">
        <v>2733.68442</v>
      </c>
      <c r="D6" s="98">
        <v>0</v>
      </c>
      <c r="E6" s="107">
        <v>57623.161899999999</v>
      </c>
      <c r="F6" s="98">
        <v>0</v>
      </c>
      <c r="G6" s="107">
        <v>7176.8004000000001</v>
      </c>
      <c r="H6" s="98">
        <v>0</v>
      </c>
      <c r="I6" s="107">
        <v>1646.9725900000001</v>
      </c>
      <c r="J6" s="98">
        <v>0</v>
      </c>
      <c r="K6" s="107">
        <v>4104.8919599999999</v>
      </c>
      <c r="L6" s="98">
        <v>0</v>
      </c>
      <c r="M6" s="64"/>
      <c r="N6" s="64"/>
    </row>
    <row r="7" spans="2:32" x14ac:dyDescent="0.2">
      <c r="B7" s="88" t="s">
        <v>29</v>
      </c>
      <c r="C7" s="107">
        <v>1799.06764</v>
      </c>
      <c r="D7" s="98">
        <v>17172.11</v>
      </c>
      <c r="E7" s="107">
        <v>72976.165399999998</v>
      </c>
      <c r="F7" s="98">
        <v>651605.30000000005</v>
      </c>
      <c r="G7" s="107">
        <v>14677.748600000001</v>
      </c>
      <c r="H7" s="98">
        <v>115307.6</v>
      </c>
      <c r="I7" s="107">
        <v>2626.0961600000001</v>
      </c>
      <c r="J7" s="98">
        <v>20675.43</v>
      </c>
      <c r="K7" s="107">
        <v>4199.5436099999997</v>
      </c>
      <c r="L7" s="98">
        <v>24857.35</v>
      </c>
    </row>
    <row r="8" spans="2:32" x14ac:dyDescent="0.2">
      <c r="B8" s="88" t="s">
        <v>30</v>
      </c>
      <c r="C8" s="107">
        <v>867.73458000000005</v>
      </c>
      <c r="D8" s="98">
        <v>31720.12</v>
      </c>
      <c r="E8" s="107">
        <v>24661.5154</v>
      </c>
      <c r="F8" s="98">
        <v>890951.7</v>
      </c>
      <c r="G8" s="107">
        <v>5241.9970000000003</v>
      </c>
      <c r="H8" s="98">
        <v>192198.9</v>
      </c>
      <c r="I8" s="107">
        <v>855.40020000000004</v>
      </c>
      <c r="J8" s="98">
        <v>31023.88</v>
      </c>
      <c r="K8" s="107">
        <v>693.69047999999998</v>
      </c>
      <c r="L8" s="98">
        <v>24599.88</v>
      </c>
    </row>
    <row r="9" spans="2:32" x14ac:dyDescent="0.2">
      <c r="B9" s="88" t="s">
        <v>31</v>
      </c>
      <c r="C9" s="107">
        <v>1138.9184600000001</v>
      </c>
      <c r="D9" s="98">
        <v>82758.41</v>
      </c>
      <c r="E9" s="107">
        <v>25557.981</v>
      </c>
      <c r="F9" s="98">
        <v>1846210</v>
      </c>
      <c r="G9" s="107">
        <v>7189.7791999999999</v>
      </c>
      <c r="H9" s="98">
        <v>528031.19999999995</v>
      </c>
      <c r="I9" s="107">
        <v>997.91409999999996</v>
      </c>
      <c r="J9" s="98">
        <v>72337.179999999993</v>
      </c>
      <c r="K9" s="107">
        <v>520.57943999999998</v>
      </c>
      <c r="L9" s="98">
        <v>36628.910000000003</v>
      </c>
    </row>
    <row r="10" spans="2:32" x14ac:dyDescent="0.2">
      <c r="B10" s="88" t="s">
        <v>32</v>
      </c>
      <c r="C10" s="107">
        <v>1984.67786</v>
      </c>
      <c r="D10" s="98">
        <v>328543.21000000002</v>
      </c>
      <c r="E10" s="107">
        <v>30420.5144</v>
      </c>
      <c r="F10" s="98">
        <v>4905410.7</v>
      </c>
      <c r="G10" s="107">
        <v>13760.197700000001</v>
      </c>
      <c r="H10" s="98">
        <v>2336231.7999999998</v>
      </c>
      <c r="I10" s="107">
        <v>1597.45786</v>
      </c>
      <c r="J10" s="98">
        <v>266514.59000000003</v>
      </c>
      <c r="K10" s="107">
        <v>430.33787000000001</v>
      </c>
      <c r="L10" s="98">
        <v>68906.53</v>
      </c>
    </row>
    <row r="11" spans="2:32" x14ac:dyDescent="0.2">
      <c r="B11" s="88" t="s">
        <v>33</v>
      </c>
      <c r="C11" s="107">
        <v>1684.66147</v>
      </c>
      <c r="D11" s="98">
        <v>605119.34</v>
      </c>
      <c r="E11" s="107">
        <v>18087.0838</v>
      </c>
      <c r="F11" s="98">
        <v>6411793.7999999998</v>
      </c>
      <c r="G11" s="107">
        <v>15852.5682</v>
      </c>
      <c r="H11" s="98">
        <v>5827596.2000000002</v>
      </c>
      <c r="I11" s="107">
        <v>1447.5911699999999</v>
      </c>
      <c r="J11" s="98">
        <v>523053.5</v>
      </c>
      <c r="K11" s="107">
        <v>291.03579000000002</v>
      </c>
      <c r="L11" s="98">
        <v>104636.15</v>
      </c>
    </row>
    <row r="12" spans="2:32" x14ac:dyDescent="0.2">
      <c r="B12" s="88" t="s">
        <v>34</v>
      </c>
      <c r="C12" s="107">
        <v>975.11917000000005</v>
      </c>
      <c r="D12" s="98">
        <v>593379.16</v>
      </c>
      <c r="E12" s="107">
        <v>7666.4398000000001</v>
      </c>
      <c r="F12" s="98">
        <v>4679592.4000000004</v>
      </c>
      <c r="G12" s="107">
        <v>10420.5669</v>
      </c>
      <c r="H12" s="98">
        <v>6425175.2000000002</v>
      </c>
      <c r="I12" s="107">
        <v>973.69925000000001</v>
      </c>
      <c r="J12" s="98">
        <v>597023.21</v>
      </c>
      <c r="K12" s="107">
        <v>139.90914000000001</v>
      </c>
      <c r="L12" s="98">
        <v>86070.13</v>
      </c>
    </row>
    <row r="13" spans="2:32" x14ac:dyDescent="0.2">
      <c r="B13" s="88" t="s">
        <v>35</v>
      </c>
      <c r="C13" s="107">
        <v>596.76549999999997</v>
      </c>
      <c r="D13" s="98">
        <v>516364.45</v>
      </c>
      <c r="E13" s="107">
        <v>4038.8561</v>
      </c>
      <c r="F13" s="98">
        <v>3483238.2</v>
      </c>
      <c r="G13" s="107">
        <v>6435.6848</v>
      </c>
      <c r="H13" s="98">
        <v>5559031.4000000004</v>
      </c>
      <c r="I13" s="107">
        <v>585.29097000000002</v>
      </c>
      <c r="J13" s="98">
        <v>508463.87</v>
      </c>
      <c r="K13" s="107">
        <v>97.076530000000005</v>
      </c>
      <c r="L13" s="98">
        <v>84368.11</v>
      </c>
    </row>
    <row r="14" spans="2:32" x14ac:dyDescent="0.2">
      <c r="B14" s="88" t="s">
        <v>36</v>
      </c>
      <c r="C14" s="107">
        <v>1417.7831200000001</v>
      </c>
      <c r="D14" s="98">
        <v>2660535.23</v>
      </c>
      <c r="E14" s="107">
        <v>7634.1052</v>
      </c>
      <c r="F14" s="98">
        <v>14220448.199999999</v>
      </c>
      <c r="G14" s="107">
        <v>12678.6144</v>
      </c>
      <c r="H14" s="98">
        <v>22665857.399999999</v>
      </c>
      <c r="I14" s="107">
        <v>1368.6931</v>
      </c>
      <c r="J14" s="98">
        <v>2559583.7000000002</v>
      </c>
      <c r="K14" s="107">
        <v>280.62110999999999</v>
      </c>
      <c r="L14" s="98">
        <v>569666.24</v>
      </c>
    </row>
    <row r="15" spans="2:32" x14ac:dyDescent="0.2">
      <c r="B15" s="88" t="s">
        <v>37</v>
      </c>
      <c r="C15" s="107">
        <v>104.83816</v>
      </c>
      <c r="D15" s="98">
        <v>719678.89</v>
      </c>
      <c r="E15" s="107">
        <v>575.46780000000001</v>
      </c>
      <c r="F15" s="98">
        <v>3964077.7</v>
      </c>
      <c r="G15" s="107">
        <v>475.13909999999998</v>
      </c>
      <c r="H15" s="98">
        <v>3146308.8</v>
      </c>
      <c r="I15" s="107">
        <v>84.689509999999999</v>
      </c>
      <c r="J15" s="98">
        <v>575380.31000000006</v>
      </c>
      <c r="K15" s="107">
        <v>44.669260000000001</v>
      </c>
      <c r="L15" s="98">
        <v>299433.45</v>
      </c>
    </row>
    <row r="16" spans="2:32" x14ac:dyDescent="0.2">
      <c r="B16" s="90" t="s">
        <v>672</v>
      </c>
      <c r="C16" s="107">
        <v>32.314050000000002</v>
      </c>
      <c r="D16" s="98">
        <v>590571.86</v>
      </c>
      <c r="E16" s="107">
        <v>332.26650000000001</v>
      </c>
      <c r="F16" s="98">
        <v>8629501.1999999993</v>
      </c>
      <c r="G16" s="107">
        <v>190.95959999999999</v>
      </c>
      <c r="H16" s="98">
        <v>5895834.5999999996</v>
      </c>
      <c r="I16" s="107">
        <v>45.268450000000001</v>
      </c>
      <c r="J16" s="98">
        <v>1066629.22</v>
      </c>
      <c r="K16" s="107">
        <v>25.592860000000002</v>
      </c>
      <c r="L16" s="98">
        <v>486400.12</v>
      </c>
    </row>
    <row r="17" spans="2:13" ht="13.5" thickBot="1" x14ac:dyDescent="0.25">
      <c r="B17" s="122" t="s">
        <v>0</v>
      </c>
      <c r="C17" s="129">
        <f t="shared" ref="C17:L17" si="0">SUM(C6:C16)</f>
        <v>13335.564429999999</v>
      </c>
      <c r="D17" s="129">
        <f t="shared" si="0"/>
        <v>6145842.7800000003</v>
      </c>
      <c r="E17" s="129">
        <f t="shared" si="0"/>
        <v>249573.55729999999</v>
      </c>
      <c r="F17" s="129">
        <f t="shared" si="0"/>
        <v>49682829.200000003</v>
      </c>
      <c r="G17" s="129">
        <f t="shared" si="0"/>
        <v>94100.055900000007</v>
      </c>
      <c r="H17" s="129">
        <f t="shared" si="0"/>
        <v>52691573.099999994</v>
      </c>
      <c r="I17" s="129">
        <f t="shared" si="0"/>
        <v>12229.07336</v>
      </c>
      <c r="J17" s="129">
        <f t="shared" si="0"/>
        <v>6220684.8899999997</v>
      </c>
      <c r="K17" s="129">
        <f t="shared" si="0"/>
        <v>10827.948049999999</v>
      </c>
      <c r="L17" s="129">
        <f t="shared" si="0"/>
        <v>1785566.87</v>
      </c>
    </row>
    <row r="18" spans="2:13" x14ac:dyDescent="0.2">
      <c r="B18" s="64"/>
      <c r="C18" s="64"/>
      <c r="D18" s="64"/>
      <c r="E18" s="64"/>
      <c r="F18" s="64"/>
      <c r="G18" s="64"/>
      <c r="H18" s="64"/>
      <c r="I18" s="64"/>
      <c r="J18" s="64"/>
      <c r="K18" s="64"/>
      <c r="L18" s="64"/>
    </row>
    <row r="19" spans="2:13" x14ac:dyDescent="0.2">
      <c r="B19" s="288" t="s">
        <v>18</v>
      </c>
      <c r="C19" s="283"/>
      <c r="D19" s="283"/>
      <c r="E19" s="283"/>
      <c r="F19" s="283"/>
      <c r="G19" s="283"/>
      <c r="H19" s="283"/>
      <c r="I19" s="283"/>
      <c r="J19" s="283"/>
      <c r="K19" s="283"/>
      <c r="L19" s="283"/>
    </row>
    <row r="20" spans="2:13" ht="26.25" customHeight="1" x14ac:dyDescent="0.2">
      <c r="B20" s="286" t="s">
        <v>426</v>
      </c>
      <c r="C20" s="286"/>
      <c r="D20" s="286"/>
      <c r="E20" s="286"/>
      <c r="F20" s="286"/>
      <c r="G20" s="286"/>
      <c r="H20" s="286"/>
      <c r="I20" s="286"/>
      <c r="J20" s="286"/>
      <c r="K20" s="286"/>
      <c r="L20" s="286"/>
    </row>
    <row r="21" spans="2:13" ht="27" customHeight="1" x14ac:dyDescent="0.2">
      <c r="B21" s="286" t="s">
        <v>427</v>
      </c>
      <c r="C21" s="286"/>
      <c r="D21" s="286"/>
      <c r="E21" s="286"/>
      <c r="F21" s="286"/>
      <c r="G21" s="286"/>
      <c r="H21" s="286"/>
      <c r="I21" s="286"/>
      <c r="J21" s="286"/>
      <c r="K21" s="286"/>
      <c r="L21" s="286"/>
    </row>
    <row r="24" spans="2:13" x14ac:dyDescent="0.2">
      <c r="B24" s="169"/>
      <c r="C24" s="169"/>
      <c r="D24" s="169"/>
      <c r="E24" s="169"/>
      <c r="F24" s="169"/>
      <c r="G24" s="169"/>
      <c r="H24" s="169"/>
      <c r="I24" s="169"/>
      <c r="J24" s="169"/>
      <c r="K24" s="169"/>
      <c r="L24" s="169"/>
      <c r="M24" s="169"/>
    </row>
    <row r="25" spans="2:13" x14ac:dyDescent="0.2">
      <c r="B25" s="222"/>
      <c r="C25" s="222"/>
      <c r="D25" s="222"/>
      <c r="E25" s="222"/>
      <c r="F25" s="222"/>
      <c r="G25" s="222"/>
      <c r="H25" s="222"/>
      <c r="I25" s="222"/>
      <c r="J25" s="222"/>
      <c r="K25" s="222"/>
      <c r="L25" s="222"/>
      <c r="M25" s="222"/>
    </row>
    <row r="26" spans="2:13" x14ac:dyDescent="0.2">
      <c r="B26" s="222"/>
      <c r="C26" s="222"/>
      <c r="D26" s="222"/>
      <c r="E26" s="222"/>
      <c r="F26" s="222"/>
      <c r="G26" s="222"/>
      <c r="H26" s="222"/>
      <c r="I26" s="222"/>
      <c r="J26" s="222"/>
      <c r="K26" s="222"/>
      <c r="L26" s="222"/>
      <c r="M26" s="222"/>
    </row>
    <row r="27" spans="2:13" x14ac:dyDescent="0.2">
      <c r="B27" s="222"/>
      <c r="C27" s="222"/>
      <c r="D27" s="222"/>
      <c r="E27" s="222"/>
      <c r="F27" s="222"/>
      <c r="G27" s="222"/>
      <c r="H27" s="222"/>
      <c r="I27" s="222"/>
      <c r="J27" s="222"/>
      <c r="K27" s="222"/>
      <c r="L27" s="222"/>
      <c r="M27" s="222"/>
    </row>
    <row r="28" spans="2:13" x14ac:dyDescent="0.2">
      <c r="B28" s="222"/>
      <c r="C28" s="229"/>
      <c r="D28" s="222"/>
      <c r="E28" s="222"/>
      <c r="F28" s="222"/>
      <c r="G28" s="222"/>
      <c r="H28" s="222"/>
      <c r="I28" s="222"/>
      <c r="J28" s="222"/>
      <c r="K28" s="222"/>
      <c r="L28" s="222"/>
      <c r="M28" s="222"/>
    </row>
    <row r="29" spans="2:13" x14ac:dyDescent="0.2">
      <c r="B29" s="222"/>
      <c r="C29" s="222"/>
      <c r="D29" s="222"/>
      <c r="E29" s="222"/>
      <c r="F29" s="222"/>
      <c r="G29" s="222"/>
      <c r="H29" s="222"/>
      <c r="I29" s="222"/>
      <c r="J29" s="222"/>
      <c r="K29" s="222"/>
      <c r="L29" s="222"/>
      <c r="M29" s="222"/>
    </row>
    <row r="30" spans="2:13" x14ac:dyDescent="0.2">
      <c r="B30" s="222"/>
      <c r="C30" s="222"/>
      <c r="D30" s="222"/>
      <c r="E30" s="222"/>
      <c r="F30" s="222"/>
      <c r="G30" s="222"/>
      <c r="H30" s="222"/>
      <c r="I30" s="222"/>
      <c r="J30" s="222"/>
      <c r="K30" s="222"/>
      <c r="L30" s="222"/>
      <c r="M30" s="222"/>
    </row>
    <row r="31" spans="2:13" x14ac:dyDescent="0.2">
      <c r="B31" s="222"/>
      <c r="C31" s="222"/>
      <c r="D31" s="222"/>
      <c r="E31" s="222"/>
      <c r="F31" s="222"/>
      <c r="G31" s="222"/>
      <c r="H31" s="222"/>
      <c r="I31" s="222"/>
      <c r="J31" s="222"/>
      <c r="K31" s="222"/>
      <c r="L31" s="222"/>
      <c r="M31" s="222"/>
    </row>
    <row r="32" spans="2:13" x14ac:dyDescent="0.2">
      <c r="B32" s="222"/>
      <c r="C32" s="222"/>
      <c r="D32" s="222"/>
      <c r="E32" s="222"/>
      <c r="F32" s="222"/>
      <c r="G32" s="222"/>
      <c r="H32" s="222"/>
      <c r="I32" s="222"/>
      <c r="J32" s="222"/>
      <c r="K32" s="222"/>
      <c r="L32" s="222"/>
      <c r="M32" s="222"/>
    </row>
    <row r="33" spans="2:13" x14ac:dyDescent="0.2">
      <c r="B33" s="222"/>
      <c r="C33" s="222"/>
      <c r="D33" s="222"/>
      <c r="E33" s="222"/>
      <c r="F33" s="222"/>
      <c r="G33" s="222"/>
      <c r="H33" s="222"/>
      <c r="I33" s="222"/>
      <c r="J33" s="222"/>
      <c r="K33" s="222"/>
      <c r="L33" s="222"/>
      <c r="M33" s="222"/>
    </row>
    <row r="34" spans="2:13" x14ac:dyDescent="0.2">
      <c r="B34" s="222"/>
      <c r="C34" s="222"/>
      <c r="D34" s="222"/>
      <c r="E34" s="222"/>
      <c r="F34" s="222"/>
      <c r="G34" s="222"/>
      <c r="H34" s="222"/>
      <c r="I34" s="222"/>
      <c r="J34" s="222"/>
      <c r="K34" s="222"/>
      <c r="L34" s="222"/>
      <c r="M34" s="222"/>
    </row>
    <row r="35" spans="2:13" x14ac:dyDescent="0.2">
      <c r="B35" s="222"/>
      <c r="C35" s="222"/>
      <c r="D35" s="222"/>
      <c r="E35" s="222"/>
      <c r="F35" s="222"/>
      <c r="G35" s="222"/>
      <c r="H35" s="222"/>
      <c r="I35" s="222"/>
      <c r="J35" s="222"/>
      <c r="K35" s="222"/>
      <c r="L35" s="222"/>
      <c r="M35" s="222"/>
    </row>
    <row r="36" spans="2:13" x14ac:dyDescent="0.2">
      <c r="B36" s="222"/>
      <c r="C36" s="222"/>
      <c r="D36" s="222"/>
      <c r="E36" s="222"/>
      <c r="F36" s="222"/>
      <c r="G36" s="222"/>
      <c r="H36" s="222"/>
      <c r="I36" s="222"/>
      <c r="J36" s="222"/>
      <c r="K36" s="222"/>
      <c r="L36" s="222"/>
      <c r="M36" s="222"/>
    </row>
    <row r="37" spans="2:13" x14ac:dyDescent="0.2">
      <c r="B37" s="222"/>
      <c r="C37" s="222"/>
      <c r="D37" s="222"/>
      <c r="E37" s="222"/>
      <c r="F37" s="222"/>
      <c r="G37" s="222"/>
      <c r="H37" s="222"/>
      <c r="I37" s="222"/>
      <c r="J37" s="222"/>
      <c r="K37" s="222"/>
      <c r="L37" s="222"/>
      <c r="M37" s="222"/>
    </row>
    <row r="38" spans="2:13" x14ac:dyDescent="0.2">
      <c r="B38" s="222"/>
      <c r="C38" s="222"/>
      <c r="D38" s="222"/>
      <c r="E38" s="222"/>
      <c r="F38" s="222"/>
      <c r="G38" s="222"/>
      <c r="H38" s="222"/>
      <c r="I38" s="222"/>
      <c r="J38" s="222"/>
      <c r="K38" s="222"/>
      <c r="L38" s="222"/>
      <c r="M38" s="222"/>
    </row>
    <row r="39" spans="2:13" x14ac:dyDescent="0.2">
      <c r="B39" s="222"/>
      <c r="C39" s="222"/>
      <c r="D39" s="222"/>
      <c r="E39" s="222"/>
      <c r="F39" s="222"/>
      <c r="G39" s="222"/>
      <c r="H39" s="222"/>
      <c r="I39" s="222"/>
      <c r="J39" s="222"/>
      <c r="K39" s="222"/>
      <c r="L39" s="222"/>
      <c r="M39" s="222"/>
    </row>
  </sheetData>
  <mergeCells count="9">
    <mergeCell ref="B20:L20"/>
    <mergeCell ref="B21:L21"/>
    <mergeCell ref="B4:B5"/>
    <mergeCell ref="C4:D4"/>
    <mergeCell ref="E4:F4"/>
    <mergeCell ref="G4:H4"/>
    <mergeCell ref="I4:J4"/>
    <mergeCell ref="K4:L4"/>
    <mergeCell ref="B19:L19"/>
  </mergeCells>
  <pageMargins left="0.78740157480314965" right="0.78740157480314965" top="0.98425196850393704" bottom="0.98425196850393704" header="0.51181102362204722" footer="0.51181102362204722"/>
  <pageSetup paperSize="9" scale="95" orientation="landscape" r:id="rId1"/>
  <headerFooter alignWithMargins="0"/>
  <colBreaks count="1" manualBreakCount="1">
    <brk id="14" max="42"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C1F"/>
    <pageSetUpPr fitToPage="1"/>
  </sheetPr>
  <dimension ref="B1:AF40"/>
  <sheetViews>
    <sheetView showGridLines="0" zoomScaleNormal="100" zoomScaleSheetLayoutView="100" zoomScalePageLayoutView="70" workbookViewId="0">
      <selection activeCell="M5" sqref="M5:N5"/>
    </sheetView>
  </sheetViews>
  <sheetFormatPr baseColWidth="10" defaultRowHeight="12.75" x14ac:dyDescent="0.2"/>
  <cols>
    <col min="1" max="1" width="2.7109375" style="18" customWidth="1"/>
    <col min="2" max="2" width="20.7109375" style="18" customWidth="1"/>
    <col min="3" max="10" width="10.7109375" style="18" customWidth="1"/>
    <col min="11" max="11" width="11" style="18" customWidth="1"/>
    <col min="12" max="17" width="10.7109375" style="18" customWidth="1"/>
    <col min="18" max="16384" width="11.42578125" style="18"/>
  </cols>
  <sheetData>
    <row r="1" spans="2:32" s="55" customFormat="1" ht="15.75" x14ac:dyDescent="0.2">
      <c r="B1" s="53" t="str">
        <f>Inhaltsverzeichnis!B38&amp;" "&amp;Inhaltsverzeichnis!C38&amp;" "&amp;Inhaltsverzeichnis!D38</f>
        <v>Tabelle 14a:  Pflichtige und Reineinkommen nach Familientyp und Stufe des Reineinkommens, 2017</v>
      </c>
      <c r="C1" s="54"/>
      <c r="D1" s="54"/>
      <c r="E1" s="54"/>
      <c r="F1" s="54"/>
      <c r="G1" s="54"/>
      <c r="H1" s="54"/>
      <c r="I1" s="54"/>
      <c r="J1" s="54"/>
      <c r="K1" s="54"/>
      <c r="L1" s="54"/>
      <c r="M1" s="54"/>
      <c r="N1" s="54"/>
      <c r="O1" s="54"/>
      <c r="P1" s="54"/>
      <c r="Q1" s="54"/>
      <c r="R1" s="54"/>
      <c r="S1" s="54"/>
      <c r="T1" s="53"/>
      <c r="U1" s="53"/>
      <c r="V1" s="53"/>
      <c r="W1" s="53"/>
      <c r="X1" s="53"/>
      <c r="Y1" s="53"/>
      <c r="Z1" s="53"/>
      <c r="AA1" s="53"/>
      <c r="AB1" s="53"/>
      <c r="AC1" s="53"/>
      <c r="AD1" s="53"/>
      <c r="AE1" s="53"/>
      <c r="AF1" s="53"/>
    </row>
    <row r="2" spans="2:32" s="55" customFormat="1" ht="15.75" x14ac:dyDescent="0.2">
      <c r="B2" s="195"/>
      <c r="C2" s="54"/>
      <c r="D2" s="54"/>
      <c r="E2" s="54"/>
      <c r="F2" s="54"/>
      <c r="G2" s="54"/>
      <c r="H2" s="54"/>
      <c r="I2" s="54"/>
      <c r="J2" s="54"/>
      <c r="K2" s="54"/>
      <c r="L2" s="54"/>
      <c r="M2" s="54"/>
      <c r="N2" s="54"/>
      <c r="O2" s="54"/>
      <c r="P2" s="54"/>
      <c r="Q2" s="54"/>
      <c r="R2" s="54"/>
      <c r="S2" s="54"/>
      <c r="T2" s="53"/>
      <c r="U2" s="53"/>
      <c r="V2" s="53"/>
      <c r="W2" s="53"/>
      <c r="X2" s="53"/>
      <c r="Y2" s="53"/>
      <c r="Z2" s="53"/>
      <c r="AA2" s="53"/>
      <c r="AB2" s="53"/>
      <c r="AC2" s="53"/>
      <c r="AD2" s="53"/>
      <c r="AE2" s="53"/>
      <c r="AF2" s="53"/>
    </row>
    <row r="4" spans="2:32" ht="25.5" customHeight="1" x14ac:dyDescent="0.2">
      <c r="B4" s="279" t="s">
        <v>592</v>
      </c>
      <c r="C4" s="277" t="s">
        <v>69</v>
      </c>
      <c r="D4" s="277"/>
      <c r="E4" s="277"/>
      <c r="F4" s="277"/>
      <c r="G4" s="277" t="s">
        <v>41</v>
      </c>
      <c r="H4" s="277"/>
      <c r="I4" s="277"/>
      <c r="J4" s="277"/>
      <c r="K4" s="277" t="s">
        <v>0</v>
      </c>
      <c r="L4" s="277"/>
      <c r="M4" s="277"/>
      <c r="N4" s="277"/>
    </row>
    <row r="5" spans="2:32" s="57" customFormat="1" x14ac:dyDescent="0.2">
      <c r="B5" s="276"/>
      <c r="C5" s="294" t="s">
        <v>63</v>
      </c>
      <c r="D5" s="294"/>
      <c r="E5" s="294" t="s">
        <v>615</v>
      </c>
      <c r="F5" s="294"/>
      <c r="G5" s="294" t="s">
        <v>63</v>
      </c>
      <c r="H5" s="294"/>
      <c r="I5" s="294" t="s">
        <v>615</v>
      </c>
      <c r="J5" s="294"/>
      <c r="K5" s="294" t="s">
        <v>63</v>
      </c>
      <c r="L5" s="294"/>
      <c r="M5" s="294" t="s">
        <v>615</v>
      </c>
      <c r="N5" s="294"/>
      <c r="P5" s="196"/>
    </row>
    <row r="6" spans="2:32" ht="38.25" x14ac:dyDescent="0.2">
      <c r="B6" s="276"/>
      <c r="C6" s="117" t="s">
        <v>471</v>
      </c>
      <c r="D6" s="118" t="s">
        <v>574</v>
      </c>
      <c r="E6" s="117" t="s">
        <v>471</v>
      </c>
      <c r="F6" s="186" t="s">
        <v>574</v>
      </c>
      <c r="G6" s="117" t="s">
        <v>471</v>
      </c>
      <c r="H6" s="186" t="s">
        <v>574</v>
      </c>
      <c r="I6" s="117" t="s">
        <v>471</v>
      </c>
      <c r="J6" s="186" t="s">
        <v>574</v>
      </c>
      <c r="K6" s="117" t="s">
        <v>471</v>
      </c>
      <c r="L6" s="186" t="s">
        <v>574</v>
      </c>
      <c r="M6" s="117" t="s">
        <v>471</v>
      </c>
      <c r="N6" s="186" t="s">
        <v>574</v>
      </c>
    </row>
    <row r="7" spans="2:32" x14ac:dyDescent="0.2">
      <c r="B7" s="88">
        <v>0</v>
      </c>
      <c r="C7" s="107">
        <v>16509.220890000001</v>
      </c>
      <c r="D7" s="98">
        <v>0</v>
      </c>
      <c r="E7" s="107">
        <v>256.48951</v>
      </c>
      <c r="F7" s="98">
        <v>0</v>
      </c>
      <c r="G7" s="107">
        <v>699.44849999999997</v>
      </c>
      <c r="H7" s="98">
        <v>0</v>
      </c>
      <c r="I7" s="107">
        <v>340.68150000000003</v>
      </c>
      <c r="J7" s="98">
        <v>0</v>
      </c>
      <c r="K7" s="107">
        <v>17208.669399999999</v>
      </c>
      <c r="L7" s="107">
        <v>0</v>
      </c>
      <c r="M7" s="107">
        <v>597.17100000000005</v>
      </c>
      <c r="N7" s="98">
        <v>0</v>
      </c>
    </row>
    <row r="8" spans="2:32" x14ac:dyDescent="0.2">
      <c r="B8" s="88" t="s">
        <v>19</v>
      </c>
      <c r="C8" s="107">
        <v>20608.497660000001</v>
      </c>
      <c r="D8" s="98">
        <v>102842.48</v>
      </c>
      <c r="E8" s="107">
        <v>502.42430999999999</v>
      </c>
      <c r="F8" s="98">
        <v>2809.567</v>
      </c>
      <c r="G8" s="107">
        <v>543.84699999999998</v>
      </c>
      <c r="H8" s="98">
        <v>3027.5360000000001</v>
      </c>
      <c r="I8" s="107">
        <v>218.49</v>
      </c>
      <c r="J8" s="98">
        <v>1069.8520000000001</v>
      </c>
      <c r="K8" s="107">
        <v>21152.344700000001</v>
      </c>
      <c r="L8" s="107">
        <v>105870</v>
      </c>
      <c r="M8" s="107">
        <v>720.91430000000003</v>
      </c>
      <c r="N8" s="98">
        <v>3879.4189999999999</v>
      </c>
    </row>
    <row r="9" spans="2:32" x14ac:dyDescent="0.2">
      <c r="B9" s="88" t="s">
        <v>20</v>
      </c>
      <c r="C9" s="107">
        <v>18088.6721</v>
      </c>
      <c r="D9" s="98">
        <v>275893.59000000003</v>
      </c>
      <c r="E9" s="107">
        <v>671.44842000000006</v>
      </c>
      <c r="F9" s="98">
        <v>10131.825999999999</v>
      </c>
      <c r="G9" s="107">
        <v>1054.7076999999999</v>
      </c>
      <c r="H9" s="98">
        <v>16101.424999999999</v>
      </c>
      <c r="I9" s="107">
        <v>282.8476</v>
      </c>
      <c r="J9" s="98">
        <v>4299.7730000000001</v>
      </c>
      <c r="K9" s="107">
        <v>19143.379799999999</v>
      </c>
      <c r="L9" s="107">
        <v>291995</v>
      </c>
      <c r="M9" s="107">
        <v>954.29600000000005</v>
      </c>
      <c r="N9" s="98">
        <v>14431.599</v>
      </c>
    </row>
    <row r="10" spans="2:32" x14ac:dyDescent="0.2">
      <c r="B10" s="88" t="s">
        <v>21</v>
      </c>
      <c r="C10" s="107">
        <v>23768.127779999999</v>
      </c>
      <c r="D10" s="98">
        <v>595947.66</v>
      </c>
      <c r="E10" s="107">
        <v>1143.47452</v>
      </c>
      <c r="F10" s="98">
        <v>29289.486000000001</v>
      </c>
      <c r="G10" s="107">
        <v>1583.0202999999999</v>
      </c>
      <c r="H10" s="98">
        <v>40136.108999999997</v>
      </c>
      <c r="I10" s="107">
        <v>451.2704</v>
      </c>
      <c r="J10" s="98">
        <v>11559.343000000001</v>
      </c>
      <c r="K10" s="107">
        <v>25351.148099999999</v>
      </c>
      <c r="L10" s="107">
        <v>636083.80000000005</v>
      </c>
      <c r="M10" s="107">
        <v>1594.7448999999999</v>
      </c>
      <c r="N10" s="98">
        <v>40848.828999999998</v>
      </c>
    </row>
    <row r="11" spans="2:32" x14ac:dyDescent="0.2">
      <c r="B11" s="88" t="s">
        <v>22</v>
      </c>
      <c r="C11" s="107">
        <v>62766.632120000002</v>
      </c>
      <c r="D11" s="98">
        <v>2542221.92</v>
      </c>
      <c r="E11" s="107">
        <v>4116.3078400000004</v>
      </c>
      <c r="F11" s="98">
        <v>170118.416</v>
      </c>
      <c r="G11" s="107">
        <v>9396.4254999999994</v>
      </c>
      <c r="H11" s="98">
        <v>392501.17599999998</v>
      </c>
      <c r="I11" s="107">
        <v>2603.3235</v>
      </c>
      <c r="J11" s="98">
        <v>110660.789</v>
      </c>
      <c r="K11" s="107">
        <v>72163.0576</v>
      </c>
      <c r="L11" s="107">
        <v>2934723.1</v>
      </c>
      <c r="M11" s="107">
        <v>6719.6314000000002</v>
      </c>
      <c r="N11" s="98">
        <v>280779.20400000003</v>
      </c>
    </row>
    <row r="12" spans="2:32" x14ac:dyDescent="0.2">
      <c r="B12" s="88" t="s">
        <v>23</v>
      </c>
      <c r="C12" s="107">
        <v>52869.694779999998</v>
      </c>
      <c r="D12" s="98">
        <v>3188584.48</v>
      </c>
      <c r="E12" s="107">
        <v>6131.8886599999996</v>
      </c>
      <c r="F12" s="98">
        <v>378637.20299999998</v>
      </c>
      <c r="G12" s="107">
        <v>19182.5128</v>
      </c>
      <c r="H12" s="98">
        <v>1210243.2409999999</v>
      </c>
      <c r="I12" s="107">
        <v>10953.3655</v>
      </c>
      <c r="J12" s="98">
        <v>705582.36</v>
      </c>
      <c r="K12" s="107">
        <v>72052.207599999994</v>
      </c>
      <c r="L12" s="107">
        <v>4398827.7</v>
      </c>
      <c r="M12" s="107">
        <v>17085.254099999998</v>
      </c>
      <c r="N12" s="98">
        <v>1084219.5630000001</v>
      </c>
    </row>
    <row r="13" spans="2:32" x14ac:dyDescent="0.2">
      <c r="B13" s="88" t="s">
        <v>24</v>
      </c>
      <c r="C13" s="107">
        <v>16480.668799999999</v>
      </c>
      <c r="D13" s="98">
        <v>1403909.35</v>
      </c>
      <c r="E13" s="107">
        <v>3119.7802900000002</v>
      </c>
      <c r="F13" s="98">
        <v>268572.72200000001</v>
      </c>
      <c r="G13" s="107">
        <v>19166.602599999998</v>
      </c>
      <c r="H13" s="98">
        <v>1662745.1370000001</v>
      </c>
      <c r="I13" s="107">
        <v>16623.514500000001</v>
      </c>
      <c r="J13" s="98">
        <v>1454534.1440000001</v>
      </c>
      <c r="K13" s="107">
        <v>35647.271399999998</v>
      </c>
      <c r="L13" s="107">
        <v>3066654.5</v>
      </c>
      <c r="M13" s="107">
        <v>19743.2948</v>
      </c>
      <c r="N13" s="98">
        <v>1723106.8659999999</v>
      </c>
    </row>
    <row r="14" spans="2:32" x14ac:dyDescent="0.2">
      <c r="B14" s="88" t="s">
        <v>25</v>
      </c>
      <c r="C14" s="107">
        <v>7744.2978999999996</v>
      </c>
      <c r="D14" s="98">
        <v>908507.39</v>
      </c>
      <c r="E14" s="107">
        <v>1930.69652</v>
      </c>
      <c r="F14" s="98">
        <v>227685.72</v>
      </c>
      <c r="G14" s="107">
        <v>17996.882799999999</v>
      </c>
      <c r="H14" s="98">
        <v>2154888.679</v>
      </c>
      <c r="I14" s="107">
        <v>18888.6849</v>
      </c>
      <c r="J14" s="98">
        <v>2274349.9849999999</v>
      </c>
      <c r="K14" s="107">
        <v>25741.180700000001</v>
      </c>
      <c r="L14" s="107">
        <v>3063396.1</v>
      </c>
      <c r="M14" s="107">
        <v>20819.381399999998</v>
      </c>
      <c r="N14" s="98">
        <v>2502035.7050000001</v>
      </c>
    </row>
    <row r="15" spans="2:32" x14ac:dyDescent="0.2">
      <c r="B15" s="88" t="s">
        <v>26</v>
      </c>
      <c r="C15" s="107">
        <v>2104.94148</v>
      </c>
      <c r="D15" s="98">
        <v>387388.99</v>
      </c>
      <c r="E15" s="107">
        <v>600.97</v>
      </c>
      <c r="F15" s="98">
        <v>110349.463</v>
      </c>
      <c r="G15" s="107">
        <v>6573.7493000000004</v>
      </c>
      <c r="H15" s="98">
        <v>1203372.6580000001</v>
      </c>
      <c r="I15" s="107">
        <v>8177.4660000000003</v>
      </c>
      <c r="J15" s="98">
        <v>1504451.0930000001</v>
      </c>
      <c r="K15" s="107">
        <v>8678.6908000000003</v>
      </c>
      <c r="L15" s="107">
        <v>1590761.6</v>
      </c>
      <c r="M15" s="107">
        <v>8778.4359999999997</v>
      </c>
      <c r="N15" s="98">
        <v>1614800.5560000001</v>
      </c>
    </row>
    <row r="16" spans="2:32" x14ac:dyDescent="0.2">
      <c r="B16" s="88" t="s">
        <v>27</v>
      </c>
      <c r="C16" s="107">
        <v>585.36595</v>
      </c>
      <c r="D16" s="98">
        <v>193922.21</v>
      </c>
      <c r="E16" s="107">
        <v>143.65103999999999</v>
      </c>
      <c r="F16" s="98">
        <v>46636.769</v>
      </c>
      <c r="G16" s="107">
        <v>1749.8688</v>
      </c>
      <c r="H16" s="98">
        <v>571383.04099999997</v>
      </c>
      <c r="I16" s="107">
        <v>2258.1875</v>
      </c>
      <c r="J16" s="98">
        <v>740594.853</v>
      </c>
      <c r="K16" s="107">
        <v>2335.2348000000002</v>
      </c>
      <c r="L16" s="107">
        <v>765305.2</v>
      </c>
      <c r="M16" s="107">
        <v>2401.8386</v>
      </c>
      <c r="N16" s="98">
        <v>787231.62199999997</v>
      </c>
    </row>
    <row r="17" spans="2:16" x14ac:dyDescent="0.2">
      <c r="B17" s="88" t="s">
        <v>28</v>
      </c>
      <c r="C17" s="107">
        <v>119.13673</v>
      </c>
      <c r="D17" s="98">
        <v>78482.69</v>
      </c>
      <c r="E17" s="107">
        <v>37.208030000000001</v>
      </c>
      <c r="F17" s="98">
        <v>24029.382000000001</v>
      </c>
      <c r="G17" s="107">
        <v>351.49720000000002</v>
      </c>
      <c r="H17" s="98">
        <v>232803.02499999999</v>
      </c>
      <c r="I17" s="107">
        <v>383.07139999999998</v>
      </c>
      <c r="J17" s="98">
        <v>250900.04500000001</v>
      </c>
      <c r="K17" s="107">
        <v>470.63400000000001</v>
      </c>
      <c r="L17" s="107">
        <v>311285.7</v>
      </c>
      <c r="M17" s="107">
        <v>420.27940000000001</v>
      </c>
      <c r="N17" s="98">
        <v>274929.42700000003</v>
      </c>
    </row>
    <row r="18" spans="2:16" x14ac:dyDescent="0.2">
      <c r="B18" s="90" t="s">
        <v>673</v>
      </c>
      <c r="C18" s="107">
        <v>50.620939999999997</v>
      </c>
      <c r="D18" s="98">
        <v>97946.33</v>
      </c>
      <c r="E18" s="107">
        <v>10.35079</v>
      </c>
      <c r="F18" s="98">
        <v>16650.432000000001</v>
      </c>
      <c r="G18" s="107">
        <v>117.3896</v>
      </c>
      <c r="H18" s="98">
        <v>243541.315</v>
      </c>
      <c r="I18" s="107">
        <v>108.7771</v>
      </c>
      <c r="J18" s="98">
        <v>229004.25099999999</v>
      </c>
      <c r="K18" s="107">
        <v>168.01060000000001</v>
      </c>
      <c r="L18" s="107">
        <v>341487.6</v>
      </c>
      <c r="M18" s="107">
        <v>119.1279</v>
      </c>
      <c r="N18" s="98">
        <v>245654.68299999999</v>
      </c>
    </row>
    <row r="19" spans="2:16" ht="13.5" thickBot="1" x14ac:dyDescent="0.25">
      <c r="B19" s="122" t="s">
        <v>0</v>
      </c>
      <c r="C19" s="123">
        <f t="shared" ref="C19:N19" si="0">SUM(C7:C18)</f>
        <v>221695.87712999998</v>
      </c>
      <c r="D19" s="129">
        <f t="shared" si="0"/>
        <v>9775647.0900000017</v>
      </c>
      <c r="E19" s="129">
        <f t="shared" si="0"/>
        <v>18664.689930000004</v>
      </c>
      <c r="F19" s="129">
        <f t="shared" si="0"/>
        <v>1284910.986</v>
      </c>
      <c r="G19" s="129">
        <f t="shared" si="0"/>
        <v>78415.95209999998</v>
      </c>
      <c r="H19" s="129">
        <f t="shared" si="0"/>
        <v>7730743.3420000002</v>
      </c>
      <c r="I19" s="129">
        <f t="shared" si="0"/>
        <v>61289.679900000003</v>
      </c>
      <c r="J19" s="129">
        <f t="shared" si="0"/>
        <v>7287006.4879999999</v>
      </c>
      <c r="K19" s="129">
        <f t="shared" si="0"/>
        <v>300111.82949999999</v>
      </c>
      <c r="L19" s="129">
        <f t="shared" si="0"/>
        <v>17506390.300000001</v>
      </c>
      <c r="M19" s="129">
        <f t="shared" si="0"/>
        <v>79954.3698</v>
      </c>
      <c r="N19" s="129">
        <f t="shared" si="0"/>
        <v>8571917.4729999993</v>
      </c>
      <c r="O19" s="178"/>
    </row>
    <row r="21" spans="2:16" x14ac:dyDescent="0.2">
      <c r="B21" s="288" t="s">
        <v>18</v>
      </c>
      <c r="C21" s="283"/>
      <c r="D21" s="283"/>
      <c r="E21" s="283"/>
      <c r="F21" s="283"/>
      <c r="G21" s="283"/>
      <c r="H21" s="283"/>
      <c r="I21" s="283"/>
      <c r="J21" s="283"/>
      <c r="K21" s="283"/>
      <c r="L21" s="283"/>
      <c r="M21" s="283"/>
      <c r="N21" s="283"/>
    </row>
    <row r="22" spans="2:16" x14ac:dyDescent="0.2">
      <c r="M22" s="63"/>
    </row>
    <row r="24" spans="2:16" x14ac:dyDescent="0.2">
      <c r="B24" s="169"/>
      <c r="C24" s="169"/>
      <c r="D24" s="169"/>
      <c r="E24" s="169"/>
      <c r="F24" s="169"/>
      <c r="G24" s="169"/>
      <c r="H24" s="169"/>
      <c r="I24" s="169"/>
      <c r="J24" s="169"/>
      <c r="K24" s="169"/>
      <c r="L24" s="169"/>
      <c r="M24" s="169"/>
      <c r="N24" s="169"/>
      <c r="O24" s="169"/>
    </row>
    <row r="25" spans="2:16" x14ac:dyDescent="0.2">
      <c r="B25" s="169"/>
      <c r="C25" s="222"/>
      <c r="D25" s="222"/>
      <c r="E25" s="222"/>
      <c r="F25" s="222"/>
      <c r="G25" s="222"/>
      <c r="H25" s="222"/>
      <c r="I25" s="222"/>
      <c r="J25" s="222"/>
      <c r="K25" s="222"/>
      <c r="L25" s="222"/>
      <c r="M25" s="222"/>
      <c r="N25" s="222"/>
      <c r="O25" s="222"/>
      <c r="P25" s="222"/>
    </row>
    <row r="26" spans="2:16" x14ac:dyDescent="0.2">
      <c r="B26" s="169"/>
      <c r="C26" s="222"/>
      <c r="D26" s="222"/>
      <c r="E26" s="222"/>
      <c r="F26" s="222"/>
      <c r="G26" s="222"/>
      <c r="H26" s="222"/>
      <c r="I26" s="222"/>
      <c r="J26" s="222"/>
      <c r="K26" s="222"/>
      <c r="L26" s="222"/>
      <c r="M26" s="222"/>
      <c r="N26" s="222"/>
      <c r="O26" s="222"/>
      <c r="P26" s="222"/>
    </row>
    <row r="27" spans="2:16" x14ac:dyDescent="0.2">
      <c r="B27" s="169"/>
      <c r="C27" s="222"/>
      <c r="D27" s="222"/>
      <c r="E27" s="222"/>
      <c r="F27" s="222"/>
      <c r="G27" s="222"/>
      <c r="H27" s="222"/>
      <c r="I27" s="222"/>
      <c r="J27" s="222"/>
      <c r="K27" s="222"/>
      <c r="L27" s="222"/>
      <c r="M27" s="222"/>
      <c r="N27" s="222"/>
      <c r="O27" s="222"/>
      <c r="P27" s="222"/>
    </row>
    <row r="28" spans="2:16" x14ac:dyDescent="0.2">
      <c r="B28" s="169"/>
      <c r="C28" s="222"/>
      <c r="D28" s="222"/>
      <c r="E28" s="222"/>
      <c r="F28" s="222"/>
      <c r="G28" s="222"/>
      <c r="H28" s="222"/>
      <c r="I28" s="222"/>
      <c r="J28" s="222"/>
      <c r="K28" s="222"/>
      <c r="L28" s="222"/>
      <c r="M28" s="222"/>
      <c r="N28" s="222"/>
      <c r="O28" s="222"/>
      <c r="P28" s="222"/>
    </row>
    <row r="29" spans="2:16" x14ac:dyDescent="0.2">
      <c r="B29" s="169"/>
      <c r="C29" s="222"/>
      <c r="D29" s="222"/>
      <c r="E29" s="222"/>
      <c r="F29" s="222"/>
      <c r="G29" s="222"/>
      <c r="H29" s="222"/>
      <c r="I29" s="222"/>
      <c r="J29" s="222"/>
      <c r="K29" s="222"/>
      <c r="L29" s="222"/>
      <c r="M29" s="222"/>
      <c r="N29" s="222"/>
      <c r="O29" s="222"/>
      <c r="P29" s="222"/>
    </row>
    <row r="30" spans="2:16" x14ac:dyDescent="0.2">
      <c r="B30" s="169"/>
      <c r="C30" s="222"/>
      <c r="D30" s="222"/>
      <c r="E30" s="222"/>
      <c r="F30" s="222"/>
      <c r="G30" s="222"/>
      <c r="H30" s="222"/>
      <c r="I30" s="222"/>
      <c r="J30" s="222"/>
      <c r="K30" s="222"/>
      <c r="L30" s="222"/>
      <c r="M30" s="222"/>
      <c r="N30" s="222"/>
      <c r="O30" s="222"/>
      <c r="P30" s="222"/>
    </row>
    <row r="31" spans="2:16" x14ac:dyDescent="0.2">
      <c r="B31" s="169"/>
      <c r="C31" s="222"/>
      <c r="D31" s="222"/>
      <c r="E31" s="222"/>
      <c r="F31" s="222"/>
      <c r="G31" s="222"/>
      <c r="H31" s="222"/>
      <c r="I31" s="222"/>
      <c r="J31" s="222"/>
      <c r="K31" s="222"/>
      <c r="L31" s="222"/>
      <c r="M31" s="222"/>
      <c r="N31" s="222"/>
      <c r="O31" s="222"/>
      <c r="P31" s="222"/>
    </row>
    <row r="32" spans="2:16" x14ac:dyDescent="0.2">
      <c r="B32" s="169"/>
      <c r="C32" s="222"/>
      <c r="D32" s="222"/>
      <c r="E32" s="222"/>
      <c r="F32" s="222"/>
      <c r="G32" s="222"/>
      <c r="H32" s="222"/>
      <c r="I32" s="222"/>
      <c r="J32" s="222"/>
      <c r="K32" s="222"/>
      <c r="L32" s="222"/>
      <c r="M32" s="222"/>
      <c r="N32" s="222"/>
      <c r="O32" s="222"/>
      <c r="P32" s="222"/>
    </row>
    <row r="33" spans="2:16" x14ac:dyDescent="0.2">
      <c r="B33" s="169"/>
      <c r="C33" s="222"/>
      <c r="D33" s="222"/>
      <c r="E33" s="222"/>
      <c r="F33" s="222"/>
      <c r="G33" s="222"/>
      <c r="H33" s="222"/>
      <c r="I33" s="222"/>
      <c r="J33" s="222"/>
      <c r="K33" s="222"/>
      <c r="L33" s="222"/>
      <c r="M33" s="222"/>
      <c r="N33" s="222"/>
      <c r="O33" s="222"/>
      <c r="P33" s="222"/>
    </row>
    <row r="34" spans="2:16" x14ac:dyDescent="0.2">
      <c r="B34" s="169"/>
      <c r="C34" s="222"/>
      <c r="D34" s="222"/>
      <c r="E34" s="222"/>
      <c r="F34" s="222"/>
      <c r="G34" s="222"/>
      <c r="H34" s="222"/>
      <c r="I34" s="222"/>
      <c r="J34" s="222"/>
      <c r="K34" s="222"/>
      <c r="L34" s="222"/>
      <c r="M34" s="222"/>
      <c r="N34" s="222"/>
      <c r="O34" s="222"/>
      <c r="P34" s="222"/>
    </row>
    <row r="35" spans="2:16" x14ac:dyDescent="0.2">
      <c r="B35" s="169"/>
      <c r="C35" s="222"/>
      <c r="D35" s="222"/>
      <c r="E35" s="222"/>
      <c r="F35" s="222"/>
      <c r="G35" s="222"/>
      <c r="H35" s="222"/>
      <c r="I35" s="222"/>
      <c r="J35" s="222"/>
      <c r="K35" s="222"/>
      <c r="L35" s="222"/>
      <c r="M35" s="222"/>
      <c r="N35" s="222"/>
      <c r="O35" s="222"/>
      <c r="P35" s="222"/>
    </row>
    <row r="36" spans="2:16" x14ac:dyDescent="0.2">
      <c r="B36" s="169"/>
      <c r="C36" s="222"/>
      <c r="D36" s="222"/>
      <c r="E36" s="222"/>
      <c r="F36" s="222"/>
      <c r="G36" s="222"/>
      <c r="H36" s="222"/>
      <c r="I36" s="222"/>
      <c r="J36" s="222"/>
      <c r="K36" s="222"/>
      <c r="L36" s="222"/>
      <c r="M36" s="222"/>
      <c r="N36" s="222"/>
      <c r="O36" s="222"/>
      <c r="P36" s="222"/>
    </row>
    <row r="37" spans="2:16" x14ac:dyDescent="0.2">
      <c r="B37" s="166"/>
      <c r="C37" s="222"/>
      <c r="D37" s="222"/>
      <c r="E37" s="222"/>
      <c r="F37" s="222"/>
      <c r="G37" s="222"/>
      <c r="H37" s="222"/>
      <c r="I37" s="222"/>
      <c r="J37" s="222"/>
      <c r="K37" s="222"/>
      <c r="L37" s="222"/>
      <c r="M37" s="222"/>
      <c r="N37" s="222"/>
      <c r="O37" s="222"/>
      <c r="P37" s="222"/>
    </row>
    <row r="38" spans="2:16" x14ac:dyDescent="0.2">
      <c r="B38" s="166"/>
      <c r="C38" s="222"/>
      <c r="D38" s="222"/>
      <c r="E38" s="222"/>
      <c r="F38" s="222"/>
      <c r="G38" s="222"/>
      <c r="H38" s="222"/>
      <c r="I38" s="222"/>
      <c r="J38" s="222"/>
      <c r="K38" s="222"/>
      <c r="L38" s="222"/>
      <c r="M38" s="222"/>
      <c r="N38" s="222"/>
      <c r="O38" s="222"/>
      <c r="P38" s="222"/>
    </row>
    <row r="39" spans="2:16" x14ac:dyDescent="0.2">
      <c r="C39" s="222"/>
      <c r="D39" s="222"/>
      <c r="E39" s="222"/>
      <c r="F39" s="222"/>
      <c r="G39" s="222"/>
      <c r="H39" s="222"/>
      <c r="I39" s="222"/>
      <c r="J39" s="222"/>
      <c r="K39" s="222"/>
      <c r="L39" s="222"/>
      <c r="M39" s="222"/>
      <c r="N39" s="222"/>
      <c r="O39" s="222"/>
      <c r="P39" s="222"/>
    </row>
    <row r="40" spans="2:16" x14ac:dyDescent="0.2">
      <c r="C40" s="222"/>
      <c r="D40" s="222"/>
      <c r="E40" s="222"/>
      <c r="F40" s="222"/>
      <c r="G40" s="222"/>
      <c r="H40" s="222"/>
      <c r="I40" s="222"/>
      <c r="J40" s="222"/>
      <c r="K40" s="222"/>
      <c r="L40" s="222"/>
      <c r="M40" s="222"/>
      <c r="N40" s="222"/>
      <c r="O40" s="222"/>
      <c r="P40" s="222"/>
    </row>
  </sheetData>
  <mergeCells count="11">
    <mergeCell ref="B21:N21"/>
    <mergeCell ref="C5:D5"/>
    <mergeCell ref="E5:F5"/>
    <mergeCell ref="G5:H5"/>
    <mergeCell ref="I5:J5"/>
    <mergeCell ref="K5:L5"/>
    <mergeCell ref="M5:N5"/>
    <mergeCell ref="B4:B6"/>
    <mergeCell ref="C4:F4"/>
    <mergeCell ref="G4:J4"/>
    <mergeCell ref="K4:N4"/>
  </mergeCells>
  <pageMargins left="0.78740157480314965" right="0.78740157480314965" top="0.98425196850393704" bottom="0.98425196850393704" header="0.51181102362204722" footer="0.51181102362204722"/>
  <pageSetup paperSize="9" scale="86" orientation="landscape" r:id="rId1"/>
  <headerFooter alignWithMargins="0"/>
  <colBreaks count="1" manualBreakCount="1">
    <brk id="14" max="42"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C1F"/>
    <pageSetUpPr fitToPage="1"/>
  </sheetPr>
  <dimension ref="B1:AF39"/>
  <sheetViews>
    <sheetView showGridLines="0" zoomScaleNormal="100" zoomScaleSheetLayoutView="100" zoomScalePageLayoutView="70" workbookViewId="0">
      <selection activeCell="M5" sqref="M5:N5"/>
    </sheetView>
  </sheetViews>
  <sheetFormatPr baseColWidth="10" defaultRowHeight="12.75" x14ac:dyDescent="0.2"/>
  <cols>
    <col min="1" max="1" width="2.7109375" style="18" customWidth="1"/>
    <col min="2" max="2" width="20.7109375" style="18" customWidth="1"/>
    <col min="3" max="14" width="10.85546875" style="18" customWidth="1"/>
    <col min="15" max="18" width="10.7109375" style="18" customWidth="1"/>
    <col min="19" max="16384" width="11.42578125" style="18"/>
  </cols>
  <sheetData>
    <row r="1" spans="2:32" s="55" customFormat="1" ht="15.75" x14ac:dyDescent="0.2">
      <c r="B1" s="53" t="str">
        <f>Inhaltsverzeichnis!B39&amp;" "&amp;Inhaltsverzeichnis!C39&amp;" "&amp;Inhaltsverzeichnis!D39</f>
        <v>Tabelle 14b:  Pflichtige und Reinvermögen nach Familientyp und Stufe des Reinvermögens 2017</v>
      </c>
      <c r="C1" s="54"/>
      <c r="D1" s="54"/>
      <c r="E1" s="54"/>
      <c r="F1" s="54"/>
      <c r="G1" s="54"/>
      <c r="H1" s="54"/>
      <c r="I1" s="54"/>
      <c r="J1" s="54"/>
      <c r="K1" s="54"/>
      <c r="L1" s="54"/>
      <c r="M1" s="54"/>
      <c r="N1" s="54"/>
      <c r="O1" s="54"/>
      <c r="P1" s="54"/>
      <c r="Q1" s="54"/>
      <c r="R1" s="54"/>
      <c r="S1" s="54"/>
      <c r="T1" s="53"/>
      <c r="U1" s="53"/>
      <c r="V1" s="53"/>
      <c r="W1" s="53"/>
      <c r="X1" s="53"/>
      <c r="Y1" s="53"/>
      <c r="Z1" s="53"/>
      <c r="AA1" s="53"/>
      <c r="AB1" s="53"/>
      <c r="AC1" s="53"/>
      <c r="AD1" s="53"/>
      <c r="AE1" s="53"/>
      <c r="AF1" s="53"/>
    </row>
    <row r="2" spans="2:32" s="55" customFormat="1" ht="15.75" x14ac:dyDescent="0.2">
      <c r="B2" s="195"/>
      <c r="C2" s="54"/>
      <c r="D2" s="54"/>
      <c r="E2" s="54"/>
      <c r="F2" s="54"/>
      <c r="G2" s="54"/>
      <c r="H2" s="54"/>
      <c r="I2" s="54"/>
      <c r="J2" s="54"/>
      <c r="K2" s="54"/>
      <c r="L2" s="54"/>
      <c r="M2" s="54"/>
      <c r="N2" s="54"/>
      <c r="O2" s="54"/>
      <c r="P2" s="54"/>
      <c r="Q2" s="54"/>
      <c r="R2" s="54"/>
      <c r="S2" s="54"/>
      <c r="T2" s="53"/>
      <c r="U2" s="53"/>
      <c r="V2" s="53"/>
      <c r="W2" s="53"/>
      <c r="X2" s="53"/>
      <c r="Y2" s="53"/>
      <c r="Z2" s="53"/>
      <c r="AA2" s="53"/>
      <c r="AB2" s="53"/>
      <c r="AC2" s="53"/>
      <c r="AD2" s="53"/>
      <c r="AE2" s="53"/>
      <c r="AF2" s="53"/>
    </row>
    <row r="4" spans="2:32" ht="25.5" customHeight="1" x14ac:dyDescent="0.2">
      <c r="B4" s="279" t="s">
        <v>572</v>
      </c>
      <c r="C4" s="277" t="s">
        <v>433</v>
      </c>
      <c r="D4" s="277"/>
      <c r="E4" s="277"/>
      <c r="F4" s="277"/>
      <c r="G4" s="277" t="s">
        <v>41</v>
      </c>
      <c r="H4" s="277"/>
      <c r="I4" s="277"/>
      <c r="J4" s="277"/>
      <c r="K4" s="277" t="s">
        <v>0</v>
      </c>
      <c r="L4" s="277"/>
      <c r="M4" s="277"/>
      <c r="N4" s="277"/>
    </row>
    <row r="5" spans="2:32" s="57" customFormat="1" x14ac:dyDescent="0.2">
      <c r="B5" s="276"/>
      <c r="C5" s="294" t="s">
        <v>63</v>
      </c>
      <c r="D5" s="294"/>
      <c r="E5" s="294" t="s">
        <v>615</v>
      </c>
      <c r="F5" s="294"/>
      <c r="G5" s="294" t="s">
        <v>63</v>
      </c>
      <c r="H5" s="294"/>
      <c r="I5" s="294" t="s">
        <v>615</v>
      </c>
      <c r="J5" s="294"/>
      <c r="K5" s="294" t="s">
        <v>63</v>
      </c>
      <c r="L5" s="294"/>
      <c r="M5" s="294" t="s">
        <v>615</v>
      </c>
      <c r="N5" s="294"/>
      <c r="P5" s="196"/>
    </row>
    <row r="6" spans="2:32" ht="42.75" customHeight="1" x14ac:dyDescent="0.2">
      <c r="B6" s="297"/>
      <c r="C6" s="117" t="s">
        <v>471</v>
      </c>
      <c r="D6" s="118" t="s">
        <v>575</v>
      </c>
      <c r="E6" s="117" t="s">
        <v>471</v>
      </c>
      <c r="F6" s="186" t="s">
        <v>575</v>
      </c>
      <c r="G6" s="117" t="s">
        <v>471</v>
      </c>
      <c r="H6" s="186" t="s">
        <v>575</v>
      </c>
      <c r="I6" s="117" t="s">
        <v>471</v>
      </c>
      <c r="J6" s="186" t="s">
        <v>575</v>
      </c>
      <c r="K6" s="117" t="s">
        <v>471</v>
      </c>
      <c r="L6" s="186" t="s">
        <v>575</v>
      </c>
      <c r="M6" s="117" t="s">
        <v>471</v>
      </c>
      <c r="N6" s="186" t="s">
        <v>575</v>
      </c>
    </row>
    <row r="7" spans="2:32" x14ac:dyDescent="0.2">
      <c r="B7" s="88">
        <v>0</v>
      </c>
      <c r="C7" s="107">
        <v>37554.774100000002</v>
      </c>
      <c r="D7" s="98">
        <v>0</v>
      </c>
      <c r="E7" s="107">
        <v>5829.0796899999996</v>
      </c>
      <c r="F7" s="98">
        <v>0</v>
      </c>
      <c r="G7" s="107">
        <v>10066.4493</v>
      </c>
      <c r="H7" s="98">
        <v>0</v>
      </c>
      <c r="I7" s="107">
        <v>19835.2081</v>
      </c>
      <c r="J7" s="98">
        <v>0</v>
      </c>
      <c r="K7" s="107">
        <v>47621.223400000003</v>
      </c>
      <c r="L7" s="107">
        <v>0</v>
      </c>
      <c r="M7" s="107">
        <v>25664.287799999998</v>
      </c>
      <c r="N7" s="98">
        <v>0</v>
      </c>
    </row>
    <row r="8" spans="2:32" x14ac:dyDescent="0.2">
      <c r="B8" s="88" t="s">
        <v>29</v>
      </c>
      <c r="C8" s="107">
        <v>75322.526100000003</v>
      </c>
      <c r="D8" s="98">
        <v>640394.4</v>
      </c>
      <c r="E8" s="107">
        <v>5373.6978900000004</v>
      </c>
      <c r="F8" s="98">
        <v>42219.76</v>
      </c>
      <c r="G8" s="107">
        <v>6983.4717000000001</v>
      </c>
      <c r="H8" s="98">
        <v>64101.73</v>
      </c>
      <c r="I8" s="107">
        <v>8598.9256999999998</v>
      </c>
      <c r="J8" s="98">
        <v>82901.89</v>
      </c>
      <c r="K8" s="107">
        <v>82305.997900000002</v>
      </c>
      <c r="L8" s="107">
        <v>704496.2</v>
      </c>
      <c r="M8" s="107">
        <v>13972.623600000001</v>
      </c>
      <c r="N8" s="98">
        <v>125121.7</v>
      </c>
    </row>
    <row r="9" spans="2:32" x14ac:dyDescent="0.2">
      <c r="B9" s="88" t="s">
        <v>30</v>
      </c>
      <c r="C9" s="107">
        <v>23260.741399999999</v>
      </c>
      <c r="D9" s="98">
        <v>837627.9</v>
      </c>
      <c r="E9" s="107">
        <v>1522.44659</v>
      </c>
      <c r="F9" s="98">
        <v>55255.06</v>
      </c>
      <c r="G9" s="107">
        <v>3483.4499000000001</v>
      </c>
      <c r="H9" s="98">
        <v>128755.77</v>
      </c>
      <c r="I9" s="107">
        <v>4053.6997000000001</v>
      </c>
      <c r="J9" s="98">
        <v>148855.75</v>
      </c>
      <c r="K9" s="107">
        <v>26744.191299999999</v>
      </c>
      <c r="L9" s="107">
        <v>966383.7</v>
      </c>
      <c r="M9" s="107">
        <v>5576.1463000000003</v>
      </c>
      <c r="N9" s="98">
        <v>204110.8</v>
      </c>
    </row>
    <row r="10" spans="2:32" x14ac:dyDescent="0.2">
      <c r="B10" s="88" t="s">
        <v>31</v>
      </c>
      <c r="C10" s="107">
        <v>22501.5308</v>
      </c>
      <c r="D10" s="98">
        <v>1618446.3</v>
      </c>
      <c r="E10" s="107">
        <v>1652.2445499999999</v>
      </c>
      <c r="F10" s="98">
        <v>119676.11</v>
      </c>
      <c r="G10" s="107">
        <v>5674.2601000000004</v>
      </c>
      <c r="H10" s="98">
        <v>418776.71</v>
      </c>
      <c r="I10" s="107">
        <v>5577.1367</v>
      </c>
      <c r="J10" s="98">
        <v>409066.66</v>
      </c>
      <c r="K10" s="107">
        <v>28175.7909</v>
      </c>
      <c r="L10" s="107">
        <v>2037223</v>
      </c>
      <c r="M10" s="107">
        <v>7229.3813</v>
      </c>
      <c r="N10" s="98">
        <v>528742.80000000005</v>
      </c>
    </row>
    <row r="11" spans="2:32" x14ac:dyDescent="0.2">
      <c r="B11" s="88" t="s">
        <v>32</v>
      </c>
      <c r="C11" s="107">
        <v>24861.394</v>
      </c>
      <c r="D11" s="98">
        <v>4021558.3</v>
      </c>
      <c r="E11" s="107">
        <v>2075.1994599999998</v>
      </c>
      <c r="F11" s="98">
        <v>331070.3</v>
      </c>
      <c r="G11" s="107">
        <v>12252.6276</v>
      </c>
      <c r="H11" s="98">
        <v>2071778.4</v>
      </c>
      <c r="I11" s="107">
        <v>9003.9645999999993</v>
      </c>
      <c r="J11" s="98">
        <v>1481199.89</v>
      </c>
      <c r="K11" s="107">
        <v>37114.0216</v>
      </c>
      <c r="L11" s="107">
        <v>6093336.7000000002</v>
      </c>
      <c r="M11" s="107">
        <v>11079.1641</v>
      </c>
      <c r="N11" s="98">
        <v>1812270.2</v>
      </c>
    </row>
    <row r="12" spans="2:32" x14ac:dyDescent="0.2">
      <c r="B12" s="88" t="s">
        <v>33</v>
      </c>
      <c r="C12" s="107">
        <v>16966.9787</v>
      </c>
      <c r="D12" s="98">
        <v>6079662.5</v>
      </c>
      <c r="E12" s="107">
        <v>1072.2706000000001</v>
      </c>
      <c r="F12" s="98">
        <v>377573.61</v>
      </c>
      <c r="G12" s="107">
        <v>13110.2953</v>
      </c>
      <c r="H12" s="98">
        <v>4798685.3499999996</v>
      </c>
      <c r="I12" s="107">
        <v>6213.3958000000002</v>
      </c>
      <c r="J12" s="98">
        <v>2216277.58</v>
      </c>
      <c r="K12" s="107">
        <v>30077.274000000001</v>
      </c>
      <c r="L12" s="107">
        <v>10878347.800000001</v>
      </c>
      <c r="M12" s="107">
        <v>7285.6664000000001</v>
      </c>
      <c r="N12" s="98">
        <v>2593851.2000000002</v>
      </c>
    </row>
    <row r="13" spans="2:32" x14ac:dyDescent="0.2">
      <c r="B13" s="88" t="s">
        <v>34</v>
      </c>
      <c r="C13" s="107">
        <v>8444.7487999999994</v>
      </c>
      <c r="D13" s="98">
        <v>5172455.5</v>
      </c>
      <c r="E13" s="107">
        <v>465.77893</v>
      </c>
      <c r="F13" s="98">
        <v>283786.8</v>
      </c>
      <c r="G13" s="107">
        <v>8387.7189999999991</v>
      </c>
      <c r="H13" s="98">
        <v>5170995.55</v>
      </c>
      <c r="I13" s="107">
        <v>2877.4875999999999</v>
      </c>
      <c r="J13" s="98">
        <v>1754002.19</v>
      </c>
      <c r="K13" s="107">
        <v>16832.467700000001</v>
      </c>
      <c r="L13" s="107">
        <v>10343451.1</v>
      </c>
      <c r="M13" s="107">
        <v>3343.2665000000002</v>
      </c>
      <c r="N13" s="98">
        <v>2037789</v>
      </c>
    </row>
    <row r="14" spans="2:32" x14ac:dyDescent="0.2">
      <c r="B14" s="88" t="s">
        <v>35</v>
      </c>
      <c r="C14" s="107">
        <v>4402.7658000000001</v>
      </c>
      <c r="D14" s="98">
        <v>3799209.7</v>
      </c>
      <c r="E14" s="107">
        <v>227.88113000000001</v>
      </c>
      <c r="F14" s="98">
        <v>198767.73</v>
      </c>
      <c r="G14" s="107">
        <v>5557.4296999999997</v>
      </c>
      <c r="H14" s="98">
        <v>4804310.54</v>
      </c>
      <c r="I14" s="107">
        <v>1565.5971999999999</v>
      </c>
      <c r="J14" s="98">
        <v>1349178</v>
      </c>
      <c r="K14" s="107">
        <v>9960.1955999999991</v>
      </c>
      <c r="L14" s="107">
        <v>8603520.3000000007</v>
      </c>
      <c r="M14" s="107">
        <v>1793.4784</v>
      </c>
      <c r="N14" s="98">
        <v>1547945.7</v>
      </c>
    </row>
    <row r="15" spans="2:32" x14ac:dyDescent="0.2">
      <c r="B15" s="88" t="s">
        <v>36</v>
      </c>
      <c r="C15" s="107">
        <v>7867.4314999999997</v>
      </c>
      <c r="D15" s="98">
        <v>13861278.1</v>
      </c>
      <c r="E15" s="107">
        <v>399.46800999999999</v>
      </c>
      <c r="F15" s="98">
        <v>749808.53</v>
      </c>
      <c r="G15" s="107">
        <v>11929.954900000001</v>
      </c>
      <c r="H15" s="98">
        <v>22143990.120000001</v>
      </c>
      <c r="I15" s="107">
        <v>3182.9625000000001</v>
      </c>
      <c r="J15" s="98">
        <v>5921014.0700000003</v>
      </c>
      <c r="K15" s="107">
        <v>19797.386399999999</v>
      </c>
      <c r="L15" s="107">
        <v>36005268.200000003</v>
      </c>
      <c r="M15" s="107">
        <v>3582.4304999999999</v>
      </c>
      <c r="N15" s="98">
        <v>6670822.5999999996</v>
      </c>
    </row>
    <row r="16" spans="2:32" x14ac:dyDescent="0.2">
      <c r="B16" s="88" t="s">
        <v>37</v>
      </c>
      <c r="C16" s="107">
        <v>336.0779</v>
      </c>
      <c r="D16" s="98">
        <v>2281952.2000000002</v>
      </c>
      <c r="E16" s="107">
        <v>35.707810000000002</v>
      </c>
      <c r="F16" s="98">
        <v>233154.21</v>
      </c>
      <c r="G16" s="107">
        <v>656.89490000000001</v>
      </c>
      <c r="H16" s="98">
        <v>4390811.79</v>
      </c>
      <c r="I16" s="107">
        <v>256.12329999999997</v>
      </c>
      <c r="J16" s="98">
        <v>1798960.9</v>
      </c>
      <c r="K16" s="107">
        <v>992.97270000000003</v>
      </c>
      <c r="L16" s="107">
        <v>6672764</v>
      </c>
      <c r="M16" s="107">
        <v>291.83120000000002</v>
      </c>
      <c r="N16" s="98">
        <v>2032115.1</v>
      </c>
    </row>
    <row r="17" spans="2:15" x14ac:dyDescent="0.2">
      <c r="B17" s="90" t="s">
        <v>505</v>
      </c>
      <c r="C17" s="107">
        <v>176.90790000000001</v>
      </c>
      <c r="D17" s="98">
        <v>5293093.0999999996</v>
      </c>
      <c r="E17" s="107">
        <v>10.91526</v>
      </c>
      <c r="F17" s="98">
        <v>207421.89</v>
      </c>
      <c r="G17" s="107">
        <v>313.39980000000003</v>
      </c>
      <c r="H17" s="98">
        <v>7380351.0999999996</v>
      </c>
      <c r="I17" s="107">
        <v>125.1785</v>
      </c>
      <c r="J17" s="98">
        <v>3788070.91</v>
      </c>
      <c r="K17" s="107">
        <v>490.30770000000001</v>
      </c>
      <c r="L17" s="107">
        <v>12673444.199999999</v>
      </c>
      <c r="M17" s="107">
        <v>136.09379999999999</v>
      </c>
      <c r="N17" s="98">
        <v>3995492.8</v>
      </c>
    </row>
    <row r="18" spans="2:15" ht="13.5" thickBot="1" x14ac:dyDescent="0.25">
      <c r="B18" s="122" t="s">
        <v>0</v>
      </c>
      <c r="C18" s="129">
        <f t="shared" ref="C18:N18" si="0">SUM(C7:C17)</f>
        <v>221695.87700000001</v>
      </c>
      <c r="D18" s="129">
        <f t="shared" si="0"/>
        <v>43605678</v>
      </c>
      <c r="E18" s="129">
        <f t="shared" si="0"/>
        <v>18664.689920000004</v>
      </c>
      <c r="F18" s="129">
        <f t="shared" si="0"/>
        <v>2598734</v>
      </c>
      <c r="G18" s="129">
        <f t="shared" si="0"/>
        <v>78415.9522</v>
      </c>
      <c r="H18" s="129">
        <f t="shared" si="0"/>
        <v>51372557.060000002</v>
      </c>
      <c r="I18" s="129">
        <f t="shared" si="0"/>
        <v>61289.679700000001</v>
      </c>
      <c r="J18" s="129">
        <f t="shared" si="0"/>
        <v>18949527.84</v>
      </c>
      <c r="K18" s="129">
        <f t="shared" si="0"/>
        <v>300111.82919999998</v>
      </c>
      <c r="L18" s="129">
        <f t="shared" si="0"/>
        <v>94978235.200000003</v>
      </c>
      <c r="M18" s="129">
        <f t="shared" si="0"/>
        <v>79954.369899999991</v>
      </c>
      <c r="N18" s="129">
        <f t="shared" si="0"/>
        <v>21548261.900000002</v>
      </c>
    </row>
    <row r="20" spans="2:15" x14ac:dyDescent="0.2">
      <c r="B20" s="288" t="s">
        <v>18</v>
      </c>
      <c r="C20" s="283"/>
      <c r="D20" s="283"/>
      <c r="E20" s="283"/>
      <c r="F20" s="283"/>
      <c r="G20" s="283"/>
      <c r="H20" s="283"/>
      <c r="I20" s="283"/>
      <c r="J20" s="283"/>
      <c r="K20" s="283"/>
      <c r="L20" s="283"/>
      <c r="M20" s="283"/>
      <c r="N20" s="283"/>
    </row>
    <row r="22" spans="2:15" x14ac:dyDescent="0.2">
      <c r="B22" s="166"/>
      <c r="C22" s="178"/>
      <c r="D22" s="166"/>
      <c r="E22" s="166"/>
      <c r="F22" s="166"/>
      <c r="G22" s="166"/>
      <c r="H22" s="166"/>
      <c r="I22" s="166"/>
      <c r="J22" s="166"/>
      <c r="K22" s="166"/>
      <c r="L22" s="166"/>
      <c r="M22" s="166"/>
      <c r="N22" s="166"/>
      <c r="O22" s="166"/>
    </row>
    <row r="23" spans="2:15" x14ac:dyDescent="0.2">
      <c r="B23" s="169"/>
      <c r="C23" s="169"/>
      <c r="D23" s="169"/>
      <c r="E23" s="169"/>
      <c r="F23" s="169"/>
      <c r="G23" s="169"/>
      <c r="H23" s="169"/>
      <c r="I23" s="169"/>
      <c r="J23" s="169"/>
      <c r="K23" s="169"/>
      <c r="L23" s="169"/>
      <c r="M23" s="169"/>
      <c r="N23" s="169"/>
      <c r="O23" s="169"/>
    </row>
    <row r="24" spans="2:15" x14ac:dyDescent="0.2">
      <c r="B24" s="169"/>
      <c r="C24" s="169"/>
      <c r="D24" s="169"/>
      <c r="E24" s="169"/>
      <c r="F24" s="169"/>
      <c r="G24" s="169"/>
      <c r="H24" s="169"/>
      <c r="I24" s="169"/>
      <c r="J24" s="169"/>
      <c r="K24" s="169"/>
      <c r="L24" s="169"/>
      <c r="M24" s="169"/>
      <c r="N24" s="169"/>
      <c r="O24" s="169"/>
    </row>
    <row r="25" spans="2:15" x14ac:dyDescent="0.2">
      <c r="B25" s="222"/>
      <c r="C25" s="222"/>
      <c r="D25" s="222"/>
      <c r="E25" s="222"/>
      <c r="F25" s="222"/>
      <c r="G25" s="222"/>
      <c r="H25" s="222"/>
      <c r="I25" s="222"/>
      <c r="J25" s="222"/>
      <c r="K25" s="222"/>
      <c r="L25" s="222"/>
      <c r="M25" s="222"/>
      <c r="N25" s="222"/>
      <c r="O25" s="222"/>
    </row>
    <row r="26" spans="2:15" x14ac:dyDescent="0.2">
      <c r="B26" s="222"/>
      <c r="C26" s="222"/>
      <c r="D26" s="222"/>
      <c r="E26" s="222"/>
      <c r="F26" s="222"/>
      <c r="G26" s="222"/>
      <c r="H26" s="222"/>
      <c r="I26" s="222"/>
      <c r="J26" s="222"/>
      <c r="K26" s="222"/>
      <c r="L26" s="222"/>
      <c r="M26" s="222"/>
      <c r="N26" s="222"/>
      <c r="O26" s="222"/>
    </row>
    <row r="27" spans="2:15" x14ac:dyDescent="0.2">
      <c r="B27" s="222"/>
      <c r="C27" s="222"/>
      <c r="D27" s="222"/>
      <c r="E27" s="222"/>
      <c r="F27" s="222"/>
      <c r="G27" s="222"/>
      <c r="H27" s="222"/>
      <c r="I27" s="222"/>
      <c r="J27" s="222"/>
      <c r="K27" s="222"/>
      <c r="L27" s="222"/>
      <c r="M27" s="222"/>
      <c r="N27" s="222"/>
      <c r="O27" s="222"/>
    </row>
    <row r="28" spans="2:15" x14ac:dyDescent="0.2">
      <c r="B28" s="222"/>
      <c r="C28" s="229"/>
      <c r="D28" s="222"/>
      <c r="E28" s="222"/>
      <c r="F28" s="222"/>
      <c r="G28" s="222"/>
      <c r="H28" s="222"/>
      <c r="I28" s="222"/>
      <c r="J28" s="222"/>
      <c r="K28" s="222"/>
      <c r="L28" s="222"/>
      <c r="M28" s="222"/>
      <c r="N28" s="222"/>
      <c r="O28" s="222"/>
    </row>
    <row r="29" spans="2:15" x14ac:dyDescent="0.2">
      <c r="B29" s="222"/>
      <c r="C29" s="222"/>
      <c r="D29" s="222"/>
      <c r="E29" s="222"/>
      <c r="F29" s="222"/>
      <c r="G29" s="222"/>
      <c r="H29" s="222"/>
      <c r="I29" s="222"/>
      <c r="J29" s="222"/>
      <c r="K29" s="222"/>
      <c r="L29" s="222"/>
      <c r="M29" s="222"/>
      <c r="N29" s="222"/>
      <c r="O29" s="222"/>
    </row>
    <row r="30" spans="2:15" x14ac:dyDescent="0.2">
      <c r="B30" s="222"/>
      <c r="C30" s="222"/>
      <c r="D30" s="222"/>
      <c r="E30" s="222"/>
      <c r="F30" s="222"/>
      <c r="G30" s="222"/>
      <c r="H30" s="222"/>
      <c r="I30" s="222"/>
      <c r="J30" s="222"/>
      <c r="K30" s="222"/>
      <c r="L30" s="222"/>
      <c r="M30" s="222"/>
      <c r="N30" s="222"/>
      <c r="O30" s="222"/>
    </row>
    <row r="31" spans="2:15" x14ac:dyDescent="0.2">
      <c r="B31" s="222"/>
      <c r="C31" s="222"/>
      <c r="D31" s="222"/>
      <c r="E31" s="222"/>
      <c r="F31" s="222"/>
      <c r="G31" s="222"/>
      <c r="H31" s="222"/>
      <c r="I31" s="222"/>
      <c r="J31" s="222"/>
      <c r="K31" s="222"/>
      <c r="L31" s="222"/>
      <c r="M31" s="222"/>
      <c r="N31" s="222"/>
      <c r="O31" s="222"/>
    </row>
    <row r="32" spans="2:15" x14ac:dyDescent="0.2">
      <c r="B32" s="222"/>
      <c r="C32" s="222"/>
      <c r="D32" s="222"/>
      <c r="E32" s="222"/>
      <c r="F32" s="222"/>
      <c r="G32" s="222"/>
      <c r="H32" s="222"/>
      <c r="I32" s="222"/>
      <c r="J32" s="222"/>
      <c r="K32" s="222"/>
      <c r="L32" s="222"/>
      <c r="M32" s="222"/>
      <c r="N32" s="222"/>
      <c r="O32" s="222"/>
    </row>
    <row r="33" spans="2:15" x14ac:dyDescent="0.2">
      <c r="B33" s="222"/>
      <c r="C33" s="222"/>
      <c r="D33" s="222"/>
      <c r="E33" s="222"/>
      <c r="F33" s="222"/>
      <c r="G33" s="222"/>
      <c r="H33" s="222"/>
      <c r="I33" s="222"/>
      <c r="J33" s="222"/>
      <c r="K33" s="222"/>
      <c r="L33" s="222"/>
      <c r="M33" s="222"/>
      <c r="N33" s="222"/>
      <c r="O33" s="222"/>
    </row>
    <row r="34" spans="2:15" x14ac:dyDescent="0.2">
      <c r="B34" s="222"/>
      <c r="C34" s="222"/>
      <c r="D34" s="222"/>
      <c r="E34" s="222"/>
      <c r="F34" s="222"/>
      <c r="G34" s="222"/>
      <c r="H34" s="222"/>
      <c r="I34" s="222"/>
      <c r="J34" s="222"/>
      <c r="K34" s="222"/>
      <c r="L34" s="222"/>
      <c r="M34" s="222"/>
      <c r="N34" s="222"/>
      <c r="O34" s="222"/>
    </row>
    <row r="35" spans="2:15" x14ac:dyDescent="0.2">
      <c r="B35" s="222"/>
      <c r="C35" s="222"/>
      <c r="D35" s="222"/>
      <c r="E35" s="222"/>
      <c r="F35" s="222"/>
      <c r="G35" s="222"/>
      <c r="H35" s="222"/>
      <c r="I35" s="222"/>
      <c r="J35" s="222"/>
      <c r="K35" s="222"/>
      <c r="L35" s="222"/>
      <c r="M35" s="222"/>
      <c r="N35" s="222"/>
      <c r="O35" s="222"/>
    </row>
    <row r="36" spans="2:15" x14ac:dyDescent="0.2">
      <c r="B36" s="222"/>
      <c r="C36" s="222"/>
      <c r="D36" s="222"/>
      <c r="E36" s="222"/>
      <c r="F36" s="222"/>
      <c r="G36" s="222"/>
      <c r="H36" s="222"/>
      <c r="I36" s="222"/>
      <c r="J36" s="222"/>
      <c r="K36" s="222"/>
      <c r="L36" s="222"/>
      <c r="M36" s="222"/>
      <c r="N36" s="222"/>
      <c r="O36" s="222"/>
    </row>
    <row r="37" spans="2:15" x14ac:dyDescent="0.2">
      <c r="B37" s="222"/>
      <c r="C37" s="222"/>
      <c r="D37" s="222"/>
      <c r="E37" s="222"/>
      <c r="F37" s="222"/>
      <c r="G37" s="222"/>
      <c r="H37" s="222"/>
      <c r="I37" s="222"/>
      <c r="J37" s="222"/>
      <c r="K37" s="222"/>
      <c r="L37" s="222"/>
      <c r="M37" s="222"/>
      <c r="N37" s="222"/>
      <c r="O37" s="222"/>
    </row>
    <row r="38" spans="2:15" x14ac:dyDescent="0.2">
      <c r="B38" s="222"/>
      <c r="C38" s="222"/>
      <c r="D38" s="222"/>
      <c r="E38" s="222"/>
      <c r="F38" s="222"/>
      <c r="G38" s="222"/>
      <c r="H38" s="222"/>
      <c r="I38" s="222"/>
      <c r="J38" s="222"/>
      <c r="K38" s="222"/>
      <c r="L38" s="222"/>
      <c r="M38" s="222"/>
      <c r="N38" s="222"/>
      <c r="O38" s="222"/>
    </row>
    <row r="39" spans="2:15" x14ac:dyDescent="0.2">
      <c r="B39" s="222"/>
      <c r="C39" s="222"/>
      <c r="D39" s="222"/>
      <c r="E39" s="222"/>
      <c r="F39" s="222"/>
      <c r="G39" s="222"/>
      <c r="H39" s="222"/>
      <c r="I39" s="222"/>
      <c r="J39" s="222"/>
      <c r="K39" s="222"/>
      <c r="L39" s="222"/>
      <c r="M39" s="222"/>
      <c r="N39" s="222"/>
      <c r="O39" s="222"/>
    </row>
  </sheetData>
  <mergeCells count="11">
    <mergeCell ref="B20:N20"/>
    <mergeCell ref="M5:N5"/>
    <mergeCell ref="B4:B6"/>
    <mergeCell ref="C4:F4"/>
    <mergeCell ref="G4:J4"/>
    <mergeCell ref="K4:N4"/>
    <mergeCell ref="C5:D5"/>
    <mergeCell ref="E5:F5"/>
    <mergeCell ref="G5:H5"/>
    <mergeCell ref="I5:J5"/>
    <mergeCell ref="K5:L5"/>
  </mergeCells>
  <pageMargins left="0.78740157480314965" right="0.78740157480314965" top="0.98425196850393704" bottom="0.98425196850393704" header="0.51181102362204722" footer="0.51181102362204722"/>
  <pageSetup paperSize="9" scale="85" orientation="landscape" r:id="rId1"/>
  <headerFooter alignWithMargins="0"/>
  <colBreaks count="1" manualBreakCount="1">
    <brk id="14" max="42"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6DF"/>
    <pageSetUpPr fitToPage="1"/>
  </sheetPr>
  <dimension ref="B1:AC78"/>
  <sheetViews>
    <sheetView showGridLines="0" zoomScale="115" zoomScaleNormal="115" zoomScaleSheetLayoutView="100" workbookViewId="0">
      <selection activeCell="B24" sqref="B24:I24"/>
    </sheetView>
  </sheetViews>
  <sheetFormatPr baseColWidth="10" defaultRowHeight="12.75" x14ac:dyDescent="0.2"/>
  <cols>
    <col min="1" max="1" width="2.7109375" style="187" customWidth="1"/>
    <col min="2" max="2" width="5.7109375" style="187" customWidth="1"/>
    <col min="3" max="3" width="10.7109375" style="187" customWidth="1"/>
    <col min="4" max="5" width="12.140625" style="187" customWidth="1"/>
    <col min="6" max="6" width="12.42578125" style="187" customWidth="1"/>
    <col min="7" max="8" width="11.7109375" style="187" customWidth="1"/>
    <col min="9" max="9" width="12.140625" style="187" customWidth="1"/>
    <col min="10" max="13" width="14" style="187" customWidth="1"/>
    <col min="14" max="14" width="15" style="258" bestFit="1" customWidth="1"/>
    <col min="15" max="15" width="15" style="51" bestFit="1" customWidth="1"/>
    <col min="16" max="17" width="14" style="51" customWidth="1"/>
    <col min="18" max="18" width="20.7109375" style="51" bestFit="1" customWidth="1"/>
    <col min="19" max="23" width="14" style="51" customWidth="1"/>
    <col min="24" max="29" width="14" style="187" customWidth="1"/>
    <col min="30" max="16384" width="11.42578125" style="187"/>
  </cols>
  <sheetData>
    <row r="1" spans="2:29" s="55" customFormat="1" ht="15.75" x14ac:dyDescent="0.2">
      <c r="B1" s="53" t="str">
        <f>Inhaltsverzeichnis!B17&amp;" "&amp;Inhaltsverzeichnis!C17&amp;" "&amp;Inhaltsverzeichnis!D17</f>
        <v>Tabelle 1:  Anzahl Pflichtige, durchschnittliche Einkommen und Vermögen, 2001–2017</v>
      </c>
      <c r="C1" s="54"/>
      <c r="D1" s="54"/>
      <c r="E1" s="54"/>
      <c r="F1" s="54"/>
      <c r="G1" s="54"/>
      <c r="H1" s="54"/>
      <c r="I1" s="54"/>
      <c r="J1" s="54"/>
      <c r="K1" s="54"/>
      <c r="L1" s="54"/>
      <c r="M1" s="54"/>
      <c r="N1" s="257"/>
      <c r="O1" s="172"/>
      <c r="P1" s="172"/>
      <c r="Q1" s="172"/>
      <c r="R1" s="172"/>
      <c r="S1" s="173"/>
      <c r="T1" s="173"/>
      <c r="U1" s="173"/>
      <c r="V1" s="173"/>
      <c r="W1" s="173"/>
      <c r="X1" s="53"/>
      <c r="Y1" s="53"/>
      <c r="Z1" s="53"/>
      <c r="AA1" s="53"/>
      <c r="AB1" s="53"/>
      <c r="AC1" s="53"/>
    </row>
    <row r="2" spans="2:29" s="55" customFormat="1" ht="15.75" x14ac:dyDescent="0.2">
      <c r="B2" s="53"/>
      <c r="C2" s="195"/>
      <c r="D2" s="54"/>
      <c r="E2" s="54"/>
      <c r="F2" s="54"/>
      <c r="G2" s="54"/>
      <c r="H2" s="54"/>
      <c r="I2" s="54"/>
      <c r="J2" s="54"/>
      <c r="K2" s="54"/>
      <c r="L2" s="54"/>
      <c r="M2" s="54"/>
      <c r="N2" s="257"/>
      <c r="O2" s="172"/>
      <c r="P2" s="172"/>
      <c r="Q2" s="172"/>
      <c r="R2" s="172"/>
      <c r="S2" s="173"/>
      <c r="T2" s="173"/>
      <c r="U2" s="173"/>
      <c r="V2" s="173"/>
      <c r="W2" s="173"/>
      <c r="X2" s="53"/>
      <c r="Y2" s="53"/>
      <c r="Z2" s="53"/>
      <c r="AA2" s="53"/>
      <c r="AB2" s="53"/>
      <c r="AC2" s="53"/>
    </row>
    <row r="4" spans="2:29" s="192" customFormat="1" x14ac:dyDescent="0.2">
      <c r="B4" s="275" t="s">
        <v>2</v>
      </c>
      <c r="C4" s="277" t="s">
        <v>596</v>
      </c>
      <c r="D4" s="275" t="s">
        <v>560</v>
      </c>
      <c r="E4" s="275"/>
      <c r="F4" s="275"/>
      <c r="G4" s="275"/>
      <c r="H4" s="275"/>
      <c r="I4" s="275"/>
      <c r="N4" s="258"/>
      <c r="O4" s="51"/>
      <c r="P4" s="51"/>
      <c r="Q4" s="51"/>
      <c r="R4" s="51"/>
      <c r="S4" s="51"/>
      <c r="T4" s="51"/>
      <c r="U4" s="51"/>
      <c r="V4" s="51"/>
      <c r="W4" s="51"/>
    </row>
    <row r="5" spans="2:29" s="60" customFormat="1" ht="39.75" x14ac:dyDescent="0.2">
      <c r="B5" s="275"/>
      <c r="C5" s="275"/>
      <c r="D5" s="191" t="s">
        <v>597</v>
      </c>
      <c r="E5" s="191" t="s">
        <v>598</v>
      </c>
      <c r="F5" s="191" t="s">
        <v>599</v>
      </c>
      <c r="G5" s="191" t="s">
        <v>600</v>
      </c>
      <c r="H5" s="191" t="s">
        <v>601</v>
      </c>
      <c r="I5" s="191" t="s">
        <v>602</v>
      </c>
      <c r="J5" s="58"/>
      <c r="K5" s="197"/>
      <c r="L5" s="58"/>
      <c r="M5" s="59"/>
      <c r="N5" s="259"/>
      <c r="O5" s="262"/>
      <c r="P5" s="263"/>
      <c r="Q5" s="262"/>
      <c r="R5" s="263"/>
      <c r="S5" s="263"/>
      <c r="T5" s="262"/>
      <c r="U5" s="262"/>
      <c r="V5" s="263"/>
      <c r="W5" s="262"/>
      <c r="X5" s="58"/>
      <c r="Y5" s="59"/>
      <c r="Z5" s="58"/>
      <c r="AA5" s="59"/>
      <c r="AB5" s="58"/>
      <c r="AC5" s="59"/>
    </row>
    <row r="6" spans="2:29" s="60" customFormat="1" x14ac:dyDescent="0.2">
      <c r="B6" s="119">
        <v>2001</v>
      </c>
      <c r="C6" s="193">
        <v>297032.06849706284</v>
      </c>
      <c r="D6" s="193">
        <v>77904.820331863069</v>
      </c>
      <c r="E6" s="193">
        <v>59732.482998543899</v>
      </c>
      <c r="F6" s="193">
        <v>55699</v>
      </c>
      <c r="G6" s="193">
        <v>402358.89218121959</v>
      </c>
      <c r="H6" s="193">
        <v>255582.98782924673</v>
      </c>
      <c r="I6" s="193">
        <v>175296</v>
      </c>
      <c r="J6" s="58"/>
      <c r="K6" s="52"/>
      <c r="L6" s="52"/>
      <c r="M6" s="59"/>
      <c r="N6" s="259"/>
      <c r="O6" s="262"/>
      <c r="P6" s="263"/>
      <c r="Q6" s="262"/>
      <c r="R6" s="263"/>
      <c r="S6" s="263"/>
      <c r="T6" s="262"/>
      <c r="U6" s="262"/>
      <c r="V6" s="263"/>
      <c r="W6" s="262"/>
      <c r="X6" s="58"/>
      <c r="Y6" s="59"/>
      <c r="Z6" s="58"/>
      <c r="AA6" s="59"/>
      <c r="AB6" s="58"/>
      <c r="AC6" s="59"/>
    </row>
    <row r="7" spans="2:29" s="60" customFormat="1" ht="12.75" customHeight="1" x14ac:dyDescent="0.2">
      <c r="B7" s="119">
        <v>2002</v>
      </c>
      <c r="C7" s="193">
        <v>301610.59926758514</v>
      </c>
      <c r="D7" s="193">
        <v>78264.690382728382</v>
      </c>
      <c r="E7" s="193">
        <v>59867.893192700372</v>
      </c>
      <c r="F7" s="193">
        <v>55830.054206959299</v>
      </c>
      <c r="G7" s="193">
        <v>405574.43283881195</v>
      </c>
      <c r="H7" s="193">
        <v>251497.43086451487</v>
      </c>
      <c r="I7" s="193">
        <v>169180.94847107699</v>
      </c>
      <c r="J7" s="58"/>
      <c r="K7" s="274"/>
      <c r="L7" s="273"/>
      <c r="M7" s="273"/>
      <c r="N7" s="273"/>
      <c r="O7" s="273"/>
      <c r="P7" s="273"/>
      <c r="Q7" s="273"/>
      <c r="R7" s="263"/>
      <c r="S7" s="263"/>
      <c r="T7" s="262"/>
      <c r="U7" s="262"/>
      <c r="V7" s="263"/>
      <c r="W7" s="262"/>
      <c r="X7" s="58"/>
      <c r="Y7" s="59"/>
      <c r="Z7" s="58"/>
      <c r="AA7" s="59"/>
      <c r="AB7" s="58"/>
      <c r="AC7" s="59"/>
    </row>
    <row r="8" spans="2:29" s="60" customFormat="1" x14ac:dyDescent="0.2">
      <c r="B8" s="119">
        <v>2003</v>
      </c>
      <c r="C8" s="193">
        <v>306943.21937556728</v>
      </c>
      <c r="D8" s="193">
        <v>77246.708465684933</v>
      </c>
      <c r="E8" s="193">
        <v>59486.883103850181</v>
      </c>
      <c r="F8" s="193">
        <v>55702.0318396492</v>
      </c>
      <c r="G8" s="193">
        <v>413080.45625012746</v>
      </c>
      <c r="H8" s="193">
        <v>258315.21294021353</v>
      </c>
      <c r="I8" s="193">
        <v>175785.037810354</v>
      </c>
      <c r="J8" s="58"/>
      <c r="K8" s="274"/>
      <c r="L8" s="202"/>
      <c r="M8" s="202"/>
      <c r="N8" s="260"/>
      <c r="O8" s="264"/>
      <c r="P8" s="264"/>
      <c r="Q8" s="264"/>
      <c r="R8" s="263"/>
      <c r="S8" s="263"/>
      <c r="T8" s="262"/>
      <c r="U8" s="262"/>
      <c r="V8" s="263"/>
      <c r="W8" s="262"/>
      <c r="X8" s="58"/>
      <c r="Y8" s="59"/>
      <c r="Z8" s="58"/>
      <c r="AA8" s="59"/>
      <c r="AB8" s="58"/>
      <c r="AC8" s="59"/>
    </row>
    <row r="9" spans="2:29" s="60" customFormat="1" x14ac:dyDescent="0.2">
      <c r="B9" s="119">
        <v>2004</v>
      </c>
      <c r="C9" s="193">
        <v>311817.75535596634</v>
      </c>
      <c r="D9" s="193">
        <v>77585.6025638758</v>
      </c>
      <c r="E9" s="193">
        <v>59782.919855303167</v>
      </c>
      <c r="F9" s="193">
        <v>55836.043879245299</v>
      </c>
      <c r="G9" s="193">
        <v>415615.14591606858</v>
      </c>
      <c r="H9" s="193">
        <v>256020.01273532893</v>
      </c>
      <c r="I9" s="193">
        <v>174864.49531892501</v>
      </c>
      <c r="J9" s="58"/>
      <c r="K9" s="52"/>
      <c r="L9" s="52"/>
      <c r="M9" s="59"/>
      <c r="N9" s="259"/>
      <c r="O9" s="262"/>
      <c r="P9" s="263"/>
      <c r="Q9" s="262"/>
      <c r="R9" s="263"/>
      <c r="S9" s="263"/>
      <c r="T9" s="262"/>
      <c r="U9" s="262"/>
      <c r="V9" s="263"/>
      <c r="W9" s="262"/>
      <c r="X9" s="58"/>
      <c r="Y9" s="59"/>
      <c r="Z9" s="58"/>
      <c r="AA9" s="59"/>
      <c r="AB9" s="58"/>
      <c r="AC9" s="59"/>
    </row>
    <row r="10" spans="2:29" s="60" customFormat="1" x14ac:dyDescent="0.2">
      <c r="B10" s="119">
        <v>2005</v>
      </c>
      <c r="C10" s="193">
        <v>316348.41468274372</v>
      </c>
      <c r="D10" s="193">
        <v>78292.893947289602</v>
      </c>
      <c r="E10" s="193">
        <v>60166.260974741796</v>
      </c>
      <c r="F10" s="193">
        <v>56267.1598983656</v>
      </c>
      <c r="G10" s="193">
        <v>430021.92613572866</v>
      </c>
      <c r="H10" s="193">
        <v>265595.71798939706</v>
      </c>
      <c r="I10" s="193">
        <v>185136.90619524699</v>
      </c>
      <c r="J10" s="58"/>
      <c r="K10" s="52"/>
      <c r="L10" s="52"/>
      <c r="M10" s="59"/>
      <c r="N10" s="259"/>
      <c r="O10" s="262"/>
      <c r="P10" s="263"/>
      <c r="Q10" s="262"/>
      <c r="R10" s="263"/>
      <c r="S10" s="263"/>
      <c r="T10" s="262"/>
      <c r="U10" s="262"/>
      <c r="V10" s="263"/>
      <c r="W10" s="262"/>
      <c r="X10" s="58"/>
      <c r="Y10" s="59"/>
      <c r="Z10" s="58"/>
      <c r="AA10" s="59"/>
      <c r="AB10" s="58"/>
      <c r="AC10" s="59"/>
    </row>
    <row r="11" spans="2:29" s="60" customFormat="1" x14ac:dyDescent="0.2">
      <c r="B11" s="119">
        <v>2006</v>
      </c>
      <c r="C11" s="193">
        <v>320784.19152067928</v>
      </c>
      <c r="D11" s="193">
        <v>79212.829964522985</v>
      </c>
      <c r="E11" s="193">
        <v>60868.842813902687</v>
      </c>
      <c r="F11" s="193">
        <v>56995.856743199198</v>
      </c>
      <c r="G11" s="193">
        <v>439896.62650555727</v>
      </c>
      <c r="H11" s="193">
        <v>272426.18997195363</v>
      </c>
      <c r="I11" s="193">
        <v>192002.34981756299</v>
      </c>
      <c r="J11" s="58"/>
      <c r="K11" s="52"/>
      <c r="L11" s="52"/>
      <c r="M11" s="59"/>
      <c r="N11" s="259"/>
      <c r="O11" s="262"/>
      <c r="P11" s="263"/>
      <c r="Q11" s="262"/>
      <c r="R11" s="263"/>
      <c r="S11" s="263"/>
      <c r="T11" s="262"/>
      <c r="U11" s="262"/>
      <c r="V11" s="263"/>
      <c r="W11" s="262"/>
      <c r="X11" s="58"/>
      <c r="Y11" s="59"/>
      <c r="Z11" s="58"/>
      <c r="AA11" s="59"/>
      <c r="AB11" s="58"/>
      <c r="AC11" s="59"/>
    </row>
    <row r="12" spans="2:29" s="60" customFormat="1" x14ac:dyDescent="0.2">
      <c r="B12" s="119">
        <v>2007</v>
      </c>
      <c r="C12" s="62">
        <v>325545.75593777496</v>
      </c>
      <c r="D12" s="62">
        <v>82008.1419038202</v>
      </c>
      <c r="E12" s="62">
        <v>62822.324867249838</v>
      </c>
      <c r="F12" s="62">
        <v>57615.744600264799</v>
      </c>
      <c r="G12" s="62">
        <v>440766.88252729329</v>
      </c>
      <c r="H12" s="62">
        <v>272495.59435670223</v>
      </c>
      <c r="I12" s="62">
        <v>192292.41542893599</v>
      </c>
      <c r="J12" s="58"/>
      <c r="K12" s="52"/>
      <c r="L12" s="52"/>
      <c r="M12" s="59"/>
      <c r="N12" s="259"/>
      <c r="O12" s="262"/>
      <c r="P12" s="263"/>
      <c r="Q12" s="262"/>
      <c r="R12" s="263"/>
      <c r="S12" s="263"/>
      <c r="T12" s="262"/>
      <c r="U12" s="262"/>
      <c r="V12" s="263"/>
      <c r="W12" s="262"/>
      <c r="X12" s="58"/>
      <c r="Y12" s="59"/>
      <c r="Z12" s="58"/>
      <c r="AA12" s="59"/>
      <c r="AB12" s="58"/>
      <c r="AC12" s="59"/>
    </row>
    <row r="13" spans="2:29" s="60" customFormat="1" x14ac:dyDescent="0.2">
      <c r="B13" s="119">
        <v>2008</v>
      </c>
      <c r="C13" s="62">
        <v>330149.53394653084</v>
      </c>
      <c r="D13" s="62">
        <v>83622.227419884744</v>
      </c>
      <c r="E13" s="62">
        <v>64159.942126363298</v>
      </c>
      <c r="F13" s="62">
        <v>58965.912390061603</v>
      </c>
      <c r="G13" s="62">
        <v>418480.65585794917</v>
      </c>
      <c r="H13" s="62">
        <v>249272.32503367227</v>
      </c>
      <c r="I13" s="62">
        <v>170354.123500977</v>
      </c>
      <c r="J13" s="58"/>
      <c r="K13" s="52"/>
      <c r="L13" s="52"/>
      <c r="M13" s="59"/>
      <c r="N13" s="259"/>
      <c r="O13" s="262"/>
      <c r="P13" s="263"/>
      <c r="Q13" s="262"/>
      <c r="R13" s="263"/>
      <c r="S13" s="263"/>
      <c r="T13" s="262"/>
      <c r="U13" s="262"/>
      <c r="V13" s="263"/>
      <c r="W13" s="262"/>
      <c r="X13" s="58"/>
      <c r="Y13" s="59"/>
      <c r="Z13" s="58"/>
      <c r="AA13" s="59"/>
      <c r="AB13" s="58"/>
      <c r="AC13" s="59"/>
    </row>
    <row r="14" spans="2:29" x14ac:dyDescent="0.2">
      <c r="B14" s="119">
        <v>2009</v>
      </c>
      <c r="C14" s="193">
        <v>336011.33484663442</v>
      </c>
      <c r="D14" s="193">
        <v>83887.885735824864</v>
      </c>
      <c r="E14" s="193">
        <v>64694.232046851896</v>
      </c>
      <c r="F14" s="193">
        <v>59478.178155111797</v>
      </c>
      <c r="G14" s="193">
        <v>434806.03276253928</v>
      </c>
      <c r="H14" s="193">
        <v>260996.51402846767</v>
      </c>
      <c r="I14" s="193">
        <v>181660.17899005799</v>
      </c>
      <c r="K14" s="62"/>
      <c r="L14" s="52"/>
    </row>
    <row r="15" spans="2:29" x14ac:dyDescent="0.2">
      <c r="B15" s="119">
        <v>2010</v>
      </c>
      <c r="C15" s="193">
        <v>342015.0956704634</v>
      </c>
      <c r="D15" s="193">
        <v>84176.777030159574</v>
      </c>
      <c r="E15" s="193">
        <v>65326.613197613144</v>
      </c>
      <c r="F15" s="193">
        <v>60029.943650430403</v>
      </c>
      <c r="G15" s="193">
        <v>437302.76812739845</v>
      </c>
      <c r="H15" s="193">
        <v>260786.28075843124</v>
      </c>
      <c r="I15" s="193">
        <v>180845.549821931</v>
      </c>
      <c r="K15" s="62"/>
      <c r="L15" s="52"/>
    </row>
    <row r="16" spans="2:29" x14ac:dyDescent="0.2">
      <c r="B16" s="119">
        <v>2011</v>
      </c>
      <c r="C16" s="62">
        <v>347401.98614643887</v>
      </c>
      <c r="D16" s="62">
        <v>85042.622665290546</v>
      </c>
      <c r="E16" s="62">
        <v>66308.577780022533</v>
      </c>
      <c r="F16" s="62">
        <v>61010.621394183901</v>
      </c>
      <c r="G16" s="62">
        <v>446426.61374578864</v>
      </c>
      <c r="H16" s="62">
        <v>265443.61957907653</v>
      </c>
      <c r="I16" s="62">
        <v>185424.68458577301</v>
      </c>
      <c r="K16" s="62"/>
      <c r="L16" s="52"/>
    </row>
    <row r="17" spans="2:23" x14ac:dyDescent="0.2">
      <c r="B17" s="119">
        <v>2012</v>
      </c>
      <c r="C17" s="62">
        <v>353200.69544202962</v>
      </c>
      <c r="D17" s="62">
        <v>85327.664985322379</v>
      </c>
      <c r="E17" s="62">
        <v>66737.747882109878</v>
      </c>
      <c r="F17" s="62">
        <v>61469.441253211298</v>
      </c>
      <c r="G17" s="62">
        <v>461131.14600024099</v>
      </c>
      <c r="H17" s="62">
        <v>277894.91006491397</v>
      </c>
      <c r="I17" s="62">
        <v>197297.47018056299</v>
      </c>
      <c r="J17" s="63"/>
      <c r="K17" s="63"/>
      <c r="L17" s="52"/>
    </row>
    <row r="18" spans="2:23" x14ac:dyDescent="0.2">
      <c r="B18" s="119">
        <v>2013</v>
      </c>
      <c r="C18" s="62">
        <v>358593.07773764897</v>
      </c>
      <c r="D18" s="62">
        <v>85464.787124492097</v>
      </c>
      <c r="E18" s="62">
        <v>67072.955468604196</v>
      </c>
      <c r="F18" s="62">
        <v>61834.868152404299</v>
      </c>
      <c r="G18" s="62">
        <v>470618.54986405501</v>
      </c>
      <c r="H18" s="62">
        <v>285923.25779312302</v>
      </c>
      <c r="I18" s="62">
        <v>205890.186376581</v>
      </c>
      <c r="J18" s="63"/>
      <c r="K18" s="63"/>
      <c r="L18" s="52"/>
    </row>
    <row r="19" spans="2:23" x14ac:dyDescent="0.2">
      <c r="B19" s="119">
        <v>2014</v>
      </c>
      <c r="C19" s="62">
        <v>363922.78649999999</v>
      </c>
      <c r="D19" s="62">
        <v>85329.661970000001</v>
      </c>
      <c r="E19" s="62">
        <v>67029.508889999997</v>
      </c>
      <c r="F19" s="62">
        <v>61493.235249999998</v>
      </c>
      <c r="G19" s="62">
        <v>470957.62589999998</v>
      </c>
      <c r="H19" s="62">
        <v>285740.06579999998</v>
      </c>
      <c r="I19" s="62">
        <v>202535.94149999999</v>
      </c>
      <c r="J19" s="63"/>
      <c r="K19" s="63"/>
      <c r="L19" s="52"/>
      <c r="M19" s="222"/>
    </row>
    <row r="20" spans="2:23" x14ac:dyDescent="0.2">
      <c r="B20" s="119">
        <v>2015</v>
      </c>
      <c r="C20" s="62">
        <v>370062.12795480131</v>
      </c>
      <c r="D20" s="62">
        <v>85302.210908174253</v>
      </c>
      <c r="E20" s="62">
        <v>67221.58242310182</v>
      </c>
      <c r="F20" s="62">
        <v>61605.922957549097</v>
      </c>
      <c r="G20" s="62">
        <v>472122.88322274492</v>
      </c>
      <c r="H20" s="62">
        <v>285773.25583525968</v>
      </c>
      <c r="I20" s="62">
        <v>202426.43638086462</v>
      </c>
      <c r="J20" s="63"/>
      <c r="K20" s="63"/>
      <c r="L20" s="52"/>
      <c r="M20" s="222"/>
    </row>
    <row r="21" spans="2:23" s="192" customFormat="1" x14ac:dyDescent="0.2">
      <c r="B21" s="119">
        <v>2016</v>
      </c>
      <c r="C21" s="62">
        <v>375110.7</v>
      </c>
      <c r="D21" s="62">
        <v>85556.45</v>
      </c>
      <c r="E21" s="62">
        <v>67739.37</v>
      </c>
      <c r="F21" s="62">
        <v>62227.31</v>
      </c>
      <c r="G21" s="62">
        <v>482512.4</v>
      </c>
      <c r="H21" s="62">
        <v>295601.09999999998</v>
      </c>
      <c r="I21" s="62">
        <v>210608.9</v>
      </c>
      <c r="J21" s="63"/>
      <c r="K21" s="63"/>
      <c r="L21" s="52"/>
      <c r="M21" s="222"/>
      <c r="N21" s="258"/>
      <c r="O21" s="51"/>
      <c r="P21" s="51"/>
      <c r="Q21" s="51"/>
      <c r="R21" s="51"/>
      <c r="S21" s="51"/>
      <c r="T21" s="51"/>
      <c r="U21" s="51"/>
      <c r="V21" s="51"/>
      <c r="W21" s="51"/>
    </row>
    <row r="22" spans="2:23" ht="13.5" thickBot="1" x14ac:dyDescent="0.25">
      <c r="B22" s="120">
        <v>2017</v>
      </c>
      <c r="C22" s="194">
        <v>380066.2</v>
      </c>
      <c r="D22" s="194">
        <v>86193.93</v>
      </c>
      <c r="E22" s="194">
        <v>68615.17</v>
      </c>
      <c r="F22" s="194">
        <v>63133.15</v>
      </c>
      <c r="G22" s="194">
        <v>496622.7</v>
      </c>
      <c r="H22" s="194">
        <v>306595.3</v>
      </c>
      <c r="I22" s="194">
        <v>221480.8</v>
      </c>
      <c r="J22" s="180"/>
      <c r="K22" s="63"/>
      <c r="L22" s="63"/>
      <c r="M22" s="63"/>
      <c r="N22" s="261"/>
      <c r="O22" s="265"/>
      <c r="P22" s="265"/>
      <c r="Q22" s="265"/>
      <c r="R22" s="265"/>
    </row>
    <row r="23" spans="2:23" x14ac:dyDescent="0.2">
      <c r="C23" s="62"/>
      <c r="D23" s="62"/>
      <c r="E23" s="62"/>
      <c r="F23" s="62"/>
      <c r="G23" s="62"/>
      <c r="H23" s="62"/>
      <c r="I23" s="62"/>
      <c r="K23" s="62"/>
      <c r="L23" s="52"/>
    </row>
    <row r="24" spans="2:23" x14ac:dyDescent="0.2">
      <c r="B24" s="275" t="s">
        <v>15</v>
      </c>
      <c r="C24" s="275"/>
      <c r="D24" s="275"/>
      <c r="E24" s="275"/>
      <c r="F24" s="275"/>
      <c r="G24" s="275"/>
      <c r="H24" s="275"/>
      <c r="I24" s="276"/>
    </row>
    <row r="25" spans="2:23" x14ac:dyDescent="0.2">
      <c r="B25" s="119">
        <v>2001</v>
      </c>
      <c r="C25" s="65">
        <v>100</v>
      </c>
      <c r="D25" s="65">
        <v>100</v>
      </c>
      <c r="E25" s="65">
        <v>100</v>
      </c>
      <c r="F25" s="65">
        <v>100</v>
      </c>
      <c r="G25" s="65">
        <v>100</v>
      </c>
      <c r="H25" s="65">
        <v>100</v>
      </c>
      <c r="I25" s="65">
        <v>100</v>
      </c>
    </row>
    <row r="26" spans="2:23" x14ac:dyDescent="0.2">
      <c r="B26" s="119">
        <v>2002</v>
      </c>
      <c r="C26" s="65">
        <f t="shared" ref="C26:C41" si="0">C7/$C$6*100</f>
        <v>101.54142641691483</v>
      </c>
      <c r="D26" s="65">
        <f t="shared" ref="D26:D41" si="1">D7/$D$6*100</f>
        <v>100.46193553791963</v>
      </c>
      <c r="E26" s="65">
        <f t="shared" ref="E26:E41" si="2">E7/$E$6*100</f>
        <v>100.22669440036466</v>
      </c>
      <c r="F26" s="66">
        <f t="shared" ref="F26:F41" si="3">F7/$F$6*100</f>
        <v>100.23529005360831</v>
      </c>
      <c r="G26" s="66">
        <f t="shared" ref="G26:G41" si="4">G7/$G$6*100</f>
        <v>100.79917226140091</v>
      </c>
      <c r="H26" s="66">
        <f t="shared" ref="H26:H41" si="5">H7/$H$6*100</f>
        <v>98.401475387923171</v>
      </c>
      <c r="I26" s="66">
        <f t="shared" ref="I26:I41" si="6">I7/$I$6*100</f>
        <v>96.511585245001015</v>
      </c>
    </row>
    <row r="27" spans="2:23" s="188" customFormat="1" x14ac:dyDescent="0.2">
      <c r="B27" s="119">
        <v>2003</v>
      </c>
      <c r="C27" s="65">
        <f t="shared" si="0"/>
        <v>103.33672755559809</v>
      </c>
      <c r="D27" s="65">
        <f t="shared" si="1"/>
        <v>99.15523601315725</v>
      </c>
      <c r="E27" s="65">
        <f t="shared" si="2"/>
        <v>99.588833608842776</v>
      </c>
      <c r="F27" s="66">
        <f t="shared" si="3"/>
        <v>100.0054432568793</v>
      </c>
      <c r="G27" s="66">
        <f t="shared" si="4"/>
        <v>102.66467680403071</v>
      </c>
      <c r="H27" s="66">
        <f t="shared" si="5"/>
        <v>101.06901681296262</v>
      </c>
      <c r="I27" s="66">
        <f t="shared" si="6"/>
        <v>100.27897830546846</v>
      </c>
      <c r="N27" s="258"/>
      <c r="O27" s="51"/>
      <c r="P27" s="51"/>
      <c r="Q27" s="51"/>
      <c r="R27" s="51"/>
      <c r="S27" s="51"/>
      <c r="T27" s="51"/>
      <c r="U27" s="51"/>
      <c r="V27" s="51"/>
      <c r="W27" s="51"/>
    </row>
    <row r="28" spans="2:23" s="188" customFormat="1" x14ac:dyDescent="0.2">
      <c r="B28" s="119">
        <v>2004</v>
      </c>
      <c r="C28" s="65">
        <f t="shared" si="0"/>
        <v>104.97780826619727</v>
      </c>
      <c r="D28" s="65">
        <f t="shared" si="1"/>
        <v>99.590246448644066</v>
      </c>
      <c r="E28" s="65">
        <f t="shared" si="2"/>
        <v>100.08443790418104</v>
      </c>
      <c r="F28" s="66">
        <f t="shared" si="3"/>
        <v>100.24604369781377</v>
      </c>
      <c r="G28" s="66">
        <f t="shared" si="4"/>
        <v>103.29463421647918</v>
      </c>
      <c r="H28" s="66">
        <f t="shared" si="5"/>
        <v>100.17099139101316</v>
      </c>
      <c r="I28" s="66">
        <f t="shared" si="6"/>
        <v>99.753842254771925</v>
      </c>
      <c r="N28" s="258"/>
      <c r="O28" s="51"/>
      <c r="P28" s="51"/>
      <c r="Q28" s="51"/>
      <c r="R28" s="51"/>
      <c r="S28" s="51"/>
      <c r="T28" s="51"/>
      <c r="U28" s="51"/>
      <c r="V28" s="51"/>
      <c r="W28" s="51"/>
    </row>
    <row r="29" spans="2:23" x14ac:dyDescent="0.2">
      <c r="B29" s="119">
        <v>2005</v>
      </c>
      <c r="C29" s="65">
        <f t="shared" si="0"/>
        <v>106.50311809206954</v>
      </c>
      <c r="D29" s="65">
        <f t="shared" si="1"/>
        <v>100.49813813031517</v>
      </c>
      <c r="E29" s="65">
        <f t="shared" si="2"/>
        <v>100.72620114621465</v>
      </c>
      <c r="F29" s="66">
        <f t="shared" si="3"/>
        <v>101.02005403753319</v>
      </c>
      <c r="G29" s="66">
        <f t="shared" si="4"/>
        <v>106.87521376861974</v>
      </c>
      <c r="H29" s="66">
        <f t="shared" si="5"/>
        <v>103.91760431521358</v>
      </c>
      <c r="I29" s="66">
        <f t="shared" si="6"/>
        <v>105.61387949254232</v>
      </c>
    </row>
    <row r="30" spans="2:23" x14ac:dyDescent="0.2">
      <c r="B30" s="119">
        <v>2006</v>
      </c>
      <c r="C30" s="65">
        <f t="shared" si="0"/>
        <v>107.99648440109466</v>
      </c>
      <c r="D30" s="65">
        <f t="shared" si="1"/>
        <v>101.67898421058928</v>
      </c>
      <c r="E30" s="65">
        <f t="shared" si="2"/>
        <v>101.90241516560845</v>
      </c>
      <c r="F30" s="66">
        <f t="shared" si="3"/>
        <v>102.32833038869495</v>
      </c>
      <c r="G30" s="66">
        <f t="shared" si="4"/>
        <v>109.32941586573186</v>
      </c>
      <c r="H30" s="66">
        <f t="shared" si="5"/>
        <v>106.59011082300975</v>
      </c>
      <c r="I30" s="66">
        <f t="shared" si="6"/>
        <v>109.53036567723335</v>
      </c>
    </row>
    <row r="31" spans="2:23" x14ac:dyDescent="0.2">
      <c r="B31" s="119">
        <v>2007</v>
      </c>
      <c r="C31" s="65">
        <f t="shared" si="0"/>
        <v>109.59953165494456</v>
      </c>
      <c r="D31" s="65">
        <f t="shared" si="1"/>
        <v>105.26709586708189</v>
      </c>
      <c r="E31" s="65">
        <f t="shared" si="2"/>
        <v>105.17279998017371</v>
      </c>
      <c r="F31" s="66">
        <f t="shared" si="3"/>
        <v>103.44125496016947</v>
      </c>
      <c r="G31" s="66">
        <f t="shared" si="4"/>
        <v>109.54570436802351</v>
      </c>
      <c r="H31" s="66">
        <f t="shared" si="5"/>
        <v>106.61726614556784</v>
      </c>
      <c r="I31" s="66">
        <f t="shared" si="6"/>
        <v>109.69583757127144</v>
      </c>
    </row>
    <row r="32" spans="2:23" x14ac:dyDescent="0.2">
      <c r="B32" s="119">
        <v>2008</v>
      </c>
      <c r="C32" s="65">
        <f t="shared" si="0"/>
        <v>111.14945790770585</v>
      </c>
      <c r="D32" s="65">
        <f t="shared" si="1"/>
        <v>107.33896447442707</v>
      </c>
      <c r="E32" s="65">
        <f t="shared" si="2"/>
        <v>107.41214646631603</v>
      </c>
      <c r="F32" s="66">
        <f t="shared" si="3"/>
        <v>105.86529810241045</v>
      </c>
      <c r="G32" s="66">
        <f t="shared" si="4"/>
        <v>104.00681182645977</v>
      </c>
      <c r="H32" s="66">
        <f t="shared" si="5"/>
        <v>97.530875255363014</v>
      </c>
      <c r="I32" s="66">
        <f t="shared" si="6"/>
        <v>97.180838981481045</v>
      </c>
    </row>
    <row r="33" spans="2:27" x14ac:dyDescent="0.2">
      <c r="B33" s="119">
        <v>2009</v>
      </c>
      <c r="C33" s="65">
        <f t="shared" si="0"/>
        <v>113.122915160912</v>
      </c>
      <c r="D33" s="65">
        <f t="shared" si="1"/>
        <v>107.67996816945961</v>
      </c>
      <c r="E33" s="65">
        <f t="shared" si="2"/>
        <v>108.30661777182267</v>
      </c>
      <c r="F33" s="66">
        <f t="shared" si="3"/>
        <v>106.78500180454191</v>
      </c>
      <c r="G33" s="66">
        <f t="shared" si="4"/>
        <v>108.06422853125505</v>
      </c>
      <c r="H33" s="66">
        <f t="shared" si="5"/>
        <v>102.11810897321448</v>
      </c>
      <c r="I33" s="66">
        <f t="shared" si="6"/>
        <v>103.63053292149165</v>
      </c>
    </row>
    <row r="34" spans="2:27" x14ac:dyDescent="0.2">
      <c r="B34" s="119">
        <v>2010</v>
      </c>
      <c r="C34" s="65">
        <f t="shared" si="0"/>
        <v>115.14416520782009</v>
      </c>
      <c r="D34" s="65">
        <f t="shared" si="1"/>
        <v>108.05079412490639</v>
      </c>
      <c r="E34" s="65">
        <f t="shared" si="2"/>
        <v>109.36530664430208</v>
      </c>
      <c r="F34" s="66">
        <f t="shared" si="3"/>
        <v>107.77562191499021</v>
      </c>
      <c r="G34" s="66">
        <f t="shared" si="4"/>
        <v>108.68475299669539</v>
      </c>
      <c r="H34" s="66">
        <f t="shared" si="5"/>
        <v>102.0358526102922</v>
      </c>
      <c r="I34" s="66">
        <f t="shared" si="6"/>
        <v>103.16581657421217</v>
      </c>
    </row>
    <row r="35" spans="2:27" x14ac:dyDescent="0.2">
      <c r="B35" s="119">
        <v>2011</v>
      </c>
      <c r="C35" s="65">
        <f t="shared" si="0"/>
        <v>116.95773722488624</v>
      </c>
      <c r="D35" s="65">
        <f t="shared" si="1"/>
        <v>109.16220883768359</v>
      </c>
      <c r="E35" s="65">
        <f t="shared" si="2"/>
        <v>111.00924396804155</v>
      </c>
      <c r="F35" s="66">
        <f t="shared" si="3"/>
        <v>109.53629579379145</v>
      </c>
      <c r="G35" s="66">
        <f t="shared" si="4"/>
        <v>110.95234190691659</v>
      </c>
      <c r="H35" s="66">
        <f t="shared" si="5"/>
        <v>103.85809393402101</v>
      </c>
      <c r="I35" s="66">
        <f t="shared" si="6"/>
        <v>105.77804661017535</v>
      </c>
    </row>
    <row r="36" spans="2:27" x14ac:dyDescent="0.2">
      <c r="B36" s="119">
        <v>2012</v>
      </c>
      <c r="C36" s="65">
        <f t="shared" si="0"/>
        <v>118.90995380706586</v>
      </c>
      <c r="D36" s="65">
        <f t="shared" si="1"/>
        <v>109.52809418189926</v>
      </c>
      <c r="E36" s="65">
        <f t="shared" si="2"/>
        <v>111.72773092947894</v>
      </c>
      <c r="F36" s="66">
        <f t="shared" si="3"/>
        <v>110.36004462057004</v>
      </c>
      <c r="G36" s="66">
        <f t="shared" si="4"/>
        <v>114.60692306324145</v>
      </c>
      <c r="H36" s="66">
        <f t="shared" si="5"/>
        <v>108.72981508869977</v>
      </c>
      <c r="I36" s="66">
        <f t="shared" si="6"/>
        <v>112.5510394878166</v>
      </c>
    </row>
    <row r="37" spans="2:27" x14ac:dyDescent="0.2">
      <c r="B37" s="119">
        <v>2013</v>
      </c>
      <c r="C37" s="65">
        <f t="shared" si="0"/>
        <v>120.72537472202092</v>
      </c>
      <c r="D37" s="65">
        <f t="shared" si="1"/>
        <v>109.70410657572238</v>
      </c>
      <c r="E37" s="65">
        <f t="shared" si="2"/>
        <v>112.28891233307552</v>
      </c>
      <c r="F37" s="66">
        <f t="shared" si="3"/>
        <v>111.01611905492791</v>
      </c>
      <c r="G37" s="66">
        <f t="shared" si="4"/>
        <v>116.96486868049428</v>
      </c>
      <c r="H37" s="66">
        <f t="shared" si="5"/>
        <v>111.87100527369466</v>
      </c>
      <c r="I37" s="66">
        <f t="shared" si="6"/>
        <v>117.45287192895502</v>
      </c>
    </row>
    <row r="38" spans="2:27" x14ac:dyDescent="0.2">
      <c r="B38" s="119">
        <v>2014</v>
      </c>
      <c r="C38" s="65">
        <f t="shared" si="0"/>
        <v>122.51969571548082</v>
      </c>
      <c r="D38" s="65">
        <f t="shared" si="1"/>
        <v>109.53065754661675</v>
      </c>
      <c r="E38" s="65">
        <f t="shared" si="2"/>
        <v>112.21617707007756</v>
      </c>
      <c r="F38" s="66">
        <f t="shared" si="3"/>
        <v>110.4027635146053</v>
      </c>
      <c r="G38" s="66">
        <f t="shared" si="4"/>
        <v>117.04914071785544</v>
      </c>
      <c r="H38" s="66">
        <f t="shared" si="5"/>
        <v>111.79932914427818</v>
      </c>
      <c r="I38" s="66">
        <f t="shared" si="6"/>
        <v>115.53939707694414</v>
      </c>
    </row>
    <row r="39" spans="2:27" x14ac:dyDescent="0.2">
      <c r="B39" s="119">
        <v>2015</v>
      </c>
      <c r="C39" s="65">
        <f t="shared" si="0"/>
        <v>124.58659087796799</v>
      </c>
      <c r="D39" s="65">
        <f t="shared" si="1"/>
        <v>109.49542087999097</v>
      </c>
      <c r="E39" s="65">
        <f t="shared" si="2"/>
        <v>112.53773332131611</v>
      </c>
      <c r="F39" s="66">
        <f t="shared" si="3"/>
        <v>110.60507900958562</v>
      </c>
      <c r="G39" s="66">
        <f t="shared" si="4"/>
        <v>117.33874717253772</v>
      </c>
      <c r="H39" s="66">
        <f t="shared" si="5"/>
        <v>111.81231515541357</v>
      </c>
      <c r="I39" s="66">
        <f t="shared" si="6"/>
        <v>115.47692838448373</v>
      </c>
    </row>
    <row r="40" spans="2:27" s="192" customFormat="1" x14ac:dyDescent="0.2">
      <c r="B40" s="119">
        <v>2016</v>
      </c>
      <c r="C40" s="65">
        <f t="shared" si="0"/>
        <v>126.28626326376246</v>
      </c>
      <c r="D40" s="65">
        <f t="shared" si="1"/>
        <v>109.82176665775252</v>
      </c>
      <c r="E40" s="65">
        <f t="shared" si="2"/>
        <v>113.40457754225835</v>
      </c>
      <c r="F40" s="66">
        <f t="shared" si="3"/>
        <v>111.72069516508374</v>
      </c>
      <c r="G40" s="66">
        <f t="shared" si="4"/>
        <v>119.92089882350105</v>
      </c>
      <c r="H40" s="66">
        <f t="shared" si="5"/>
        <v>115.65758054189783</v>
      </c>
      <c r="I40" s="66">
        <f t="shared" si="6"/>
        <v>120.14472663380795</v>
      </c>
      <c r="N40" s="258"/>
      <c r="O40" s="51"/>
      <c r="P40" s="51"/>
      <c r="Q40" s="51"/>
      <c r="R40" s="51"/>
      <c r="S40" s="51"/>
      <c r="T40" s="51"/>
      <c r="U40" s="51"/>
      <c r="V40" s="51"/>
      <c r="W40" s="51"/>
    </row>
    <row r="41" spans="2:27" ht="13.5" thickBot="1" x14ac:dyDescent="0.25">
      <c r="B41" s="119">
        <v>2017</v>
      </c>
      <c r="C41" s="65">
        <f t="shared" si="0"/>
        <v>127.95460164388217</v>
      </c>
      <c r="D41" s="65">
        <f t="shared" si="1"/>
        <v>110.64004721765166</v>
      </c>
      <c r="E41" s="65">
        <f t="shared" si="2"/>
        <v>114.870781450141</v>
      </c>
      <c r="F41" s="66">
        <f t="shared" si="3"/>
        <v>113.34700802527873</v>
      </c>
      <c r="G41" s="66">
        <f t="shared" si="4"/>
        <v>123.42779286118639</v>
      </c>
      <c r="H41" s="66">
        <f t="shared" si="5"/>
        <v>119.95919705142278</v>
      </c>
      <c r="I41" s="66">
        <f t="shared" si="6"/>
        <v>126.34675063891932</v>
      </c>
    </row>
    <row r="42" spans="2:27" x14ac:dyDescent="0.2">
      <c r="B42" s="224"/>
      <c r="C42" s="224"/>
      <c r="D42" s="224"/>
      <c r="E42" s="224"/>
      <c r="F42" s="224"/>
      <c r="G42" s="224"/>
      <c r="H42" s="224"/>
      <c r="I42" s="224"/>
    </row>
    <row r="43" spans="2:27" x14ac:dyDescent="0.2">
      <c r="B43" s="189" t="s">
        <v>18</v>
      </c>
    </row>
    <row r="44" spans="2:27" x14ac:dyDescent="0.2">
      <c r="B44" s="189" t="s">
        <v>534</v>
      </c>
    </row>
    <row r="45" spans="2:27" x14ac:dyDescent="0.2">
      <c r="B45" s="189" t="s">
        <v>535</v>
      </c>
    </row>
    <row r="46" spans="2:27" x14ac:dyDescent="0.2">
      <c r="B46" s="189" t="s">
        <v>536</v>
      </c>
    </row>
    <row r="47" spans="2:27" x14ac:dyDescent="0.2">
      <c r="B47" s="189" t="s">
        <v>537</v>
      </c>
    </row>
    <row r="48" spans="2:27" x14ac:dyDescent="0.2">
      <c r="B48" s="189" t="s">
        <v>538</v>
      </c>
      <c r="X48" s="51"/>
      <c r="Y48" s="51"/>
      <c r="Z48" s="51"/>
      <c r="AA48" s="51"/>
    </row>
    <row r="49" spans="2:27" x14ac:dyDescent="0.2">
      <c r="B49" s="189" t="s">
        <v>539</v>
      </c>
      <c r="X49" s="51"/>
      <c r="Y49" s="51"/>
      <c r="Z49" s="51"/>
      <c r="AA49" s="51"/>
    </row>
    <row r="50" spans="2:27" x14ac:dyDescent="0.2">
      <c r="X50" s="51"/>
      <c r="Y50" s="51"/>
      <c r="Z50" s="51"/>
      <c r="AA50" s="51"/>
    </row>
    <row r="51" spans="2:27" x14ac:dyDescent="0.2">
      <c r="X51" s="51"/>
      <c r="Y51" s="51"/>
      <c r="Z51" s="51"/>
      <c r="AA51" s="51"/>
    </row>
    <row r="52" spans="2:27" x14ac:dyDescent="0.2">
      <c r="L52" s="196"/>
      <c r="X52" s="51"/>
      <c r="Y52" s="51"/>
      <c r="Z52" s="51"/>
      <c r="AA52" s="51"/>
    </row>
    <row r="53" spans="2:27" x14ac:dyDescent="0.2">
      <c r="P53" s="50"/>
      <c r="X53" s="51"/>
      <c r="Y53" s="51"/>
      <c r="Z53" s="51"/>
      <c r="AA53" s="51"/>
    </row>
    <row r="54" spans="2:27" x14ac:dyDescent="0.2">
      <c r="X54" s="51"/>
      <c r="Y54" s="51"/>
      <c r="Z54" s="51"/>
      <c r="AA54" s="51"/>
    </row>
    <row r="55" spans="2:27" ht="22.5" x14ac:dyDescent="0.2">
      <c r="P55" s="225" t="s">
        <v>4</v>
      </c>
      <c r="Q55" s="226" t="s">
        <v>16</v>
      </c>
      <c r="R55" s="227" t="s">
        <v>71</v>
      </c>
      <c r="S55" s="226" t="s">
        <v>17</v>
      </c>
      <c r="T55" s="227" t="s">
        <v>72</v>
      </c>
      <c r="X55" s="51"/>
      <c r="Y55" s="51"/>
      <c r="Z55" s="51"/>
      <c r="AA55" s="51"/>
    </row>
    <row r="56" spans="2:27" x14ac:dyDescent="0.2">
      <c r="O56" s="50">
        <v>2001</v>
      </c>
      <c r="P56" s="228">
        <f t="shared" ref="P56:P67" si="7">C25</f>
        <v>100</v>
      </c>
      <c r="Q56" s="228">
        <f t="shared" ref="Q56:Q67" si="8">E25</f>
        <v>100</v>
      </c>
      <c r="R56" s="228">
        <f t="shared" ref="R56:R67" si="9">F25</f>
        <v>100</v>
      </c>
      <c r="S56" s="228">
        <f t="shared" ref="S56:S67" si="10">H25</f>
        <v>100</v>
      </c>
      <c r="T56" s="228">
        <f t="shared" ref="T56:T67" si="11">I25</f>
        <v>100</v>
      </c>
      <c r="X56" s="51"/>
      <c r="Y56" s="51"/>
      <c r="Z56" s="51"/>
      <c r="AA56" s="51"/>
    </row>
    <row r="57" spans="2:27" x14ac:dyDescent="0.2">
      <c r="O57" s="50">
        <v>2002</v>
      </c>
      <c r="P57" s="228">
        <f t="shared" si="7"/>
        <v>101.54142641691483</v>
      </c>
      <c r="Q57" s="228">
        <f t="shared" si="8"/>
        <v>100.22669440036466</v>
      </c>
      <c r="R57" s="228">
        <f t="shared" si="9"/>
        <v>100.23529005360831</v>
      </c>
      <c r="S57" s="228">
        <f t="shared" si="10"/>
        <v>98.401475387923171</v>
      </c>
      <c r="T57" s="228">
        <f t="shared" si="11"/>
        <v>96.511585245001015</v>
      </c>
      <c r="X57" s="51"/>
      <c r="Y57" s="51"/>
      <c r="Z57" s="51"/>
      <c r="AA57" s="51"/>
    </row>
    <row r="58" spans="2:27" x14ac:dyDescent="0.2">
      <c r="O58" s="50">
        <v>2003</v>
      </c>
      <c r="P58" s="228">
        <f t="shared" si="7"/>
        <v>103.33672755559809</v>
      </c>
      <c r="Q58" s="228">
        <f t="shared" si="8"/>
        <v>99.588833608842776</v>
      </c>
      <c r="R58" s="228">
        <f t="shared" si="9"/>
        <v>100.0054432568793</v>
      </c>
      <c r="S58" s="228">
        <f t="shared" si="10"/>
        <v>101.06901681296262</v>
      </c>
      <c r="T58" s="228">
        <f t="shared" si="11"/>
        <v>100.27897830546846</v>
      </c>
      <c r="X58" s="51"/>
      <c r="Y58" s="51"/>
      <c r="Z58" s="51"/>
      <c r="AA58" s="51"/>
    </row>
    <row r="59" spans="2:27" x14ac:dyDescent="0.2">
      <c r="O59" s="50">
        <v>2004</v>
      </c>
      <c r="P59" s="228">
        <f t="shared" si="7"/>
        <v>104.97780826619727</v>
      </c>
      <c r="Q59" s="228">
        <f t="shared" si="8"/>
        <v>100.08443790418104</v>
      </c>
      <c r="R59" s="228">
        <f t="shared" si="9"/>
        <v>100.24604369781377</v>
      </c>
      <c r="S59" s="228">
        <f t="shared" si="10"/>
        <v>100.17099139101316</v>
      </c>
      <c r="T59" s="228">
        <f t="shared" si="11"/>
        <v>99.753842254771925</v>
      </c>
      <c r="X59" s="51"/>
      <c r="Y59" s="51"/>
      <c r="Z59" s="51"/>
      <c r="AA59" s="51"/>
    </row>
    <row r="60" spans="2:27" x14ac:dyDescent="0.2">
      <c r="O60" s="50">
        <v>2005</v>
      </c>
      <c r="P60" s="228">
        <f t="shared" si="7"/>
        <v>106.50311809206954</v>
      </c>
      <c r="Q60" s="228">
        <f t="shared" si="8"/>
        <v>100.72620114621465</v>
      </c>
      <c r="R60" s="228">
        <f t="shared" si="9"/>
        <v>101.02005403753319</v>
      </c>
      <c r="S60" s="228">
        <f t="shared" si="10"/>
        <v>103.91760431521358</v>
      </c>
      <c r="T60" s="228">
        <f t="shared" si="11"/>
        <v>105.61387949254232</v>
      </c>
      <c r="X60" s="51"/>
      <c r="Y60" s="51"/>
      <c r="Z60" s="51"/>
      <c r="AA60" s="51"/>
    </row>
    <row r="61" spans="2:27" x14ac:dyDescent="0.2">
      <c r="O61" s="50">
        <v>2006</v>
      </c>
      <c r="P61" s="228">
        <f t="shared" si="7"/>
        <v>107.99648440109466</v>
      </c>
      <c r="Q61" s="228">
        <f t="shared" si="8"/>
        <v>101.90241516560845</v>
      </c>
      <c r="R61" s="228">
        <f t="shared" si="9"/>
        <v>102.32833038869495</v>
      </c>
      <c r="S61" s="228">
        <f t="shared" si="10"/>
        <v>106.59011082300975</v>
      </c>
      <c r="T61" s="228">
        <f t="shared" si="11"/>
        <v>109.53036567723335</v>
      </c>
      <c r="X61" s="51"/>
      <c r="Y61" s="51"/>
      <c r="Z61" s="51"/>
      <c r="AA61" s="51"/>
    </row>
    <row r="62" spans="2:27" x14ac:dyDescent="0.2">
      <c r="O62" s="50">
        <v>2007</v>
      </c>
      <c r="P62" s="228">
        <f t="shared" si="7"/>
        <v>109.59953165494456</v>
      </c>
      <c r="Q62" s="228">
        <f t="shared" si="8"/>
        <v>105.17279998017371</v>
      </c>
      <c r="R62" s="228">
        <f t="shared" si="9"/>
        <v>103.44125496016947</v>
      </c>
      <c r="S62" s="228">
        <f t="shared" si="10"/>
        <v>106.61726614556784</v>
      </c>
      <c r="T62" s="228">
        <f t="shared" si="11"/>
        <v>109.69583757127144</v>
      </c>
      <c r="X62" s="51"/>
      <c r="Y62" s="51"/>
      <c r="Z62" s="51"/>
      <c r="AA62" s="51"/>
    </row>
    <row r="63" spans="2:27" x14ac:dyDescent="0.2">
      <c r="O63" s="50">
        <v>2008</v>
      </c>
      <c r="P63" s="228">
        <f t="shared" si="7"/>
        <v>111.14945790770585</v>
      </c>
      <c r="Q63" s="228">
        <f t="shared" si="8"/>
        <v>107.41214646631603</v>
      </c>
      <c r="R63" s="228">
        <f t="shared" si="9"/>
        <v>105.86529810241045</v>
      </c>
      <c r="S63" s="228">
        <f t="shared" si="10"/>
        <v>97.530875255363014</v>
      </c>
      <c r="T63" s="228">
        <f t="shared" si="11"/>
        <v>97.180838981481045</v>
      </c>
      <c r="X63" s="51"/>
      <c r="Y63" s="51"/>
      <c r="Z63" s="51"/>
      <c r="AA63" s="51"/>
    </row>
    <row r="64" spans="2:27" x14ac:dyDescent="0.2">
      <c r="O64" s="50">
        <v>2009</v>
      </c>
      <c r="P64" s="228">
        <f t="shared" si="7"/>
        <v>113.122915160912</v>
      </c>
      <c r="Q64" s="228">
        <f t="shared" si="8"/>
        <v>108.30661777182267</v>
      </c>
      <c r="R64" s="228">
        <f t="shared" si="9"/>
        <v>106.78500180454191</v>
      </c>
      <c r="S64" s="228">
        <f t="shared" si="10"/>
        <v>102.11810897321448</v>
      </c>
      <c r="T64" s="228">
        <f t="shared" si="11"/>
        <v>103.63053292149165</v>
      </c>
      <c r="X64" s="51"/>
      <c r="Y64" s="51"/>
      <c r="Z64" s="51"/>
      <c r="AA64" s="51"/>
    </row>
    <row r="65" spans="2:27" x14ac:dyDescent="0.2">
      <c r="O65" s="50">
        <v>2010</v>
      </c>
      <c r="P65" s="228">
        <f t="shared" si="7"/>
        <v>115.14416520782009</v>
      </c>
      <c r="Q65" s="228">
        <f t="shared" si="8"/>
        <v>109.36530664430208</v>
      </c>
      <c r="R65" s="228">
        <f t="shared" si="9"/>
        <v>107.77562191499021</v>
      </c>
      <c r="S65" s="228">
        <f t="shared" si="10"/>
        <v>102.0358526102922</v>
      </c>
      <c r="T65" s="228">
        <f t="shared" si="11"/>
        <v>103.16581657421217</v>
      </c>
      <c r="X65" s="51"/>
      <c r="Y65" s="51"/>
      <c r="Z65" s="51"/>
      <c r="AA65" s="51"/>
    </row>
    <row r="66" spans="2:27" x14ac:dyDescent="0.2">
      <c r="B66" s="68"/>
      <c r="C66" s="68"/>
      <c r="D66" s="68"/>
      <c r="E66" s="69"/>
      <c r="O66" s="50">
        <v>2011</v>
      </c>
      <c r="P66" s="228">
        <f t="shared" si="7"/>
        <v>116.95773722488624</v>
      </c>
      <c r="Q66" s="228">
        <f t="shared" si="8"/>
        <v>111.00924396804155</v>
      </c>
      <c r="R66" s="228">
        <f t="shared" si="9"/>
        <v>109.53629579379145</v>
      </c>
      <c r="S66" s="228">
        <f t="shared" si="10"/>
        <v>103.85809393402101</v>
      </c>
      <c r="T66" s="228">
        <f t="shared" si="11"/>
        <v>105.77804661017535</v>
      </c>
      <c r="X66" s="51"/>
      <c r="Y66" s="51"/>
      <c r="Z66" s="51"/>
      <c r="AA66" s="51"/>
    </row>
    <row r="67" spans="2:27" x14ac:dyDescent="0.2">
      <c r="O67" s="50">
        <v>2012</v>
      </c>
      <c r="P67" s="228">
        <f t="shared" si="7"/>
        <v>118.90995380706586</v>
      </c>
      <c r="Q67" s="228">
        <f t="shared" si="8"/>
        <v>111.72773092947894</v>
      </c>
      <c r="R67" s="228">
        <f t="shared" si="9"/>
        <v>110.36004462057004</v>
      </c>
      <c r="S67" s="228">
        <f t="shared" si="10"/>
        <v>108.72981508869977</v>
      </c>
      <c r="T67" s="228">
        <f t="shared" si="11"/>
        <v>112.5510394878166</v>
      </c>
      <c r="X67" s="51"/>
      <c r="Y67" s="51"/>
      <c r="Z67" s="51"/>
      <c r="AA67" s="51"/>
    </row>
    <row r="68" spans="2:27" x14ac:dyDescent="0.2">
      <c r="O68" s="50">
        <v>2013</v>
      </c>
      <c r="P68" s="228">
        <f t="shared" ref="P68" si="12">C37</f>
        <v>120.72537472202092</v>
      </c>
      <c r="Q68" s="228">
        <f t="shared" ref="Q68" si="13">E37</f>
        <v>112.28891233307552</v>
      </c>
      <c r="R68" s="228">
        <f t="shared" ref="R68" si="14">F37</f>
        <v>111.01611905492791</v>
      </c>
      <c r="S68" s="228">
        <f t="shared" ref="S68" si="15">H37</f>
        <v>111.87100527369466</v>
      </c>
      <c r="T68" s="228">
        <f t="shared" ref="T68" si="16">I37</f>
        <v>117.45287192895502</v>
      </c>
      <c r="X68" s="51"/>
      <c r="Y68" s="51"/>
      <c r="Z68" s="51"/>
      <c r="AA68" s="51"/>
    </row>
    <row r="69" spans="2:27" x14ac:dyDescent="0.2">
      <c r="O69" s="50">
        <v>2014</v>
      </c>
      <c r="P69" s="228">
        <v>122.51969571548082</v>
      </c>
      <c r="Q69" s="228">
        <v>112.21617707007756</v>
      </c>
      <c r="R69" s="228">
        <v>110.4027635146053</v>
      </c>
      <c r="S69" s="228">
        <v>111.79932914427818</v>
      </c>
      <c r="T69" s="228">
        <v>115.53939707694414</v>
      </c>
      <c r="X69" s="51"/>
      <c r="Y69" s="51"/>
      <c r="Z69" s="51"/>
      <c r="AA69" s="51"/>
    </row>
    <row r="70" spans="2:27" x14ac:dyDescent="0.2">
      <c r="O70" s="50">
        <v>2015</v>
      </c>
      <c r="P70" s="228">
        <v>124.58659087796799</v>
      </c>
      <c r="Q70" s="228">
        <v>112.53773332131611</v>
      </c>
      <c r="R70" s="228">
        <v>110.60507900958562</v>
      </c>
      <c r="S70" s="228">
        <v>111.81231515541357</v>
      </c>
      <c r="T70" s="228">
        <v>115.47692838448373</v>
      </c>
      <c r="X70" s="51"/>
      <c r="Y70" s="51"/>
      <c r="Z70" s="51"/>
      <c r="AA70" s="51"/>
    </row>
    <row r="71" spans="2:27" x14ac:dyDescent="0.2">
      <c r="O71" s="50">
        <v>2016</v>
      </c>
      <c r="P71" s="228">
        <v>126.28626326376246</v>
      </c>
      <c r="Q71" s="228">
        <v>113.40457754225835</v>
      </c>
      <c r="R71" s="228">
        <v>111.72069516508374</v>
      </c>
      <c r="S71" s="228">
        <v>115.65758054189783</v>
      </c>
      <c r="T71" s="228">
        <v>120.14472663380795</v>
      </c>
      <c r="X71" s="51"/>
      <c r="Y71" s="51"/>
      <c r="Z71" s="51"/>
      <c r="AA71" s="51"/>
    </row>
    <row r="72" spans="2:27" x14ac:dyDescent="0.2">
      <c r="O72" s="50">
        <v>2017</v>
      </c>
      <c r="P72" s="228">
        <v>127.95460164388217</v>
      </c>
      <c r="Q72" s="228">
        <v>114.870781450141</v>
      </c>
      <c r="R72" s="228">
        <v>113.34700802527873</v>
      </c>
      <c r="S72" s="228">
        <v>119.95919705142278</v>
      </c>
      <c r="T72" s="228">
        <v>126.34675063891932</v>
      </c>
      <c r="U72" s="228"/>
      <c r="V72" s="228"/>
      <c r="X72" s="51"/>
      <c r="Y72" s="51"/>
      <c r="Z72" s="51"/>
      <c r="AA72" s="51"/>
    </row>
    <row r="73" spans="2:27" x14ac:dyDescent="0.2">
      <c r="X73" s="51"/>
      <c r="Y73" s="51"/>
      <c r="Z73" s="51"/>
      <c r="AA73" s="51"/>
    </row>
    <row r="74" spans="2:27" x14ac:dyDescent="0.2">
      <c r="X74" s="51"/>
      <c r="Y74" s="51"/>
      <c r="Z74" s="51"/>
      <c r="AA74" s="51"/>
    </row>
    <row r="75" spans="2:27" x14ac:dyDescent="0.2">
      <c r="X75" s="51"/>
      <c r="Y75" s="51"/>
      <c r="Z75" s="51"/>
      <c r="AA75" s="51"/>
    </row>
    <row r="76" spans="2:27" x14ac:dyDescent="0.2">
      <c r="X76" s="51"/>
      <c r="Y76" s="51"/>
      <c r="Z76" s="51"/>
      <c r="AA76" s="51"/>
    </row>
    <row r="77" spans="2:27" x14ac:dyDescent="0.2">
      <c r="X77" s="51"/>
      <c r="Y77" s="51"/>
      <c r="Z77" s="51"/>
      <c r="AA77" s="51"/>
    </row>
    <row r="78" spans="2:27" x14ac:dyDescent="0.2">
      <c r="X78" s="51"/>
      <c r="Y78" s="51"/>
      <c r="Z78" s="51"/>
      <c r="AA78" s="51"/>
    </row>
  </sheetData>
  <mergeCells count="6">
    <mergeCell ref="L7:Q7"/>
    <mergeCell ref="K7:K8"/>
    <mergeCell ref="B24:I24"/>
    <mergeCell ref="D4:I4"/>
    <mergeCell ref="C4:C5"/>
    <mergeCell ref="B4:B5"/>
  </mergeCells>
  <phoneticPr fontId="5" type="noConversion"/>
  <pageMargins left="0.78740157480314965" right="0.78740157480314965" top="0.98425196850393704" bottom="0.98425196850393704" header="0.51181102362204722" footer="0.51181102362204722"/>
  <pageSetup paperSize="9" scale="66" orientation="portrait" r:id="rId1"/>
  <headerFooter alignWithMargins="0"/>
  <rowBreaks count="1" manualBreakCount="1">
    <brk id="42" max="9"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C1F"/>
    <pageSetUpPr fitToPage="1"/>
  </sheetPr>
  <dimension ref="B1:AF40"/>
  <sheetViews>
    <sheetView showGridLines="0" zoomScaleNormal="100" zoomScaleSheetLayoutView="100" zoomScalePageLayoutView="70" workbookViewId="0">
      <selection activeCell="K5" sqref="K5:L5"/>
    </sheetView>
  </sheetViews>
  <sheetFormatPr baseColWidth="10" defaultRowHeight="12.75" x14ac:dyDescent="0.2"/>
  <cols>
    <col min="1" max="1" width="2.7109375" style="18" customWidth="1"/>
    <col min="2" max="2" width="20.7109375" style="18" customWidth="1"/>
    <col min="3" max="19" width="10.7109375" style="18" customWidth="1"/>
    <col min="20" max="16384" width="11.42578125" style="18"/>
  </cols>
  <sheetData>
    <row r="1" spans="2:32" s="55" customFormat="1" ht="15.75" x14ac:dyDescent="0.2">
      <c r="B1" s="53" t="str">
        <f>Inhaltsverzeichnis!B40&amp;" "&amp;Inhaltsverzeichnis!C40&amp;" "&amp;Inhaltsverzeichnis!D40</f>
        <v>Tabelle 15a:  Pflichtige (unter 65 Jahren) und Reineinkommen nach Verdienerzahl und Stufe des Reineinkommens, 2017</v>
      </c>
      <c r="C1" s="54"/>
      <c r="D1" s="54"/>
      <c r="E1" s="54"/>
      <c r="F1" s="54"/>
      <c r="G1" s="54"/>
      <c r="H1" s="54"/>
      <c r="I1" s="54"/>
      <c r="J1" s="54"/>
      <c r="K1" s="54"/>
      <c r="L1" s="54"/>
      <c r="M1" s="54"/>
      <c r="N1" s="54"/>
      <c r="O1" s="54"/>
      <c r="P1" s="54"/>
      <c r="Q1" s="54"/>
      <c r="R1" s="54"/>
      <c r="S1" s="54"/>
      <c r="T1" s="53"/>
      <c r="U1" s="53"/>
      <c r="V1" s="53"/>
      <c r="W1" s="53"/>
      <c r="X1" s="53"/>
      <c r="Y1" s="53"/>
      <c r="Z1" s="53"/>
      <c r="AA1" s="53"/>
      <c r="AB1" s="53"/>
      <c r="AC1" s="53"/>
      <c r="AD1" s="53"/>
      <c r="AE1" s="53"/>
      <c r="AF1" s="53"/>
    </row>
    <row r="2" spans="2:32" s="55" customFormat="1" ht="15.75" x14ac:dyDescent="0.2">
      <c r="B2" s="195"/>
      <c r="C2" s="54"/>
      <c r="D2" s="54"/>
      <c r="E2" s="54"/>
      <c r="F2" s="54"/>
      <c r="G2" s="54"/>
      <c r="H2" s="54"/>
      <c r="I2" s="54"/>
      <c r="J2" s="54"/>
      <c r="K2" s="54"/>
      <c r="L2" s="54"/>
      <c r="M2" s="54"/>
      <c r="N2" s="54"/>
      <c r="O2" s="54"/>
      <c r="P2" s="54"/>
      <c r="Q2" s="54"/>
      <c r="R2" s="54"/>
      <c r="S2" s="54"/>
      <c r="T2" s="53"/>
      <c r="U2" s="53"/>
      <c r="V2" s="53"/>
      <c r="W2" s="53"/>
      <c r="X2" s="53"/>
      <c r="Y2" s="53"/>
      <c r="Z2" s="53"/>
      <c r="AA2" s="53"/>
      <c r="AB2" s="53"/>
      <c r="AC2" s="53"/>
      <c r="AD2" s="53"/>
      <c r="AE2" s="53"/>
      <c r="AF2" s="53"/>
    </row>
    <row r="4" spans="2:32" ht="15.75" customHeight="1" x14ac:dyDescent="0.2">
      <c r="B4" s="279" t="s">
        <v>593</v>
      </c>
      <c r="C4" s="277" t="s">
        <v>69</v>
      </c>
      <c r="D4" s="277"/>
      <c r="E4" s="277" t="s">
        <v>476</v>
      </c>
      <c r="F4" s="277"/>
      <c r="G4" s="277"/>
      <c r="H4" s="277"/>
      <c r="I4" s="277" t="s">
        <v>403</v>
      </c>
      <c r="J4" s="277"/>
      <c r="K4" s="277"/>
      <c r="L4" s="277"/>
      <c r="M4" s="277" t="s">
        <v>0</v>
      </c>
      <c r="N4" s="277"/>
    </row>
    <row r="5" spans="2:32" s="57" customFormat="1" ht="27" customHeight="1" x14ac:dyDescent="0.2">
      <c r="B5" s="276"/>
      <c r="C5" s="275"/>
      <c r="D5" s="275"/>
      <c r="E5" s="294" t="s">
        <v>63</v>
      </c>
      <c r="F5" s="294"/>
      <c r="G5" s="294" t="s">
        <v>615</v>
      </c>
      <c r="H5" s="294"/>
      <c r="I5" s="294" t="s">
        <v>63</v>
      </c>
      <c r="J5" s="294"/>
      <c r="K5" s="294" t="s">
        <v>615</v>
      </c>
      <c r="L5" s="294"/>
      <c r="M5" s="275"/>
      <c r="N5" s="275"/>
      <c r="O5" s="196"/>
    </row>
    <row r="6" spans="2:32" ht="38.25" x14ac:dyDescent="0.2">
      <c r="B6" s="297"/>
      <c r="C6" s="117" t="s">
        <v>471</v>
      </c>
      <c r="D6" s="118" t="s">
        <v>574</v>
      </c>
      <c r="E6" s="117" t="s">
        <v>471</v>
      </c>
      <c r="F6" s="186" t="s">
        <v>574</v>
      </c>
      <c r="G6" s="117" t="s">
        <v>471</v>
      </c>
      <c r="H6" s="186" t="s">
        <v>574</v>
      </c>
      <c r="I6" s="117" t="s">
        <v>471</v>
      </c>
      <c r="J6" s="186" t="s">
        <v>574</v>
      </c>
      <c r="K6" s="117" t="s">
        <v>471</v>
      </c>
      <c r="L6" s="186" t="s">
        <v>574</v>
      </c>
      <c r="M6" s="117" t="s">
        <v>471</v>
      </c>
      <c r="N6" s="186" t="s">
        <v>574</v>
      </c>
    </row>
    <row r="7" spans="2:32" x14ac:dyDescent="0.2">
      <c r="B7" s="88">
        <v>0</v>
      </c>
      <c r="C7" s="108">
        <v>14238.345719999999</v>
      </c>
      <c r="D7" s="109">
        <v>0</v>
      </c>
      <c r="E7" s="108">
        <v>299.35741000000002</v>
      </c>
      <c r="F7" s="109">
        <v>0</v>
      </c>
      <c r="G7" s="108">
        <v>186.28954999999999</v>
      </c>
      <c r="H7" s="109">
        <v>0</v>
      </c>
      <c r="I7" s="108">
        <v>88.119919999999993</v>
      </c>
      <c r="J7" s="109">
        <v>0</v>
      </c>
      <c r="K7" s="108">
        <v>150.91308000000001</v>
      </c>
      <c r="L7" s="108">
        <v>0</v>
      </c>
      <c r="M7" s="108">
        <v>14963.0257</v>
      </c>
      <c r="N7" s="108">
        <v>0</v>
      </c>
      <c r="P7" s="110"/>
    </row>
    <row r="8" spans="2:32" x14ac:dyDescent="0.2">
      <c r="B8" s="88" t="s">
        <v>19</v>
      </c>
      <c r="C8" s="108">
        <v>19975.387900000002</v>
      </c>
      <c r="D8" s="109">
        <v>99378.02</v>
      </c>
      <c r="E8" s="108">
        <v>250.54997</v>
      </c>
      <c r="F8" s="109">
        <v>1304.704</v>
      </c>
      <c r="G8" s="108">
        <v>153.50205</v>
      </c>
      <c r="H8" s="109">
        <v>744.99419999999998</v>
      </c>
      <c r="I8" s="108">
        <v>53.905889999999999</v>
      </c>
      <c r="J8" s="109">
        <v>300.93990000000002</v>
      </c>
      <c r="K8" s="108">
        <v>60.975900000000003</v>
      </c>
      <c r="L8" s="108">
        <v>304.5498</v>
      </c>
      <c r="M8" s="108">
        <v>20494.3217</v>
      </c>
      <c r="N8" s="108">
        <v>102033.2</v>
      </c>
      <c r="P8" s="110"/>
    </row>
    <row r="9" spans="2:32" x14ac:dyDescent="0.2">
      <c r="B9" s="88" t="s">
        <v>20</v>
      </c>
      <c r="C9" s="108">
        <v>15481.67842</v>
      </c>
      <c r="D9" s="109">
        <v>232921.41</v>
      </c>
      <c r="E9" s="108">
        <v>401.67435</v>
      </c>
      <c r="F9" s="109">
        <v>6049.5649999999996</v>
      </c>
      <c r="G9" s="108">
        <v>177.49715</v>
      </c>
      <c r="H9" s="109">
        <v>2697.538</v>
      </c>
      <c r="I9" s="108">
        <v>109.23934</v>
      </c>
      <c r="J9" s="109">
        <v>1680.2</v>
      </c>
      <c r="K9" s="108">
        <v>98.237620000000007</v>
      </c>
      <c r="L9" s="108">
        <v>1493.4014999999999</v>
      </c>
      <c r="M9" s="108">
        <v>16268.3269</v>
      </c>
      <c r="N9" s="108">
        <v>244842.1</v>
      </c>
      <c r="P9" s="110"/>
    </row>
    <row r="10" spans="2:32" x14ac:dyDescent="0.2">
      <c r="B10" s="88" t="s">
        <v>21</v>
      </c>
      <c r="C10" s="108">
        <v>16253.270189999999</v>
      </c>
      <c r="D10" s="109">
        <v>407464.26</v>
      </c>
      <c r="E10" s="108">
        <v>431.99714999999998</v>
      </c>
      <c r="F10" s="109">
        <v>10815.681</v>
      </c>
      <c r="G10" s="108">
        <v>241.10615999999999</v>
      </c>
      <c r="H10" s="109">
        <v>6211.6971000000003</v>
      </c>
      <c r="I10" s="108">
        <v>227.66284999999999</v>
      </c>
      <c r="J10" s="109">
        <v>5858.4843000000001</v>
      </c>
      <c r="K10" s="108">
        <v>187.3125</v>
      </c>
      <c r="L10" s="108">
        <v>4768.1841000000004</v>
      </c>
      <c r="M10" s="108">
        <v>17341.348900000001</v>
      </c>
      <c r="N10" s="108">
        <v>435118.3</v>
      </c>
      <c r="P10" s="110"/>
    </row>
    <row r="11" spans="2:32" x14ac:dyDescent="0.2">
      <c r="B11" s="88" t="s">
        <v>22</v>
      </c>
      <c r="C11" s="108">
        <v>51845.07905</v>
      </c>
      <c r="D11" s="109">
        <v>2120660.9</v>
      </c>
      <c r="E11" s="108">
        <v>1761.5000299999999</v>
      </c>
      <c r="F11" s="109">
        <v>73045.286999999997</v>
      </c>
      <c r="G11" s="108">
        <v>1385.94884</v>
      </c>
      <c r="H11" s="109">
        <v>58857.527600000001</v>
      </c>
      <c r="I11" s="108">
        <v>1194.73676</v>
      </c>
      <c r="J11" s="109">
        <v>50204.679100000001</v>
      </c>
      <c r="K11" s="108">
        <v>1141.62006</v>
      </c>
      <c r="L11" s="108">
        <v>48660.130299999997</v>
      </c>
      <c r="M11" s="108">
        <v>57328.884700000002</v>
      </c>
      <c r="N11" s="108">
        <v>2351428.5</v>
      </c>
      <c r="P11" s="110"/>
    </row>
    <row r="12" spans="2:32" x14ac:dyDescent="0.2">
      <c r="B12" s="88" t="s">
        <v>23</v>
      </c>
      <c r="C12" s="108">
        <v>49961.057719999997</v>
      </c>
      <c r="D12" s="109">
        <v>3021521.82</v>
      </c>
      <c r="E12" s="108">
        <v>3104.1729700000001</v>
      </c>
      <c r="F12" s="109">
        <v>192808.329</v>
      </c>
      <c r="G12" s="108">
        <v>3630.8173000000002</v>
      </c>
      <c r="H12" s="109">
        <v>227999.53039999999</v>
      </c>
      <c r="I12" s="108">
        <v>4435.7085100000004</v>
      </c>
      <c r="J12" s="109">
        <v>286465.9743</v>
      </c>
      <c r="K12" s="108">
        <v>7215.9370399999998</v>
      </c>
      <c r="L12" s="108">
        <v>470824.27980000002</v>
      </c>
      <c r="M12" s="108">
        <v>68347.693499999994</v>
      </c>
      <c r="N12" s="108">
        <v>4199619.9000000004</v>
      </c>
      <c r="P12" s="110"/>
    </row>
    <row r="13" spans="2:32" x14ac:dyDescent="0.2">
      <c r="B13" s="88" t="s">
        <v>24</v>
      </c>
      <c r="C13" s="108">
        <v>16659.798510000001</v>
      </c>
      <c r="D13" s="109">
        <v>1422341.27</v>
      </c>
      <c r="E13" s="108">
        <v>2308.04153</v>
      </c>
      <c r="F13" s="109">
        <v>199636.87400000001</v>
      </c>
      <c r="G13" s="108">
        <v>2980.4405000000002</v>
      </c>
      <c r="H13" s="109">
        <v>258821.06330000001</v>
      </c>
      <c r="I13" s="108">
        <v>7900.8147399999998</v>
      </c>
      <c r="J13" s="109">
        <v>691766.17330000002</v>
      </c>
      <c r="K13" s="108">
        <v>13487.697980000001</v>
      </c>
      <c r="L13" s="108">
        <v>1182075.4335</v>
      </c>
      <c r="M13" s="108">
        <v>43336.793299999998</v>
      </c>
      <c r="N13" s="108">
        <v>3754640.8</v>
      </c>
      <c r="P13" s="110"/>
    </row>
    <row r="14" spans="2:32" x14ac:dyDescent="0.2">
      <c r="B14" s="88" t="s">
        <v>25</v>
      </c>
      <c r="C14" s="108">
        <v>8200.4820099999997</v>
      </c>
      <c r="D14" s="109">
        <v>961928.91</v>
      </c>
      <c r="E14" s="108">
        <v>1778.5514800000001</v>
      </c>
      <c r="F14" s="109">
        <v>211860.23</v>
      </c>
      <c r="G14" s="108">
        <v>2903.9473499999999</v>
      </c>
      <c r="H14" s="109">
        <v>347900.38130000001</v>
      </c>
      <c r="I14" s="108">
        <v>9728.8959599999998</v>
      </c>
      <c r="J14" s="109">
        <v>1171601.466</v>
      </c>
      <c r="K14" s="108">
        <v>15740.77824</v>
      </c>
      <c r="L14" s="108">
        <v>1896415.4608</v>
      </c>
      <c r="M14" s="108">
        <v>38352.654999999999</v>
      </c>
      <c r="N14" s="108">
        <v>4589706.4000000004</v>
      </c>
      <c r="P14" s="110"/>
    </row>
    <row r="15" spans="2:32" x14ac:dyDescent="0.2">
      <c r="B15" s="88" t="s">
        <v>26</v>
      </c>
      <c r="C15" s="108">
        <v>2226.3205499999999</v>
      </c>
      <c r="D15" s="109">
        <v>408903.73</v>
      </c>
      <c r="E15" s="108">
        <v>606.38247000000001</v>
      </c>
      <c r="F15" s="109">
        <v>111206.49099999999</v>
      </c>
      <c r="G15" s="108">
        <v>1179.6188199999999</v>
      </c>
      <c r="H15" s="109">
        <v>217754.7464</v>
      </c>
      <c r="I15" s="108">
        <v>3886.35178</v>
      </c>
      <c r="J15" s="109">
        <v>711138.68</v>
      </c>
      <c r="K15" s="108">
        <v>6836.2899399999997</v>
      </c>
      <c r="L15" s="108">
        <v>1256216.1669000001</v>
      </c>
      <c r="M15" s="108">
        <v>14734.963599999999</v>
      </c>
      <c r="N15" s="108">
        <v>2705219.8</v>
      </c>
      <c r="P15" s="110"/>
    </row>
    <row r="16" spans="2:32" x14ac:dyDescent="0.2">
      <c r="B16" s="88" t="s">
        <v>27</v>
      </c>
      <c r="C16" s="108">
        <v>562.75824</v>
      </c>
      <c r="D16" s="109">
        <v>184357.83</v>
      </c>
      <c r="E16" s="108">
        <v>170.74700000000001</v>
      </c>
      <c r="F16" s="109">
        <v>55825.953999999998</v>
      </c>
      <c r="G16" s="108">
        <v>393.29721999999998</v>
      </c>
      <c r="H16" s="109">
        <v>130677.0404</v>
      </c>
      <c r="I16" s="108">
        <v>938.16233</v>
      </c>
      <c r="J16" s="109">
        <v>302301.77279999998</v>
      </c>
      <c r="K16" s="108">
        <v>1811.9411500000001</v>
      </c>
      <c r="L16" s="108">
        <v>592080.88210000005</v>
      </c>
      <c r="M16" s="108">
        <v>3876.9059000000002</v>
      </c>
      <c r="N16" s="108">
        <v>1265243.5</v>
      </c>
      <c r="P16" s="110"/>
    </row>
    <row r="17" spans="2:16" x14ac:dyDescent="0.2">
      <c r="B17" s="88" t="s">
        <v>28</v>
      </c>
      <c r="C17" s="108">
        <v>117.26354000000001</v>
      </c>
      <c r="D17" s="109">
        <v>76459.45</v>
      </c>
      <c r="E17" s="108">
        <v>35.847160000000002</v>
      </c>
      <c r="F17" s="109">
        <v>24850.474999999999</v>
      </c>
      <c r="G17" s="108">
        <v>67.127120000000005</v>
      </c>
      <c r="H17" s="109">
        <v>44752.923600000002</v>
      </c>
      <c r="I17" s="108">
        <v>150.96456000000001</v>
      </c>
      <c r="J17" s="109">
        <v>98081.696100000001</v>
      </c>
      <c r="K17" s="108">
        <v>307.76191</v>
      </c>
      <c r="L17" s="108">
        <v>200530.378</v>
      </c>
      <c r="M17" s="108">
        <v>678.96429999999998</v>
      </c>
      <c r="N17" s="108">
        <v>444674.9</v>
      </c>
      <c r="P17" s="110"/>
    </row>
    <row r="18" spans="2:16" x14ac:dyDescent="0.2">
      <c r="B18" s="90" t="s">
        <v>673</v>
      </c>
      <c r="C18" s="108">
        <v>46.413460000000001</v>
      </c>
      <c r="D18" s="109">
        <v>74079.81</v>
      </c>
      <c r="E18" s="108">
        <v>17.352650000000001</v>
      </c>
      <c r="F18" s="109">
        <v>35285.928999999996</v>
      </c>
      <c r="G18" s="108">
        <v>31.933789999999998</v>
      </c>
      <c r="H18" s="109">
        <v>97326.082599999994</v>
      </c>
      <c r="I18" s="108">
        <v>45.611409999999999</v>
      </c>
      <c r="J18" s="109">
        <v>95116.835200000001</v>
      </c>
      <c r="K18" s="108">
        <v>73.710509999999999</v>
      </c>
      <c r="L18" s="108">
        <v>125124.8374</v>
      </c>
      <c r="M18" s="108">
        <v>215.02180000000001</v>
      </c>
      <c r="N18" s="108">
        <v>426933.5</v>
      </c>
      <c r="P18" s="110"/>
    </row>
    <row r="19" spans="2:16" ht="13.5" thickBot="1" x14ac:dyDescent="0.25">
      <c r="B19" s="122" t="s">
        <v>0</v>
      </c>
      <c r="C19" s="131">
        <f t="shared" ref="C19:N19" si="0">SUM(C7:C18)</f>
        <v>195567.85531000001</v>
      </c>
      <c r="D19" s="132">
        <f t="shared" si="0"/>
        <v>9010017.4100000001</v>
      </c>
      <c r="E19" s="131">
        <f t="shared" si="0"/>
        <v>11166.17417</v>
      </c>
      <c r="F19" s="132">
        <f t="shared" si="0"/>
        <v>922689.51900000009</v>
      </c>
      <c r="G19" s="131">
        <f t="shared" si="0"/>
        <v>13331.52585</v>
      </c>
      <c r="H19" s="132">
        <f t="shared" si="0"/>
        <v>1393743.5249000003</v>
      </c>
      <c r="I19" s="131">
        <f t="shared" si="0"/>
        <v>28760.174050000001</v>
      </c>
      <c r="J19" s="132">
        <f t="shared" si="0"/>
        <v>3414516.9010000001</v>
      </c>
      <c r="K19" s="131">
        <f t="shared" si="0"/>
        <v>47113.175929999998</v>
      </c>
      <c r="L19" s="132">
        <f t="shared" si="0"/>
        <v>5778493.7041999986</v>
      </c>
      <c r="M19" s="131">
        <f t="shared" si="0"/>
        <v>295938.90529999998</v>
      </c>
      <c r="N19" s="132">
        <f t="shared" si="0"/>
        <v>20519460.899999999</v>
      </c>
      <c r="P19" s="110"/>
    </row>
    <row r="21" spans="2:16" ht="12" customHeight="1" x14ac:dyDescent="0.2">
      <c r="B21" s="288" t="s">
        <v>428</v>
      </c>
      <c r="C21" s="283"/>
      <c r="D21" s="283"/>
      <c r="E21" s="283"/>
      <c r="F21" s="283"/>
      <c r="G21" s="283"/>
      <c r="H21" s="283"/>
      <c r="I21" s="283"/>
      <c r="J21" s="283"/>
      <c r="K21" s="283"/>
      <c r="L21" s="283"/>
      <c r="M21" s="283"/>
      <c r="N21" s="283"/>
    </row>
    <row r="22" spans="2:16" x14ac:dyDescent="0.2">
      <c r="B22" s="94" t="s">
        <v>556</v>
      </c>
    </row>
    <row r="24" spans="2:16" x14ac:dyDescent="0.2">
      <c r="B24" s="166"/>
      <c r="C24" s="166"/>
      <c r="D24" s="166"/>
      <c r="E24" s="166"/>
      <c r="F24" s="166"/>
      <c r="G24" s="166"/>
      <c r="H24" s="166"/>
      <c r="I24" s="166"/>
      <c r="J24" s="166"/>
      <c r="K24" s="166"/>
      <c r="L24" s="166"/>
      <c r="M24" s="166"/>
      <c r="N24" s="166"/>
      <c r="O24" s="166"/>
    </row>
    <row r="25" spans="2:16" x14ac:dyDescent="0.2">
      <c r="B25" s="169"/>
      <c r="C25" s="112"/>
      <c r="D25" s="222"/>
      <c r="E25" s="222"/>
      <c r="F25" s="222"/>
      <c r="G25" s="222"/>
      <c r="H25" s="222"/>
      <c r="I25" s="222"/>
      <c r="J25" s="222"/>
      <c r="K25" s="222"/>
      <c r="L25" s="222"/>
      <c r="M25" s="222"/>
      <c r="N25" s="222"/>
      <c r="O25" s="222"/>
      <c r="P25" s="222"/>
    </row>
    <row r="26" spans="2:16" x14ac:dyDescent="0.2">
      <c r="B26" s="169"/>
      <c r="C26" s="222"/>
      <c r="D26" s="222"/>
      <c r="E26" s="222"/>
      <c r="F26" s="222"/>
      <c r="G26" s="222"/>
      <c r="H26" s="222"/>
      <c r="I26" s="222"/>
      <c r="J26" s="222"/>
      <c r="K26" s="222"/>
      <c r="L26" s="222"/>
      <c r="M26" s="222"/>
      <c r="N26" s="222"/>
      <c r="O26" s="222"/>
      <c r="P26" s="222"/>
    </row>
    <row r="27" spans="2:16" x14ac:dyDescent="0.2">
      <c r="B27" s="169"/>
      <c r="C27" s="222"/>
      <c r="D27" s="222"/>
      <c r="E27" s="222"/>
      <c r="F27" s="222"/>
      <c r="G27" s="222"/>
      <c r="H27" s="222"/>
      <c r="I27" s="222"/>
      <c r="J27" s="222"/>
      <c r="K27" s="222"/>
      <c r="L27" s="222"/>
      <c r="M27" s="222"/>
      <c r="N27" s="222"/>
      <c r="O27" s="222"/>
      <c r="P27" s="222"/>
    </row>
    <row r="28" spans="2:16" x14ac:dyDescent="0.2">
      <c r="B28" s="169"/>
      <c r="C28" s="222"/>
      <c r="D28" s="222"/>
      <c r="E28" s="222"/>
      <c r="F28" s="222"/>
      <c r="G28" s="222"/>
      <c r="H28" s="222"/>
      <c r="I28" s="222"/>
      <c r="J28" s="222"/>
      <c r="K28" s="222"/>
      <c r="L28" s="222"/>
      <c r="M28" s="222"/>
      <c r="N28" s="222"/>
      <c r="O28" s="222"/>
      <c r="P28" s="222"/>
    </row>
    <row r="29" spans="2:16" x14ac:dyDescent="0.2">
      <c r="B29" s="169"/>
      <c r="C29" s="222"/>
      <c r="D29" s="222"/>
      <c r="E29" s="222"/>
      <c r="F29" s="222"/>
      <c r="G29" s="222"/>
      <c r="H29" s="222"/>
      <c r="I29" s="222"/>
      <c r="J29" s="222"/>
      <c r="K29" s="222"/>
      <c r="L29" s="222"/>
      <c r="M29" s="222"/>
      <c r="N29" s="222"/>
      <c r="O29" s="222"/>
      <c r="P29" s="222"/>
    </row>
    <row r="30" spans="2:16" x14ac:dyDescent="0.2">
      <c r="B30" s="169"/>
      <c r="C30" s="222"/>
      <c r="D30" s="222"/>
      <c r="E30" s="222"/>
      <c r="F30" s="222"/>
      <c r="G30" s="222"/>
      <c r="H30" s="222"/>
      <c r="I30" s="222"/>
      <c r="J30" s="222"/>
      <c r="K30" s="222"/>
      <c r="L30" s="222"/>
      <c r="M30" s="222"/>
      <c r="N30" s="222"/>
      <c r="O30" s="222"/>
      <c r="P30" s="222"/>
    </row>
    <row r="31" spans="2:16" x14ac:dyDescent="0.2">
      <c r="B31" s="169"/>
      <c r="C31" s="222"/>
      <c r="D31" s="222"/>
      <c r="E31" s="222"/>
      <c r="F31" s="222"/>
      <c r="G31" s="222"/>
      <c r="H31" s="222"/>
      <c r="I31" s="222"/>
      <c r="J31" s="222"/>
      <c r="K31" s="222"/>
      <c r="L31" s="222"/>
      <c r="M31" s="222"/>
      <c r="N31" s="222"/>
      <c r="O31" s="222"/>
      <c r="P31" s="222"/>
    </row>
    <row r="32" spans="2:16" x14ac:dyDescent="0.2">
      <c r="B32" s="169"/>
      <c r="C32" s="222"/>
      <c r="D32" s="222"/>
      <c r="E32" s="222"/>
      <c r="F32" s="222"/>
      <c r="G32" s="222"/>
      <c r="H32" s="222"/>
      <c r="I32" s="222"/>
      <c r="J32" s="222"/>
      <c r="K32" s="222"/>
      <c r="L32" s="222"/>
      <c r="M32" s="222"/>
      <c r="N32" s="222"/>
      <c r="O32" s="222"/>
      <c r="P32" s="222"/>
    </row>
    <row r="33" spans="2:16" x14ac:dyDescent="0.2">
      <c r="B33" s="169"/>
      <c r="C33" s="222"/>
      <c r="D33" s="222"/>
      <c r="E33" s="222"/>
      <c r="F33" s="222"/>
      <c r="G33" s="222"/>
      <c r="H33" s="222"/>
      <c r="I33" s="222"/>
      <c r="J33" s="222"/>
      <c r="K33" s="222"/>
      <c r="L33" s="222"/>
      <c r="M33" s="222"/>
      <c r="N33" s="222"/>
      <c r="O33" s="222"/>
      <c r="P33" s="222"/>
    </row>
    <row r="34" spans="2:16" x14ac:dyDescent="0.2">
      <c r="B34" s="169"/>
      <c r="C34" s="222"/>
      <c r="D34" s="222"/>
      <c r="E34" s="222"/>
      <c r="F34" s="222"/>
      <c r="G34" s="222"/>
      <c r="H34" s="222"/>
      <c r="I34" s="222"/>
      <c r="J34" s="222"/>
      <c r="K34" s="222"/>
      <c r="L34" s="222"/>
      <c r="M34" s="222"/>
      <c r="N34" s="222"/>
      <c r="O34" s="222"/>
      <c r="P34" s="222"/>
    </row>
    <row r="35" spans="2:16" x14ac:dyDescent="0.2">
      <c r="B35" s="169"/>
      <c r="C35" s="222"/>
      <c r="D35" s="222"/>
      <c r="E35" s="222"/>
      <c r="F35" s="222"/>
      <c r="G35" s="222"/>
      <c r="H35" s="222"/>
      <c r="I35" s="222"/>
      <c r="J35" s="222"/>
      <c r="K35" s="222"/>
      <c r="L35" s="222"/>
      <c r="M35" s="222"/>
      <c r="N35" s="222"/>
      <c r="O35" s="222"/>
      <c r="P35" s="222"/>
    </row>
    <row r="36" spans="2:16" x14ac:dyDescent="0.2">
      <c r="B36" s="169"/>
      <c r="C36" s="222"/>
      <c r="D36" s="222"/>
      <c r="E36" s="222"/>
      <c r="F36" s="222"/>
      <c r="G36" s="222"/>
      <c r="H36" s="222"/>
      <c r="I36" s="222"/>
      <c r="J36" s="222"/>
      <c r="K36" s="222"/>
      <c r="L36" s="222"/>
      <c r="M36" s="222"/>
      <c r="N36" s="222"/>
      <c r="O36" s="222"/>
      <c r="P36" s="222"/>
    </row>
    <row r="37" spans="2:16" x14ac:dyDescent="0.2">
      <c r="B37" s="169"/>
      <c r="C37" s="222"/>
      <c r="D37" s="222"/>
      <c r="E37" s="222"/>
      <c r="F37" s="222"/>
      <c r="G37" s="222"/>
      <c r="H37" s="222"/>
      <c r="I37" s="222"/>
      <c r="J37" s="222"/>
      <c r="K37" s="222"/>
      <c r="L37" s="222"/>
      <c r="M37" s="222"/>
      <c r="N37" s="222"/>
      <c r="O37" s="222"/>
      <c r="P37" s="222"/>
    </row>
    <row r="38" spans="2:16" x14ac:dyDescent="0.2">
      <c r="B38" s="169"/>
      <c r="C38" s="222"/>
      <c r="D38" s="222"/>
      <c r="E38" s="222"/>
      <c r="F38" s="222"/>
      <c r="G38" s="222"/>
      <c r="H38" s="222"/>
      <c r="I38" s="222"/>
      <c r="J38" s="222"/>
      <c r="K38" s="222"/>
      <c r="L38" s="222"/>
      <c r="M38" s="222"/>
      <c r="N38" s="222"/>
      <c r="O38" s="222"/>
      <c r="P38" s="222"/>
    </row>
    <row r="39" spans="2:16" x14ac:dyDescent="0.2">
      <c r="C39" s="222"/>
      <c r="D39" s="222"/>
      <c r="E39" s="222"/>
      <c r="F39" s="222"/>
      <c r="G39" s="222"/>
      <c r="H39" s="222"/>
      <c r="I39" s="222"/>
      <c r="J39" s="222"/>
      <c r="K39" s="222"/>
      <c r="L39" s="222"/>
      <c r="M39" s="222"/>
      <c r="N39" s="222"/>
      <c r="O39" s="222"/>
      <c r="P39" s="222"/>
    </row>
    <row r="40" spans="2:16" x14ac:dyDescent="0.2">
      <c r="C40" s="222"/>
      <c r="D40" s="222"/>
      <c r="E40" s="222"/>
      <c r="F40" s="222"/>
      <c r="G40" s="222"/>
      <c r="H40" s="222"/>
      <c r="I40" s="222"/>
      <c r="J40" s="222"/>
      <c r="K40" s="222"/>
      <c r="L40" s="222"/>
      <c r="M40" s="222"/>
      <c r="N40" s="222"/>
      <c r="O40" s="222"/>
      <c r="P40" s="222"/>
    </row>
  </sheetData>
  <mergeCells count="10">
    <mergeCell ref="B21:N21"/>
    <mergeCell ref="B4:B6"/>
    <mergeCell ref="E5:F5"/>
    <mergeCell ref="G5:H5"/>
    <mergeCell ref="I5:J5"/>
    <mergeCell ref="K5:L5"/>
    <mergeCell ref="M4:N5"/>
    <mergeCell ref="E4:H4"/>
    <mergeCell ref="I4:L4"/>
    <mergeCell ref="C4:D5"/>
  </mergeCells>
  <pageMargins left="0.78740157480314965" right="0.78740157480314965" top="0.98425196850393704" bottom="0.98425196850393704" header="0.51181102362204722" footer="0.51181102362204722"/>
  <pageSetup paperSize="9" scale="80"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C1F"/>
    <pageSetUpPr fitToPage="1"/>
  </sheetPr>
  <dimension ref="B1:AF40"/>
  <sheetViews>
    <sheetView showGridLines="0" zoomScaleNormal="100" zoomScaleSheetLayoutView="100" zoomScalePageLayoutView="70" workbookViewId="0">
      <selection activeCell="K5" sqref="K5:L5"/>
    </sheetView>
  </sheetViews>
  <sheetFormatPr baseColWidth="10" defaultRowHeight="12.75" x14ac:dyDescent="0.2"/>
  <cols>
    <col min="1" max="1" width="2.7109375" style="18" customWidth="1"/>
    <col min="2" max="2" width="20.7109375" style="18" customWidth="1"/>
    <col min="3" max="18" width="10.7109375" style="18" customWidth="1"/>
    <col min="19" max="16384" width="11.42578125" style="18"/>
  </cols>
  <sheetData>
    <row r="1" spans="2:32" s="55" customFormat="1" ht="15.75" x14ac:dyDescent="0.2">
      <c r="B1" s="53" t="str">
        <f>Inhaltsverzeichnis!B41&amp;" "&amp;Inhaltsverzeichnis!C41&amp;" "&amp;Inhaltsverzeichnis!D41</f>
        <v>Tabelle 15b:  Pflichtige (unter 65 Jahren) und Reinvermögen nach Verdienerzahl und Stufe des Reinvermögens, 2017</v>
      </c>
      <c r="C1" s="54"/>
      <c r="D1" s="54"/>
      <c r="E1" s="54"/>
      <c r="F1" s="54"/>
      <c r="G1" s="54"/>
      <c r="H1" s="54"/>
      <c r="I1" s="54"/>
      <c r="J1" s="54"/>
      <c r="K1" s="54"/>
      <c r="L1" s="54"/>
      <c r="M1" s="54"/>
      <c r="N1" s="54"/>
      <c r="O1" s="54"/>
      <c r="P1" s="54"/>
      <c r="Q1" s="54"/>
      <c r="R1" s="54"/>
      <c r="S1" s="54"/>
      <c r="T1" s="53"/>
      <c r="U1" s="53"/>
      <c r="V1" s="53"/>
      <c r="W1" s="53"/>
      <c r="X1" s="53"/>
      <c r="Y1" s="53"/>
      <c r="Z1" s="53"/>
      <c r="AA1" s="53"/>
      <c r="AB1" s="53"/>
      <c r="AC1" s="53"/>
      <c r="AD1" s="53"/>
      <c r="AE1" s="53"/>
      <c r="AF1" s="53"/>
    </row>
    <row r="2" spans="2:32" s="55" customFormat="1" ht="15.75" x14ac:dyDescent="0.2">
      <c r="B2" s="195"/>
      <c r="C2" s="54"/>
      <c r="D2" s="54"/>
      <c r="E2" s="54"/>
      <c r="F2" s="54"/>
      <c r="G2" s="54"/>
      <c r="H2" s="54"/>
      <c r="I2" s="54"/>
      <c r="J2" s="54"/>
      <c r="K2" s="54"/>
      <c r="L2" s="54"/>
      <c r="M2" s="54"/>
      <c r="N2" s="54"/>
      <c r="O2" s="54"/>
      <c r="P2" s="54"/>
      <c r="Q2" s="54"/>
      <c r="R2" s="54"/>
      <c r="S2" s="54"/>
      <c r="T2" s="53"/>
      <c r="U2" s="53"/>
      <c r="V2" s="53"/>
      <c r="W2" s="53"/>
      <c r="X2" s="53"/>
      <c r="Y2" s="53"/>
      <c r="Z2" s="53"/>
      <c r="AA2" s="53"/>
      <c r="AB2" s="53"/>
      <c r="AC2" s="53"/>
      <c r="AD2" s="53"/>
      <c r="AE2" s="53"/>
      <c r="AF2" s="53"/>
    </row>
    <row r="4" spans="2:32" ht="18" customHeight="1" x14ac:dyDescent="0.2">
      <c r="B4" s="279" t="s">
        <v>576</v>
      </c>
      <c r="C4" s="277" t="s">
        <v>69</v>
      </c>
      <c r="D4" s="277"/>
      <c r="E4" s="277" t="s">
        <v>476</v>
      </c>
      <c r="F4" s="277"/>
      <c r="G4" s="277"/>
      <c r="H4" s="277"/>
      <c r="I4" s="277" t="s">
        <v>403</v>
      </c>
      <c r="J4" s="277"/>
      <c r="K4" s="277"/>
      <c r="L4" s="277"/>
      <c r="M4" s="277" t="s">
        <v>0</v>
      </c>
      <c r="N4" s="277"/>
    </row>
    <row r="5" spans="2:32" s="57" customFormat="1" ht="27" customHeight="1" x14ac:dyDescent="0.2">
      <c r="B5" s="276"/>
      <c r="C5" s="275"/>
      <c r="D5" s="275"/>
      <c r="E5" s="294" t="s">
        <v>63</v>
      </c>
      <c r="F5" s="294"/>
      <c r="G5" s="294" t="s">
        <v>615</v>
      </c>
      <c r="H5" s="294"/>
      <c r="I5" s="294" t="s">
        <v>63</v>
      </c>
      <c r="J5" s="294"/>
      <c r="K5" s="294" t="s">
        <v>615</v>
      </c>
      <c r="L5" s="294"/>
      <c r="M5" s="275"/>
      <c r="N5" s="275"/>
      <c r="P5" s="196"/>
    </row>
    <row r="6" spans="2:32" ht="40.5" customHeight="1" x14ac:dyDescent="0.2">
      <c r="B6" s="276"/>
      <c r="C6" s="117" t="s">
        <v>471</v>
      </c>
      <c r="D6" s="118" t="s">
        <v>575</v>
      </c>
      <c r="E6" s="117" t="s">
        <v>471</v>
      </c>
      <c r="F6" s="186" t="s">
        <v>575</v>
      </c>
      <c r="G6" s="117" t="s">
        <v>471</v>
      </c>
      <c r="H6" s="186" t="s">
        <v>575</v>
      </c>
      <c r="I6" s="117" t="s">
        <v>471</v>
      </c>
      <c r="J6" s="186" t="s">
        <v>575</v>
      </c>
      <c r="K6" s="117" t="s">
        <v>471</v>
      </c>
      <c r="L6" s="186" t="s">
        <v>575</v>
      </c>
      <c r="M6" s="117" t="s">
        <v>471</v>
      </c>
      <c r="N6" s="186" t="s">
        <v>575</v>
      </c>
    </row>
    <row r="7" spans="2:32" x14ac:dyDescent="0.2">
      <c r="B7" s="88">
        <v>0</v>
      </c>
      <c r="C7" s="107">
        <v>40948.603669999997</v>
      </c>
      <c r="D7" s="98">
        <v>0</v>
      </c>
      <c r="E7" s="107">
        <v>2347.9070999999999</v>
      </c>
      <c r="F7" s="98">
        <v>0</v>
      </c>
      <c r="G7" s="107">
        <v>4460.0693899999997</v>
      </c>
      <c r="H7" s="98">
        <v>0</v>
      </c>
      <c r="I7" s="107">
        <v>6411.7527700000001</v>
      </c>
      <c r="J7" s="98">
        <v>0</v>
      </c>
      <c r="K7" s="107">
        <v>15296.30185</v>
      </c>
      <c r="L7" s="107">
        <v>0</v>
      </c>
      <c r="M7" s="107">
        <v>69464.6348</v>
      </c>
      <c r="N7" s="107">
        <v>0</v>
      </c>
    </row>
    <row r="8" spans="2:32" x14ac:dyDescent="0.2">
      <c r="B8" s="88" t="s">
        <v>29</v>
      </c>
      <c r="C8" s="107">
        <v>74352.697239999994</v>
      </c>
      <c r="D8" s="98">
        <v>628860.80000000005</v>
      </c>
      <c r="E8" s="107">
        <v>1958.47063</v>
      </c>
      <c r="F8" s="98">
        <v>14668.95</v>
      </c>
      <c r="G8" s="107">
        <v>2546.1339200000002</v>
      </c>
      <c r="H8" s="98">
        <v>20579.41</v>
      </c>
      <c r="I8" s="107">
        <v>3213.6669299999999</v>
      </c>
      <c r="J8" s="98">
        <v>34193.56</v>
      </c>
      <c r="K8" s="107">
        <v>5987.9472999999998</v>
      </c>
      <c r="L8" s="107">
        <v>61818.48</v>
      </c>
      <c r="M8" s="107">
        <v>88058.915999999997</v>
      </c>
      <c r="N8" s="107">
        <v>760121.2</v>
      </c>
    </row>
    <row r="9" spans="2:32" x14ac:dyDescent="0.2">
      <c r="B9" s="88" t="s">
        <v>30</v>
      </c>
      <c r="C9" s="107">
        <v>21983.13882</v>
      </c>
      <c r="D9" s="98">
        <v>789273.2</v>
      </c>
      <c r="E9" s="107">
        <v>659.44983000000002</v>
      </c>
      <c r="F9" s="98">
        <v>24057.5</v>
      </c>
      <c r="G9" s="107">
        <v>871.71248000000003</v>
      </c>
      <c r="H9" s="98">
        <v>31858.16</v>
      </c>
      <c r="I9" s="107">
        <v>1884.3072299999999</v>
      </c>
      <c r="J9" s="98">
        <v>69163.8</v>
      </c>
      <c r="K9" s="107">
        <v>3158.3775500000002</v>
      </c>
      <c r="L9" s="107">
        <v>116169.44</v>
      </c>
      <c r="M9" s="107">
        <v>28556.9859</v>
      </c>
      <c r="N9" s="107">
        <v>1030522.1</v>
      </c>
    </row>
    <row r="10" spans="2:32" x14ac:dyDescent="0.2">
      <c r="B10" s="88" t="s">
        <v>31</v>
      </c>
      <c r="C10" s="107">
        <v>20063.077959999999</v>
      </c>
      <c r="D10" s="98">
        <v>1436584.1</v>
      </c>
      <c r="E10" s="107">
        <v>993.85104000000001</v>
      </c>
      <c r="F10" s="98">
        <v>72590.5</v>
      </c>
      <c r="G10" s="107">
        <v>1169.6626900000001</v>
      </c>
      <c r="H10" s="98">
        <v>85512.03</v>
      </c>
      <c r="I10" s="107">
        <v>2772.6977299999999</v>
      </c>
      <c r="J10" s="98">
        <v>204597.31</v>
      </c>
      <c r="K10" s="107">
        <v>4349.3110900000001</v>
      </c>
      <c r="L10" s="107">
        <v>319276.93</v>
      </c>
      <c r="M10" s="107">
        <v>29348.6005</v>
      </c>
      <c r="N10" s="107">
        <v>2118560.7999999998</v>
      </c>
    </row>
    <row r="11" spans="2:32" x14ac:dyDescent="0.2">
      <c r="B11" s="88" t="s">
        <v>32</v>
      </c>
      <c r="C11" s="107">
        <v>19473.690259999999</v>
      </c>
      <c r="D11" s="98">
        <v>3084283.7</v>
      </c>
      <c r="E11" s="107">
        <v>1647.4559300000001</v>
      </c>
      <c r="F11" s="98">
        <v>273657.19</v>
      </c>
      <c r="G11" s="107">
        <v>1754.98927</v>
      </c>
      <c r="H11" s="98">
        <v>284894.09999999998</v>
      </c>
      <c r="I11" s="107">
        <v>5045.2175800000005</v>
      </c>
      <c r="J11" s="98">
        <v>837739.9</v>
      </c>
      <c r="K11" s="107">
        <v>7141.8319000000001</v>
      </c>
      <c r="L11" s="107">
        <v>1177701.78</v>
      </c>
      <c r="M11" s="107">
        <v>35063.1849</v>
      </c>
      <c r="N11" s="107">
        <v>5658276.5999999996</v>
      </c>
    </row>
    <row r="12" spans="2:32" x14ac:dyDescent="0.2">
      <c r="B12" s="88" t="s">
        <v>33</v>
      </c>
      <c r="C12" s="107">
        <v>9821.6306800000002</v>
      </c>
      <c r="D12" s="98">
        <v>3450459</v>
      </c>
      <c r="E12" s="107">
        <v>1422.88725</v>
      </c>
      <c r="F12" s="98">
        <v>509988.06</v>
      </c>
      <c r="G12" s="107">
        <v>1088.4512</v>
      </c>
      <c r="H12" s="98">
        <v>385137.22</v>
      </c>
      <c r="I12" s="107">
        <v>3931.6599200000001</v>
      </c>
      <c r="J12" s="98">
        <v>1410702.86</v>
      </c>
      <c r="K12" s="107">
        <v>5003.98261</v>
      </c>
      <c r="L12" s="107">
        <v>1787101.4</v>
      </c>
      <c r="M12" s="107">
        <v>21268.611700000001</v>
      </c>
      <c r="N12" s="107">
        <v>7543388.5</v>
      </c>
    </row>
    <row r="13" spans="2:32" x14ac:dyDescent="0.2">
      <c r="B13" s="88" t="s">
        <v>34</v>
      </c>
      <c r="C13" s="107">
        <v>3838.0948600000002</v>
      </c>
      <c r="D13" s="98">
        <v>2334677.9</v>
      </c>
      <c r="E13" s="107">
        <v>735.52574000000004</v>
      </c>
      <c r="F13" s="98">
        <v>450404.52</v>
      </c>
      <c r="G13" s="107">
        <v>530.11901</v>
      </c>
      <c r="H13" s="98">
        <v>322665.14</v>
      </c>
      <c r="I13" s="107">
        <v>1990.0797500000001</v>
      </c>
      <c r="J13" s="98">
        <v>1220861.6100000001</v>
      </c>
      <c r="K13" s="107">
        <v>2245.4825000000001</v>
      </c>
      <c r="L13" s="107">
        <v>1369295.69</v>
      </c>
      <c r="M13" s="107">
        <v>9339.3019000000004</v>
      </c>
      <c r="N13" s="107">
        <v>5697904.7999999998</v>
      </c>
    </row>
    <row r="14" spans="2:32" x14ac:dyDescent="0.2">
      <c r="B14" s="88" t="s">
        <v>35</v>
      </c>
      <c r="C14" s="107">
        <v>1849.73307</v>
      </c>
      <c r="D14" s="98">
        <v>1601038</v>
      </c>
      <c r="E14" s="107">
        <v>439.90015</v>
      </c>
      <c r="F14" s="98">
        <v>380721.7</v>
      </c>
      <c r="G14" s="107">
        <v>291.01729</v>
      </c>
      <c r="H14" s="98">
        <v>251212.94</v>
      </c>
      <c r="I14" s="107">
        <v>1123.3922299999999</v>
      </c>
      <c r="J14" s="98">
        <v>967114.1</v>
      </c>
      <c r="K14" s="107">
        <v>1208.1898699999999</v>
      </c>
      <c r="L14" s="107">
        <v>1040044.18</v>
      </c>
      <c r="M14" s="107">
        <v>4912.2326000000003</v>
      </c>
      <c r="N14" s="107">
        <v>4240130.9000000004</v>
      </c>
    </row>
    <row r="15" spans="2:32" x14ac:dyDescent="0.2">
      <c r="B15" s="88" t="s">
        <v>36</v>
      </c>
      <c r="C15" s="107">
        <v>2998.3436400000001</v>
      </c>
      <c r="D15" s="98">
        <v>5231647.9000000004</v>
      </c>
      <c r="E15" s="107">
        <v>881.26396</v>
      </c>
      <c r="F15" s="98">
        <v>1649936.46</v>
      </c>
      <c r="G15" s="107">
        <v>545.33266000000003</v>
      </c>
      <c r="H15" s="98">
        <v>1026483.3</v>
      </c>
      <c r="I15" s="107">
        <v>2201.3510200000001</v>
      </c>
      <c r="J15" s="98">
        <v>4046826.14</v>
      </c>
      <c r="K15" s="107">
        <v>2444.5229399999998</v>
      </c>
      <c r="L15" s="107">
        <v>4509048.3499999996</v>
      </c>
      <c r="M15" s="107">
        <v>9070.8142000000007</v>
      </c>
      <c r="N15" s="107">
        <v>16463942.199999999</v>
      </c>
    </row>
    <row r="16" spans="2:32" x14ac:dyDescent="0.2">
      <c r="B16" s="88" t="s">
        <v>37</v>
      </c>
      <c r="C16" s="107">
        <v>154.38937999999999</v>
      </c>
      <c r="D16" s="98">
        <v>1044570</v>
      </c>
      <c r="E16" s="107">
        <v>56.063749999999999</v>
      </c>
      <c r="F16" s="98">
        <v>366879.52</v>
      </c>
      <c r="G16" s="107">
        <v>46.308250000000001</v>
      </c>
      <c r="H16" s="98">
        <v>331497.81</v>
      </c>
      <c r="I16" s="107">
        <v>131.90039999999999</v>
      </c>
      <c r="J16" s="98">
        <v>902190.53</v>
      </c>
      <c r="K16" s="107">
        <v>184.98692</v>
      </c>
      <c r="L16" s="107">
        <v>1291774.0900000001</v>
      </c>
      <c r="M16" s="107">
        <v>573.64869999999996</v>
      </c>
      <c r="N16" s="107">
        <v>3936911.9</v>
      </c>
    </row>
    <row r="17" spans="2:15" x14ac:dyDescent="0.2">
      <c r="B17" s="90" t="s">
        <v>505</v>
      </c>
      <c r="C17" s="107">
        <v>84.455740000000006</v>
      </c>
      <c r="D17" s="98">
        <v>1661189</v>
      </c>
      <c r="E17" s="107">
        <v>23.398769999999999</v>
      </c>
      <c r="F17" s="98">
        <v>556258.81999999995</v>
      </c>
      <c r="G17" s="107">
        <v>27.72972</v>
      </c>
      <c r="H17" s="98">
        <v>777825.49</v>
      </c>
      <c r="I17" s="107">
        <v>54.148490000000002</v>
      </c>
      <c r="J17" s="98">
        <v>1088057.3600000001</v>
      </c>
      <c r="K17" s="107">
        <v>92.241420000000005</v>
      </c>
      <c r="L17" s="107">
        <v>2902453.34</v>
      </c>
      <c r="M17" s="107">
        <v>281.97410000000002</v>
      </c>
      <c r="N17" s="107">
        <v>6985784</v>
      </c>
    </row>
    <row r="18" spans="2:15" ht="13.5" thickBot="1" x14ac:dyDescent="0.25">
      <c r="B18" s="122" t="s">
        <v>0</v>
      </c>
      <c r="C18" s="123">
        <f t="shared" ref="C18:N18" si="0">SUM(C7:C17)</f>
        <v>195567.85532</v>
      </c>
      <c r="D18" s="129">
        <f t="shared" si="0"/>
        <v>21262583.600000001</v>
      </c>
      <c r="E18" s="123">
        <f t="shared" si="0"/>
        <v>11166.174149999999</v>
      </c>
      <c r="F18" s="129">
        <f t="shared" si="0"/>
        <v>4299163.22</v>
      </c>
      <c r="G18" s="123">
        <f t="shared" si="0"/>
        <v>13331.525879999999</v>
      </c>
      <c r="H18" s="129">
        <f t="shared" si="0"/>
        <v>3517665.5999999996</v>
      </c>
      <c r="I18" s="123">
        <f t="shared" si="0"/>
        <v>28760.174050000001</v>
      </c>
      <c r="J18" s="129">
        <f t="shared" si="0"/>
        <v>10781447.169999998</v>
      </c>
      <c r="K18" s="123">
        <f t="shared" si="0"/>
        <v>47113.175950000004</v>
      </c>
      <c r="L18" s="129">
        <f t="shared" si="0"/>
        <v>14574683.68</v>
      </c>
      <c r="M18" s="123">
        <f t="shared" si="0"/>
        <v>295938.90530000004</v>
      </c>
      <c r="N18" s="129">
        <f t="shared" si="0"/>
        <v>54435542.999999993</v>
      </c>
    </row>
    <row r="20" spans="2:15" x14ac:dyDescent="0.2">
      <c r="B20" s="288" t="s">
        <v>428</v>
      </c>
      <c r="C20" s="283"/>
      <c r="D20" s="283"/>
      <c r="E20" s="283"/>
      <c r="F20" s="283"/>
      <c r="G20" s="283"/>
      <c r="H20" s="283"/>
      <c r="I20" s="283"/>
      <c r="J20" s="283"/>
      <c r="K20" s="283"/>
      <c r="L20" s="283"/>
      <c r="M20" s="283"/>
      <c r="N20" s="283"/>
    </row>
    <row r="21" spans="2:15" x14ac:dyDescent="0.2">
      <c r="B21" s="94" t="s">
        <v>665</v>
      </c>
    </row>
    <row r="24" spans="2:15" x14ac:dyDescent="0.2">
      <c r="B24" s="166"/>
      <c r="C24" s="166"/>
      <c r="D24" s="166"/>
      <c r="E24" s="166"/>
      <c r="F24" s="166"/>
      <c r="G24" s="166"/>
      <c r="H24" s="166"/>
      <c r="I24" s="166"/>
      <c r="J24" s="166"/>
      <c r="K24" s="166"/>
      <c r="L24" s="166"/>
      <c r="M24" s="166"/>
      <c r="N24" s="166"/>
      <c r="O24" s="166"/>
    </row>
    <row r="25" spans="2:15" x14ac:dyDescent="0.2">
      <c r="B25" s="169"/>
      <c r="C25" s="169"/>
      <c r="D25" s="169"/>
      <c r="E25" s="169"/>
      <c r="F25" s="169"/>
      <c r="G25" s="169"/>
      <c r="H25" s="169"/>
      <c r="I25" s="169"/>
      <c r="J25" s="169"/>
      <c r="K25" s="169"/>
      <c r="L25" s="169"/>
      <c r="M25" s="169"/>
      <c r="N25" s="169"/>
      <c r="O25" s="169"/>
    </row>
    <row r="26" spans="2:15" x14ac:dyDescent="0.2">
      <c r="B26" s="222"/>
      <c r="C26" s="222"/>
      <c r="D26" s="222"/>
      <c r="E26" s="222"/>
      <c r="F26" s="222"/>
      <c r="G26" s="222"/>
      <c r="H26" s="222"/>
      <c r="I26" s="222"/>
      <c r="J26" s="222"/>
      <c r="K26" s="222"/>
      <c r="L26" s="222"/>
      <c r="M26" s="222"/>
      <c r="N26" s="222"/>
      <c r="O26" s="222"/>
    </row>
    <row r="27" spans="2:15" x14ac:dyDescent="0.2">
      <c r="B27" s="222"/>
      <c r="C27" s="222"/>
      <c r="D27" s="222"/>
      <c r="E27" s="222"/>
      <c r="F27" s="222"/>
      <c r="G27" s="222"/>
      <c r="H27" s="222"/>
      <c r="I27" s="222"/>
      <c r="J27" s="222"/>
      <c r="K27" s="222"/>
      <c r="L27" s="222"/>
      <c r="M27" s="222"/>
      <c r="N27" s="222"/>
      <c r="O27" s="222"/>
    </row>
    <row r="28" spans="2:15" x14ac:dyDescent="0.2">
      <c r="B28" s="222"/>
      <c r="C28" s="222"/>
      <c r="D28" s="222"/>
      <c r="E28" s="222"/>
      <c r="F28" s="222"/>
      <c r="G28" s="222"/>
      <c r="H28" s="222"/>
      <c r="I28" s="222"/>
      <c r="J28" s="222"/>
      <c r="K28" s="222"/>
      <c r="L28" s="222"/>
      <c r="M28" s="222"/>
      <c r="N28" s="222"/>
      <c r="O28" s="222"/>
    </row>
    <row r="29" spans="2:15" x14ac:dyDescent="0.2">
      <c r="B29" s="222"/>
      <c r="C29" s="229"/>
      <c r="D29" s="222"/>
      <c r="E29" s="222"/>
      <c r="F29" s="222"/>
      <c r="G29" s="222"/>
      <c r="H29" s="222"/>
      <c r="I29" s="222"/>
      <c r="J29" s="222"/>
      <c r="K29" s="222"/>
      <c r="L29" s="222"/>
      <c r="M29" s="222"/>
      <c r="N29" s="222"/>
      <c r="O29" s="222"/>
    </row>
    <row r="30" spans="2:15" x14ac:dyDescent="0.2">
      <c r="B30" s="222"/>
      <c r="C30" s="222"/>
      <c r="D30" s="222"/>
      <c r="E30" s="222"/>
      <c r="F30" s="222"/>
      <c r="G30" s="222"/>
      <c r="H30" s="222"/>
      <c r="I30" s="222"/>
      <c r="J30" s="222"/>
      <c r="K30" s="222"/>
      <c r="L30" s="222"/>
      <c r="M30" s="222"/>
      <c r="N30" s="222"/>
      <c r="O30" s="222"/>
    </row>
    <row r="31" spans="2:15" x14ac:dyDescent="0.2">
      <c r="B31" s="222"/>
      <c r="C31" s="222"/>
      <c r="D31" s="222"/>
      <c r="E31" s="222"/>
      <c r="F31" s="222"/>
      <c r="G31" s="222"/>
      <c r="H31" s="222"/>
      <c r="I31" s="222"/>
      <c r="J31" s="222"/>
      <c r="K31" s="222"/>
      <c r="L31" s="222"/>
      <c r="M31" s="222"/>
      <c r="N31" s="222"/>
      <c r="O31" s="222"/>
    </row>
    <row r="32" spans="2:15" x14ac:dyDescent="0.2">
      <c r="B32" s="222"/>
      <c r="C32" s="222"/>
      <c r="D32" s="222"/>
      <c r="E32" s="222"/>
      <c r="F32" s="222"/>
      <c r="G32" s="222"/>
      <c r="H32" s="222"/>
      <c r="I32" s="222"/>
      <c r="J32" s="222"/>
      <c r="K32" s="222"/>
      <c r="L32" s="222"/>
      <c r="M32" s="222"/>
      <c r="N32" s="222"/>
      <c r="O32" s="222"/>
    </row>
    <row r="33" spans="2:15" x14ac:dyDescent="0.2">
      <c r="B33" s="222"/>
      <c r="C33" s="222"/>
      <c r="D33" s="222"/>
      <c r="E33" s="222"/>
      <c r="F33" s="222"/>
      <c r="G33" s="222"/>
      <c r="H33" s="222"/>
      <c r="I33" s="222"/>
      <c r="J33" s="222"/>
      <c r="K33" s="222"/>
      <c r="L33" s="222"/>
      <c r="M33" s="222"/>
      <c r="N33" s="222"/>
      <c r="O33" s="222"/>
    </row>
    <row r="34" spans="2:15" x14ac:dyDescent="0.2">
      <c r="B34" s="222"/>
      <c r="C34" s="222"/>
      <c r="D34" s="222"/>
      <c r="E34" s="222"/>
      <c r="F34" s="222"/>
      <c r="G34" s="222"/>
      <c r="H34" s="222"/>
      <c r="I34" s="222"/>
      <c r="J34" s="222"/>
      <c r="K34" s="222"/>
      <c r="L34" s="222"/>
      <c r="M34" s="222"/>
      <c r="N34" s="222"/>
      <c r="O34" s="222"/>
    </row>
    <row r="35" spans="2:15" x14ac:dyDescent="0.2">
      <c r="B35" s="222"/>
      <c r="C35" s="222"/>
      <c r="D35" s="222"/>
      <c r="E35" s="222"/>
      <c r="F35" s="222"/>
      <c r="G35" s="222"/>
      <c r="H35" s="222"/>
      <c r="I35" s="222"/>
      <c r="J35" s="222"/>
      <c r="K35" s="222"/>
      <c r="L35" s="222"/>
      <c r="M35" s="222"/>
      <c r="N35" s="222"/>
      <c r="O35" s="222"/>
    </row>
    <row r="36" spans="2:15" x14ac:dyDescent="0.2">
      <c r="B36" s="222"/>
      <c r="C36" s="222"/>
      <c r="D36" s="222"/>
      <c r="E36" s="222"/>
      <c r="F36" s="222"/>
      <c r="G36" s="222"/>
      <c r="H36" s="222"/>
      <c r="I36" s="222"/>
      <c r="J36" s="222"/>
      <c r="K36" s="222"/>
      <c r="L36" s="222"/>
      <c r="M36" s="222"/>
      <c r="N36" s="222"/>
      <c r="O36" s="222"/>
    </row>
    <row r="37" spans="2:15" x14ac:dyDescent="0.2">
      <c r="B37" s="222"/>
      <c r="C37" s="222"/>
      <c r="D37" s="222"/>
      <c r="E37" s="222"/>
      <c r="F37" s="222"/>
      <c r="G37" s="222"/>
      <c r="H37" s="222"/>
      <c r="I37" s="222"/>
      <c r="J37" s="222"/>
      <c r="K37" s="222"/>
      <c r="L37" s="222"/>
      <c r="M37" s="222"/>
      <c r="N37" s="222"/>
      <c r="O37" s="222"/>
    </row>
    <row r="38" spans="2:15" x14ac:dyDescent="0.2">
      <c r="B38" s="222"/>
      <c r="C38" s="222"/>
      <c r="D38" s="222"/>
      <c r="E38" s="222"/>
      <c r="F38" s="222"/>
      <c r="G38" s="222"/>
      <c r="H38" s="222"/>
      <c r="I38" s="222"/>
      <c r="J38" s="222"/>
      <c r="K38" s="222"/>
      <c r="L38" s="222"/>
      <c r="M38" s="222"/>
      <c r="N38" s="222"/>
      <c r="O38" s="222"/>
    </row>
    <row r="39" spans="2:15" x14ac:dyDescent="0.2">
      <c r="B39" s="222"/>
      <c r="C39" s="222"/>
      <c r="D39" s="222"/>
      <c r="E39" s="222"/>
      <c r="F39" s="222"/>
      <c r="G39" s="222"/>
      <c r="H39" s="222"/>
      <c r="I39" s="222"/>
      <c r="J39" s="222"/>
      <c r="K39" s="222"/>
      <c r="L39" s="222"/>
      <c r="M39" s="222"/>
      <c r="N39" s="222"/>
      <c r="O39" s="222"/>
    </row>
    <row r="40" spans="2:15" x14ac:dyDescent="0.2">
      <c r="B40" s="222"/>
      <c r="C40" s="222"/>
      <c r="D40" s="222"/>
      <c r="E40" s="222"/>
      <c r="F40" s="222"/>
      <c r="G40" s="222"/>
      <c r="H40" s="222"/>
      <c r="I40" s="222"/>
      <c r="J40" s="222"/>
      <c r="K40" s="222"/>
      <c r="L40" s="222"/>
      <c r="M40" s="222"/>
      <c r="N40" s="222"/>
      <c r="O40" s="222"/>
    </row>
  </sheetData>
  <mergeCells count="10">
    <mergeCell ref="B20:N20"/>
    <mergeCell ref="B4:B6"/>
    <mergeCell ref="C4:D5"/>
    <mergeCell ref="E4:H4"/>
    <mergeCell ref="I4:L4"/>
    <mergeCell ref="M4:N5"/>
    <mergeCell ref="E5:F5"/>
    <mergeCell ref="G5:H5"/>
    <mergeCell ref="I5:J5"/>
    <mergeCell ref="K5:L5"/>
  </mergeCells>
  <pageMargins left="0.78740157480314965" right="0.78740157480314965" top="0.98425196850393704" bottom="0.98425196850393704" header="0.51181102362204722" footer="0.51181102362204722"/>
  <pageSetup paperSize="9" scale="80"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4918"/>
    <pageSetUpPr fitToPage="1"/>
  </sheetPr>
  <dimension ref="B1:AF38"/>
  <sheetViews>
    <sheetView showGridLines="0" zoomScaleNormal="100" zoomScaleSheetLayoutView="100" zoomScalePageLayoutView="70" workbookViewId="0">
      <selection activeCell="B18" sqref="B18"/>
    </sheetView>
  </sheetViews>
  <sheetFormatPr baseColWidth="10" defaultRowHeight="12.75" x14ac:dyDescent="0.2"/>
  <cols>
    <col min="1" max="1" width="2.7109375" style="18" customWidth="1"/>
    <col min="2" max="2" width="20.7109375" style="18" customWidth="1"/>
    <col min="3" max="8" width="10.85546875" style="18" customWidth="1"/>
    <col min="9" max="9" width="11.140625" style="18" customWidth="1"/>
    <col min="10" max="10" width="10.85546875" style="18" customWidth="1"/>
    <col min="11" max="11" width="11.140625" style="18" customWidth="1"/>
    <col min="12" max="12" width="10.85546875" style="18" customWidth="1"/>
    <col min="13" max="15" width="10.7109375" style="18" customWidth="1"/>
    <col min="16" max="16384" width="11.42578125" style="18"/>
  </cols>
  <sheetData>
    <row r="1" spans="2:32" s="55" customFormat="1" ht="15.75" x14ac:dyDescent="0.2">
      <c r="B1" s="53" t="str">
        <f>Inhaltsverzeichnis!B44&amp;" "&amp;Inhaltsverzeichnis!C44&amp;" "&amp;Inhaltsverzeichnis!D44</f>
        <v>Tabelle 16:  Altersrentnerinnen und -rentner, Einkommen und Vermögen nach Stufe des Reineinkommens, 2017</v>
      </c>
      <c r="C1" s="54"/>
      <c r="D1" s="54"/>
      <c r="E1" s="54"/>
      <c r="F1" s="54"/>
      <c r="G1" s="54"/>
      <c r="H1" s="54"/>
      <c r="I1" s="54"/>
      <c r="J1" s="54"/>
      <c r="K1" s="54"/>
      <c r="L1" s="54"/>
      <c r="M1" s="54"/>
      <c r="N1" s="54"/>
      <c r="O1" s="54"/>
      <c r="P1" s="54"/>
      <c r="Q1" s="54"/>
      <c r="R1" s="54"/>
      <c r="S1" s="54"/>
      <c r="T1" s="53"/>
      <c r="U1" s="53"/>
      <c r="V1" s="53"/>
      <c r="W1" s="53"/>
      <c r="X1" s="53"/>
      <c r="Y1" s="53"/>
      <c r="Z1" s="53"/>
      <c r="AA1" s="53"/>
      <c r="AB1" s="53"/>
      <c r="AC1" s="53"/>
      <c r="AD1" s="53"/>
      <c r="AE1" s="53"/>
      <c r="AF1" s="53"/>
    </row>
    <row r="2" spans="2:32" s="55" customFormat="1" ht="15.75" x14ac:dyDescent="0.2">
      <c r="B2" s="195"/>
      <c r="C2" s="54"/>
      <c r="D2" s="54"/>
      <c r="E2" s="54"/>
      <c r="F2" s="54"/>
      <c r="G2" s="54"/>
      <c r="H2" s="54"/>
      <c r="I2" s="54"/>
      <c r="J2" s="54"/>
      <c r="K2" s="54"/>
      <c r="L2" s="54"/>
      <c r="M2" s="54"/>
      <c r="N2" s="54"/>
      <c r="O2" s="54"/>
      <c r="P2" s="54"/>
      <c r="Q2" s="54"/>
      <c r="R2" s="54"/>
      <c r="S2" s="54"/>
      <c r="T2" s="53"/>
      <c r="U2" s="53"/>
      <c r="V2" s="53"/>
      <c r="W2" s="53"/>
      <c r="X2" s="53"/>
      <c r="Y2" s="53"/>
      <c r="Z2" s="53"/>
      <c r="AA2" s="53"/>
      <c r="AB2" s="53"/>
      <c r="AC2" s="53"/>
      <c r="AD2" s="53"/>
      <c r="AE2" s="53"/>
      <c r="AF2" s="53"/>
    </row>
    <row r="4" spans="2:32" s="57" customFormat="1" ht="41.25" customHeight="1" x14ac:dyDescent="0.2">
      <c r="B4" s="279" t="s">
        <v>65</v>
      </c>
      <c r="C4" s="281" t="s">
        <v>471</v>
      </c>
      <c r="D4" s="275"/>
      <c r="E4" s="278" t="s">
        <v>577</v>
      </c>
      <c r="F4" s="277"/>
      <c r="G4" s="278" t="s">
        <v>578</v>
      </c>
      <c r="H4" s="275"/>
      <c r="I4" s="278" t="s">
        <v>579</v>
      </c>
      <c r="J4" s="275"/>
      <c r="K4" s="278" t="s">
        <v>580</v>
      </c>
      <c r="L4" s="275"/>
      <c r="M4" s="96"/>
      <c r="N4" s="96"/>
    </row>
    <row r="5" spans="2:32" x14ac:dyDescent="0.2">
      <c r="B5" s="280"/>
      <c r="C5" s="117" t="s">
        <v>1</v>
      </c>
      <c r="D5" s="146" t="s">
        <v>514</v>
      </c>
      <c r="E5" s="117" t="s">
        <v>1</v>
      </c>
      <c r="F5" s="146" t="s">
        <v>514</v>
      </c>
      <c r="G5" s="117" t="s">
        <v>1</v>
      </c>
      <c r="H5" s="146" t="s">
        <v>514</v>
      </c>
      <c r="I5" s="117" t="s">
        <v>1</v>
      </c>
      <c r="J5" s="146" t="s">
        <v>514</v>
      </c>
      <c r="K5" s="117" t="s">
        <v>1</v>
      </c>
      <c r="L5" s="146" t="s">
        <v>514</v>
      </c>
      <c r="M5" s="64"/>
      <c r="N5" s="64"/>
    </row>
    <row r="6" spans="2:32" x14ac:dyDescent="0.2">
      <c r="B6" s="88">
        <v>0</v>
      </c>
      <c r="C6" s="77">
        <v>2842.8147199999999</v>
      </c>
      <c r="D6" s="210">
        <v>3.3791824199999998</v>
      </c>
      <c r="E6" s="77">
        <v>82106.25</v>
      </c>
      <c r="F6" s="210">
        <v>1.2606029999999999</v>
      </c>
      <c r="G6" s="100">
        <v>0</v>
      </c>
      <c r="H6" s="210">
        <v>0</v>
      </c>
      <c r="I6" s="77">
        <v>866681.1</v>
      </c>
      <c r="J6" s="210">
        <v>1.0860354999999999</v>
      </c>
      <c r="K6" s="77">
        <v>664450.69999999995</v>
      </c>
      <c r="L6" s="210">
        <v>1.0701248000000001</v>
      </c>
      <c r="M6" s="64"/>
      <c r="N6" s="64"/>
    </row>
    <row r="7" spans="2:32" x14ac:dyDescent="0.2">
      <c r="B7" s="88" t="s">
        <v>19</v>
      </c>
      <c r="C7" s="77">
        <v>1378.9373000000001</v>
      </c>
      <c r="D7" s="210">
        <v>1.63910811</v>
      </c>
      <c r="E7" s="77">
        <v>32192.79</v>
      </c>
      <c r="F7" s="210">
        <v>0.49426599999999998</v>
      </c>
      <c r="G7" s="77">
        <v>7716.2209999999995</v>
      </c>
      <c r="H7" s="210">
        <v>0.13880980000000001</v>
      </c>
      <c r="I7" s="77">
        <v>301469.2</v>
      </c>
      <c r="J7" s="210">
        <v>0.3777702</v>
      </c>
      <c r="K7" s="77">
        <v>235420.7</v>
      </c>
      <c r="L7" s="210">
        <v>0.37915460000000001</v>
      </c>
      <c r="M7" s="64"/>
      <c r="N7" s="64"/>
    </row>
    <row r="8" spans="2:32" x14ac:dyDescent="0.2">
      <c r="B8" s="88" t="s">
        <v>20</v>
      </c>
      <c r="C8" s="77">
        <v>3829.34888</v>
      </c>
      <c r="D8" s="210">
        <v>4.5518507799999997</v>
      </c>
      <c r="E8" s="77">
        <v>95682.89</v>
      </c>
      <c r="F8" s="210">
        <v>1.469049</v>
      </c>
      <c r="G8" s="77">
        <v>61584.504999999997</v>
      </c>
      <c r="H8" s="210">
        <v>1.1078648</v>
      </c>
      <c r="I8" s="77">
        <v>806643.9</v>
      </c>
      <c r="J8" s="210">
        <v>1.0108029999999999</v>
      </c>
      <c r="K8" s="77">
        <v>664453.19999999995</v>
      </c>
      <c r="L8" s="210">
        <v>1.0701288</v>
      </c>
    </row>
    <row r="9" spans="2:32" x14ac:dyDescent="0.2">
      <c r="B9" s="88" t="s">
        <v>21</v>
      </c>
      <c r="C9" s="77">
        <v>9604.5441300000002</v>
      </c>
      <c r="D9" s="210">
        <v>11.41668024</v>
      </c>
      <c r="E9" s="77">
        <v>293957.09000000003</v>
      </c>
      <c r="F9" s="210">
        <v>4.5132149999999998</v>
      </c>
      <c r="G9" s="77">
        <v>241814.28700000001</v>
      </c>
      <c r="H9" s="210">
        <v>4.3500800999999996</v>
      </c>
      <c r="I9" s="77">
        <v>2611209.4</v>
      </c>
      <c r="J9" s="210">
        <v>3.2720986000000001</v>
      </c>
      <c r="K9" s="77">
        <v>2147406.1</v>
      </c>
      <c r="L9" s="210">
        <v>3.4584845999999998</v>
      </c>
    </row>
    <row r="10" spans="2:32" x14ac:dyDescent="0.2">
      <c r="B10" s="88" t="s">
        <v>22</v>
      </c>
      <c r="C10" s="77">
        <v>21553.80428</v>
      </c>
      <c r="D10" s="210">
        <v>25.620465490000001</v>
      </c>
      <c r="E10" s="77">
        <v>1013519.13</v>
      </c>
      <c r="F10" s="210">
        <v>15.560877</v>
      </c>
      <c r="G10" s="77">
        <v>864073.76899999997</v>
      </c>
      <c r="H10" s="210">
        <v>15.5441191</v>
      </c>
      <c r="I10" s="77">
        <v>10778507.199999999</v>
      </c>
      <c r="J10" s="210">
        <v>13.5065148</v>
      </c>
      <c r="K10" s="77">
        <v>8489909.5</v>
      </c>
      <c r="L10" s="210">
        <v>13.673343600000001</v>
      </c>
    </row>
    <row r="11" spans="2:32" x14ac:dyDescent="0.2">
      <c r="B11" s="88" t="s">
        <v>23</v>
      </c>
      <c r="C11" s="77">
        <v>20789.768199999999</v>
      </c>
      <c r="D11" s="210">
        <v>24.712275000000002</v>
      </c>
      <c r="E11" s="77">
        <v>1472533.94</v>
      </c>
      <c r="F11" s="210">
        <v>22.608274999999999</v>
      </c>
      <c r="G11" s="77">
        <v>1283427.3540000001</v>
      </c>
      <c r="H11" s="210">
        <v>23.088014399999999</v>
      </c>
      <c r="I11" s="77">
        <v>15730015.199999999</v>
      </c>
      <c r="J11" s="210">
        <v>19.7112345</v>
      </c>
      <c r="K11" s="77">
        <v>12107826.800000001</v>
      </c>
      <c r="L11" s="210">
        <v>19.5001462</v>
      </c>
      <c r="N11" s="196"/>
    </row>
    <row r="12" spans="2:32" x14ac:dyDescent="0.2">
      <c r="B12" s="88" t="s">
        <v>24</v>
      </c>
      <c r="C12" s="77">
        <v>12053.772859999999</v>
      </c>
      <c r="D12" s="210">
        <v>14.32801688</v>
      </c>
      <c r="E12" s="77">
        <v>1179560.1399999999</v>
      </c>
      <c r="F12" s="210">
        <v>18.110156</v>
      </c>
      <c r="G12" s="77">
        <v>1035120.535</v>
      </c>
      <c r="H12" s="210">
        <v>18.621137999999998</v>
      </c>
      <c r="I12" s="77">
        <v>12395619.699999999</v>
      </c>
      <c r="J12" s="210">
        <v>15.532913600000001</v>
      </c>
      <c r="K12" s="77">
        <v>9237866.5999999996</v>
      </c>
      <c r="L12" s="210">
        <v>14.877958899999999</v>
      </c>
    </row>
    <row r="13" spans="2:32" x14ac:dyDescent="0.2">
      <c r="B13" s="88" t="s">
        <v>25</v>
      </c>
      <c r="C13" s="77">
        <v>8207.9070800000009</v>
      </c>
      <c r="D13" s="210">
        <v>9.75653288</v>
      </c>
      <c r="E13" s="77">
        <v>1115403.47</v>
      </c>
      <c r="F13" s="210">
        <v>17.125139000000001</v>
      </c>
      <c r="G13" s="77">
        <v>975725.32400000002</v>
      </c>
      <c r="H13" s="210">
        <v>17.552657199999999</v>
      </c>
      <c r="I13" s="77">
        <v>13352283.4</v>
      </c>
      <c r="J13" s="210">
        <v>16.731705999999999</v>
      </c>
      <c r="K13" s="77">
        <v>9997201.0999999996</v>
      </c>
      <c r="L13" s="210">
        <v>16.1008979</v>
      </c>
    </row>
    <row r="14" spans="2:32" x14ac:dyDescent="0.2">
      <c r="B14" s="88" t="s">
        <v>26</v>
      </c>
      <c r="C14" s="77">
        <v>2722.1632500000001</v>
      </c>
      <c r="D14" s="210">
        <v>3.2357670500000002</v>
      </c>
      <c r="E14" s="77">
        <v>572844.06000000006</v>
      </c>
      <c r="F14" s="210">
        <v>8.7950540000000004</v>
      </c>
      <c r="G14" s="77">
        <v>500342.39399999997</v>
      </c>
      <c r="H14" s="210">
        <v>9.0008306999999999</v>
      </c>
      <c r="I14" s="77">
        <v>8670138.8000000007</v>
      </c>
      <c r="J14" s="210">
        <v>10.8645247</v>
      </c>
      <c r="K14" s="77">
        <v>6655409.5</v>
      </c>
      <c r="L14" s="210">
        <v>10.718807</v>
      </c>
    </row>
    <row r="15" spans="2:32" x14ac:dyDescent="0.2">
      <c r="B15" s="88" t="s">
        <v>27</v>
      </c>
      <c r="C15" s="77">
        <v>860.16738999999995</v>
      </c>
      <c r="D15" s="210">
        <v>1.02245936</v>
      </c>
      <c r="E15" s="77">
        <v>329091.52</v>
      </c>
      <c r="F15" s="210">
        <v>5.0526450000000001</v>
      </c>
      <c r="G15" s="77">
        <v>287293.38900000002</v>
      </c>
      <c r="H15" s="210">
        <v>5.1682192000000002</v>
      </c>
      <c r="I15" s="77">
        <v>6179985.7999999998</v>
      </c>
      <c r="J15" s="210">
        <v>7.7441215000000003</v>
      </c>
      <c r="K15" s="77">
        <v>4818560.3</v>
      </c>
      <c r="L15" s="210">
        <v>7.7604869000000001</v>
      </c>
    </row>
    <row r="16" spans="2:32" x14ac:dyDescent="0.2">
      <c r="B16" s="88" t="s">
        <v>28</v>
      </c>
      <c r="C16" s="77">
        <v>211.94908000000001</v>
      </c>
      <c r="D16" s="210">
        <v>0.25193853999999999</v>
      </c>
      <c r="E16" s="77">
        <v>157767.82</v>
      </c>
      <c r="F16" s="210">
        <v>2.4222589999999999</v>
      </c>
      <c r="G16" s="77">
        <v>141540.21100000001</v>
      </c>
      <c r="H16" s="210">
        <v>2.5462153999999999</v>
      </c>
      <c r="I16" s="77">
        <v>3241800.4</v>
      </c>
      <c r="J16" s="210">
        <v>4.0622902999999999</v>
      </c>
      <c r="K16" s="77">
        <v>2634313.5</v>
      </c>
      <c r="L16" s="210">
        <v>4.2426687000000003</v>
      </c>
    </row>
    <row r="17" spans="2:13" x14ac:dyDescent="0.2">
      <c r="B17" s="89" t="s">
        <v>673</v>
      </c>
      <c r="C17" s="77">
        <v>72.116650000000007</v>
      </c>
      <c r="D17" s="210">
        <v>8.5723250000000001E-2</v>
      </c>
      <c r="E17" s="77">
        <v>168593</v>
      </c>
      <c r="F17" s="210">
        <v>2.5884610000000001</v>
      </c>
      <c r="G17" s="77">
        <v>160208.829</v>
      </c>
      <c r="H17" s="210">
        <v>2.8820515000000002</v>
      </c>
      <c r="I17" s="77">
        <v>4867929.0999999996</v>
      </c>
      <c r="J17" s="210">
        <v>6.0999872999999996</v>
      </c>
      <c r="K17" s="77">
        <v>4438136.0999999996</v>
      </c>
      <c r="L17" s="210">
        <v>7.1477982999999998</v>
      </c>
    </row>
    <row r="18" spans="2:13" ht="13.5" thickBot="1" x14ac:dyDescent="0.25">
      <c r="B18" s="122" t="s">
        <v>0</v>
      </c>
      <c r="C18" s="123">
        <f>SUM(C6:C17)</f>
        <v>84127.293820000006</v>
      </c>
      <c r="D18" s="209">
        <f t="shared" ref="D18:L18" si="0">SUM(D6:D17)</f>
        <v>100</v>
      </c>
      <c r="E18" s="123">
        <f t="shared" si="0"/>
        <v>6513252.0999999996</v>
      </c>
      <c r="F18" s="209">
        <f t="shared" si="0"/>
        <v>99.999998999999988</v>
      </c>
      <c r="G18" s="123">
        <f t="shared" si="0"/>
        <v>5558846.8180000009</v>
      </c>
      <c r="H18" s="209">
        <f t="shared" si="0"/>
        <v>100.00000019999999</v>
      </c>
      <c r="I18" s="123">
        <f t="shared" si="0"/>
        <v>79802283.200000003</v>
      </c>
      <c r="J18" s="209">
        <f t="shared" si="0"/>
        <v>100.00000000000001</v>
      </c>
      <c r="K18" s="123">
        <f t="shared" si="0"/>
        <v>62090954.100000001</v>
      </c>
      <c r="L18" s="209">
        <f t="shared" si="0"/>
        <v>100.0000003</v>
      </c>
    </row>
    <row r="20" spans="2:13" x14ac:dyDescent="0.2">
      <c r="B20" s="288" t="s">
        <v>366</v>
      </c>
      <c r="C20" s="283"/>
      <c r="D20" s="283"/>
      <c r="E20" s="283"/>
      <c r="F20" s="283"/>
      <c r="G20" s="283"/>
      <c r="H20" s="283"/>
      <c r="I20" s="283"/>
      <c r="J20" s="283"/>
      <c r="K20" s="283"/>
      <c r="L20" s="283"/>
    </row>
    <row r="22" spans="2:13" x14ac:dyDescent="0.2">
      <c r="B22" s="166"/>
      <c r="C22" s="166"/>
      <c r="D22" s="166"/>
      <c r="E22" s="166"/>
      <c r="F22" s="166"/>
      <c r="G22" s="166"/>
      <c r="H22" s="166"/>
      <c r="I22" s="166"/>
      <c r="J22" s="166"/>
      <c r="K22" s="166"/>
      <c r="L22" s="166"/>
    </row>
    <row r="23" spans="2:13" x14ac:dyDescent="0.2">
      <c r="B23" s="166"/>
      <c r="C23" s="222"/>
      <c r="D23" s="222"/>
      <c r="E23" s="222"/>
      <c r="F23" s="222"/>
      <c r="G23" s="222"/>
      <c r="H23" s="222"/>
      <c r="I23" s="222"/>
      <c r="J23" s="222"/>
      <c r="K23" s="222"/>
      <c r="L23" s="222"/>
      <c r="M23" s="222"/>
    </row>
    <row r="24" spans="2:13" x14ac:dyDescent="0.2">
      <c r="B24" s="166"/>
      <c r="C24" s="222"/>
      <c r="D24" s="222"/>
      <c r="E24" s="222"/>
      <c r="F24" s="222"/>
      <c r="G24" s="222"/>
      <c r="H24" s="222"/>
      <c r="I24" s="222"/>
      <c r="J24" s="222"/>
      <c r="K24" s="222"/>
      <c r="L24" s="222"/>
      <c r="M24" s="222"/>
    </row>
    <row r="25" spans="2:13" x14ac:dyDescent="0.2">
      <c r="B25" s="166"/>
      <c r="C25" s="222"/>
      <c r="D25" s="222"/>
      <c r="E25" s="222"/>
      <c r="F25" s="222"/>
      <c r="G25" s="222"/>
      <c r="H25" s="222"/>
      <c r="I25" s="222"/>
      <c r="J25" s="222"/>
      <c r="K25" s="222"/>
      <c r="L25" s="222"/>
      <c r="M25" s="222"/>
    </row>
    <row r="26" spans="2:13" x14ac:dyDescent="0.2">
      <c r="B26" s="166"/>
      <c r="C26" s="222"/>
      <c r="D26" s="222"/>
      <c r="E26" s="222"/>
      <c r="F26" s="222"/>
      <c r="G26" s="222"/>
      <c r="H26" s="222"/>
      <c r="I26" s="222"/>
      <c r="J26" s="222"/>
      <c r="K26" s="222"/>
      <c r="L26" s="222"/>
      <c r="M26" s="222"/>
    </row>
    <row r="27" spans="2:13" x14ac:dyDescent="0.2">
      <c r="B27" s="166"/>
      <c r="C27" s="222"/>
      <c r="D27" s="222"/>
      <c r="E27" s="222"/>
      <c r="F27" s="222"/>
      <c r="G27" s="222"/>
      <c r="H27" s="222"/>
      <c r="I27" s="222"/>
      <c r="J27" s="222"/>
      <c r="K27" s="222"/>
      <c r="L27" s="222"/>
      <c r="M27" s="222"/>
    </row>
    <row r="28" spans="2:13" x14ac:dyDescent="0.2">
      <c r="B28" s="166"/>
      <c r="C28" s="222"/>
      <c r="D28" s="222"/>
      <c r="E28" s="222"/>
      <c r="F28" s="222"/>
      <c r="G28" s="222"/>
      <c r="H28" s="222"/>
      <c r="I28" s="222"/>
      <c r="J28" s="222"/>
      <c r="K28" s="222"/>
      <c r="L28" s="222"/>
      <c r="M28" s="222"/>
    </row>
    <row r="29" spans="2:13" x14ac:dyDescent="0.2">
      <c r="B29" s="166"/>
      <c r="C29" s="222"/>
      <c r="D29" s="222"/>
      <c r="E29" s="222"/>
      <c r="F29" s="222"/>
      <c r="G29" s="222"/>
      <c r="H29" s="222"/>
      <c r="I29" s="222"/>
      <c r="J29" s="222"/>
      <c r="K29" s="222"/>
      <c r="L29" s="222"/>
      <c r="M29" s="222"/>
    </row>
    <row r="30" spans="2:13" x14ac:dyDescent="0.2">
      <c r="B30" s="166"/>
      <c r="C30" s="222"/>
      <c r="D30" s="222"/>
      <c r="E30" s="222"/>
      <c r="F30" s="222"/>
      <c r="G30" s="222"/>
      <c r="H30" s="222"/>
      <c r="I30" s="222"/>
      <c r="J30" s="222"/>
      <c r="K30" s="222"/>
      <c r="L30" s="222"/>
      <c r="M30" s="222"/>
    </row>
    <row r="31" spans="2:13" x14ac:dyDescent="0.2">
      <c r="B31" s="166"/>
      <c r="C31" s="222"/>
      <c r="D31" s="222"/>
      <c r="E31" s="222"/>
      <c r="F31" s="222"/>
      <c r="G31" s="222"/>
      <c r="H31" s="222"/>
      <c r="I31" s="222"/>
      <c r="J31" s="222"/>
      <c r="K31" s="222"/>
      <c r="L31" s="222"/>
      <c r="M31" s="222"/>
    </row>
    <row r="32" spans="2:13" x14ac:dyDescent="0.2">
      <c r="B32" s="166"/>
      <c r="C32" s="222"/>
      <c r="D32" s="222"/>
      <c r="E32" s="222"/>
      <c r="F32" s="222"/>
      <c r="G32" s="222"/>
      <c r="H32" s="222"/>
      <c r="I32" s="222"/>
      <c r="J32" s="222"/>
      <c r="K32" s="222"/>
      <c r="L32" s="222"/>
      <c r="M32" s="222"/>
    </row>
    <row r="33" spans="2:13" x14ac:dyDescent="0.2">
      <c r="B33" s="166"/>
      <c r="C33" s="222"/>
      <c r="D33" s="222"/>
      <c r="E33" s="222"/>
      <c r="F33" s="222"/>
      <c r="G33" s="222"/>
      <c r="H33" s="222"/>
      <c r="I33" s="222"/>
      <c r="J33" s="222"/>
      <c r="K33" s="222"/>
      <c r="L33" s="222"/>
      <c r="M33" s="222"/>
    </row>
    <row r="34" spans="2:13" x14ac:dyDescent="0.2">
      <c r="B34" s="166"/>
      <c r="C34" s="222"/>
      <c r="D34" s="222"/>
      <c r="E34" s="222"/>
      <c r="F34" s="222"/>
      <c r="G34" s="222"/>
      <c r="H34" s="222"/>
      <c r="I34" s="222"/>
      <c r="J34" s="222"/>
      <c r="K34" s="222"/>
      <c r="L34" s="222"/>
      <c r="M34" s="222"/>
    </row>
    <row r="35" spans="2:13" x14ac:dyDescent="0.2">
      <c r="B35" s="166"/>
      <c r="C35" s="222"/>
      <c r="D35" s="222"/>
      <c r="E35" s="222"/>
      <c r="F35" s="222"/>
      <c r="G35" s="222"/>
      <c r="H35" s="222"/>
      <c r="I35" s="222"/>
      <c r="J35" s="222"/>
      <c r="K35" s="222"/>
      <c r="L35" s="222"/>
      <c r="M35" s="222"/>
    </row>
    <row r="36" spans="2:13" x14ac:dyDescent="0.2">
      <c r="C36" s="222"/>
      <c r="D36" s="222"/>
      <c r="E36" s="222"/>
      <c r="F36" s="222"/>
      <c r="G36" s="222"/>
      <c r="H36" s="222"/>
      <c r="I36" s="222"/>
      <c r="J36" s="222"/>
      <c r="K36" s="222"/>
      <c r="L36" s="222"/>
      <c r="M36" s="222"/>
    </row>
    <row r="37" spans="2:13" x14ac:dyDescent="0.2">
      <c r="C37" s="222"/>
      <c r="D37" s="222"/>
      <c r="E37" s="222"/>
      <c r="F37" s="222"/>
      <c r="G37" s="222"/>
      <c r="H37" s="222"/>
      <c r="I37" s="222"/>
      <c r="J37" s="222"/>
      <c r="K37" s="222"/>
      <c r="L37" s="222"/>
      <c r="M37" s="222"/>
    </row>
    <row r="38" spans="2:13" x14ac:dyDescent="0.2">
      <c r="C38" s="222"/>
      <c r="D38" s="222"/>
      <c r="E38" s="222"/>
      <c r="F38" s="222"/>
      <c r="G38" s="222"/>
      <c r="H38" s="222"/>
      <c r="I38" s="222"/>
      <c r="J38" s="222"/>
      <c r="K38" s="222"/>
      <c r="L38" s="222"/>
      <c r="M38" s="222"/>
    </row>
  </sheetData>
  <mergeCells count="7">
    <mergeCell ref="B20:L20"/>
    <mergeCell ref="B4:B5"/>
    <mergeCell ref="C4:D4"/>
    <mergeCell ref="E4:F4"/>
    <mergeCell ref="G4:H4"/>
    <mergeCell ref="I4:J4"/>
    <mergeCell ref="K4:L4"/>
  </mergeCells>
  <pageMargins left="0.78740157480314965" right="0.78740157480314965" top="0.98425196850393704" bottom="0.98425196850393704" header="0.51181102362204722" footer="0.51181102362204722"/>
  <pageSetup paperSize="9" scale="92"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4918"/>
    <pageSetUpPr fitToPage="1"/>
  </sheetPr>
  <dimension ref="B1:AF37"/>
  <sheetViews>
    <sheetView showGridLines="0" zoomScaleNormal="100" zoomScaleSheetLayoutView="100" zoomScalePageLayoutView="70" workbookViewId="0">
      <selection activeCell="I34" sqref="I34"/>
    </sheetView>
  </sheetViews>
  <sheetFormatPr baseColWidth="10" defaultRowHeight="12.75" x14ac:dyDescent="0.2"/>
  <cols>
    <col min="1" max="1" width="2.7109375" style="18" customWidth="1"/>
    <col min="2" max="2" width="20.7109375" style="18" customWidth="1"/>
    <col min="3" max="3" width="11.28515625" style="18" customWidth="1"/>
    <col min="4" max="4" width="10.85546875" style="18" customWidth="1"/>
    <col min="5" max="5" width="11.28515625" style="18" customWidth="1"/>
    <col min="6" max="6" width="10.85546875" style="18" customWidth="1"/>
    <col min="7" max="7" width="11.28515625" style="18" customWidth="1"/>
    <col min="8" max="8" width="10.85546875" style="18" customWidth="1"/>
    <col min="9" max="9" width="11.28515625" style="18" customWidth="1"/>
    <col min="10" max="10" width="10.85546875" style="18" customWidth="1"/>
    <col min="11" max="11" width="11.28515625" style="18" customWidth="1"/>
    <col min="12" max="12" width="10.85546875" style="18" customWidth="1"/>
    <col min="13" max="15" width="10.7109375" style="18" customWidth="1"/>
    <col min="16" max="17" width="11.42578125" style="18" customWidth="1"/>
    <col min="18" max="16384" width="11.42578125" style="18"/>
  </cols>
  <sheetData>
    <row r="1" spans="2:32" s="55" customFormat="1" ht="15.75" x14ac:dyDescent="0.2">
      <c r="B1" s="53" t="str">
        <f>Inhaltsverzeichnis!B45&amp;" "&amp;Inhaltsverzeichnis!C45&amp;" "&amp;Inhaltsverzeichnis!D45</f>
        <v>Tabelle 17:  Altersrentnerinnen und -rentner, Einkommen und Vermögen nach Stufe des Reinvermögens, 2017</v>
      </c>
      <c r="C1" s="54"/>
      <c r="D1" s="54"/>
      <c r="E1" s="54"/>
      <c r="F1" s="54"/>
      <c r="G1" s="54"/>
      <c r="H1" s="54"/>
      <c r="I1" s="54"/>
      <c r="J1" s="54"/>
      <c r="K1" s="54"/>
      <c r="L1" s="54"/>
      <c r="M1" s="54"/>
      <c r="N1" s="54"/>
      <c r="O1" s="54"/>
      <c r="P1" s="54"/>
      <c r="Q1" s="54"/>
      <c r="R1" s="54"/>
      <c r="S1" s="54"/>
      <c r="T1" s="54"/>
      <c r="U1" s="54"/>
      <c r="V1" s="54"/>
      <c r="W1" s="54"/>
      <c r="X1" s="53"/>
      <c r="Y1" s="53"/>
      <c r="Z1" s="53"/>
      <c r="AA1" s="53"/>
      <c r="AB1" s="53"/>
      <c r="AC1" s="53"/>
      <c r="AD1" s="53"/>
      <c r="AE1" s="53"/>
      <c r="AF1" s="53"/>
    </row>
    <row r="2" spans="2:32" s="55" customFormat="1" ht="15.75" x14ac:dyDescent="0.2">
      <c r="B2" s="195"/>
      <c r="C2" s="54"/>
      <c r="D2" s="54"/>
      <c r="E2" s="54"/>
      <c r="F2" s="54"/>
      <c r="G2" s="54"/>
      <c r="H2" s="54"/>
      <c r="I2" s="54"/>
      <c r="J2" s="54"/>
      <c r="K2" s="54"/>
      <c r="L2" s="54"/>
      <c r="M2" s="54"/>
      <c r="N2" s="54"/>
      <c r="O2" s="54"/>
      <c r="P2" s="54"/>
      <c r="Q2" s="54"/>
      <c r="R2" s="54"/>
      <c r="S2" s="54"/>
      <c r="T2" s="54"/>
      <c r="U2" s="54"/>
      <c r="V2" s="54"/>
      <c r="W2" s="54"/>
      <c r="X2" s="53"/>
      <c r="Y2" s="53"/>
      <c r="Z2" s="53"/>
      <c r="AA2" s="53"/>
      <c r="AB2" s="53"/>
      <c r="AC2" s="53"/>
      <c r="AD2" s="53"/>
      <c r="AE2" s="53"/>
      <c r="AF2" s="53"/>
    </row>
    <row r="4" spans="2:32" ht="28.5" customHeight="1" x14ac:dyDescent="0.2">
      <c r="B4" s="279" t="s">
        <v>566</v>
      </c>
      <c r="C4" s="281" t="s">
        <v>471</v>
      </c>
      <c r="D4" s="275"/>
      <c r="E4" s="278" t="s">
        <v>577</v>
      </c>
      <c r="F4" s="277"/>
      <c r="G4" s="278" t="s">
        <v>578</v>
      </c>
      <c r="H4" s="275"/>
      <c r="I4" s="278" t="s">
        <v>579</v>
      </c>
      <c r="J4" s="275"/>
      <c r="K4" s="278" t="s">
        <v>580</v>
      </c>
      <c r="L4" s="275"/>
      <c r="M4" s="64"/>
      <c r="N4" s="64"/>
    </row>
    <row r="5" spans="2:32" x14ac:dyDescent="0.2">
      <c r="B5" s="280"/>
      <c r="C5" s="117" t="s">
        <v>1</v>
      </c>
      <c r="D5" s="117" t="s">
        <v>514</v>
      </c>
      <c r="E5" s="117" t="s">
        <v>1</v>
      </c>
      <c r="F5" s="146" t="s">
        <v>514</v>
      </c>
      <c r="G5" s="117" t="s">
        <v>1</v>
      </c>
      <c r="H5" s="146" t="s">
        <v>514</v>
      </c>
      <c r="I5" s="117" t="s">
        <v>1</v>
      </c>
      <c r="J5" s="146" t="s">
        <v>514</v>
      </c>
      <c r="K5" s="117" t="s">
        <v>1</v>
      </c>
      <c r="L5" s="146" t="s">
        <v>514</v>
      </c>
      <c r="M5" s="64"/>
      <c r="N5" s="64"/>
    </row>
    <row r="6" spans="2:32" x14ac:dyDescent="0.2">
      <c r="B6" s="92">
        <v>0</v>
      </c>
      <c r="C6" s="77">
        <v>3820.8764999999999</v>
      </c>
      <c r="D6" s="210">
        <v>4.5417797999999996</v>
      </c>
      <c r="E6" s="77">
        <v>207022</v>
      </c>
      <c r="F6" s="210">
        <v>3.1784729999999999</v>
      </c>
      <c r="G6" s="77">
        <v>168941.5</v>
      </c>
      <c r="H6" s="210">
        <v>3.0391460000000001</v>
      </c>
      <c r="I6" s="77">
        <v>883209.5</v>
      </c>
      <c r="J6" s="210">
        <v>1.1067472</v>
      </c>
      <c r="K6" s="100">
        <v>0</v>
      </c>
      <c r="L6" s="210">
        <v>0</v>
      </c>
      <c r="M6" s="64"/>
      <c r="N6" s="64"/>
    </row>
    <row r="7" spans="2:32" x14ac:dyDescent="0.2">
      <c r="B7" s="103" t="s">
        <v>29</v>
      </c>
      <c r="C7" s="77">
        <v>8219.7055</v>
      </c>
      <c r="D7" s="210">
        <v>9.7705573000000001</v>
      </c>
      <c r="E7" s="77">
        <v>311493.3</v>
      </c>
      <c r="F7" s="210">
        <v>4.7824549999999997</v>
      </c>
      <c r="G7" s="77">
        <v>244577.4</v>
      </c>
      <c r="H7" s="210">
        <v>4.3997859999999998</v>
      </c>
      <c r="I7" s="77">
        <v>314360.7</v>
      </c>
      <c r="J7" s="210">
        <v>0.39392450000000001</v>
      </c>
      <c r="K7" s="77">
        <v>69496.62</v>
      </c>
      <c r="L7" s="210">
        <v>0.1119271</v>
      </c>
    </row>
    <row r="8" spans="2:32" x14ac:dyDescent="0.2">
      <c r="B8" s="88" t="s">
        <v>30</v>
      </c>
      <c r="C8" s="77">
        <v>3763.3517000000002</v>
      </c>
      <c r="D8" s="210">
        <v>4.4734015999999999</v>
      </c>
      <c r="E8" s="77">
        <v>172305.5</v>
      </c>
      <c r="F8" s="210">
        <v>2.6454610000000001</v>
      </c>
      <c r="G8" s="77">
        <v>138375.79999999999</v>
      </c>
      <c r="H8" s="210">
        <v>2.4892889999999999</v>
      </c>
      <c r="I8" s="77">
        <v>413707.2</v>
      </c>
      <c r="J8" s="210">
        <v>0.51841530000000002</v>
      </c>
      <c r="K8" s="77">
        <v>139972.43</v>
      </c>
      <c r="L8" s="210">
        <v>0.2254313</v>
      </c>
    </row>
    <row r="9" spans="2:32" x14ac:dyDescent="0.2">
      <c r="B9" s="88" t="s">
        <v>31</v>
      </c>
      <c r="C9" s="77">
        <v>6056.5717000000004</v>
      </c>
      <c r="D9" s="210">
        <v>7.1992946</v>
      </c>
      <c r="E9" s="77">
        <v>317237</v>
      </c>
      <c r="F9" s="210">
        <v>4.8706389999999997</v>
      </c>
      <c r="G9" s="77">
        <v>258712.8</v>
      </c>
      <c r="H9" s="210">
        <v>4.6540730000000003</v>
      </c>
      <c r="I9" s="77">
        <v>1124972.3999999999</v>
      </c>
      <c r="J9" s="210">
        <v>1.4096995999999999</v>
      </c>
      <c r="K9" s="77">
        <v>447404.92</v>
      </c>
      <c r="L9" s="210">
        <v>0.72056379999999998</v>
      </c>
    </row>
    <row r="10" spans="2:32" x14ac:dyDescent="0.2">
      <c r="B10" s="88" t="s">
        <v>32</v>
      </c>
      <c r="C10" s="77">
        <v>13130.0008</v>
      </c>
      <c r="D10" s="210">
        <v>15.6073019</v>
      </c>
      <c r="E10" s="77">
        <v>805803.9</v>
      </c>
      <c r="F10" s="210">
        <v>12.37176</v>
      </c>
      <c r="G10" s="77">
        <v>684170.8</v>
      </c>
      <c r="H10" s="210">
        <v>12.307783000000001</v>
      </c>
      <c r="I10" s="77">
        <v>4471082</v>
      </c>
      <c r="J10" s="210">
        <v>5.6026993999999997</v>
      </c>
      <c r="K10" s="77">
        <v>2247330.2200000002</v>
      </c>
      <c r="L10" s="210">
        <v>3.6194164999999998</v>
      </c>
      <c r="N10" s="196"/>
      <c r="P10" s="25"/>
      <c r="Q10" s="26"/>
      <c r="R10" s="26"/>
      <c r="S10" s="26"/>
      <c r="T10" s="26"/>
    </row>
    <row r="11" spans="2:32" x14ac:dyDescent="0.2">
      <c r="B11" s="88" t="s">
        <v>33</v>
      </c>
      <c r="C11" s="77">
        <v>16094.3287</v>
      </c>
      <c r="D11" s="210">
        <v>19.130924100000001</v>
      </c>
      <c r="E11" s="77">
        <v>1113038.7</v>
      </c>
      <c r="F11" s="210">
        <v>17.088832</v>
      </c>
      <c r="G11" s="77">
        <v>952637.9</v>
      </c>
      <c r="H11" s="210">
        <v>17.137329000000001</v>
      </c>
      <c r="I11" s="77">
        <v>9107059.4000000004</v>
      </c>
      <c r="J11" s="210">
        <v>11.412028599999999</v>
      </c>
      <c r="K11" s="77">
        <v>5928810.46</v>
      </c>
      <c r="L11" s="210">
        <v>9.5485898000000002</v>
      </c>
      <c r="P11" s="26"/>
      <c r="Q11" s="27"/>
      <c r="R11" s="27"/>
      <c r="S11" s="27"/>
      <c r="T11" s="27"/>
    </row>
    <row r="12" spans="2:32" x14ac:dyDescent="0.2">
      <c r="B12" s="88" t="s">
        <v>34</v>
      </c>
      <c r="C12" s="77">
        <v>10836.4324</v>
      </c>
      <c r="D12" s="210">
        <v>12.880994899999999</v>
      </c>
      <c r="E12" s="77">
        <v>824355.7</v>
      </c>
      <c r="F12" s="210">
        <v>12.656591000000001</v>
      </c>
      <c r="G12" s="77">
        <v>708928.8</v>
      </c>
      <c r="H12" s="210">
        <v>12.753163000000001</v>
      </c>
      <c r="I12" s="77">
        <v>8863088.4000000004</v>
      </c>
      <c r="J12" s="210">
        <v>11.106309299999999</v>
      </c>
      <c r="K12" s="77">
        <v>6683335.2300000004</v>
      </c>
      <c r="L12" s="210">
        <v>10.7637825</v>
      </c>
      <c r="P12" s="26"/>
      <c r="Q12" s="27"/>
      <c r="R12" s="27"/>
      <c r="S12" s="27"/>
      <c r="T12" s="27"/>
    </row>
    <row r="13" spans="2:32" x14ac:dyDescent="0.2">
      <c r="B13" s="88" t="s">
        <v>35</v>
      </c>
      <c r="C13" s="77">
        <v>6841.4413000000004</v>
      </c>
      <c r="D13" s="210">
        <v>8.1322493999999992</v>
      </c>
      <c r="E13" s="77">
        <v>577583.19999999995</v>
      </c>
      <c r="F13" s="210">
        <v>8.8678170000000005</v>
      </c>
      <c r="G13" s="77">
        <v>498438</v>
      </c>
      <c r="H13" s="210">
        <v>8.9665710000000001</v>
      </c>
      <c r="I13" s="77">
        <v>7446303.9000000004</v>
      </c>
      <c r="J13" s="210">
        <v>9.3309408999999999</v>
      </c>
      <c r="K13" s="77">
        <v>5911335.0999999996</v>
      </c>
      <c r="L13" s="210">
        <v>9.5204450000000005</v>
      </c>
      <c r="P13" s="26"/>
      <c r="Q13" s="27"/>
      <c r="R13" s="27"/>
      <c r="S13" s="27"/>
      <c r="T13" s="27"/>
    </row>
    <row r="14" spans="2:32" x14ac:dyDescent="0.2">
      <c r="B14" s="88" t="s">
        <v>36</v>
      </c>
      <c r="C14" s="77">
        <v>14309.002699999999</v>
      </c>
      <c r="D14" s="210">
        <v>17.008752000000001</v>
      </c>
      <c r="E14" s="77">
        <v>1702242.4</v>
      </c>
      <c r="F14" s="210">
        <v>26.135059999999999</v>
      </c>
      <c r="G14" s="77">
        <v>1471665.2</v>
      </c>
      <c r="H14" s="210">
        <v>26.47429</v>
      </c>
      <c r="I14" s="77">
        <v>31285141.600000001</v>
      </c>
      <c r="J14" s="210">
        <v>39.203316399999999</v>
      </c>
      <c r="K14" s="77">
        <v>26212148.609999999</v>
      </c>
      <c r="L14" s="210">
        <v>42.2157287</v>
      </c>
      <c r="P14" s="26"/>
      <c r="Q14" s="27"/>
      <c r="R14" s="27"/>
      <c r="S14" s="27"/>
      <c r="T14" s="27"/>
    </row>
    <row r="15" spans="2:32" x14ac:dyDescent="0.2">
      <c r="B15" s="88" t="s">
        <v>37</v>
      </c>
      <c r="C15" s="77">
        <v>711.15520000000004</v>
      </c>
      <c r="D15" s="210">
        <v>0.84533230000000004</v>
      </c>
      <c r="E15" s="77">
        <v>214209.8</v>
      </c>
      <c r="F15" s="210">
        <v>3.2888310000000001</v>
      </c>
      <c r="G15" s="77">
        <v>189610.2</v>
      </c>
      <c r="H15" s="210">
        <v>3.410962</v>
      </c>
      <c r="I15" s="77">
        <v>5451450.2000000002</v>
      </c>
      <c r="J15" s="210">
        <v>6.8311957000000003</v>
      </c>
      <c r="K15" s="77">
        <v>4767967.1900000004</v>
      </c>
      <c r="L15" s="210">
        <v>7.6790045999999998</v>
      </c>
      <c r="P15" s="26"/>
      <c r="Q15" s="27"/>
      <c r="R15" s="27"/>
      <c r="S15" s="27"/>
      <c r="T15" s="27"/>
    </row>
    <row r="16" spans="2:32" x14ac:dyDescent="0.2">
      <c r="B16" s="92" t="s">
        <v>505</v>
      </c>
      <c r="C16" s="77">
        <v>344.4273</v>
      </c>
      <c r="D16" s="210">
        <v>0.4094121</v>
      </c>
      <c r="E16" s="77">
        <v>267960.5</v>
      </c>
      <c r="F16" s="210">
        <v>4.1140819999999998</v>
      </c>
      <c r="G16" s="77">
        <v>242788.6</v>
      </c>
      <c r="H16" s="210">
        <v>4.3676069999999996</v>
      </c>
      <c r="I16" s="77">
        <v>10441907.9</v>
      </c>
      <c r="J16" s="210">
        <v>13.0847233</v>
      </c>
      <c r="K16" s="77">
        <v>9683153.0700000003</v>
      </c>
      <c r="L16" s="210">
        <v>15.5951108</v>
      </c>
      <c r="P16" s="26"/>
      <c r="Q16" s="27"/>
      <c r="R16" s="27"/>
      <c r="S16" s="27"/>
      <c r="T16" s="27"/>
    </row>
    <row r="17" spans="2:20" ht="13.5" thickBot="1" x14ac:dyDescent="0.25">
      <c r="B17" s="122" t="s">
        <v>0</v>
      </c>
      <c r="C17" s="123">
        <f>SUM(C6:C16)</f>
        <v>84127.293799999985</v>
      </c>
      <c r="D17" s="209">
        <f t="shared" ref="D17:L17" si="0">SUM(D6:D16)</f>
        <v>99.999999999999986</v>
      </c>
      <c r="E17" s="123">
        <f t="shared" si="0"/>
        <v>6513252.0000000009</v>
      </c>
      <c r="F17" s="209">
        <f t="shared" si="0"/>
        <v>100.00000099999998</v>
      </c>
      <c r="G17" s="123">
        <f t="shared" si="0"/>
        <v>5558847</v>
      </c>
      <c r="H17" s="209">
        <f t="shared" si="0"/>
        <v>99.999999000000003</v>
      </c>
      <c r="I17" s="123">
        <f t="shared" si="0"/>
        <v>79802283.200000003</v>
      </c>
      <c r="J17" s="209">
        <f t="shared" si="0"/>
        <v>100.00000019999999</v>
      </c>
      <c r="K17" s="123">
        <f t="shared" si="0"/>
        <v>62090953.850000001</v>
      </c>
      <c r="L17" s="209">
        <f t="shared" si="0"/>
        <v>100.00000009999999</v>
      </c>
      <c r="P17" s="26"/>
      <c r="Q17" s="27"/>
      <c r="R17" s="27"/>
      <c r="S17" s="27"/>
      <c r="T17" s="27"/>
    </row>
    <row r="18" spans="2:20" x14ac:dyDescent="0.2">
      <c r="B18" s="64"/>
      <c r="C18" s="64"/>
      <c r="D18" s="64"/>
      <c r="E18" s="64"/>
      <c r="F18" s="64"/>
      <c r="G18" s="64"/>
      <c r="H18" s="64"/>
      <c r="I18" s="64"/>
      <c r="J18" s="64"/>
      <c r="K18" s="64"/>
      <c r="L18" s="64"/>
      <c r="P18" s="26"/>
      <c r="Q18" s="27"/>
      <c r="R18" s="27"/>
      <c r="S18" s="27"/>
      <c r="T18" s="27"/>
    </row>
    <row r="19" spans="2:20" x14ac:dyDescent="0.2">
      <c r="B19" s="288" t="s">
        <v>366</v>
      </c>
      <c r="C19" s="283"/>
      <c r="D19" s="283"/>
      <c r="E19" s="283"/>
      <c r="F19" s="283"/>
      <c r="G19" s="283"/>
      <c r="H19" s="283"/>
      <c r="I19" s="283"/>
      <c r="J19" s="283"/>
      <c r="K19" s="283"/>
      <c r="L19" s="283"/>
      <c r="P19" s="26"/>
      <c r="Q19" s="27"/>
      <c r="R19" s="27"/>
      <c r="S19" s="27"/>
      <c r="T19" s="27"/>
    </row>
    <row r="22" spans="2:20" x14ac:dyDescent="0.2">
      <c r="B22" s="166"/>
      <c r="C22" s="166"/>
      <c r="D22" s="166"/>
      <c r="E22" s="166"/>
      <c r="F22" s="166"/>
      <c r="G22" s="166"/>
      <c r="H22" s="166"/>
      <c r="I22" s="166"/>
      <c r="J22" s="166"/>
      <c r="K22" s="166"/>
      <c r="L22" s="166"/>
    </row>
    <row r="23" spans="2:20" x14ac:dyDescent="0.2">
      <c r="B23" s="166"/>
      <c r="C23" s="222"/>
      <c r="D23" s="222"/>
      <c r="E23" s="222"/>
      <c r="F23" s="222"/>
      <c r="G23" s="222"/>
      <c r="H23" s="222"/>
      <c r="I23" s="222"/>
      <c r="J23" s="222"/>
      <c r="K23" s="222"/>
      <c r="L23" s="222"/>
      <c r="M23" s="222"/>
    </row>
    <row r="24" spans="2:20" x14ac:dyDescent="0.2">
      <c r="B24" s="166"/>
      <c r="C24" s="222"/>
      <c r="D24" s="222"/>
      <c r="E24" s="222"/>
      <c r="F24" s="222"/>
      <c r="G24" s="222"/>
      <c r="H24" s="222"/>
      <c r="I24" s="222"/>
      <c r="J24" s="222"/>
      <c r="K24" s="222"/>
      <c r="L24" s="222"/>
      <c r="M24" s="222"/>
    </row>
    <row r="25" spans="2:20" x14ac:dyDescent="0.2">
      <c r="B25" s="166"/>
      <c r="C25" s="222"/>
      <c r="D25" s="222"/>
      <c r="E25" s="222"/>
      <c r="F25" s="222"/>
      <c r="G25" s="222"/>
      <c r="H25" s="222"/>
      <c r="I25" s="222"/>
      <c r="J25" s="222"/>
      <c r="K25" s="222"/>
      <c r="L25" s="222"/>
      <c r="M25" s="222"/>
    </row>
    <row r="26" spans="2:20" x14ac:dyDescent="0.2">
      <c r="B26" s="166"/>
      <c r="C26" s="222"/>
      <c r="D26" s="222"/>
      <c r="E26" s="222"/>
      <c r="F26" s="222"/>
      <c r="G26" s="222"/>
      <c r="H26" s="222"/>
      <c r="I26" s="222"/>
      <c r="J26" s="222"/>
      <c r="K26" s="222"/>
      <c r="L26" s="222"/>
      <c r="M26" s="222"/>
    </row>
    <row r="27" spans="2:20" x14ac:dyDescent="0.2">
      <c r="B27" s="166"/>
      <c r="C27" s="222"/>
      <c r="D27" s="222"/>
      <c r="E27" s="222"/>
      <c r="F27" s="222"/>
      <c r="G27" s="222"/>
      <c r="H27" s="222"/>
      <c r="I27" s="222"/>
      <c r="J27" s="222"/>
      <c r="K27" s="222"/>
      <c r="L27" s="222"/>
      <c r="M27" s="222"/>
    </row>
    <row r="28" spans="2:20" x14ac:dyDescent="0.2">
      <c r="B28" s="166"/>
      <c r="C28" s="222"/>
      <c r="D28" s="222"/>
      <c r="E28" s="222"/>
      <c r="F28" s="222"/>
      <c r="G28" s="222"/>
      <c r="H28" s="222"/>
      <c r="I28" s="222"/>
      <c r="J28" s="222"/>
      <c r="K28" s="222"/>
      <c r="L28" s="222"/>
      <c r="M28" s="222"/>
    </row>
    <row r="29" spans="2:20" x14ac:dyDescent="0.2">
      <c r="B29" s="166"/>
      <c r="C29" s="222"/>
      <c r="D29" s="222"/>
      <c r="E29" s="222"/>
      <c r="F29" s="222"/>
      <c r="G29" s="222"/>
      <c r="H29" s="222"/>
      <c r="I29" s="222"/>
      <c r="J29" s="222"/>
      <c r="K29" s="222"/>
      <c r="L29" s="222"/>
      <c r="M29" s="222"/>
    </row>
    <row r="30" spans="2:20" x14ac:dyDescent="0.2">
      <c r="B30" s="166"/>
      <c r="C30" s="222"/>
      <c r="D30" s="222"/>
      <c r="E30" s="222"/>
      <c r="F30" s="222"/>
      <c r="G30" s="222"/>
      <c r="H30" s="222"/>
      <c r="I30" s="222"/>
      <c r="J30" s="222"/>
      <c r="K30" s="222"/>
      <c r="L30" s="222"/>
      <c r="M30" s="222"/>
    </row>
    <row r="31" spans="2:20" x14ac:dyDescent="0.2">
      <c r="B31" s="166"/>
      <c r="C31" s="222"/>
      <c r="D31" s="222"/>
      <c r="E31" s="222"/>
      <c r="F31" s="222"/>
      <c r="G31" s="222"/>
      <c r="H31" s="222"/>
      <c r="I31" s="222"/>
      <c r="J31" s="222"/>
      <c r="K31" s="222"/>
      <c r="L31" s="222"/>
      <c r="M31" s="222"/>
    </row>
    <row r="32" spans="2:20" x14ac:dyDescent="0.2">
      <c r="B32" s="166"/>
      <c r="C32" s="222"/>
      <c r="D32" s="222"/>
      <c r="E32" s="222"/>
      <c r="F32" s="222"/>
      <c r="G32" s="222"/>
      <c r="H32" s="222"/>
      <c r="I32" s="222"/>
      <c r="J32" s="222"/>
      <c r="K32" s="222"/>
      <c r="L32" s="222"/>
      <c r="M32" s="222"/>
    </row>
    <row r="33" spans="2:13" x14ac:dyDescent="0.2">
      <c r="B33" s="166"/>
      <c r="C33" s="222"/>
      <c r="D33" s="222"/>
      <c r="E33" s="222"/>
      <c r="F33" s="222"/>
      <c r="G33" s="222"/>
      <c r="H33" s="222"/>
      <c r="I33" s="222"/>
      <c r="J33" s="222"/>
      <c r="K33" s="222"/>
      <c r="L33" s="222"/>
      <c r="M33" s="222"/>
    </row>
    <row r="34" spans="2:13" x14ac:dyDescent="0.2">
      <c r="B34" s="166"/>
      <c r="C34" s="222"/>
      <c r="D34" s="222"/>
      <c r="E34" s="222"/>
      <c r="F34" s="222"/>
      <c r="G34" s="222"/>
      <c r="H34" s="222"/>
      <c r="I34" s="222"/>
      <c r="J34" s="222"/>
      <c r="K34" s="222"/>
      <c r="L34" s="222"/>
      <c r="M34" s="222"/>
    </row>
    <row r="35" spans="2:13" x14ac:dyDescent="0.2">
      <c r="C35" s="222"/>
      <c r="D35" s="222"/>
      <c r="E35" s="222"/>
      <c r="F35" s="222"/>
      <c r="G35" s="222"/>
      <c r="H35" s="222"/>
      <c r="I35" s="222"/>
      <c r="J35" s="222"/>
      <c r="K35" s="222"/>
      <c r="L35" s="222"/>
      <c r="M35" s="222"/>
    </row>
    <row r="36" spans="2:13" x14ac:dyDescent="0.2">
      <c r="C36" s="222"/>
      <c r="D36" s="222"/>
      <c r="E36" s="222"/>
      <c r="F36" s="222"/>
      <c r="G36" s="222"/>
      <c r="H36" s="222"/>
      <c r="I36" s="222"/>
      <c r="J36" s="222"/>
      <c r="K36" s="222"/>
      <c r="L36" s="222"/>
      <c r="M36" s="222"/>
    </row>
    <row r="37" spans="2:13" x14ac:dyDescent="0.2">
      <c r="C37" s="222"/>
      <c r="D37" s="222"/>
      <c r="E37" s="222"/>
      <c r="F37" s="222"/>
      <c r="G37" s="222"/>
      <c r="H37" s="222"/>
      <c r="I37" s="222"/>
      <c r="J37" s="222"/>
      <c r="K37" s="222"/>
      <c r="L37" s="222"/>
      <c r="M37" s="222"/>
    </row>
  </sheetData>
  <mergeCells count="7">
    <mergeCell ref="B19:L19"/>
    <mergeCell ref="B4:B5"/>
    <mergeCell ref="C4:D4"/>
    <mergeCell ref="E4:F4"/>
    <mergeCell ref="G4:H4"/>
    <mergeCell ref="I4:J4"/>
    <mergeCell ref="K4:L4"/>
  </mergeCells>
  <pageMargins left="0.78740157480314965" right="0.78740157480314965" top="0.98425196850393704" bottom="0.98425196850393704" header="0.51181102362204722" footer="0.51181102362204722"/>
  <pageSetup paperSize="9" scale="90"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4918"/>
    <pageSetUpPr fitToPage="1"/>
  </sheetPr>
  <dimension ref="B1:Y41"/>
  <sheetViews>
    <sheetView showGridLines="0" zoomScaleNormal="100" zoomScaleSheetLayoutView="100" workbookViewId="0">
      <selection activeCell="B1" sqref="B1"/>
    </sheetView>
  </sheetViews>
  <sheetFormatPr baseColWidth="10" defaultRowHeight="12.75" x14ac:dyDescent="0.2"/>
  <cols>
    <col min="1" max="1" width="2.7109375" style="18" customWidth="1"/>
    <col min="2" max="2" width="41.28515625" style="18" customWidth="1"/>
    <col min="3" max="8" width="10.7109375" style="18" customWidth="1"/>
    <col min="9" max="16384" width="11.42578125" style="18"/>
  </cols>
  <sheetData>
    <row r="1" spans="2:25" s="55" customFormat="1" ht="15.75" x14ac:dyDescent="0.2">
      <c r="B1" s="53" t="str">
        <f>Inhaltsverzeichnis!B46&amp;" "&amp;Inhaltsverzeichnis!C46&amp;" "&amp;Inhaltsverzeichnis!D46</f>
        <v>Tabelle 18:  Reineinkommen und Reinvermögen der Altersrentnerinnen und -rentner nach Zivilstand und Altersklasse in Jahren, 2017</v>
      </c>
      <c r="C1" s="54"/>
      <c r="D1" s="54"/>
      <c r="E1" s="54"/>
      <c r="F1" s="54"/>
      <c r="G1" s="54"/>
      <c r="H1" s="54"/>
      <c r="I1" s="54"/>
      <c r="J1" s="54"/>
      <c r="K1" s="54"/>
      <c r="L1" s="54"/>
      <c r="M1" s="54"/>
      <c r="N1" s="54"/>
      <c r="O1" s="54"/>
      <c r="P1" s="54"/>
      <c r="Q1" s="53"/>
      <c r="R1" s="53"/>
      <c r="S1" s="53"/>
      <c r="T1" s="53"/>
      <c r="U1" s="53"/>
      <c r="V1" s="53"/>
      <c r="W1" s="53"/>
      <c r="X1" s="53"/>
      <c r="Y1" s="53"/>
    </row>
    <row r="2" spans="2:25" s="55" customFormat="1" ht="15.75" x14ac:dyDescent="0.2">
      <c r="B2" s="195"/>
      <c r="C2" s="54"/>
      <c r="D2" s="54"/>
      <c r="E2" s="54"/>
      <c r="F2" s="54"/>
      <c r="G2" s="54"/>
      <c r="H2" s="54"/>
      <c r="I2" s="54"/>
      <c r="J2" s="54"/>
      <c r="K2" s="54"/>
      <c r="L2" s="54"/>
      <c r="M2" s="54"/>
      <c r="N2" s="54"/>
      <c r="O2" s="54"/>
      <c r="P2" s="54"/>
      <c r="Q2" s="53"/>
      <c r="R2" s="53"/>
      <c r="S2" s="53"/>
      <c r="T2" s="53"/>
      <c r="U2" s="53"/>
      <c r="V2" s="53"/>
      <c r="W2" s="53"/>
      <c r="X2" s="53"/>
      <c r="Y2" s="53"/>
    </row>
    <row r="4" spans="2:25" ht="21.75" customHeight="1" x14ac:dyDescent="0.2">
      <c r="B4" s="303" t="s">
        <v>569</v>
      </c>
      <c r="C4" s="298" t="s">
        <v>69</v>
      </c>
      <c r="D4" s="299"/>
      <c r="E4" s="298" t="s">
        <v>41</v>
      </c>
      <c r="F4" s="299"/>
      <c r="G4" s="306" t="s">
        <v>0</v>
      </c>
      <c r="I4" s="166"/>
      <c r="J4" s="166"/>
      <c r="K4" s="166"/>
      <c r="L4" s="166"/>
      <c r="M4" s="166"/>
      <c r="N4" s="166"/>
      <c r="O4" s="166"/>
      <c r="P4" s="166"/>
      <c r="Q4" s="166"/>
      <c r="R4" s="166"/>
      <c r="S4" s="166"/>
      <c r="T4" s="166"/>
      <c r="U4" s="166"/>
      <c r="V4" s="166"/>
    </row>
    <row r="5" spans="2:25" s="57" customFormat="1" ht="18.75" customHeight="1" x14ac:dyDescent="0.2">
      <c r="B5" s="304"/>
      <c r="C5" s="300"/>
      <c r="D5" s="301"/>
      <c r="E5" s="300"/>
      <c r="F5" s="301"/>
      <c r="G5" s="307"/>
      <c r="I5" s="165"/>
      <c r="J5" s="165"/>
      <c r="K5" s="165"/>
      <c r="L5" s="165"/>
      <c r="M5" s="165"/>
      <c r="N5" s="165"/>
      <c r="O5" s="165"/>
      <c r="P5" s="165"/>
      <c r="Q5" s="165"/>
      <c r="R5" s="165"/>
      <c r="S5" s="165"/>
      <c r="T5" s="165"/>
      <c r="U5" s="165"/>
      <c r="V5" s="165"/>
    </row>
    <row r="6" spans="2:25" s="57" customFormat="1" x14ac:dyDescent="0.2">
      <c r="B6" s="305"/>
      <c r="C6" s="176" t="s">
        <v>529</v>
      </c>
      <c r="D6" s="176" t="s">
        <v>70</v>
      </c>
      <c r="E6" s="176" t="s">
        <v>529</v>
      </c>
      <c r="F6" s="176" t="s">
        <v>70</v>
      </c>
      <c r="G6" s="308"/>
      <c r="I6" s="165"/>
      <c r="J6" s="223"/>
      <c r="K6" s="223"/>
      <c r="L6" s="223"/>
      <c r="M6" s="223"/>
      <c r="N6" s="223"/>
      <c r="O6" s="223"/>
      <c r="P6" s="165"/>
      <c r="Q6" s="165"/>
      <c r="R6" s="165"/>
      <c r="S6" s="165"/>
      <c r="T6" s="165"/>
      <c r="U6" s="165"/>
      <c r="V6" s="165"/>
    </row>
    <row r="7" spans="2:25" s="57" customFormat="1" ht="14.25" x14ac:dyDescent="0.2">
      <c r="B7" s="175" t="s">
        <v>355</v>
      </c>
      <c r="C7" s="104">
        <v>28301</v>
      </c>
      <c r="D7" s="104">
        <v>16492</v>
      </c>
      <c r="E7" s="104">
        <v>31461</v>
      </c>
      <c r="F7" s="104">
        <v>7873</v>
      </c>
      <c r="G7" s="104">
        <v>84127</v>
      </c>
      <c r="I7" s="165"/>
      <c r="J7" s="223"/>
      <c r="K7" s="223"/>
      <c r="L7" s="223"/>
      <c r="M7" s="223"/>
      <c r="N7" s="223"/>
      <c r="O7" s="223"/>
      <c r="P7" s="165"/>
      <c r="Q7" s="165"/>
      <c r="R7" s="165"/>
      <c r="S7" s="165"/>
      <c r="T7" s="165"/>
      <c r="U7" s="165"/>
      <c r="V7" s="165"/>
    </row>
    <row r="8" spans="2:25" x14ac:dyDescent="0.2">
      <c r="B8" s="284" t="s">
        <v>430</v>
      </c>
      <c r="C8" s="285"/>
      <c r="D8" s="285"/>
      <c r="E8" s="285"/>
      <c r="F8" s="285"/>
      <c r="G8" s="285"/>
      <c r="H8" s="32"/>
      <c r="I8" s="167"/>
      <c r="J8" s="167"/>
      <c r="K8" s="167"/>
      <c r="L8" s="222"/>
      <c r="M8" s="222"/>
      <c r="N8" s="222"/>
      <c r="O8" s="222"/>
      <c r="P8" s="166"/>
      <c r="Q8" s="166"/>
      <c r="R8" s="166"/>
      <c r="S8" s="166"/>
      <c r="T8" s="166"/>
      <c r="U8" s="166"/>
      <c r="V8" s="166"/>
    </row>
    <row r="9" spans="2:25" x14ac:dyDescent="0.2">
      <c r="B9" s="87" t="s">
        <v>609</v>
      </c>
      <c r="C9" s="52">
        <v>3961</v>
      </c>
      <c r="D9" s="52">
        <v>233</v>
      </c>
      <c r="E9" s="52">
        <v>8153</v>
      </c>
      <c r="F9" s="52">
        <v>734</v>
      </c>
      <c r="G9" s="52">
        <v>4496</v>
      </c>
      <c r="I9" s="166"/>
      <c r="J9" s="222"/>
      <c r="K9" s="222"/>
      <c r="L9" s="222"/>
      <c r="M9" s="222"/>
      <c r="N9" s="222"/>
      <c r="O9" s="222"/>
      <c r="P9" s="166"/>
      <c r="Q9" s="166"/>
      <c r="R9" s="166"/>
      <c r="S9" s="166"/>
      <c r="T9" s="166"/>
      <c r="U9" s="166"/>
      <c r="V9" s="166"/>
    </row>
    <row r="10" spans="2:25" x14ac:dyDescent="0.2">
      <c r="B10" s="87" t="s">
        <v>540</v>
      </c>
      <c r="C10" s="105">
        <v>0</v>
      </c>
      <c r="D10" s="105">
        <v>0</v>
      </c>
      <c r="E10" s="52">
        <v>7833</v>
      </c>
      <c r="F10" s="52">
        <v>664</v>
      </c>
      <c r="G10" s="52">
        <v>2991</v>
      </c>
      <c r="I10" s="166"/>
      <c r="J10" s="222"/>
      <c r="K10" s="222"/>
      <c r="L10" s="222"/>
      <c r="M10" s="222"/>
      <c r="N10" s="222"/>
      <c r="O10" s="222"/>
      <c r="P10" s="166"/>
      <c r="Q10" s="166"/>
      <c r="R10" s="166"/>
      <c r="S10" s="166"/>
      <c r="T10" s="166"/>
      <c r="U10" s="166"/>
      <c r="V10" s="166"/>
    </row>
    <row r="11" spans="2:25" x14ac:dyDescent="0.2">
      <c r="B11" s="87" t="s">
        <v>610</v>
      </c>
      <c r="C11" s="52">
        <v>1240</v>
      </c>
      <c r="D11" s="52">
        <v>122</v>
      </c>
      <c r="E11" s="52">
        <v>2698</v>
      </c>
      <c r="F11" s="52">
        <v>514</v>
      </c>
      <c r="G11" s="52">
        <v>1498</v>
      </c>
      <c r="I11" s="166"/>
      <c r="J11" s="222"/>
      <c r="K11" s="222"/>
      <c r="L11" s="222"/>
      <c r="M11" s="222"/>
      <c r="N11" s="222"/>
      <c r="O11" s="222"/>
      <c r="P11" s="166"/>
      <c r="Q11" s="166"/>
      <c r="R11" s="166"/>
      <c r="S11" s="166"/>
      <c r="T11" s="166"/>
      <c r="U11" s="166"/>
      <c r="V11" s="166"/>
    </row>
    <row r="12" spans="2:25" x14ac:dyDescent="0.2">
      <c r="B12" s="87" t="s">
        <v>541</v>
      </c>
      <c r="C12" s="105">
        <v>0</v>
      </c>
      <c r="D12" s="105">
        <v>0</v>
      </c>
      <c r="E12" s="52">
        <v>882</v>
      </c>
      <c r="F12" s="52">
        <v>240</v>
      </c>
      <c r="G12" s="52">
        <v>352</v>
      </c>
      <c r="I12" s="166"/>
      <c r="J12" s="222"/>
      <c r="K12" s="222"/>
      <c r="L12" s="222"/>
      <c r="M12" s="222"/>
      <c r="N12" s="222"/>
      <c r="O12" s="222"/>
      <c r="P12" s="166"/>
      <c r="Q12" s="166"/>
      <c r="R12" s="166"/>
      <c r="S12" s="166"/>
      <c r="T12" s="166"/>
      <c r="U12" s="166"/>
      <c r="V12" s="166"/>
    </row>
    <row r="13" spans="2:25" x14ac:dyDescent="0.2">
      <c r="B13" s="175" t="s">
        <v>611</v>
      </c>
      <c r="C13" s="52">
        <v>39022</v>
      </c>
      <c r="D13" s="52">
        <v>37391</v>
      </c>
      <c r="E13" s="52">
        <v>45332</v>
      </c>
      <c r="F13" s="52">
        <v>40858</v>
      </c>
      <c r="G13" s="52">
        <v>41234</v>
      </c>
      <c r="I13" s="166"/>
      <c r="J13" s="222"/>
      <c r="K13" s="222"/>
      <c r="L13" s="222"/>
      <c r="M13" s="222"/>
      <c r="N13" s="222"/>
      <c r="O13" s="222"/>
      <c r="P13" s="166"/>
      <c r="Q13" s="166"/>
      <c r="R13" s="166"/>
      <c r="S13" s="166"/>
      <c r="T13" s="166"/>
      <c r="U13" s="166"/>
      <c r="V13" s="166"/>
    </row>
    <row r="14" spans="2:25" x14ac:dyDescent="0.2">
      <c r="B14" s="175" t="s">
        <v>557</v>
      </c>
      <c r="C14" s="105">
        <v>0</v>
      </c>
      <c r="D14" s="105">
        <v>0</v>
      </c>
      <c r="E14" s="52">
        <v>18124</v>
      </c>
      <c r="F14" s="52">
        <v>21743</v>
      </c>
      <c r="G14" s="52">
        <v>8813</v>
      </c>
      <c r="I14" s="166"/>
      <c r="J14" s="222"/>
      <c r="K14" s="222"/>
      <c r="L14" s="222"/>
      <c r="M14" s="222"/>
      <c r="N14" s="222"/>
      <c r="O14" s="222"/>
      <c r="P14" s="166"/>
      <c r="Q14" s="166"/>
      <c r="R14" s="166"/>
      <c r="S14" s="166"/>
      <c r="T14" s="166"/>
      <c r="U14" s="166"/>
      <c r="V14" s="166"/>
    </row>
    <row r="15" spans="2:25" x14ac:dyDescent="0.2">
      <c r="B15" s="175" t="s">
        <v>445</v>
      </c>
      <c r="C15" s="52">
        <v>4143</v>
      </c>
      <c r="D15" s="52">
        <v>4358</v>
      </c>
      <c r="E15" s="52">
        <v>9655</v>
      </c>
      <c r="F15" s="52">
        <v>8427</v>
      </c>
      <c r="G15" s="52">
        <v>6647</v>
      </c>
      <c r="I15" s="166"/>
      <c r="J15" s="222"/>
      <c r="K15" s="222"/>
      <c r="L15" s="222"/>
      <c r="M15" s="222"/>
      <c r="N15" s="222"/>
      <c r="O15" s="222"/>
      <c r="P15" s="166"/>
      <c r="Q15" s="166"/>
      <c r="R15" s="166"/>
      <c r="S15" s="166"/>
      <c r="T15" s="166"/>
      <c r="U15" s="166"/>
      <c r="V15" s="166"/>
    </row>
    <row r="16" spans="2:25" x14ac:dyDescent="0.2">
      <c r="B16" s="175" t="s">
        <v>43</v>
      </c>
      <c r="C16" s="52">
        <v>7579</v>
      </c>
      <c r="D16" s="52">
        <v>7621</v>
      </c>
      <c r="E16" s="52">
        <v>14970</v>
      </c>
      <c r="F16" s="52">
        <v>13072</v>
      </c>
      <c r="G16" s="52">
        <v>10865</v>
      </c>
      <c r="I16" s="166"/>
      <c r="J16" s="222"/>
      <c r="K16" s="222"/>
      <c r="L16" s="222"/>
      <c r="M16" s="222"/>
      <c r="N16" s="222"/>
      <c r="O16" s="222"/>
      <c r="P16" s="166"/>
      <c r="Q16" s="166"/>
      <c r="R16" s="166"/>
      <c r="S16" s="166"/>
      <c r="T16" s="166"/>
      <c r="U16" s="166"/>
      <c r="V16" s="166"/>
    </row>
    <row r="17" spans="2:22" x14ac:dyDescent="0.2">
      <c r="B17" s="175" t="s">
        <v>44</v>
      </c>
      <c r="C17" s="52">
        <v>576</v>
      </c>
      <c r="D17" s="52">
        <v>255</v>
      </c>
      <c r="E17" s="52">
        <v>397</v>
      </c>
      <c r="F17" s="52">
        <v>191</v>
      </c>
      <c r="G17" s="52">
        <v>410</v>
      </c>
      <c r="I17" s="166"/>
      <c r="J17" s="222"/>
      <c r="K17" s="222"/>
      <c r="L17" s="222"/>
      <c r="M17" s="222"/>
      <c r="N17" s="222"/>
      <c r="O17" s="222"/>
      <c r="P17" s="166"/>
      <c r="Q17" s="166"/>
      <c r="R17" s="166"/>
      <c r="S17" s="166"/>
      <c r="T17" s="166"/>
      <c r="U17" s="166"/>
      <c r="V17" s="166"/>
    </row>
    <row r="18" spans="2:22" ht="14.25" x14ac:dyDescent="0.2">
      <c r="B18" s="60" t="s">
        <v>358</v>
      </c>
      <c r="C18" s="179">
        <v>56679</v>
      </c>
      <c r="D18" s="179">
        <v>50007</v>
      </c>
      <c r="E18" s="179">
        <v>108189</v>
      </c>
      <c r="F18" s="179">
        <v>86459</v>
      </c>
      <c r="G18" s="179">
        <v>77421</v>
      </c>
      <c r="I18" s="166"/>
      <c r="J18" s="222"/>
      <c r="K18" s="222"/>
      <c r="L18" s="222"/>
      <c r="M18" s="222"/>
      <c r="N18" s="222"/>
      <c r="O18" s="222"/>
      <c r="P18" s="166"/>
      <c r="Q18" s="166"/>
      <c r="R18" s="166"/>
      <c r="S18" s="166"/>
      <c r="T18" s="166"/>
      <c r="U18" s="166"/>
      <c r="V18" s="166"/>
    </row>
    <row r="19" spans="2:22" x14ac:dyDescent="0.2">
      <c r="B19" s="284" t="s">
        <v>444</v>
      </c>
      <c r="C19" s="285"/>
      <c r="D19" s="285"/>
      <c r="E19" s="285"/>
      <c r="F19" s="285"/>
      <c r="G19" s="285"/>
      <c r="I19" s="166"/>
      <c r="J19" s="222"/>
      <c r="K19" s="222"/>
      <c r="L19" s="222"/>
      <c r="M19" s="222"/>
      <c r="N19" s="222"/>
      <c r="O19" s="222"/>
      <c r="P19" s="166"/>
      <c r="Q19" s="166"/>
      <c r="R19" s="166"/>
      <c r="S19" s="166"/>
      <c r="T19" s="166"/>
      <c r="U19" s="166"/>
      <c r="V19" s="166"/>
    </row>
    <row r="20" spans="2:22" x14ac:dyDescent="0.2">
      <c r="B20" s="175" t="s">
        <v>47</v>
      </c>
      <c r="C20" s="52">
        <v>423</v>
      </c>
      <c r="D20" s="52">
        <v>26</v>
      </c>
      <c r="E20" s="52">
        <v>1569</v>
      </c>
      <c r="F20" s="52">
        <v>162</v>
      </c>
      <c r="G20" s="52">
        <v>749</v>
      </c>
      <c r="I20" s="166"/>
      <c r="J20" s="222"/>
      <c r="K20" s="222"/>
      <c r="L20" s="222"/>
      <c r="M20" s="222"/>
      <c r="N20" s="222"/>
      <c r="O20" s="222"/>
      <c r="P20" s="166"/>
      <c r="Q20" s="166"/>
      <c r="R20" s="166"/>
      <c r="S20" s="166"/>
      <c r="T20" s="166"/>
      <c r="U20" s="166"/>
      <c r="V20" s="166"/>
    </row>
    <row r="21" spans="2:22" x14ac:dyDescent="0.2">
      <c r="B21" s="175" t="s">
        <v>48</v>
      </c>
      <c r="C21" s="52">
        <v>2353</v>
      </c>
      <c r="D21" s="52">
        <v>1131</v>
      </c>
      <c r="E21" s="52">
        <v>5128</v>
      </c>
      <c r="F21" s="52">
        <v>2439</v>
      </c>
      <c r="G21" s="52">
        <v>3160</v>
      </c>
      <c r="I21" s="166"/>
      <c r="J21" s="222"/>
      <c r="K21" s="222"/>
      <c r="L21" s="222"/>
      <c r="M21" s="222"/>
      <c r="N21" s="222"/>
      <c r="O21" s="222"/>
      <c r="P21" s="166"/>
      <c r="Q21" s="166"/>
      <c r="R21" s="166"/>
      <c r="S21" s="166"/>
      <c r="T21" s="166"/>
      <c r="U21" s="166"/>
      <c r="V21" s="166"/>
    </row>
    <row r="22" spans="2:22" x14ac:dyDescent="0.2">
      <c r="B22" s="175" t="s">
        <v>49</v>
      </c>
      <c r="C22" s="52">
        <v>240</v>
      </c>
      <c r="D22" s="105">
        <v>0</v>
      </c>
      <c r="E22" s="52">
        <v>1578</v>
      </c>
      <c r="F22" s="52">
        <v>38</v>
      </c>
      <c r="G22" s="52">
        <v>674</v>
      </c>
      <c r="I22" s="166"/>
      <c r="J22" s="222"/>
      <c r="K22" s="222"/>
      <c r="L22" s="222"/>
      <c r="M22" s="222"/>
      <c r="N22" s="222"/>
      <c r="O22" s="222"/>
      <c r="P22" s="166"/>
      <c r="Q22" s="166"/>
      <c r="R22" s="166"/>
      <c r="S22" s="166"/>
      <c r="T22" s="166"/>
      <c r="U22" s="166"/>
      <c r="V22" s="166"/>
    </row>
    <row r="23" spans="2:22" x14ac:dyDescent="0.2">
      <c r="B23" s="175" t="s">
        <v>50</v>
      </c>
      <c r="C23" s="52">
        <v>2005</v>
      </c>
      <c r="D23" s="52">
        <v>2000</v>
      </c>
      <c r="E23" s="52">
        <v>3999</v>
      </c>
      <c r="F23" s="52">
        <v>3999</v>
      </c>
      <c r="G23" s="52">
        <v>2936</v>
      </c>
      <c r="I23" s="166"/>
      <c r="J23" s="222"/>
      <c r="K23" s="222"/>
      <c r="L23" s="222"/>
      <c r="M23" s="222"/>
      <c r="N23" s="222"/>
      <c r="O23" s="222"/>
      <c r="P23" s="166"/>
      <c r="Q23" s="166"/>
      <c r="R23" s="166"/>
      <c r="S23" s="166"/>
      <c r="T23" s="166"/>
      <c r="U23" s="166"/>
      <c r="V23" s="166"/>
    </row>
    <row r="24" spans="2:22" x14ac:dyDescent="0.2">
      <c r="B24" s="175" t="s">
        <v>51</v>
      </c>
      <c r="C24" s="52">
        <v>3081</v>
      </c>
      <c r="D24" s="52">
        <v>8407</v>
      </c>
      <c r="E24" s="52">
        <v>3040</v>
      </c>
      <c r="F24" s="52">
        <v>6173</v>
      </c>
      <c r="G24" s="52">
        <v>4399</v>
      </c>
      <c r="I24" s="166"/>
      <c r="J24" s="222"/>
      <c r="K24" s="222"/>
      <c r="L24" s="222"/>
      <c r="M24" s="222"/>
      <c r="N24" s="222"/>
      <c r="O24" s="222"/>
      <c r="P24" s="166"/>
      <c r="Q24" s="166"/>
      <c r="R24" s="166"/>
      <c r="S24" s="166"/>
      <c r="T24" s="166"/>
      <c r="U24" s="166"/>
      <c r="V24" s="166"/>
    </row>
    <row r="25" spans="2:22" x14ac:dyDescent="0.2">
      <c r="B25" s="60" t="s">
        <v>56</v>
      </c>
      <c r="C25" s="83">
        <v>8102</v>
      </c>
      <c r="D25" s="83">
        <v>11564</v>
      </c>
      <c r="E25" s="83">
        <v>15314</v>
      </c>
      <c r="F25" s="83">
        <v>12811</v>
      </c>
      <c r="G25" s="83">
        <v>11919</v>
      </c>
      <c r="I25" s="166"/>
      <c r="J25" s="222"/>
      <c r="K25" s="222"/>
      <c r="L25" s="222"/>
      <c r="M25" s="222"/>
      <c r="N25" s="222"/>
      <c r="O25" s="222"/>
      <c r="P25" s="166"/>
      <c r="Q25" s="166"/>
      <c r="R25" s="166"/>
      <c r="S25" s="166"/>
      <c r="T25" s="166"/>
      <c r="U25" s="166"/>
      <c r="V25" s="166"/>
    </row>
    <row r="26" spans="2:22" x14ac:dyDescent="0.2">
      <c r="B26" s="284" t="s">
        <v>16</v>
      </c>
      <c r="C26" s="285"/>
      <c r="D26" s="285"/>
      <c r="E26" s="285"/>
      <c r="F26" s="285"/>
      <c r="G26" s="285"/>
      <c r="I26" s="166"/>
      <c r="J26" s="222"/>
      <c r="K26" s="222"/>
      <c r="L26" s="222"/>
      <c r="M26" s="222"/>
      <c r="N26" s="222"/>
      <c r="O26" s="222"/>
      <c r="P26" s="166"/>
      <c r="Q26" s="166"/>
      <c r="R26" s="166"/>
      <c r="S26" s="166"/>
      <c r="T26" s="166"/>
      <c r="U26" s="166"/>
      <c r="V26" s="166"/>
    </row>
    <row r="27" spans="2:22" ht="14.25" x14ac:dyDescent="0.2">
      <c r="B27" s="60" t="s">
        <v>357</v>
      </c>
      <c r="C27" s="83">
        <v>49018</v>
      </c>
      <c r="D27" s="83">
        <v>40220</v>
      </c>
      <c r="E27" s="83">
        <v>92973</v>
      </c>
      <c r="F27" s="83">
        <v>74081</v>
      </c>
      <c r="G27" s="83">
        <v>66077</v>
      </c>
      <c r="I27" s="166"/>
      <c r="J27" s="222"/>
      <c r="K27" s="222"/>
      <c r="L27" s="222"/>
      <c r="M27" s="222"/>
      <c r="N27" s="222"/>
      <c r="O27" s="222"/>
      <c r="P27" s="166"/>
      <c r="Q27" s="166"/>
      <c r="R27" s="166"/>
      <c r="S27" s="166"/>
      <c r="T27" s="166"/>
      <c r="U27" s="166"/>
      <c r="V27" s="166"/>
    </row>
    <row r="28" spans="2:22" x14ac:dyDescent="0.2">
      <c r="B28" s="284" t="s">
        <v>431</v>
      </c>
      <c r="C28" s="285"/>
      <c r="D28" s="285"/>
      <c r="E28" s="285"/>
      <c r="F28" s="285"/>
      <c r="G28" s="285"/>
      <c r="I28" s="166"/>
      <c r="J28" s="222"/>
      <c r="K28" s="222"/>
      <c r="L28" s="222"/>
      <c r="M28" s="222"/>
      <c r="N28" s="222"/>
      <c r="O28" s="222"/>
      <c r="P28" s="166"/>
      <c r="Q28" s="166"/>
      <c r="R28" s="166"/>
      <c r="S28" s="166"/>
      <c r="T28" s="166"/>
      <c r="U28" s="166"/>
      <c r="V28" s="166"/>
    </row>
    <row r="29" spans="2:22" x14ac:dyDescent="0.2">
      <c r="B29" s="175" t="s">
        <v>52</v>
      </c>
      <c r="C29" s="52">
        <v>345153</v>
      </c>
      <c r="D29" s="52">
        <v>498871</v>
      </c>
      <c r="E29" s="52">
        <v>656917</v>
      </c>
      <c r="F29" s="52">
        <v>666677</v>
      </c>
      <c r="G29" s="52">
        <v>521969</v>
      </c>
      <c r="I29" s="166"/>
      <c r="J29" s="222"/>
      <c r="K29" s="222"/>
      <c r="L29" s="222"/>
      <c r="M29" s="222"/>
      <c r="N29" s="222"/>
      <c r="O29" s="222"/>
      <c r="P29" s="166"/>
      <c r="Q29" s="166"/>
      <c r="R29" s="166"/>
      <c r="S29" s="166"/>
      <c r="T29" s="166"/>
      <c r="U29" s="166"/>
      <c r="V29" s="166"/>
    </row>
    <row r="30" spans="2:22" x14ac:dyDescent="0.2">
      <c r="B30" s="175" t="s">
        <v>449</v>
      </c>
      <c r="C30" s="52">
        <v>10050</v>
      </c>
      <c r="D30" s="52">
        <v>2418</v>
      </c>
      <c r="E30" s="52">
        <v>19831</v>
      </c>
      <c r="F30" s="52">
        <v>8366</v>
      </c>
      <c r="G30" s="52">
        <v>12054</v>
      </c>
      <c r="I30" s="166"/>
      <c r="J30" s="222"/>
      <c r="K30" s="222"/>
      <c r="L30" s="222"/>
      <c r="M30" s="222"/>
      <c r="N30" s="222"/>
      <c r="O30" s="222"/>
      <c r="P30" s="166"/>
      <c r="Q30" s="166"/>
      <c r="R30" s="166"/>
      <c r="S30" s="166"/>
      <c r="T30" s="166"/>
      <c r="U30" s="166"/>
      <c r="V30" s="166"/>
    </row>
    <row r="31" spans="2:22" x14ac:dyDescent="0.2">
      <c r="B31" s="175" t="s">
        <v>53</v>
      </c>
      <c r="C31" s="52">
        <v>264460</v>
      </c>
      <c r="D31" s="52">
        <v>242252</v>
      </c>
      <c r="E31" s="52">
        <v>559768</v>
      </c>
      <c r="F31" s="52">
        <v>438073</v>
      </c>
      <c r="G31" s="52">
        <v>386791</v>
      </c>
      <c r="I31" s="166"/>
      <c r="J31" s="222"/>
      <c r="K31" s="222"/>
      <c r="L31" s="222"/>
      <c r="M31" s="222"/>
      <c r="N31" s="222"/>
      <c r="O31" s="222"/>
      <c r="P31" s="166"/>
      <c r="Q31" s="166"/>
      <c r="R31" s="166"/>
      <c r="S31" s="166"/>
      <c r="T31" s="166"/>
      <c r="U31" s="166"/>
      <c r="V31" s="166"/>
    </row>
    <row r="32" spans="2:22" x14ac:dyDescent="0.2">
      <c r="B32" s="175" t="s">
        <v>448</v>
      </c>
      <c r="C32" s="52">
        <v>9136</v>
      </c>
      <c r="D32" s="52">
        <v>4454</v>
      </c>
      <c r="E32" s="52">
        <v>23370</v>
      </c>
      <c r="F32" s="52">
        <v>10262</v>
      </c>
      <c r="G32" s="52">
        <v>13647</v>
      </c>
      <c r="I32" s="166"/>
      <c r="J32" s="222"/>
      <c r="K32" s="222"/>
      <c r="L32" s="222"/>
      <c r="M32" s="222"/>
      <c r="N32" s="222"/>
      <c r="O32" s="222"/>
      <c r="P32" s="166"/>
      <c r="Q32" s="166"/>
      <c r="R32" s="166"/>
      <c r="S32" s="166"/>
      <c r="T32" s="166"/>
      <c r="U32" s="166"/>
      <c r="V32" s="166"/>
    </row>
    <row r="33" spans="2:22" x14ac:dyDescent="0.2">
      <c r="B33" s="175" t="s">
        <v>54</v>
      </c>
      <c r="C33" s="52">
        <v>10142</v>
      </c>
      <c r="D33" s="52">
        <v>6597</v>
      </c>
      <c r="E33" s="52">
        <v>21783</v>
      </c>
      <c r="F33" s="52">
        <v>13040</v>
      </c>
      <c r="G33" s="52">
        <v>14071</v>
      </c>
      <c r="I33" s="166"/>
      <c r="J33" s="222"/>
      <c r="K33" s="222"/>
      <c r="L33" s="222"/>
      <c r="M33" s="222"/>
      <c r="N33" s="222"/>
      <c r="O33" s="222"/>
      <c r="P33" s="166"/>
      <c r="Q33" s="166"/>
      <c r="R33" s="166"/>
      <c r="S33" s="166"/>
      <c r="T33" s="166"/>
      <c r="U33" s="166"/>
      <c r="V33" s="166"/>
    </row>
    <row r="34" spans="2:22" ht="14.25" x14ac:dyDescent="0.2">
      <c r="B34" s="60" t="s">
        <v>356</v>
      </c>
      <c r="C34" s="83">
        <v>639108</v>
      </c>
      <c r="D34" s="83">
        <v>754592</v>
      </c>
      <c r="E34" s="83">
        <v>1281669</v>
      </c>
      <c r="F34" s="83">
        <v>1136419</v>
      </c>
      <c r="G34" s="83">
        <v>948590</v>
      </c>
      <c r="I34" s="166"/>
      <c r="J34" s="222"/>
      <c r="K34" s="106"/>
      <c r="L34" s="106"/>
      <c r="M34" s="106"/>
      <c r="N34" s="106"/>
      <c r="O34" s="106"/>
      <c r="P34" s="106"/>
      <c r="Q34" s="106"/>
      <c r="R34" s="106"/>
      <c r="S34" s="106"/>
      <c r="T34" s="106"/>
      <c r="U34" s="106"/>
      <c r="V34" s="106"/>
    </row>
    <row r="35" spans="2:22" x14ac:dyDescent="0.2">
      <c r="B35" s="284" t="s">
        <v>55</v>
      </c>
      <c r="C35" s="285"/>
      <c r="D35" s="285"/>
      <c r="E35" s="285"/>
      <c r="F35" s="285"/>
      <c r="G35" s="285"/>
      <c r="I35" s="166"/>
      <c r="J35" s="222"/>
      <c r="K35" s="106"/>
      <c r="L35" s="106"/>
      <c r="M35" s="106"/>
      <c r="N35" s="106"/>
      <c r="O35" s="106"/>
      <c r="P35" s="106"/>
      <c r="Q35" s="106"/>
      <c r="R35" s="106"/>
      <c r="S35" s="106"/>
      <c r="T35" s="106"/>
      <c r="U35" s="106"/>
      <c r="V35" s="106"/>
    </row>
    <row r="36" spans="2:22" x14ac:dyDescent="0.2">
      <c r="B36" s="60" t="s">
        <v>55</v>
      </c>
      <c r="C36" s="83">
        <v>156127</v>
      </c>
      <c r="D36" s="83">
        <v>76940</v>
      </c>
      <c r="E36" s="83">
        <v>348543</v>
      </c>
      <c r="F36" s="83">
        <v>162270</v>
      </c>
      <c r="G36" s="83">
        <v>213137</v>
      </c>
      <c r="I36" s="166"/>
      <c r="J36" s="166"/>
      <c r="K36" s="106"/>
      <c r="L36" s="106"/>
      <c r="M36" s="106"/>
      <c r="N36" s="106"/>
      <c r="O36" s="106"/>
      <c r="P36" s="106"/>
      <c r="Q36" s="106"/>
      <c r="R36" s="106"/>
      <c r="S36" s="106"/>
      <c r="T36" s="106"/>
      <c r="U36" s="106"/>
      <c r="V36" s="106"/>
    </row>
    <row r="37" spans="2:22" x14ac:dyDescent="0.2">
      <c r="B37" s="284" t="s">
        <v>17</v>
      </c>
      <c r="C37" s="285"/>
      <c r="D37" s="285"/>
      <c r="E37" s="285"/>
      <c r="F37" s="285"/>
      <c r="G37" s="285"/>
      <c r="I37" s="166"/>
      <c r="J37" s="166"/>
      <c r="K37" s="106"/>
      <c r="L37" s="106"/>
      <c r="M37" s="106"/>
      <c r="N37" s="106"/>
      <c r="O37" s="106"/>
      <c r="P37" s="106"/>
      <c r="Q37" s="106"/>
      <c r="R37" s="106"/>
      <c r="S37" s="106"/>
      <c r="T37" s="106"/>
      <c r="U37" s="106"/>
      <c r="V37" s="106"/>
    </row>
    <row r="38" spans="2:22" ht="15" thickBot="1" x14ac:dyDescent="0.25">
      <c r="B38" s="122" t="s">
        <v>360</v>
      </c>
      <c r="C38" s="129">
        <v>485879</v>
      </c>
      <c r="D38" s="129">
        <v>678577</v>
      </c>
      <c r="E38" s="129">
        <v>936692</v>
      </c>
      <c r="F38" s="129">
        <v>975397</v>
      </c>
      <c r="G38" s="129">
        <v>738060</v>
      </c>
      <c r="I38" s="166"/>
      <c r="J38" s="166"/>
      <c r="K38" s="106"/>
      <c r="L38" s="106"/>
      <c r="M38" s="106"/>
      <c r="N38" s="106"/>
      <c r="O38" s="106"/>
      <c r="P38" s="106"/>
      <c r="Q38" s="106"/>
      <c r="R38" s="106"/>
      <c r="S38" s="106"/>
      <c r="T38" s="106"/>
      <c r="U38" s="106"/>
      <c r="V38" s="106"/>
    </row>
    <row r="39" spans="2:22" x14ac:dyDescent="0.2">
      <c r="I39" s="166"/>
      <c r="J39" s="166"/>
      <c r="K39" s="106"/>
      <c r="L39" s="106"/>
      <c r="M39" s="106"/>
      <c r="N39" s="106"/>
      <c r="O39" s="106"/>
      <c r="P39" s="106"/>
      <c r="Q39" s="106"/>
      <c r="R39" s="106"/>
      <c r="S39" s="106"/>
      <c r="T39" s="106"/>
      <c r="U39" s="106"/>
      <c r="V39" s="106"/>
    </row>
    <row r="40" spans="2:22" ht="27" customHeight="1" x14ac:dyDescent="0.2">
      <c r="B40" s="302" t="s">
        <v>533</v>
      </c>
      <c r="C40" s="283"/>
      <c r="D40" s="283"/>
      <c r="E40" s="283"/>
      <c r="F40" s="283"/>
      <c r="G40" s="283"/>
      <c r="I40" s="166"/>
      <c r="J40" s="166"/>
      <c r="K40" s="166"/>
      <c r="L40" s="166"/>
      <c r="M40" s="166"/>
      <c r="N40" s="166"/>
      <c r="O40" s="166"/>
      <c r="P40" s="166"/>
      <c r="Q40" s="166"/>
      <c r="R40" s="166"/>
      <c r="S40" s="166"/>
      <c r="T40" s="166"/>
      <c r="U40" s="166"/>
      <c r="V40" s="166"/>
    </row>
    <row r="41" spans="2:22" ht="54" customHeight="1" x14ac:dyDescent="0.2">
      <c r="B41" s="286" t="s">
        <v>450</v>
      </c>
      <c r="C41" s="287"/>
      <c r="D41" s="287"/>
      <c r="E41" s="287"/>
      <c r="F41" s="287"/>
      <c r="G41" s="287"/>
      <c r="I41" s="166"/>
      <c r="J41" s="166"/>
      <c r="K41" s="166"/>
      <c r="L41" s="166"/>
      <c r="M41" s="166"/>
      <c r="N41" s="166"/>
      <c r="O41" s="166"/>
      <c r="P41" s="166"/>
      <c r="Q41" s="166"/>
      <c r="R41" s="166"/>
      <c r="S41" s="166"/>
      <c r="T41" s="166"/>
      <c r="U41" s="166"/>
      <c r="V41" s="166"/>
    </row>
  </sheetData>
  <mergeCells count="12">
    <mergeCell ref="B37:G37"/>
    <mergeCell ref="B41:G41"/>
    <mergeCell ref="C4:D5"/>
    <mergeCell ref="B8:G8"/>
    <mergeCell ref="B19:G19"/>
    <mergeCell ref="B26:G26"/>
    <mergeCell ref="B28:G28"/>
    <mergeCell ref="B40:G40"/>
    <mergeCell ref="B4:B6"/>
    <mergeCell ref="E4:F5"/>
    <mergeCell ref="G4:G6"/>
    <mergeCell ref="B35:G35"/>
  </mergeCells>
  <pageMargins left="0.78740157480314965" right="0.78740157480314965" top="0.98425196850393704" bottom="0.98425196850393704" header="0.51181102362204722" footer="0.51181102362204722"/>
  <pageSetup paperSize="9" scale="74" orientation="landscape" r:id="rId1"/>
  <headerFooter alignWithMargins="0"/>
  <rowBreaks count="1" manualBreakCount="1">
    <brk id="50" max="13"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4918"/>
    <pageSetUpPr fitToPage="1"/>
  </sheetPr>
  <dimension ref="B1:AF41"/>
  <sheetViews>
    <sheetView showGridLines="0" zoomScaleNormal="100" zoomScaleSheetLayoutView="100" zoomScalePageLayoutView="70" workbookViewId="0">
      <selection activeCell="B18" sqref="B18"/>
    </sheetView>
  </sheetViews>
  <sheetFormatPr baseColWidth="10" defaultRowHeight="12.75" x14ac:dyDescent="0.2"/>
  <cols>
    <col min="1" max="1" width="2.7109375" style="18" customWidth="1"/>
    <col min="2" max="2" width="20.7109375" style="18" customWidth="1"/>
    <col min="3" max="6" width="10.7109375" style="18" customWidth="1"/>
    <col min="7" max="7" width="11" style="18" customWidth="1"/>
    <col min="8" max="15" width="10.7109375" style="18" customWidth="1"/>
    <col min="16" max="16384" width="11.42578125" style="18"/>
  </cols>
  <sheetData>
    <row r="1" spans="2:32" s="55" customFormat="1" ht="15.75" x14ac:dyDescent="0.2">
      <c r="B1" s="53" t="str">
        <f>Inhaltsverzeichnis!B47&amp;" "&amp;Inhaltsverzeichnis!C47&amp;" "&amp;Inhaltsverzeichnis!D47</f>
        <v>Tabelle 19:  Altersrentnerinnen und -rentner, Steuerfaktoren und Steuern nach Stufe des steuerbaren Einkommens, 2017</v>
      </c>
      <c r="C1" s="54"/>
      <c r="D1" s="54"/>
      <c r="E1" s="54"/>
      <c r="F1" s="54"/>
      <c r="G1" s="54"/>
      <c r="H1" s="54"/>
      <c r="I1" s="54"/>
      <c r="J1" s="54"/>
      <c r="K1" s="54"/>
      <c r="L1" s="54"/>
      <c r="M1" s="54"/>
      <c r="N1" s="54"/>
      <c r="O1" s="54"/>
      <c r="P1" s="54"/>
      <c r="Q1" s="54"/>
      <c r="R1" s="54"/>
      <c r="S1" s="54"/>
      <c r="T1" s="53"/>
      <c r="U1" s="53"/>
      <c r="V1" s="53"/>
      <c r="W1" s="53"/>
      <c r="X1" s="53"/>
      <c r="Y1" s="53"/>
      <c r="Z1" s="53"/>
      <c r="AA1" s="53"/>
      <c r="AB1" s="53"/>
      <c r="AC1" s="53"/>
      <c r="AD1" s="53"/>
      <c r="AE1" s="53"/>
      <c r="AF1" s="53"/>
    </row>
    <row r="2" spans="2:32" s="55" customFormat="1" ht="15.75" x14ac:dyDescent="0.2">
      <c r="B2" s="195"/>
      <c r="C2" s="54"/>
      <c r="D2" s="54"/>
      <c r="E2" s="54"/>
      <c r="F2" s="54"/>
      <c r="G2" s="54"/>
      <c r="H2" s="54"/>
      <c r="I2" s="54"/>
      <c r="J2" s="54"/>
      <c r="K2" s="54"/>
      <c r="L2" s="54"/>
      <c r="M2" s="54"/>
      <c r="N2" s="54"/>
      <c r="O2" s="54"/>
      <c r="P2" s="54"/>
      <c r="Q2" s="54"/>
      <c r="R2" s="54"/>
      <c r="S2" s="54"/>
      <c r="T2" s="53"/>
      <c r="U2" s="53"/>
      <c r="V2" s="53"/>
      <c r="W2" s="53"/>
      <c r="X2" s="53"/>
      <c r="Y2" s="53"/>
      <c r="Z2" s="53"/>
      <c r="AA2" s="53"/>
      <c r="AB2" s="53"/>
      <c r="AC2" s="53"/>
      <c r="AD2" s="53"/>
      <c r="AE2" s="53"/>
      <c r="AF2" s="53"/>
    </row>
    <row r="4" spans="2:32" s="57" customFormat="1" ht="27" customHeight="1" x14ac:dyDescent="0.2">
      <c r="B4" s="279" t="s">
        <v>581</v>
      </c>
      <c r="C4" s="281" t="s">
        <v>471</v>
      </c>
      <c r="D4" s="275"/>
      <c r="E4" s="278" t="s">
        <v>71</v>
      </c>
      <c r="F4" s="277"/>
      <c r="G4" s="278" t="s">
        <v>72</v>
      </c>
      <c r="H4" s="275"/>
      <c r="I4" s="278" t="s">
        <v>75</v>
      </c>
      <c r="J4" s="275"/>
      <c r="K4" s="278" t="s">
        <v>76</v>
      </c>
      <c r="L4" s="275"/>
      <c r="M4" s="278" t="s">
        <v>77</v>
      </c>
      <c r="N4" s="275"/>
    </row>
    <row r="5" spans="2:32" ht="24.75" customHeight="1" x14ac:dyDescent="0.2">
      <c r="B5" s="280"/>
      <c r="C5" s="186" t="s">
        <v>1</v>
      </c>
      <c r="D5" s="186" t="s">
        <v>514</v>
      </c>
      <c r="E5" s="200" t="s">
        <v>515</v>
      </c>
      <c r="F5" s="186" t="s">
        <v>514</v>
      </c>
      <c r="G5" s="200" t="s">
        <v>515</v>
      </c>
      <c r="H5" s="186" t="s">
        <v>514</v>
      </c>
      <c r="I5" s="200" t="s">
        <v>515</v>
      </c>
      <c r="J5" s="186" t="s">
        <v>514</v>
      </c>
      <c r="K5" s="200" t="s">
        <v>515</v>
      </c>
      <c r="L5" s="186" t="s">
        <v>514</v>
      </c>
      <c r="M5" s="200" t="s">
        <v>515</v>
      </c>
      <c r="N5" s="186" t="s">
        <v>514</v>
      </c>
    </row>
    <row r="6" spans="2:32" x14ac:dyDescent="0.2">
      <c r="B6" s="88">
        <v>0</v>
      </c>
      <c r="C6" s="77">
        <v>6103.9490299999998</v>
      </c>
      <c r="D6" s="210">
        <v>6.8959489899999999</v>
      </c>
      <c r="E6" s="100">
        <v>0</v>
      </c>
      <c r="F6" s="210">
        <v>0</v>
      </c>
      <c r="G6" s="77">
        <v>834583.1</v>
      </c>
      <c r="H6" s="210">
        <v>1.6624144999999999</v>
      </c>
      <c r="I6" s="100">
        <v>0</v>
      </c>
      <c r="J6" s="210">
        <v>0</v>
      </c>
      <c r="K6" s="77">
        <v>1138.5092999999999</v>
      </c>
      <c r="L6" s="210">
        <v>1.3294424</v>
      </c>
      <c r="M6" s="77">
        <v>1138.509</v>
      </c>
      <c r="N6" s="210">
        <v>0.31602469999999999</v>
      </c>
    </row>
    <row r="7" spans="2:32" x14ac:dyDescent="0.2">
      <c r="B7" s="88" t="s">
        <v>19</v>
      </c>
      <c r="C7" s="77">
        <v>3269.0019299999999</v>
      </c>
      <c r="D7" s="210">
        <v>3.6931616699999998</v>
      </c>
      <c r="E7" s="77">
        <v>16440.03</v>
      </c>
      <c r="F7" s="210">
        <v>0.30497679999999999</v>
      </c>
      <c r="G7" s="77">
        <v>436546.9</v>
      </c>
      <c r="H7" s="210">
        <v>0.8695621</v>
      </c>
      <c r="I7" s="77">
        <v>342.38130000000001</v>
      </c>
      <c r="J7" s="210">
        <v>0.1246739</v>
      </c>
      <c r="K7" s="77">
        <v>703.46510000000001</v>
      </c>
      <c r="L7" s="210">
        <v>0.82143929999999998</v>
      </c>
      <c r="M7" s="77">
        <v>1045.846</v>
      </c>
      <c r="N7" s="210">
        <v>0.29030359999999999</v>
      </c>
    </row>
    <row r="8" spans="2:32" x14ac:dyDescent="0.2">
      <c r="B8" s="88" t="s">
        <v>20</v>
      </c>
      <c r="C8" s="77">
        <v>4966.0898299999999</v>
      </c>
      <c r="D8" s="210">
        <v>5.6104502199999997</v>
      </c>
      <c r="E8" s="77">
        <v>76785.05</v>
      </c>
      <c r="F8" s="210">
        <v>1.4244291</v>
      </c>
      <c r="G8" s="77">
        <v>694892.7</v>
      </c>
      <c r="H8" s="210">
        <v>1.3841638999999999</v>
      </c>
      <c r="I8" s="77">
        <v>1645.5802000000001</v>
      </c>
      <c r="J8" s="210">
        <v>0.59921769999999996</v>
      </c>
      <c r="K8" s="77">
        <v>1076.3498</v>
      </c>
      <c r="L8" s="210">
        <v>1.2568585000000001</v>
      </c>
      <c r="M8" s="77">
        <v>2721.93</v>
      </c>
      <c r="N8" s="210">
        <v>0.75554699999999997</v>
      </c>
      <c r="O8" s="196"/>
    </row>
    <row r="9" spans="2:32" x14ac:dyDescent="0.2">
      <c r="B9" s="88" t="s">
        <v>21</v>
      </c>
      <c r="C9" s="77">
        <v>8538.4073900000003</v>
      </c>
      <c r="D9" s="210">
        <v>9.6462833499999991</v>
      </c>
      <c r="E9" s="77">
        <v>211602.06</v>
      </c>
      <c r="F9" s="210">
        <v>3.9254009999999999</v>
      </c>
      <c r="G9" s="77">
        <v>1593862.7</v>
      </c>
      <c r="H9" s="210">
        <v>3.1748311999999999</v>
      </c>
      <c r="I9" s="77">
        <v>5795.6984000000002</v>
      </c>
      <c r="J9" s="210">
        <v>2.1104319</v>
      </c>
      <c r="K9" s="77">
        <v>2364.3081000000002</v>
      </c>
      <c r="L9" s="210">
        <v>2.7608131999999999</v>
      </c>
      <c r="M9" s="77">
        <v>8160.0069999999996</v>
      </c>
      <c r="N9" s="210">
        <v>2.2650355000000002</v>
      </c>
    </row>
    <row r="10" spans="2:32" x14ac:dyDescent="0.2">
      <c r="B10" s="88" t="s">
        <v>22</v>
      </c>
      <c r="C10" s="77">
        <v>21175.097419999998</v>
      </c>
      <c r="D10" s="210">
        <v>23.922609959999999</v>
      </c>
      <c r="E10" s="77">
        <v>851725.73</v>
      </c>
      <c r="F10" s="210">
        <v>15.8002482</v>
      </c>
      <c r="G10" s="77">
        <v>6389216.4000000004</v>
      </c>
      <c r="H10" s="210">
        <v>12.726744999999999</v>
      </c>
      <c r="I10" s="77">
        <v>31200.275000000001</v>
      </c>
      <c r="J10" s="210">
        <v>11.3611944</v>
      </c>
      <c r="K10" s="77">
        <v>9677.6726999999992</v>
      </c>
      <c r="L10" s="210">
        <v>11.3006619</v>
      </c>
      <c r="M10" s="77">
        <v>40877.947999999997</v>
      </c>
      <c r="N10" s="210">
        <v>11.346805099999999</v>
      </c>
    </row>
    <row r="11" spans="2:32" x14ac:dyDescent="0.2">
      <c r="B11" s="88" t="s">
        <v>23</v>
      </c>
      <c r="C11" s="77">
        <v>21059.768370000002</v>
      </c>
      <c r="D11" s="210">
        <v>23.79231673</v>
      </c>
      <c r="E11" s="77">
        <v>1297803.17</v>
      </c>
      <c r="F11" s="210">
        <v>24.075369999999999</v>
      </c>
      <c r="G11" s="77">
        <v>9403541.0999999996</v>
      </c>
      <c r="H11" s="210">
        <v>18.731009</v>
      </c>
      <c r="I11" s="77">
        <v>57376.347800000003</v>
      </c>
      <c r="J11" s="210">
        <v>20.892887699999999</v>
      </c>
      <c r="K11" s="77">
        <v>14950.351699999999</v>
      </c>
      <c r="L11" s="210">
        <v>17.457592999999999</v>
      </c>
      <c r="M11" s="77">
        <v>72326.698999999993</v>
      </c>
      <c r="N11" s="210">
        <v>20.076276100000001</v>
      </c>
    </row>
    <row r="12" spans="2:32" x14ac:dyDescent="0.2">
      <c r="B12" s="88" t="s">
        <v>24</v>
      </c>
      <c r="C12" s="77">
        <v>11979.74595</v>
      </c>
      <c r="D12" s="210">
        <v>13.53414268</v>
      </c>
      <c r="E12" s="77">
        <v>1027591.6800000001</v>
      </c>
      <c r="F12" s="210">
        <v>19.062713500000001</v>
      </c>
      <c r="G12" s="77">
        <v>7154786.7999999998</v>
      </c>
      <c r="H12" s="210">
        <v>14.2516924</v>
      </c>
      <c r="I12" s="77">
        <v>51955.908300000003</v>
      </c>
      <c r="J12" s="210">
        <v>18.919101699999999</v>
      </c>
      <c r="K12" s="77">
        <v>11820.9473</v>
      </c>
      <c r="L12" s="210">
        <v>13.8033734</v>
      </c>
      <c r="M12" s="77">
        <v>63776.856</v>
      </c>
      <c r="N12" s="210">
        <v>17.703030399999999</v>
      </c>
    </row>
    <row r="13" spans="2:32" x14ac:dyDescent="0.2">
      <c r="B13" s="88" t="s">
        <v>25</v>
      </c>
      <c r="C13" s="77">
        <v>7945.0442599999997</v>
      </c>
      <c r="D13" s="210">
        <v>8.9759301300000001</v>
      </c>
      <c r="E13" s="77">
        <v>941412.71</v>
      </c>
      <c r="F13" s="210">
        <v>17.464019100000002</v>
      </c>
      <c r="G13" s="77">
        <v>8091975.9000000004</v>
      </c>
      <c r="H13" s="210">
        <v>16.118488800000002</v>
      </c>
      <c r="I13" s="77">
        <v>55944.731200000002</v>
      </c>
      <c r="J13" s="210">
        <v>20.371582199999999</v>
      </c>
      <c r="K13" s="77">
        <v>14353.5622</v>
      </c>
      <c r="L13" s="210">
        <v>16.7607192</v>
      </c>
      <c r="M13" s="77">
        <v>70298.293000000005</v>
      </c>
      <c r="N13" s="210">
        <v>19.5132358</v>
      </c>
    </row>
    <row r="14" spans="2:32" x14ac:dyDescent="0.2">
      <c r="B14" s="88" t="s">
        <v>26</v>
      </c>
      <c r="C14" s="77">
        <v>2476.9065999999998</v>
      </c>
      <c r="D14" s="210">
        <v>2.7982903399999999</v>
      </c>
      <c r="E14" s="77">
        <v>454394.08</v>
      </c>
      <c r="F14" s="210">
        <v>8.4294027000000007</v>
      </c>
      <c r="G14" s="77">
        <v>5507886.2999999998</v>
      </c>
      <c r="H14" s="210">
        <v>10.9712146</v>
      </c>
      <c r="I14" s="77">
        <v>31913.031999999999</v>
      </c>
      <c r="J14" s="210">
        <v>11.6207361</v>
      </c>
      <c r="K14" s="77">
        <v>10585.608399999999</v>
      </c>
      <c r="L14" s="210">
        <v>12.3608625</v>
      </c>
      <c r="M14" s="77">
        <v>42498.64</v>
      </c>
      <c r="N14" s="210">
        <v>11.796673200000001</v>
      </c>
    </row>
    <row r="15" spans="2:32" x14ac:dyDescent="0.2">
      <c r="B15" s="88" t="s">
        <v>27</v>
      </c>
      <c r="C15" s="77">
        <v>738.68080999999995</v>
      </c>
      <c r="D15" s="210">
        <v>0.83452616000000002</v>
      </c>
      <c r="E15" s="77">
        <v>245074.86</v>
      </c>
      <c r="F15" s="210">
        <v>4.5463503999999997</v>
      </c>
      <c r="G15" s="77">
        <v>3780120.8</v>
      </c>
      <c r="H15" s="210">
        <v>7.5296608999999997</v>
      </c>
      <c r="I15" s="77">
        <v>19133.2922</v>
      </c>
      <c r="J15" s="210">
        <v>6.9671517999999999</v>
      </c>
      <c r="K15" s="77">
        <v>7612.9971999999998</v>
      </c>
      <c r="L15" s="210">
        <v>8.8897311000000006</v>
      </c>
      <c r="M15" s="77">
        <v>26746.289000000001</v>
      </c>
      <c r="N15" s="210">
        <v>7.4241725000000001</v>
      </c>
    </row>
    <row r="16" spans="2:32" x14ac:dyDescent="0.2">
      <c r="B16" s="88" t="s">
        <v>28</v>
      </c>
      <c r="C16" s="77">
        <v>199.51221000000001</v>
      </c>
      <c r="D16" s="210">
        <v>0.22539933000000001</v>
      </c>
      <c r="E16" s="77">
        <v>132520.76999999999</v>
      </c>
      <c r="F16" s="210">
        <v>2.4583748000000001</v>
      </c>
      <c r="G16" s="77">
        <v>2512402.7000000002</v>
      </c>
      <c r="H16" s="210">
        <v>5.0044804999999997</v>
      </c>
      <c r="I16" s="77">
        <v>10280.858399999999</v>
      </c>
      <c r="J16" s="210">
        <v>3.7436474999999998</v>
      </c>
      <c r="K16" s="77">
        <v>5187.098</v>
      </c>
      <c r="L16" s="210">
        <v>6.0569977000000002</v>
      </c>
      <c r="M16" s="77">
        <v>15467.956</v>
      </c>
      <c r="N16" s="210">
        <v>4.2935591999999998</v>
      </c>
    </row>
    <row r="17" spans="2:16" x14ac:dyDescent="0.2">
      <c r="B17" s="92" t="s">
        <v>675</v>
      </c>
      <c r="C17" s="77">
        <v>62.792909999999999</v>
      </c>
      <c r="D17" s="210">
        <v>7.0940420000000004E-2</v>
      </c>
      <c r="E17" s="77">
        <v>135234.35999999999</v>
      </c>
      <c r="F17" s="210">
        <v>2.5087142</v>
      </c>
      <c r="G17" s="77">
        <v>3803252.5</v>
      </c>
      <c r="H17" s="210">
        <v>7.5757371999999998</v>
      </c>
      <c r="I17" s="77">
        <v>9033.3291000000008</v>
      </c>
      <c r="J17" s="210">
        <v>3.2893751</v>
      </c>
      <c r="K17" s="77">
        <v>6167.2347</v>
      </c>
      <c r="L17" s="210">
        <v>7.2015077999999999</v>
      </c>
      <c r="M17" s="77">
        <v>15200.564</v>
      </c>
      <c r="N17" s="210">
        <v>4.2193370000000003</v>
      </c>
    </row>
    <row r="18" spans="2:16" ht="13.5" thickBot="1" x14ac:dyDescent="0.25">
      <c r="B18" s="122" t="s">
        <v>0</v>
      </c>
      <c r="C18" s="123">
        <f>SUM(C6:C17)</f>
        <v>88514.996710000007</v>
      </c>
      <c r="D18" s="209">
        <f t="shared" ref="D18:N18" si="0">SUM(D6:D17)</f>
        <v>99.999999979999984</v>
      </c>
      <c r="E18" s="123">
        <f t="shared" si="0"/>
        <v>5390584.5</v>
      </c>
      <c r="F18" s="209">
        <f t="shared" si="0"/>
        <v>99.999999799999998</v>
      </c>
      <c r="G18" s="123">
        <f t="shared" si="0"/>
        <v>50203067.899999999</v>
      </c>
      <c r="H18" s="209">
        <f t="shared" si="0"/>
        <v>100.00000009999999</v>
      </c>
      <c r="I18" s="123">
        <f t="shared" si="0"/>
        <v>274621.4339</v>
      </c>
      <c r="J18" s="209">
        <f t="shared" si="0"/>
        <v>99.999999999999986</v>
      </c>
      <c r="K18" s="123">
        <f t="shared" si="0"/>
        <v>85638.104500000001</v>
      </c>
      <c r="L18" s="209">
        <f t="shared" si="0"/>
        <v>100</v>
      </c>
      <c r="M18" s="123">
        <f t="shared" si="0"/>
        <v>360259.53700000001</v>
      </c>
      <c r="N18" s="209">
        <f t="shared" si="0"/>
        <v>100.00000010000001</v>
      </c>
    </row>
    <row r="20" spans="2:16" x14ac:dyDescent="0.2">
      <c r="B20" s="288" t="s">
        <v>367</v>
      </c>
      <c r="C20" s="283"/>
      <c r="D20" s="283"/>
      <c r="E20" s="283"/>
      <c r="F20" s="283"/>
      <c r="G20" s="283"/>
      <c r="H20" s="283"/>
      <c r="I20" s="283"/>
      <c r="J20" s="283"/>
      <c r="K20" s="283"/>
      <c r="L20" s="283"/>
      <c r="M20" s="283"/>
      <c r="N20" s="283"/>
    </row>
    <row r="22" spans="2:16" x14ac:dyDescent="0.2">
      <c r="C22" s="166"/>
      <c r="D22" s="166"/>
      <c r="E22" s="166"/>
      <c r="F22" s="166"/>
      <c r="G22" s="166"/>
      <c r="H22" s="166"/>
      <c r="I22" s="166"/>
      <c r="J22" s="166"/>
      <c r="K22" s="166"/>
      <c r="L22" s="166"/>
      <c r="M22" s="166"/>
      <c r="N22" s="166"/>
      <c r="O22" s="166"/>
    </row>
    <row r="23" spans="2:16" x14ac:dyDescent="0.2">
      <c r="C23" s="166"/>
      <c r="D23" s="166"/>
      <c r="E23" s="166"/>
      <c r="F23" s="166"/>
      <c r="G23" s="166"/>
      <c r="H23" s="166"/>
      <c r="I23" s="166"/>
      <c r="J23" s="166"/>
      <c r="K23" s="166"/>
      <c r="L23" s="166"/>
      <c r="M23" s="166"/>
      <c r="N23" s="166"/>
      <c r="O23" s="166"/>
    </row>
    <row r="24" spans="2:16" x14ac:dyDescent="0.2">
      <c r="C24" s="222"/>
      <c r="D24" s="222"/>
      <c r="E24" s="222"/>
      <c r="F24" s="222"/>
      <c r="G24" s="222"/>
      <c r="H24" s="222"/>
      <c r="I24" s="222"/>
      <c r="J24" s="222"/>
      <c r="K24" s="222"/>
      <c r="L24" s="222"/>
      <c r="M24" s="222"/>
      <c r="N24" s="222"/>
      <c r="O24" s="222"/>
    </row>
    <row r="25" spans="2:16" x14ac:dyDescent="0.2">
      <c r="C25" s="222"/>
      <c r="D25" s="222"/>
      <c r="E25" s="222"/>
      <c r="F25" s="222"/>
      <c r="G25" s="222"/>
      <c r="H25" s="222"/>
      <c r="I25" s="222"/>
      <c r="J25" s="222"/>
      <c r="K25" s="222"/>
      <c r="L25" s="222"/>
      <c r="M25" s="222"/>
      <c r="N25" s="222"/>
      <c r="O25" s="222"/>
    </row>
    <row r="26" spans="2:16" x14ac:dyDescent="0.2">
      <c r="C26" s="222"/>
      <c r="D26" s="243"/>
      <c r="E26" s="243"/>
      <c r="F26" s="243"/>
      <c r="G26" s="243"/>
      <c r="H26" s="243"/>
      <c r="I26" s="243"/>
      <c r="J26" s="243"/>
      <c r="K26" s="243"/>
      <c r="L26" s="243"/>
      <c r="M26" s="243"/>
      <c r="N26" s="243"/>
      <c r="O26" s="243"/>
      <c r="P26" s="243"/>
    </row>
    <row r="27" spans="2:16" x14ac:dyDescent="0.2">
      <c r="C27" s="222"/>
      <c r="D27" s="243"/>
      <c r="E27" s="243"/>
      <c r="F27" s="243"/>
      <c r="G27" s="243"/>
      <c r="H27" s="243"/>
      <c r="I27" s="243"/>
      <c r="J27" s="243"/>
      <c r="K27" s="243"/>
      <c r="L27" s="243"/>
      <c r="M27" s="243"/>
      <c r="N27" s="243"/>
      <c r="O27" s="243"/>
      <c r="P27" s="243"/>
    </row>
    <row r="28" spans="2:16" x14ac:dyDescent="0.2">
      <c r="C28" s="222"/>
      <c r="D28" s="243"/>
      <c r="E28" s="243"/>
      <c r="F28" s="243"/>
      <c r="G28" s="243"/>
      <c r="H28" s="243"/>
      <c r="I28" s="243"/>
      <c r="J28" s="243"/>
      <c r="K28" s="243"/>
      <c r="L28" s="243"/>
      <c r="M28" s="243"/>
      <c r="N28" s="243"/>
      <c r="O28" s="243"/>
      <c r="P28" s="243"/>
    </row>
    <row r="29" spans="2:16" x14ac:dyDescent="0.2">
      <c r="C29" s="222"/>
      <c r="D29" s="243"/>
      <c r="E29" s="243"/>
      <c r="F29" s="243"/>
      <c r="G29" s="243"/>
      <c r="H29" s="243"/>
      <c r="I29" s="243"/>
      <c r="J29" s="243"/>
      <c r="K29" s="243"/>
      <c r="L29" s="243"/>
      <c r="M29" s="243"/>
      <c r="N29" s="243"/>
      <c r="O29" s="243"/>
      <c r="P29" s="243"/>
    </row>
    <row r="30" spans="2:16" x14ac:dyDescent="0.2">
      <c r="C30" s="222"/>
      <c r="D30" s="243"/>
      <c r="E30" s="243"/>
      <c r="F30" s="243"/>
      <c r="G30" s="243"/>
      <c r="H30" s="243"/>
      <c r="I30" s="243"/>
      <c r="J30" s="243"/>
      <c r="K30" s="243"/>
      <c r="L30" s="243"/>
      <c r="M30" s="243"/>
      <c r="N30" s="243"/>
      <c r="O30" s="243"/>
      <c r="P30" s="243"/>
    </row>
    <row r="31" spans="2:16" x14ac:dyDescent="0.2">
      <c r="C31" s="222"/>
      <c r="D31" s="243"/>
      <c r="E31" s="243"/>
      <c r="F31" s="243"/>
      <c r="G31" s="243"/>
      <c r="H31" s="243"/>
      <c r="I31" s="243"/>
      <c r="J31" s="243"/>
      <c r="K31" s="243"/>
      <c r="L31" s="243"/>
      <c r="M31" s="243"/>
      <c r="N31" s="243"/>
      <c r="O31" s="243"/>
      <c r="P31" s="243"/>
    </row>
    <row r="32" spans="2:16" x14ac:dyDescent="0.2">
      <c r="C32" s="222"/>
      <c r="D32" s="243"/>
      <c r="E32" s="243"/>
      <c r="F32" s="243"/>
      <c r="G32" s="243"/>
      <c r="H32" s="243"/>
      <c r="I32" s="243"/>
      <c r="J32" s="243"/>
      <c r="K32" s="243"/>
      <c r="L32" s="243"/>
      <c r="M32" s="243"/>
      <c r="N32" s="243"/>
      <c r="O32" s="243"/>
      <c r="P32" s="243"/>
    </row>
    <row r="33" spans="3:16" x14ac:dyDescent="0.2">
      <c r="C33" s="222"/>
      <c r="D33" s="243"/>
      <c r="E33" s="243"/>
      <c r="F33" s="243"/>
      <c r="G33" s="243"/>
      <c r="H33" s="243"/>
      <c r="I33" s="243"/>
      <c r="J33" s="243"/>
      <c r="K33" s="243"/>
      <c r="L33" s="243"/>
      <c r="M33" s="243"/>
      <c r="N33" s="243"/>
      <c r="O33" s="243"/>
      <c r="P33" s="243"/>
    </row>
    <row r="34" spans="3:16" x14ac:dyDescent="0.2">
      <c r="C34" s="222"/>
      <c r="D34" s="243"/>
      <c r="E34" s="243"/>
      <c r="F34" s="243"/>
      <c r="G34" s="243"/>
      <c r="H34" s="243"/>
      <c r="I34" s="243"/>
      <c r="J34" s="243"/>
      <c r="K34" s="243"/>
      <c r="L34" s="243"/>
      <c r="M34" s="243"/>
      <c r="N34" s="243"/>
      <c r="O34" s="243"/>
      <c r="P34" s="243"/>
    </row>
    <row r="35" spans="3:16" x14ac:dyDescent="0.2">
      <c r="C35" s="222"/>
      <c r="D35" s="243"/>
      <c r="E35" s="243"/>
      <c r="F35" s="243"/>
      <c r="G35" s="243"/>
      <c r="H35" s="243"/>
      <c r="I35" s="243"/>
      <c r="J35" s="243"/>
      <c r="K35" s="243"/>
      <c r="L35" s="243"/>
      <c r="M35" s="243"/>
      <c r="N35" s="243"/>
      <c r="O35" s="243"/>
      <c r="P35" s="243"/>
    </row>
    <row r="36" spans="3:16" x14ac:dyDescent="0.2">
      <c r="C36" s="222"/>
      <c r="D36" s="243"/>
      <c r="E36" s="243"/>
      <c r="F36" s="243"/>
      <c r="G36" s="243"/>
      <c r="H36" s="243"/>
      <c r="I36" s="243"/>
      <c r="J36" s="243"/>
      <c r="K36" s="243"/>
      <c r="L36" s="243"/>
      <c r="M36" s="243"/>
      <c r="N36" s="243"/>
      <c r="O36" s="243"/>
      <c r="P36" s="243"/>
    </row>
    <row r="37" spans="3:16" x14ac:dyDescent="0.2">
      <c r="C37" s="222"/>
      <c r="D37" s="243"/>
      <c r="E37" s="243"/>
      <c r="F37" s="243"/>
      <c r="G37" s="243"/>
      <c r="H37" s="243"/>
      <c r="I37" s="243"/>
      <c r="J37" s="243"/>
      <c r="K37" s="243"/>
      <c r="L37" s="243"/>
      <c r="M37" s="243"/>
      <c r="N37" s="243"/>
      <c r="O37" s="243"/>
      <c r="P37" s="243"/>
    </row>
    <row r="38" spans="3:16" x14ac:dyDescent="0.2">
      <c r="C38" s="222"/>
      <c r="D38" s="243"/>
      <c r="E38" s="243"/>
      <c r="F38" s="243"/>
      <c r="G38" s="243"/>
      <c r="H38" s="243"/>
      <c r="I38" s="243"/>
      <c r="J38" s="243"/>
      <c r="K38" s="243"/>
      <c r="L38" s="243"/>
      <c r="M38" s="243"/>
      <c r="N38" s="243"/>
      <c r="O38" s="243"/>
      <c r="P38" s="243"/>
    </row>
    <row r="39" spans="3:16" x14ac:dyDescent="0.2">
      <c r="C39" s="222"/>
      <c r="D39" s="243"/>
      <c r="E39" s="243"/>
      <c r="F39" s="243"/>
      <c r="G39" s="243"/>
      <c r="H39" s="243"/>
      <c r="I39" s="243"/>
      <c r="J39" s="243"/>
      <c r="K39" s="243"/>
      <c r="L39" s="243"/>
      <c r="M39" s="243"/>
      <c r="N39" s="243"/>
      <c r="O39" s="243"/>
      <c r="P39" s="243"/>
    </row>
    <row r="40" spans="3:16" x14ac:dyDescent="0.2">
      <c r="D40" s="243"/>
      <c r="E40" s="243"/>
      <c r="F40" s="243"/>
      <c r="G40" s="243"/>
      <c r="H40" s="243"/>
      <c r="I40" s="243"/>
      <c r="J40" s="243"/>
      <c r="K40" s="243"/>
      <c r="L40" s="243"/>
      <c r="M40" s="243"/>
      <c r="N40" s="243"/>
      <c r="O40" s="243"/>
      <c r="P40" s="243"/>
    </row>
    <row r="41" spans="3:16" x14ac:dyDescent="0.2">
      <c r="D41" s="243"/>
      <c r="E41" s="243"/>
      <c r="F41" s="243"/>
      <c r="G41" s="243"/>
      <c r="H41" s="243"/>
      <c r="I41" s="243"/>
      <c r="J41" s="243"/>
      <c r="K41" s="243"/>
      <c r="L41" s="243"/>
      <c r="M41" s="243"/>
      <c r="N41" s="243"/>
      <c r="O41" s="243"/>
      <c r="P41" s="243"/>
    </row>
  </sheetData>
  <mergeCells count="8">
    <mergeCell ref="B20:N20"/>
    <mergeCell ref="B4:B5"/>
    <mergeCell ref="C4:D4"/>
    <mergeCell ref="E4:F4"/>
    <mergeCell ref="G4:H4"/>
    <mergeCell ref="I4:J4"/>
    <mergeCell ref="K4:L4"/>
    <mergeCell ref="M4:N4"/>
  </mergeCells>
  <pageMargins left="0.78740157480314965" right="0.78740157480314965" top="0.98425196850393704" bottom="0.98425196850393704" header="0.51181102362204722" footer="0.51181102362204722"/>
  <pageSetup paperSize="9" scale="86" orientation="landscape" r:id="rId1"/>
  <headerFooter alignWithMargins="0"/>
  <colBreaks count="1" manualBreakCount="1">
    <brk id="14" max="42"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4918"/>
    <pageSetUpPr fitToPage="1"/>
  </sheetPr>
  <dimension ref="B1:AF38"/>
  <sheetViews>
    <sheetView showGridLines="0" zoomScaleNormal="100" zoomScaleSheetLayoutView="100" zoomScalePageLayoutView="70" workbookViewId="0">
      <selection activeCell="B21" sqref="B21"/>
    </sheetView>
  </sheetViews>
  <sheetFormatPr baseColWidth="10" defaultRowHeight="12.75" x14ac:dyDescent="0.2"/>
  <cols>
    <col min="1" max="1" width="2.7109375" style="18" customWidth="1"/>
    <col min="2" max="2" width="20.7109375" style="18" customWidth="1"/>
    <col min="3" max="6" width="10.7109375" style="18" customWidth="1"/>
    <col min="7" max="7" width="11" style="18" customWidth="1"/>
    <col min="8" max="18" width="10.7109375" style="18" customWidth="1"/>
    <col min="19" max="16384" width="11.42578125" style="18"/>
  </cols>
  <sheetData>
    <row r="1" spans="2:32" s="55" customFormat="1" ht="15.75" x14ac:dyDescent="0.2">
      <c r="B1" s="53" t="str">
        <f>Inhaltsverzeichnis!B48&amp;" "&amp;Inhaltsverzeichnis!C48&amp;" "&amp;Inhaltsverzeichnis!D48</f>
        <v>Tabelle 20:  Altersrentnerinnen und -rentner, Steuerfaktoren und Steuern nach Stufe des steuerbaren Vermögens, 2017</v>
      </c>
      <c r="C1" s="54"/>
      <c r="D1" s="54"/>
      <c r="E1" s="54"/>
      <c r="F1" s="54"/>
      <c r="G1" s="54"/>
      <c r="H1" s="54"/>
      <c r="I1" s="54"/>
      <c r="J1" s="54"/>
      <c r="K1" s="54"/>
      <c r="L1" s="54"/>
      <c r="M1" s="54"/>
      <c r="N1" s="54"/>
      <c r="O1" s="54"/>
      <c r="P1" s="54"/>
      <c r="Q1" s="54"/>
      <c r="R1" s="54"/>
      <c r="S1" s="54"/>
      <c r="T1" s="53"/>
      <c r="U1" s="53"/>
      <c r="V1" s="53"/>
      <c r="W1" s="53"/>
      <c r="X1" s="53"/>
      <c r="Y1" s="53"/>
      <c r="Z1" s="53"/>
      <c r="AA1" s="53"/>
      <c r="AB1" s="53"/>
      <c r="AC1" s="53"/>
      <c r="AD1" s="53"/>
      <c r="AE1" s="53"/>
      <c r="AF1" s="53"/>
    </row>
    <row r="2" spans="2:32" s="55" customFormat="1" ht="15.75" x14ac:dyDescent="0.2">
      <c r="B2" s="195"/>
      <c r="C2" s="54"/>
      <c r="D2" s="54"/>
      <c r="E2" s="54"/>
      <c r="F2" s="54"/>
      <c r="G2" s="54"/>
      <c r="H2" s="54"/>
      <c r="I2" s="54"/>
      <c r="J2" s="54"/>
      <c r="K2" s="54"/>
      <c r="L2" s="54"/>
      <c r="M2" s="54"/>
      <c r="N2" s="54"/>
      <c r="O2" s="54"/>
      <c r="P2" s="54"/>
      <c r="Q2" s="54"/>
      <c r="R2" s="54"/>
      <c r="S2" s="54"/>
      <c r="T2" s="53"/>
      <c r="U2" s="53"/>
      <c r="V2" s="53"/>
      <c r="W2" s="53"/>
      <c r="X2" s="53"/>
      <c r="Y2" s="53"/>
      <c r="Z2" s="53"/>
      <c r="AA2" s="53"/>
      <c r="AB2" s="53"/>
      <c r="AC2" s="53"/>
      <c r="AD2" s="53"/>
      <c r="AE2" s="53"/>
      <c r="AF2" s="53"/>
    </row>
    <row r="4" spans="2:32" s="57" customFormat="1" ht="27" customHeight="1" x14ac:dyDescent="0.2">
      <c r="B4" s="279" t="s">
        <v>582</v>
      </c>
      <c r="C4" s="281" t="s">
        <v>471</v>
      </c>
      <c r="D4" s="275"/>
      <c r="E4" s="278" t="s">
        <v>71</v>
      </c>
      <c r="F4" s="277"/>
      <c r="G4" s="278" t="s">
        <v>72</v>
      </c>
      <c r="H4" s="275"/>
      <c r="I4" s="278" t="s">
        <v>75</v>
      </c>
      <c r="J4" s="275"/>
      <c r="K4" s="278" t="s">
        <v>76</v>
      </c>
      <c r="L4" s="275"/>
      <c r="M4" s="278" t="s">
        <v>77</v>
      </c>
      <c r="N4" s="275"/>
    </row>
    <row r="5" spans="2:32" ht="24.75" customHeight="1" x14ac:dyDescent="0.2">
      <c r="B5" s="280"/>
      <c r="C5" s="186" t="s">
        <v>1</v>
      </c>
      <c r="D5" s="186" t="s">
        <v>514</v>
      </c>
      <c r="E5" s="186" t="s">
        <v>515</v>
      </c>
      <c r="F5" s="186" t="s">
        <v>514</v>
      </c>
      <c r="G5" s="186" t="s">
        <v>515</v>
      </c>
      <c r="H5" s="186" t="s">
        <v>514</v>
      </c>
      <c r="I5" s="186" t="s">
        <v>515</v>
      </c>
      <c r="J5" s="186" t="s">
        <v>514</v>
      </c>
      <c r="K5" s="186" t="s">
        <v>515</v>
      </c>
      <c r="L5" s="186" t="s">
        <v>514</v>
      </c>
      <c r="M5" s="186" t="s">
        <v>515</v>
      </c>
      <c r="N5" s="186" t="s">
        <v>514</v>
      </c>
    </row>
    <row r="6" spans="2:32" x14ac:dyDescent="0.2">
      <c r="B6" s="88">
        <v>0</v>
      </c>
      <c r="C6" s="77">
        <v>26467.804700000001</v>
      </c>
      <c r="D6" s="210">
        <v>29.902056900000002</v>
      </c>
      <c r="E6" s="77">
        <v>1012952.7</v>
      </c>
      <c r="F6" s="210">
        <v>18.791146999999999</v>
      </c>
      <c r="G6" s="100">
        <v>0</v>
      </c>
      <c r="H6" s="210">
        <v>0</v>
      </c>
      <c r="I6" s="77">
        <v>40794.491000000002</v>
      </c>
      <c r="J6" s="210">
        <v>14.854810000000001</v>
      </c>
      <c r="K6" s="100">
        <v>0</v>
      </c>
      <c r="L6" s="210">
        <v>0</v>
      </c>
      <c r="M6" s="77">
        <v>40794.491000000002</v>
      </c>
      <c r="N6" s="210">
        <v>11.323639999999999</v>
      </c>
    </row>
    <row r="7" spans="2:32" x14ac:dyDescent="0.2">
      <c r="B7" s="88" t="s">
        <v>29</v>
      </c>
      <c r="C7" s="77">
        <v>3031.7640999999999</v>
      </c>
      <c r="D7" s="210">
        <v>3.4251417000000002</v>
      </c>
      <c r="E7" s="77">
        <v>124542.2</v>
      </c>
      <c r="F7" s="210">
        <v>2.310365</v>
      </c>
      <c r="G7" s="77">
        <v>36409.279999999999</v>
      </c>
      <c r="H7" s="210">
        <v>7.2524019999999995E-2</v>
      </c>
      <c r="I7" s="77">
        <v>5390.5060000000003</v>
      </c>
      <c r="J7" s="210">
        <v>1.9628859999999999</v>
      </c>
      <c r="K7" s="77">
        <v>41.00638</v>
      </c>
      <c r="L7" s="210">
        <v>4.7883330000000002E-2</v>
      </c>
      <c r="M7" s="77">
        <v>5431.5119999999997</v>
      </c>
      <c r="N7" s="210">
        <v>1.507666</v>
      </c>
    </row>
    <row r="8" spans="2:32" x14ac:dyDescent="0.2">
      <c r="B8" s="88" t="s">
        <v>30</v>
      </c>
      <c r="C8" s="77">
        <v>2606.6118999999999</v>
      </c>
      <c r="D8" s="210">
        <v>2.9448251999999999</v>
      </c>
      <c r="E8" s="77">
        <v>118132.9</v>
      </c>
      <c r="F8" s="210">
        <v>2.191468</v>
      </c>
      <c r="G8" s="77">
        <v>96151.1</v>
      </c>
      <c r="H8" s="210">
        <v>0.19152436</v>
      </c>
      <c r="I8" s="77">
        <v>5214.4949999999999</v>
      </c>
      <c r="J8" s="210">
        <v>1.8987940000000001</v>
      </c>
      <c r="K8" s="77">
        <v>108.55551</v>
      </c>
      <c r="L8" s="210">
        <v>0.12676076</v>
      </c>
      <c r="M8" s="77">
        <v>5323.05</v>
      </c>
      <c r="N8" s="210">
        <v>1.47756</v>
      </c>
    </row>
    <row r="9" spans="2:32" x14ac:dyDescent="0.2">
      <c r="B9" s="88" t="s">
        <v>31</v>
      </c>
      <c r="C9" s="77">
        <v>4839.5837000000001</v>
      </c>
      <c r="D9" s="210">
        <v>5.4675297</v>
      </c>
      <c r="E9" s="77">
        <v>231020.79999999999</v>
      </c>
      <c r="F9" s="210">
        <v>4.2856350000000001</v>
      </c>
      <c r="G9" s="77">
        <v>359825.76</v>
      </c>
      <c r="H9" s="210">
        <v>0.71674059000000001</v>
      </c>
      <c r="I9" s="77">
        <v>10313.797</v>
      </c>
      <c r="J9" s="210">
        <v>3.7556419999999999</v>
      </c>
      <c r="K9" s="77">
        <v>406.84915000000001</v>
      </c>
      <c r="L9" s="210">
        <v>0.47507959</v>
      </c>
      <c r="M9" s="77">
        <v>10720.646000000001</v>
      </c>
      <c r="N9" s="210">
        <v>2.9758119999999999</v>
      </c>
    </row>
    <row r="10" spans="2:32" x14ac:dyDescent="0.2">
      <c r="B10" s="88" t="s">
        <v>32</v>
      </c>
      <c r="C10" s="77">
        <v>11746.204100000001</v>
      </c>
      <c r="D10" s="210">
        <v>13.2702983</v>
      </c>
      <c r="E10" s="77">
        <v>614771.80000000005</v>
      </c>
      <c r="F10" s="210">
        <v>11.404548</v>
      </c>
      <c r="G10" s="77">
        <v>2015334.58</v>
      </c>
      <c r="H10" s="210">
        <v>4.0143654</v>
      </c>
      <c r="I10" s="77">
        <v>28048.058000000001</v>
      </c>
      <c r="J10" s="210">
        <v>10.213354000000001</v>
      </c>
      <c r="K10" s="77">
        <v>2454.8950599999998</v>
      </c>
      <c r="L10" s="210">
        <v>2.8665920100000002</v>
      </c>
      <c r="M10" s="77">
        <v>30502.953000000001</v>
      </c>
      <c r="N10" s="210">
        <v>8.4669380000000007</v>
      </c>
    </row>
    <row r="11" spans="2:32" x14ac:dyDescent="0.2">
      <c r="B11" s="88" t="s">
        <v>33</v>
      </c>
      <c r="C11" s="77">
        <v>14050.0218</v>
      </c>
      <c r="D11" s="210">
        <v>15.8730411</v>
      </c>
      <c r="E11" s="77">
        <v>821279.8</v>
      </c>
      <c r="F11" s="210">
        <v>15.235450999999999</v>
      </c>
      <c r="G11" s="77">
        <v>5125550.63</v>
      </c>
      <c r="H11" s="210">
        <v>10.209636290000001</v>
      </c>
      <c r="I11" s="77">
        <v>38978.082000000002</v>
      </c>
      <c r="J11" s="210">
        <v>14.193387</v>
      </c>
      <c r="K11" s="77">
        <v>6867.9954299999999</v>
      </c>
      <c r="L11" s="210">
        <v>8.0197891699999992</v>
      </c>
      <c r="M11" s="77">
        <v>45846.078000000001</v>
      </c>
      <c r="N11" s="210">
        <v>12.725847</v>
      </c>
      <c r="O11" s="196"/>
    </row>
    <row r="12" spans="2:32" x14ac:dyDescent="0.2">
      <c r="B12" s="88" t="s">
        <v>34</v>
      </c>
      <c r="C12" s="77">
        <v>8731.8066999999992</v>
      </c>
      <c r="D12" s="210">
        <v>9.8647767000000002</v>
      </c>
      <c r="E12" s="77">
        <v>581885.30000000005</v>
      </c>
      <c r="F12" s="210">
        <v>10.794475</v>
      </c>
      <c r="G12" s="77">
        <v>5356947.21</v>
      </c>
      <c r="H12" s="210">
        <v>10.67055749</v>
      </c>
      <c r="I12" s="77">
        <v>29158.705000000002</v>
      </c>
      <c r="J12" s="210">
        <v>10.617782</v>
      </c>
      <c r="K12" s="77">
        <v>7844.16543</v>
      </c>
      <c r="L12" s="210">
        <v>9.1596672800000007</v>
      </c>
      <c r="M12" s="77">
        <v>37002.870999999999</v>
      </c>
      <c r="N12" s="210">
        <v>10.27117</v>
      </c>
    </row>
    <row r="13" spans="2:32" x14ac:dyDescent="0.2">
      <c r="B13" s="88" t="s">
        <v>35</v>
      </c>
      <c r="C13" s="77">
        <v>5077.3424999999997</v>
      </c>
      <c r="D13" s="210">
        <v>5.7361382000000001</v>
      </c>
      <c r="E13" s="77">
        <v>377589</v>
      </c>
      <c r="F13" s="210">
        <v>7.0046020000000002</v>
      </c>
      <c r="G13" s="77">
        <v>4383305.59</v>
      </c>
      <c r="H13" s="210">
        <v>8.7311508799999995</v>
      </c>
      <c r="I13" s="77">
        <v>19951.914000000001</v>
      </c>
      <c r="J13" s="210">
        <v>7.2652429999999999</v>
      </c>
      <c r="K13" s="77">
        <v>6878.6958400000003</v>
      </c>
      <c r="L13" s="210">
        <v>8.0322840899999992</v>
      </c>
      <c r="M13" s="77">
        <v>26830.61</v>
      </c>
      <c r="N13" s="210">
        <v>7.447578</v>
      </c>
    </row>
    <row r="14" spans="2:32" x14ac:dyDescent="0.2">
      <c r="B14" s="88" t="s">
        <v>36</v>
      </c>
      <c r="C14" s="77">
        <v>11086.5676</v>
      </c>
      <c r="D14" s="210">
        <v>12.5250726</v>
      </c>
      <c r="E14" s="77">
        <v>1149856.3999999999</v>
      </c>
      <c r="F14" s="210">
        <v>21.330829000000001</v>
      </c>
      <c r="G14" s="77">
        <v>20400214.609999999</v>
      </c>
      <c r="H14" s="210">
        <v>40.635394419999997</v>
      </c>
      <c r="I14" s="77">
        <v>70518.464999999997</v>
      </c>
      <c r="J14" s="210">
        <v>25.678426999999999</v>
      </c>
      <c r="K14" s="77">
        <v>37221.668440000001</v>
      </c>
      <c r="L14" s="210">
        <v>43.463909780000002</v>
      </c>
      <c r="M14" s="77">
        <v>107740.133</v>
      </c>
      <c r="N14" s="210">
        <v>29.906254000000001</v>
      </c>
    </row>
    <row r="15" spans="2:32" x14ac:dyDescent="0.2">
      <c r="B15" s="88" t="s">
        <v>37</v>
      </c>
      <c r="C15" s="77">
        <v>574.91589999999997</v>
      </c>
      <c r="D15" s="210">
        <v>0.64951239999999999</v>
      </c>
      <c r="E15" s="77">
        <v>155677.29999999999</v>
      </c>
      <c r="F15" s="210">
        <v>2.8879489999999999</v>
      </c>
      <c r="G15" s="77">
        <v>3829027.1</v>
      </c>
      <c r="H15" s="210">
        <v>7.6270779199999996</v>
      </c>
      <c r="I15" s="77">
        <v>11619.026</v>
      </c>
      <c r="J15" s="210">
        <v>4.230925</v>
      </c>
      <c r="K15" s="77">
        <v>7732.0033999999996</v>
      </c>
      <c r="L15" s="210">
        <v>9.0286951700000007</v>
      </c>
      <c r="M15" s="77">
        <v>19351.03</v>
      </c>
      <c r="N15" s="210">
        <v>5.3714139999999997</v>
      </c>
    </row>
    <row r="16" spans="2:32" x14ac:dyDescent="0.2">
      <c r="B16" s="90" t="s">
        <v>505</v>
      </c>
      <c r="C16" s="77">
        <v>302.37369999999999</v>
      </c>
      <c r="D16" s="210">
        <v>0.3416073</v>
      </c>
      <c r="E16" s="77">
        <v>202876.3</v>
      </c>
      <c r="F16" s="210">
        <v>3.763531</v>
      </c>
      <c r="G16" s="77">
        <v>8600301.9199999999</v>
      </c>
      <c r="H16" s="210">
        <v>17.13102864</v>
      </c>
      <c r="I16" s="77">
        <v>14633.894</v>
      </c>
      <c r="J16" s="210">
        <v>5.3287509999999996</v>
      </c>
      <c r="K16" s="77">
        <v>16082.26979</v>
      </c>
      <c r="L16" s="210">
        <v>18.77933882</v>
      </c>
      <c r="M16" s="77">
        <v>30716.163</v>
      </c>
      <c r="N16" s="210">
        <v>8.5261209999999998</v>
      </c>
    </row>
    <row r="17" spans="2:16" ht="13.5" thickBot="1" x14ac:dyDescent="0.25">
      <c r="B17" s="122" t="s">
        <v>0</v>
      </c>
      <c r="C17" s="123">
        <f t="shared" ref="C17:N17" si="0">SUM(C6:C16)</f>
        <v>88514.996699999989</v>
      </c>
      <c r="D17" s="209">
        <f t="shared" si="0"/>
        <v>100.00000010000001</v>
      </c>
      <c r="E17" s="123">
        <f t="shared" si="0"/>
        <v>5390584.5</v>
      </c>
      <c r="F17" s="209">
        <f t="shared" si="0"/>
        <v>100.00000000000001</v>
      </c>
      <c r="G17" s="123">
        <f t="shared" si="0"/>
        <v>50203067.780000001</v>
      </c>
      <c r="H17" s="209">
        <f t="shared" si="0"/>
        <v>100.00000000999999</v>
      </c>
      <c r="I17" s="123">
        <f t="shared" si="0"/>
        <v>274621.43300000002</v>
      </c>
      <c r="J17" s="209">
        <f t="shared" si="0"/>
        <v>100.000001</v>
      </c>
      <c r="K17" s="123">
        <f t="shared" si="0"/>
        <v>85638.104430000007</v>
      </c>
      <c r="L17" s="209">
        <f t="shared" si="0"/>
        <v>100</v>
      </c>
      <c r="M17" s="123">
        <f t="shared" si="0"/>
        <v>360259.53700000007</v>
      </c>
      <c r="N17" s="209">
        <f t="shared" si="0"/>
        <v>100</v>
      </c>
    </row>
    <row r="19" spans="2:16" x14ac:dyDescent="0.2">
      <c r="B19" s="288" t="s">
        <v>367</v>
      </c>
      <c r="C19" s="283"/>
      <c r="D19" s="283"/>
      <c r="E19" s="283"/>
      <c r="F19" s="283"/>
      <c r="G19" s="283"/>
      <c r="H19" s="283"/>
      <c r="I19" s="283"/>
      <c r="J19" s="283"/>
      <c r="K19" s="283"/>
      <c r="L19" s="283"/>
      <c r="M19" s="283"/>
      <c r="N19" s="283"/>
    </row>
    <row r="21" spans="2:16" x14ac:dyDescent="0.2">
      <c r="B21" s="166"/>
      <c r="C21" s="166"/>
      <c r="D21" s="166"/>
      <c r="E21" s="166"/>
      <c r="F21" s="166"/>
      <c r="G21" s="166"/>
      <c r="H21" s="166"/>
      <c r="I21" s="166"/>
      <c r="J21" s="166"/>
      <c r="K21" s="166"/>
      <c r="L21" s="166"/>
      <c r="M21" s="166"/>
      <c r="N21" s="166"/>
    </row>
    <row r="22" spans="2:16" x14ac:dyDescent="0.2">
      <c r="B22" s="166"/>
      <c r="C22" s="166"/>
      <c r="D22" s="166"/>
      <c r="E22" s="166"/>
      <c r="F22" s="166"/>
      <c r="G22" s="166"/>
      <c r="H22" s="166"/>
      <c r="I22" s="166"/>
      <c r="J22" s="166"/>
      <c r="K22" s="166"/>
      <c r="L22" s="166"/>
      <c r="M22" s="166"/>
      <c r="N22" s="166"/>
    </row>
    <row r="23" spans="2:16" x14ac:dyDescent="0.2">
      <c r="B23" s="166"/>
      <c r="C23" s="222"/>
      <c r="D23" s="222"/>
      <c r="E23" s="222"/>
      <c r="F23" s="222"/>
      <c r="G23" s="222"/>
      <c r="H23" s="222"/>
      <c r="I23" s="222"/>
      <c r="J23" s="222"/>
      <c r="K23" s="222"/>
      <c r="L23" s="222"/>
      <c r="M23" s="222"/>
      <c r="N23" s="222"/>
      <c r="O23" s="222"/>
    </row>
    <row r="24" spans="2:16" x14ac:dyDescent="0.2">
      <c r="B24" s="166"/>
      <c r="C24" s="222"/>
      <c r="D24" s="243"/>
      <c r="E24" s="243"/>
      <c r="F24" s="243"/>
      <c r="G24" s="243"/>
      <c r="H24" s="243"/>
      <c r="I24" s="243"/>
      <c r="J24" s="243"/>
      <c r="K24" s="243"/>
      <c r="L24" s="243"/>
      <c r="M24" s="243"/>
      <c r="N24" s="243"/>
      <c r="O24" s="243"/>
      <c r="P24" s="243"/>
    </row>
    <row r="25" spans="2:16" x14ac:dyDescent="0.2">
      <c r="B25" s="166"/>
      <c r="C25" s="222"/>
      <c r="D25" s="243"/>
      <c r="E25" s="243"/>
      <c r="F25" s="243"/>
      <c r="G25" s="243"/>
      <c r="H25" s="243"/>
      <c r="I25" s="243"/>
      <c r="J25" s="243"/>
      <c r="K25" s="243"/>
      <c r="L25" s="243"/>
      <c r="M25" s="243"/>
      <c r="N25" s="243"/>
      <c r="O25" s="243"/>
      <c r="P25" s="243"/>
    </row>
    <row r="26" spans="2:16" x14ac:dyDescent="0.2">
      <c r="B26" s="166"/>
      <c r="C26" s="222"/>
      <c r="D26" s="243"/>
      <c r="E26" s="243"/>
      <c r="F26" s="243"/>
      <c r="G26" s="243"/>
      <c r="H26" s="243"/>
      <c r="I26" s="243"/>
      <c r="J26" s="243"/>
      <c r="K26" s="243"/>
      <c r="L26" s="243"/>
      <c r="M26" s="243"/>
      <c r="N26" s="243"/>
      <c r="O26" s="243"/>
      <c r="P26" s="243"/>
    </row>
    <row r="27" spans="2:16" x14ac:dyDescent="0.2">
      <c r="B27" s="166"/>
      <c r="C27" s="222"/>
      <c r="D27" s="243"/>
      <c r="E27" s="243"/>
      <c r="F27" s="243"/>
      <c r="G27" s="243"/>
      <c r="H27" s="243"/>
      <c r="I27" s="243"/>
      <c r="J27" s="243"/>
      <c r="K27" s="243"/>
      <c r="L27" s="243"/>
      <c r="M27" s="243"/>
      <c r="N27" s="243"/>
      <c r="O27" s="243"/>
      <c r="P27" s="243"/>
    </row>
    <row r="28" spans="2:16" x14ac:dyDescent="0.2">
      <c r="B28" s="166"/>
      <c r="C28" s="222"/>
      <c r="D28" s="243"/>
      <c r="E28" s="243"/>
      <c r="F28" s="243"/>
      <c r="G28" s="243"/>
      <c r="H28" s="243"/>
      <c r="I28" s="243"/>
      <c r="J28" s="243"/>
      <c r="K28" s="243"/>
      <c r="L28" s="243"/>
      <c r="M28" s="243"/>
      <c r="N28" s="243"/>
      <c r="O28" s="243"/>
      <c r="P28" s="243"/>
    </row>
    <row r="29" spans="2:16" x14ac:dyDescent="0.2">
      <c r="B29" s="166"/>
      <c r="C29" s="222"/>
      <c r="D29" s="243"/>
      <c r="E29" s="243"/>
      <c r="F29" s="243"/>
      <c r="G29" s="243"/>
      <c r="H29" s="243"/>
      <c r="I29" s="243"/>
      <c r="J29" s="243"/>
      <c r="K29" s="243"/>
      <c r="L29" s="243"/>
      <c r="M29" s="243"/>
      <c r="N29" s="243"/>
      <c r="O29" s="243"/>
      <c r="P29" s="243"/>
    </row>
    <row r="30" spans="2:16" x14ac:dyDescent="0.2">
      <c r="B30" s="166"/>
      <c r="C30" s="222"/>
      <c r="D30" s="243"/>
      <c r="E30" s="243"/>
      <c r="F30" s="243"/>
      <c r="G30" s="243"/>
      <c r="H30" s="243"/>
      <c r="I30" s="243"/>
      <c r="J30" s="243"/>
      <c r="K30" s="243"/>
      <c r="L30" s="243"/>
      <c r="M30" s="243"/>
      <c r="N30" s="243"/>
      <c r="O30" s="243"/>
      <c r="P30" s="243"/>
    </row>
    <row r="31" spans="2:16" x14ac:dyDescent="0.2">
      <c r="B31" s="166"/>
      <c r="C31" s="222"/>
      <c r="D31" s="243"/>
      <c r="E31" s="243"/>
      <c r="F31" s="243"/>
      <c r="G31" s="243"/>
      <c r="H31" s="243"/>
      <c r="I31" s="243"/>
      <c r="J31" s="243"/>
      <c r="K31" s="243"/>
      <c r="L31" s="243"/>
      <c r="M31" s="243"/>
      <c r="N31" s="243"/>
      <c r="O31" s="243"/>
      <c r="P31" s="243"/>
    </row>
    <row r="32" spans="2:16" x14ac:dyDescent="0.2">
      <c r="B32" s="166"/>
      <c r="C32" s="222"/>
      <c r="D32" s="243"/>
      <c r="E32" s="243"/>
      <c r="F32" s="243"/>
      <c r="G32" s="243"/>
      <c r="H32" s="243"/>
      <c r="I32" s="243"/>
      <c r="J32" s="243"/>
      <c r="K32" s="243"/>
      <c r="L32" s="243"/>
      <c r="M32" s="243"/>
      <c r="N32" s="243"/>
      <c r="O32" s="243"/>
      <c r="P32" s="243"/>
    </row>
    <row r="33" spans="2:16" x14ac:dyDescent="0.2">
      <c r="B33" s="166"/>
      <c r="C33" s="222"/>
      <c r="D33" s="243"/>
      <c r="E33" s="243"/>
      <c r="F33" s="243"/>
      <c r="G33" s="243"/>
      <c r="H33" s="243"/>
      <c r="I33" s="243"/>
      <c r="J33" s="243"/>
      <c r="K33" s="243"/>
      <c r="L33" s="243"/>
      <c r="M33" s="243"/>
      <c r="N33" s="243"/>
      <c r="O33" s="243"/>
      <c r="P33" s="243"/>
    </row>
    <row r="34" spans="2:16" x14ac:dyDescent="0.2">
      <c r="C34" s="222"/>
      <c r="D34" s="243"/>
      <c r="E34" s="243"/>
      <c r="F34" s="243"/>
      <c r="G34" s="243"/>
      <c r="H34" s="243"/>
      <c r="I34" s="243"/>
      <c r="J34" s="243"/>
      <c r="K34" s="243"/>
      <c r="L34" s="243"/>
      <c r="M34" s="243"/>
      <c r="N34" s="243"/>
      <c r="O34" s="243"/>
      <c r="P34" s="243"/>
    </row>
    <row r="35" spans="2:16" x14ac:dyDescent="0.2">
      <c r="C35" s="222"/>
      <c r="D35" s="243"/>
      <c r="E35" s="243"/>
      <c r="F35" s="243"/>
      <c r="G35" s="243"/>
      <c r="H35" s="243"/>
      <c r="I35" s="243"/>
      <c r="J35" s="243"/>
      <c r="K35" s="243"/>
      <c r="L35" s="243"/>
      <c r="M35" s="243"/>
      <c r="N35" s="243"/>
      <c r="O35" s="243"/>
      <c r="P35" s="243"/>
    </row>
    <row r="36" spans="2:16" x14ac:dyDescent="0.2">
      <c r="C36" s="222"/>
      <c r="D36" s="243"/>
      <c r="E36" s="243"/>
      <c r="F36" s="243"/>
      <c r="G36" s="243"/>
      <c r="H36" s="243"/>
      <c r="I36" s="243"/>
      <c r="J36" s="243"/>
      <c r="K36" s="243"/>
      <c r="L36" s="243"/>
      <c r="M36" s="243"/>
      <c r="N36" s="243"/>
      <c r="O36" s="243"/>
      <c r="P36" s="243"/>
    </row>
    <row r="37" spans="2:16" x14ac:dyDescent="0.2">
      <c r="C37" s="222"/>
      <c r="D37" s="243"/>
      <c r="E37" s="243"/>
      <c r="F37" s="243"/>
      <c r="G37" s="243"/>
      <c r="H37" s="243"/>
      <c r="I37" s="243"/>
      <c r="J37" s="243"/>
      <c r="K37" s="243"/>
      <c r="L37" s="243"/>
      <c r="M37" s="243"/>
      <c r="N37" s="243"/>
      <c r="O37" s="243"/>
      <c r="P37" s="243"/>
    </row>
    <row r="38" spans="2:16" x14ac:dyDescent="0.2">
      <c r="D38" s="243"/>
      <c r="E38" s="243"/>
      <c r="F38" s="243"/>
      <c r="G38" s="243"/>
      <c r="H38" s="243"/>
      <c r="I38" s="243"/>
      <c r="J38" s="243"/>
      <c r="K38" s="243"/>
      <c r="L38" s="243"/>
      <c r="M38" s="243"/>
      <c r="N38" s="243"/>
      <c r="O38" s="243"/>
      <c r="P38" s="243"/>
    </row>
  </sheetData>
  <mergeCells count="8">
    <mergeCell ref="B19:N19"/>
    <mergeCell ref="B4:B5"/>
    <mergeCell ref="C4:D4"/>
    <mergeCell ref="E4:F4"/>
    <mergeCell ref="G4:H4"/>
    <mergeCell ref="I4:J4"/>
    <mergeCell ref="K4:L4"/>
    <mergeCell ref="M4:N4"/>
  </mergeCells>
  <pageMargins left="0.78740157480314965" right="0.78740157480314965" top="0.98425196850393704" bottom="0.98425196850393704" header="0.51181102362204722" footer="0.51181102362204722"/>
  <pageSetup paperSize="9" scale="86" orientation="landscape" r:id="rId1"/>
  <headerFooter alignWithMargins="0"/>
  <colBreaks count="1" manualBreakCount="1">
    <brk id="14" max="42"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3712"/>
    <pageSetUpPr fitToPage="1"/>
  </sheetPr>
  <dimension ref="B1:AF43"/>
  <sheetViews>
    <sheetView showGridLines="0" zoomScaleNormal="100" zoomScaleSheetLayoutView="100" zoomScalePageLayoutView="70" workbookViewId="0">
      <selection activeCell="B18" sqref="B18"/>
    </sheetView>
  </sheetViews>
  <sheetFormatPr baseColWidth="10" defaultRowHeight="12.75" x14ac:dyDescent="0.2"/>
  <cols>
    <col min="1" max="1" width="2.7109375" style="18" customWidth="1"/>
    <col min="2" max="2" width="20.7109375" style="18" customWidth="1"/>
    <col min="3" max="4" width="10.7109375" style="18" customWidth="1"/>
    <col min="5" max="5" width="10.85546875" style="18" customWidth="1"/>
    <col min="6" max="6" width="10.7109375" style="18" customWidth="1"/>
    <col min="7" max="7" width="10.85546875" style="18" customWidth="1"/>
    <col min="8" max="14" width="10.7109375" style="18" customWidth="1"/>
    <col min="15" max="15" width="15.7109375" style="18" customWidth="1"/>
    <col min="16" max="17" width="10.7109375" style="18" customWidth="1"/>
    <col min="18" max="16384" width="11.42578125" style="18"/>
  </cols>
  <sheetData>
    <row r="1" spans="2:32" s="55" customFormat="1" ht="15.75" x14ac:dyDescent="0.2">
      <c r="B1" s="53" t="str">
        <f>Inhaltsverzeichnis!B51&amp;" "&amp;Inhaltsverzeichnis!C51&amp;" "&amp;Inhaltsverzeichnis!D51</f>
        <v>Tabelle 21a:  Pflichtige, Steuerfaktoren und Einkommenssteuer nach Stufe des steuerbaren Einkommens, 2017</v>
      </c>
      <c r="C1" s="54"/>
      <c r="D1" s="54"/>
      <c r="E1" s="54"/>
      <c r="F1" s="54"/>
      <c r="G1" s="54"/>
      <c r="H1" s="54"/>
      <c r="I1" s="54"/>
      <c r="J1" s="54"/>
      <c r="K1" s="54"/>
      <c r="L1" s="54"/>
      <c r="M1" s="54"/>
      <c r="N1" s="54"/>
      <c r="O1" s="54"/>
      <c r="P1" s="54"/>
      <c r="Q1" s="54"/>
      <c r="R1" s="54"/>
      <c r="S1" s="54"/>
      <c r="T1" s="53"/>
      <c r="U1" s="53"/>
      <c r="V1" s="53"/>
      <c r="W1" s="53"/>
      <c r="X1" s="53"/>
      <c r="Y1" s="53"/>
      <c r="Z1" s="53"/>
      <c r="AA1" s="53"/>
      <c r="AB1" s="53"/>
      <c r="AC1" s="53"/>
      <c r="AD1" s="53"/>
      <c r="AE1" s="53"/>
      <c r="AF1" s="53"/>
    </row>
    <row r="2" spans="2:32" s="55" customFormat="1" ht="15.75" x14ac:dyDescent="0.2">
      <c r="B2" s="195"/>
      <c r="C2" s="54"/>
      <c r="D2" s="54"/>
      <c r="E2" s="54"/>
      <c r="F2" s="54"/>
      <c r="G2" s="54"/>
      <c r="H2" s="54"/>
      <c r="I2" s="54"/>
      <c r="J2" s="54"/>
      <c r="K2" s="54"/>
      <c r="L2" s="54"/>
      <c r="M2" s="54"/>
      <c r="N2" s="54"/>
      <c r="O2" s="54"/>
      <c r="P2" s="54"/>
      <c r="Q2" s="54"/>
      <c r="R2" s="54"/>
      <c r="S2" s="54"/>
      <c r="T2" s="53"/>
      <c r="U2" s="53"/>
      <c r="V2" s="53"/>
      <c r="W2" s="53"/>
      <c r="X2" s="53"/>
      <c r="Y2" s="53"/>
      <c r="Z2" s="53"/>
      <c r="AA2" s="53"/>
      <c r="AB2" s="53"/>
      <c r="AC2" s="53"/>
      <c r="AD2" s="53"/>
      <c r="AE2" s="53"/>
      <c r="AF2" s="53"/>
    </row>
    <row r="4" spans="2:32" s="57" customFormat="1" ht="27" customHeight="1" x14ac:dyDescent="0.2">
      <c r="B4" s="279" t="s">
        <v>581</v>
      </c>
      <c r="C4" s="281" t="s">
        <v>471</v>
      </c>
      <c r="D4" s="275"/>
      <c r="E4" s="278" t="s">
        <v>71</v>
      </c>
      <c r="F4" s="277"/>
      <c r="G4" s="278" t="s">
        <v>72</v>
      </c>
      <c r="H4" s="275"/>
      <c r="I4" s="278" t="s">
        <v>75</v>
      </c>
      <c r="J4" s="275"/>
      <c r="K4" s="278" t="s">
        <v>76</v>
      </c>
      <c r="L4" s="275"/>
      <c r="M4" s="278" t="s">
        <v>77</v>
      </c>
      <c r="N4" s="275"/>
    </row>
    <row r="5" spans="2:32" ht="24.75" customHeight="1" x14ac:dyDescent="0.2">
      <c r="B5" s="280"/>
      <c r="C5" s="186" t="s">
        <v>1</v>
      </c>
      <c r="D5" s="186" t="s">
        <v>514</v>
      </c>
      <c r="E5" s="186" t="s">
        <v>515</v>
      </c>
      <c r="F5" s="186" t="s">
        <v>514</v>
      </c>
      <c r="G5" s="186" t="s">
        <v>515</v>
      </c>
      <c r="H5" s="186" t="s">
        <v>514</v>
      </c>
      <c r="I5" s="186" t="s">
        <v>515</v>
      </c>
      <c r="J5" s="186" t="s">
        <v>514</v>
      </c>
      <c r="K5" s="186" t="s">
        <v>515</v>
      </c>
      <c r="L5" s="186" t="s">
        <v>514</v>
      </c>
      <c r="M5" s="186" t="s">
        <v>515</v>
      </c>
      <c r="N5" s="186" t="s">
        <v>514</v>
      </c>
      <c r="O5" s="190"/>
    </row>
    <row r="6" spans="2:32" x14ac:dyDescent="0.2">
      <c r="B6" s="88">
        <v>0</v>
      </c>
      <c r="C6" s="77">
        <v>50739.306600000004</v>
      </c>
      <c r="D6" s="208">
        <v>12.889807660000001</v>
      </c>
      <c r="E6" s="100">
        <v>0</v>
      </c>
      <c r="F6" s="208">
        <v>0</v>
      </c>
      <c r="G6" s="77">
        <v>1946266.1</v>
      </c>
      <c r="H6" s="208">
        <v>2.2358730000000002</v>
      </c>
      <c r="I6" s="100">
        <v>0</v>
      </c>
      <c r="J6" s="208">
        <v>0</v>
      </c>
      <c r="K6" s="77">
        <v>2777.9670000000001</v>
      </c>
      <c r="L6" s="208">
        <v>1.874698</v>
      </c>
      <c r="M6" s="77">
        <v>2777.9670000000001</v>
      </c>
      <c r="N6" s="208">
        <v>0.1914245</v>
      </c>
    </row>
    <row r="7" spans="2:32" x14ac:dyDescent="0.2">
      <c r="B7" s="88" t="s">
        <v>19</v>
      </c>
      <c r="C7" s="77">
        <v>15822.4445</v>
      </c>
      <c r="D7" s="208">
        <v>4.0195319999999999</v>
      </c>
      <c r="E7" s="77">
        <v>73717.73</v>
      </c>
      <c r="F7" s="208">
        <v>0.30376969999999998</v>
      </c>
      <c r="G7" s="77">
        <v>942186.3</v>
      </c>
      <c r="H7" s="208">
        <v>1.0823849999999999</v>
      </c>
      <c r="I7" s="77">
        <v>1232.318</v>
      </c>
      <c r="J7" s="208">
        <v>9.4573649999999995E-2</v>
      </c>
      <c r="K7" s="77">
        <v>1481.8389999999999</v>
      </c>
      <c r="L7" s="208">
        <v>1.0000119999999999</v>
      </c>
      <c r="M7" s="77">
        <v>2714.1579999999999</v>
      </c>
      <c r="N7" s="208">
        <v>0.18702759999999999</v>
      </c>
    </row>
    <row r="8" spans="2:32" x14ac:dyDescent="0.2">
      <c r="B8" s="88" t="s">
        <v>20</v>
      </c>
      <c r="C8" s="77">
        <v>15890.168100000001</v>
      </c>
      <c r="D8" s="208">
        <v>4.0367364800000001</v>
      </c>
      <c r="E8" s="77">
        <v>242038.55</v>
      </c>
      <c r="F8" s="208">
        <v>0.99737180000000003</v>
      </c>
      <c r="G8" s="77">
        <v>1284595.7</v>
      </c>
      <c r="H8" s="208">
        <v>1.4757450000000001</v>
      </c>
      <c r="I8" s="77">
        <v>4895.7510000000002</v>
      </c>
      <c r="J8" s="208">
        <v>0.37572192999999998</v>
      </c>
      <c r="K8" s="77">
        <v>2036.65</v>
      </c>
      <c r="L8" s="208">
        <v>1.3744240000000001</v>
      </c>
      <c r="M8" s="77">
        <v>6932.4009999999998</v>
      </c>
      <c r="N8" s="208">
        <v>0.47769889999999998</v>
      </c>
    </row>
    <row r="9" spans="2:32" x14ac:dyDescent="0.2">
      <c r="B9" s="88" t="s">
        <v>21</v>
      </c>
      <c r="C9" s="77">
        <v>24409.755300000001</v>
      </c>
      <c r="D9" s="208">
        <v>6.2010514499999996</v>
      </c>
      <c r="E9" s="77">
        <v>608530.22</v>
      </c>
      <c r="F9" s="208">
        <v>2.5075793000000002</v>
      </c>
      <c r="G9" s="77">
        <v>2267885.7000000002</v>
      </c>
      <c r="H9" s="208">
        <v>2.6053500000000001</v>
      </c>
      <c r="I9" s="77">
        <v>16018.937</v>
      </c>
      <c r="J9" s="208">
        <v>1.22936515</v>
      </c>
      <c r="K9" s="77">
        <v>3419.049</v>
      </c>
      <c r="L9" s="208">
        <v>2.3073299999999999</v>
      </c>
      <c r="M9" s="77">
        <v>19437.986000000001</v>
      </c>
      <c r="N9" s="208">
        <v>1.3394356000000001</v>
      </c>
    </row>
    <row r="10" spans="2:32" x14ac:dyDescent="0.2">
      <c r="B10" s="88" t="s">
        <v>22</v>
      </c>
      <c r="C10" s="77">
        <v>81891.372700000007</v>
      </c>
      <c r="D10" s="208">
        <v>20.80367498</v>
      </c>
      <c r="E10" s="77">
        <v>3344455.2</v>
      </c>
      <c r="F10" s="208">
        <v>13.781544999999999</v>
      </c>
      <c r="G10" s="77">
        <v>8620638</v>
      </c>
      <c r="H10" s="208">
        <v>9.9034010000000006</v>
      </c>
      <c r="I10" s="77">
        <v>128058.321</v>
      </c>
      <c r="J10" s="208">
        <v>9.8277705300000004</v>
      </c>
      <c r="K10" s="77">
        <v>13036.825999999999</v>
      </c>
      <c r="L10" s="208">
        <v>8.7978430000000003</v>
      </c>
      <c r="M10" s="77">
        <v>141095.147</v>
      </c>
      <c r="N10" s="208">
        <v>9.7226050999999991</v>
      </c>
    </row>
    <row r="11" spans="2:32" x14ac:dyDescent="0.2">
      <c r="B11" s="88" t="s">
        <v>23</v>
      </c>
      <c r="C11" s="77">
        <v>92628.389899999995</v>
      </c>
      <c r="D11" s="208">
        <v>23.531305580000001</v>
      </c>
      <c r="E11" s="77">
        <v>5681567.0300000003</v>
      </c>
      <c r="F11" s="208">
        <v>23.4121156</v>
      </c>
      <c r="G11" s="77">
        <v>13744037</v>
      </c>
      <c r="H11" s="208">
        <v>15.789168999999999</v>
      </c>
      <c r="I11" s="77">
        <v>266888.39500000002</v>
      </c>
      <c r="J11" s="208">
        <v>20.482213739999999</v>
      </c>
      <c r="K11" s="77">
        <v>21428.469000000001</v>
      </c>
      <c r="L11" s="208">
        <v>14.460905</v>
      </c>
      <c r="M11" s="77">
        <v>288316.86300000001</v>
      </c>
      <c r="N11" s="208">
        <v>19.867380799999999</v>
      </c>
      <c r="O11" s="196"/>
    </row>
    <row r="12" spans="2:32" x14ac:dyDescent="0.2">
      <c r="B12" s="88" t="s">
        <v>24</v>
      </c>
      <c r="C12" s="77">
        <v>52620.560299999997</v>
      </c>
      <c r="D12" s="208">
        <v>13.36772113</v>
      </c>
      <c r="E12" s="77">
        <v>4532132.9800000004</v>
      </c>
      <c r="F12" s="208">
        <v>18.675626000000001</v>
      </c>
      <c r="G12" s="77">
        <v>11666337.300000001</v>
      </c>
      <c r="H12" s="208">
        <v>13.402305</v>
      </c>
      <c r="I12" s="77">
        <v>235788.16500000001</v>
      </c>
      <c r="J12" s="208">
        <v>18.095442510000002</v>
      </c>
      <c r="K12" s="77">
        <v>18661.761999999999</v>
      </c>
      <c r="L12" s="208">
        <v>12.593806000000001</v>
      </c>
      <c r="M12" s="77">
        <v>254449.92800000001</v>
      </c>
      <c r="N12" s="208">
        <v>17.533673</v>
      </c>
    </row>
    <row r="13" spans="2:32" x14ac:dyDescent="0.2">
      <c r="B13" s="88" t="s">
        <v>25</v>
      </c>
      <c r="C13" s="77">
        <v>40118.606500000002</v>
      </c>
      <c r="D13" s="208">
        <v>10.191726210000001</v>
      </c>
      <c r="E13" s="77">
        <v>4781572.08</v>
      </c>
      <c r="F13" s="208">
        <v>19.703493300000002</v>
      </c>
      <c r="G13" s="77">
        <v>14398747</v>
      </c>
      <c r="H13" s="208">
        <v>16.541301000000001</v>
      </c>
      <c r="I13" s="77">
        <v>284703.43300000002</v>
      </c>
      <c r="J13" s="208">
        <v>21.849419789999999</v>
      </c>
      <c r="K13" s="77">
        <v>24413.972000000002</v>
      </c>
      <c r="L13" s="208">
        <v>16.475659</v>
      </c>
      <c r="M13" s="77">
        <v>309117.40600000002</v>
      </c>
      <c r="N13" s="208">
        <v>21.300707599999999</v>
      </c>
    </row>
    <row r="14" spans="2:32" x14ac:dyDescent="0.2">
      <c r="B14" s="88" t="s">
        <v>26</v>
      </c>
      <c r="C14" s="77">
        <v>14439.0146</v>
      </c>
      <c r="D14" s="208">
        <v>3.6680856300000002</v>
      </c>
      <c r="E14" s="77">
        <v>2653882.84</v>
      </c>
      <c r="F14" s="208">
        <v>10.935893500000001</v>
      </c>
      <c r="G14" s="77">
        <v>11318647.800000001</v>
      </c>
      <c r="H14" s="208">
        <v>13.002878000000001</v>
      </c>
      <c r="I14" s="77">
        <v>185249.96400000001</v>
      </c>
      <c r="J14" s="208">
        <v>14.21691405</v>
      </c>
      <c r="K14" s="77">
        <v>20652.769</v>
      </c>
      <c r="L14" s="208">
        <v>13.937428000000001</v>
      </c>
      <c r="M14" s="77">
        <v>205902.734</v>
      </c>
      <c r="N14" s="208">
        <v>14.1883759</v>
      </c>
    </row>
    <row r="15" spans="2:32" x14ac:dyDescent="0.2">
      <c r="B15" s="88" t="s">
        <v>27</v>
      </c>
      <c r="C15" s="77">
        <v>4046.4380999999998</v>
      </c>
      <c r="D15" s="208">
        <v>1.02795667</v>
      </c>
      <c r="E15" s="77">
        <v>1328169.3</v>
      </c>
      <c r="F15" s="208">
        <v>5.4730065000000003</v>
      </c>
      <c r="G15" s="77">
        <v>8354541.4000000004</v>
      </c>
      <c r="H15" s="208">
        <v>9.597709</v>
      </c>
      <c r="I15" s="77">
        <v>102842.16</v>
      </c>
      <c r="J15" s="208">
        <v>7.89256914</v>
      </c>
      <c r="K15" s="77">
        <v>16243.314</v>
      </c>
      <c r="L15" s="208">
        <v>10.961727</v>
      </c>
      <c r="M15" s="77">
        <v>119085.474</v>
      </c>
      <c r="N15" s="208">
        <v>8.2059593999999993</v>
      </c>
    </row>
    <row r="16" spans="2:32" x14ac:dyDescent="0.2">
      <c r="B16" s="88" t="s">
        <v>28</v>
      </c>
      <c r="C16" s="77">
        <v>782.41800000000001</v>
      </c>
      <c r="D16" s="208">
        <v>0.19876537</v>
      </c>
      <c r="E16" s="77">
        <v>513672.13</v>
      </c>
      <c r="F16" s="208">
        <v>2.1166961999999998</v>
      </c>
      <c r="G16" s="77">
        <v>4859071.7</v>
      </c>
      <c r="H16" s="208">
        <v>5.5821079999999998</v>
      </c>
      <c r="I16" s="77">
        <v>40402.712</v>
      </c>
      <c r="J16" s="208">
        <v>3.1006855099999999</v>
      </c>
      <c r="K16" s="77">
        <v>9882.1049999999996</v>
      </c>
      <c r="L16" s="208">
        <v>6.6688939999999999</v>
      </c>
      <c r="M16" s="77">
        <v>50284.817000000003</v>
      </c>
      <c r="N16" s="208">
        <v>3.4650335999999999</v>
      </c>
    </row>
    <row r="17" spans="2:15" x14ac:dyDescent="0.2">
      <c r="B17" s="89" t="s">
        <v>673</v>
      </c>
      <c r="C17" s="77">
        <v>250.49940000000001</v>
      </c>
      <c r="D17" s="208">
        <v>6.363684E-2</v>
      </c>
      <c r="E17" s="77">
        <v>507898.13</v>
      </c>
      <c r="F17" s="208">
        <v>2.0929031999999999</v>
      </c>
      <c r="G17" s="77">
        <v>7644294</v>
      </c>
      <c r="H17" s="208">
        <v>8.7817760000000007</v>
      </c>
      <c r="I17" s="77">
        <v>36944.985000000001</v>
      </c>
      <c r="J17" s="208">
        <v>2.835324</v>
      </c>
      <c r="K17" s="77">
        <v>14147.349</v>
      </c>
      <c r="L17" s="208">
        <v>9.5472739999999998</v>
      </c>
      <c r="M17" s="77">
        <v>51092.332999999999</v>
      </c>
      <c r="N17" s="208">
        <v>3.5206780000000002</v>
      </c>
    </row>
    <row r="18" spans="2:15" ht="13.5" thickBot="1" x14ac:dyDescent="0.25">
      <c r="B18" s="122" t="s">
        <v>0</v>
      </c>
      <c r="C18" s="123">
        <f>SUM(C6:C17)</f>
        <v>393638.97400000005</v>
      </c>
      <c r="D18" s="209">
        <f t="shared" ref="D18:L18" si="0">SUM(D6:D17)</f>
        <v>100.00000000000001</v>
      </c>
      <c r="E18" s="123">
        <f t="shared" si="0"/>
        <v>24267636.189999998</v>
      </c>
      <c r="F18" s="209">
        <f t="shared" si="0"/>
        <v>100.00000009999999</v>
      </c>
      <c r="G18" s="123">
        <f t="shared" si="0"/>
        <v>87047248.000000015</v>
      </c>
      <c r="H18" s="209">
        <f t="shared" si="0"/>
        <v>100</v>
      </c>
      <c r="I18" s="123">
        <f t="shared" si="0"/>
        <v>1303025.1410000001</v>
      </c>
      <c r="J18" s="209">
        <f t="shared" si="0"/>
        <v>100.00000000000001</v>
      </c>
      <c r="K18" s="123">
        <f t="shared" si="0"/>
        <v>148182.071</v>
      </c>
      <c r="L18" s="209">
        <f t="shared" si="0"/>
        <v>100</v>
      </c>
      <c r="M18" s="123">
        <f t="shared" ref="M18" si="1">SUM(M6:M17)</f>
        <v>1451207.2139999999</v>
      </c>
      <c r="N18" s="209">
        <f t="shared" ref="N18" si="2">SUM(N6:N17)</f>
        <v>100</v>
      </c>
    </row>
    <row r="20" spans="2:15" x14ac:dyDescent="0.2">
      <c r="B20" s="288" t="s">
        <v>359</v>
      </c>
      <c r="C20" s="283"/>
      <c r="D20" s="283"/>
      <c r="E20" s="283"/>
      <c r="F20" s="283"/>
      <c r="G20" s="283"/>
      <c r="H20" s="283"/>
      <c r="I20" s="283"/>
      <c r="J20" s="283"/>
      <c r="K20" s="283"/>
      <c r="L20" s="283"/>
      <c r="M20" s="283"/>
      <c r="N20" s="283"/>
    </row>
    <row r="23" spans="2:15" x14ac:dyDescent="0.2">
      <c r="C23" s="166"/>
      <c r="D23" s="166"/>
      <c r="E23" s="166"/>
      <c r="F23" s="166"/>
      <c r="G23" s="166"/>
      <c r="H23" s="166"/>
      <c r="I23" s="166"/>
      <c r="J23" s="166"/>
      <c r="K23" s="166"/>
      <c r="L23" s="166"/>
      <c r="M23" s="166"/>
      <c r="N23" s="166"/>
      <c r="O23" s="166"/>
    </row>
    <row r="24" spans="2:15" x14ac:dyDescent="0.2">
      <c r="C24" s="166"/>
      <c r="D24" s="166"/>
      <c r="E24" s="166"/>
      <c r="F24" s="166"/>
      <c r="G24" s="166"/>
      <c r="H24" s="166"/>
      <c r="I24" s="166"/>
      <c r="J24" s="166"/>
      <c r="K24" s="166"/>
      <c r="L24" s="166"/>
      <c r="M24" s="166"/>
      <c r="N24" s="166"/>
      <c r="O24" s="166"/>
    </row>
    <row r="25" spans="2:15" x14ac:dyDescent="0.2">
      <c r="C25" s="222"/>
      <c r="D25" s="222"/>
      <c r="E25" s="222"/>
      <c r="F25" s="222"/>
      <c r="G25" s="222"/>
      <c r="H25" s="222"/>
      <c r="I25" s="222"/>
      <c r="J25" s="222"/>
      <c r="K25" s="222"/>
      <c r="L25" s="222"/>
      <c r="M25" s="222"/>
      <c r="N25" s="222"/>
      <c r="O25" s="222"/>
    </row>
    <row r="26" spans="2:15" x14ac:dyDescent="0.2">
      <c r="C26" s="222"/>
      <c r="D26" s="222"/>
      <c r="E26" s="222"/>
      <c r="F26" s="222"/>
      <c r="G26" s="222"/>
      <c r="H26" s="222"/>
      <c r="I26" s="222"/>
      <c r="J26" s="222"/>
      <c r="K26" s="222"/>
      <c r="L26" s="222"/>
      <c r="M26" s="222"/>
      <c r="N26" s="222"/>
      <c r="O26" s="222"/>
    </row>
    <row r="27" spans="2:15" x14ac:dyDescent="0.2">
      <c r="C27" s="222"/>
      <c r="D27" s="222"/>
      <c r="E27" s="222"/>
      <c r="F27" s="222"/>
      <c r="G27" s="222"/>
      <c r="H27" s="222"/>
      <c r="I27" s="222"/>
      <c r="J27" s="222"/>
      <c r="K27" s="222"/>
      <c r="L27" s="222"/>
      <c r="M27" s="222"/>
      <c r="N27" s="222"/>
      <c r="O27" s="222"/>
    </row>
    <row r="28" spans="2:15" x14ac:dyDescent="0.2">
      <c r="C28" s="243"/>
      <c r="D28" s="243"/>
      <c r="E28" s="243"/>
      <c r="F28" s="243"/>
      <c r="G28" s="243"/>
      <c r="H28" s="243"/>
      <c r="I28" s="243"/>
      <c r="J28" s="243"/>
      <c r="K28" s="243"/>
      <c r="L28" s="243"/>
      <c r="M28" s="243"/>
      <c r="N28" s="243"/>
      <c r="O28" s="243"/>
    </row>
    <row r="29" spans="2:15" x14ac:dyDescent="0.2">
      <c r="C29" s="243"/>
      <c r="D29" s="243"/>
      <c r="E29" s="243"/>
      <c r="F29" s="243"/>
      <c r="G29" s="243"/>
      <c r="H29" s="243"/>
      <c r="I29" s="243"/>
      <c r="J29" s="243"/>
      <c r="K29" s="243"/>
      <c r="L29" s="243"/>
      <c r="M29" s="243"/>
      <c r="N29" s="243"/>
      <c r="O29" s="243"/>
    </row>
    <row r="30" spans="2:15" x14ac:dyDescent="0.2">
      <c r="C30" s="243"/>
      <c r="D30" s="243"/>
      <c r="E30" s="243"/>
      <c r="F30" s="243"/>
      <c r="G30" s="243"/>
      <c r="H30" s="243"/>
      <c r="I30" s="243"/>
      <c r="J30" s="243"/>
      <c r="K30" s="243"/>
      <c r="L30" s="243"/>
      <c r="M30" s="243"/>
      <c r="N30" s="243"/>
      <c r="O30" s="243"/>
    </row>
    <row r="31" spans="2:15" x14ac:dyDescent="0.2">
      <c r="C31" s="243"/>
      <c r="D31" s="243"/>
      <c r="E31" s="243"/>
      <c r="F31" s="243"/>
      <c r="G31" s="243"/>
      <c r="H31" s="243"/>
      <c r="I31" s="243"/>
      <c r="J31" s="243"/>
      <c r="K31" s="243"/>
      <c r="L31" s="243"/>
      <c r="M31" s="243"/>
      <c r="N31" s="243"/>
      <c r="O31" s="243"/>
    </row>
    <row r="32" spans="2:15" x14ac:dyDescent="0.2">
      <c r="C32" s="243"/>
      <c r="D32" s="243"/>
      <c r="E32" s="243"/>
      <c r="F32" s="243"/>
      <c r="G32" s="243"/>
      <c r="H32" s="243"/>
      <c r="I32" s="243"/>
      <c r="J32" s="243"/>
      <c r="K32" s="243"/>
      <c r="L32" s="243"/>
      <c r="M32" s="243"/>
      <c r="N32" s="243"/>
      <c r="O32" s="243"/>
    </row>
    <row r="33" spans="3:15" x14ac:dyDescent="0.2">
      <c r="C33" s="243"/>
      <c r="D33" s="243"/>
      <c r="E33" s="243"/>
      <c r="F33" s="243"/>
      <c r="G33" s="243"/>
      <c r="H33" s="243"/>
      <c r="I33" s="243"/>
      <c r="J33" s="243"/>
      <c r="K33" s="243"/>
      <c r="L33" s="243"/>
      <c r="M33" s="243"/>
      <c r="N33" s="243"/>
      <c r="O33" s="243"/>
    </row>
    <row r="34" spans="3:15" x14ac:dyDescent="0.2">
      <c r="C34" s="243"/>
      <c r="D34" s="243"/>
      <c r="E34" s="243"/>
      <c r="F34" s="243"/>
      <c r="G34" s="243"/>
      <c r="H34" s="243"/>
      <c r="I34" s="243"/>
      <c r="J34" s="243"/>
      <c r="K34" s="243"/>
      <c r="L34" s="243"/>
      <c r="M34" s="243"/>
      <c r="N34" s="243"/>
      <c r="O34" s="243"/>
    </row>
    <row r="35" spans="3:15" x14ac:dyDescent="0.2">
      <c r="C35" s="243"/>
      <c r="D35" s="243"/>
      <c r="E35" s="243"/>
      <c r="F35" s="243"/>
      <c r="G35" s="243"/>
      <c r="H35" s="243"/>
      <c r="I35" s="243"/>
      <c r="J35" s="243"/>
      <c r="K35" s="243"/>
      <c r="L35" s="243"/>
      <c r="M35" s="243"/>
      <c r="N35" s="243"/>
      <c r="O35" s="243"/>
    </row>
    <row r="36" spans="3:15" x14ac:dyDescent="0.2">
      <c r="C36" s="243"/>
      <c r="D36" s="243"/>
      <c r="E36" s="243"/>
      <c r="F36" s="243"/>
      <c r="G36" s="243"/>
      <c r="H36" s="243"/>
      <c r="I36" s="243"/>
      <c r="J36" s="243"/>
      <c r="K36" s="243"/>
      <c r="L36" s="243"/>
      <c r="M36" s="243"/>
      <c r="N36" s="243"/>
      <c r="O36" s="243"/>
    </row>
    <row r="37" spans="3:15" x14ac:dyDescent="0.2">
      <c r="C37" s="243"/>
      <c r="D37" s="243"/>
      <c r="E37" s="243"/>
      <c r="F37" s="243"/>
      <c r="G37" s="243"/>
      <c r="H37" s="243"/>
      <c r="I37" s="243"/>
      <c r="J37" s="243"/>
      <c r="K37" s="243"/>
      <c r="L37" s="243"/>
      <c r="M37" s="243"/>
      <c r="N37" s="243"/>
      <c r="O37" s="243"/>
    </row>
    <row r="38" spans="3:15" x14ac:dyDescent="0.2">
      <c r="C38" s="243"/>
      <c r="D38" s="243"/>
      <c r="E38" s="243"/>
      <c r="F38" s="243"/>
      <c r="G38" s="243"/>
      <c r="H38" s="243"/>
      <c r="I38" s="243"/>
      <c r="J38" s="243"/>
      <c r="K38" s="243"/>
      <c r="L38" s="243"/>
      <c r="M38" s="243"/>
      <c r="N38" s="243"/>
      <c r="O38" s="243"/>
    </row>
    <row r="39" spans="3:15" x14ac:dyDescent="0.2">
      <c r="C39" s="243"/>
      <c r="D39" s="243"/>
      <c r="E39" s="243"/>
      <c r="F39" s="243"/>
      <c r="G39" s="243"/>
      <c r="H39" s="243"/>
      <c r="I39" s="243"/>
      <c r="J39" s="243"/>
      <c r="K39" s="243"/>
      <c r="L39" s="243"/>
      <c r="M39" s="243"/>
      <c r="N39" s="243"/>
      <c r="O39" s="243"/>
    </row>
    <row r="40" spans="3:15" x14ac:dyDescent="0.2">
      <c r="C40" s="243"/>
      <c r="D40" s="243"/>
      <c r="E40" s="243"/>
      <c r="F40" s="243"/>
      <c r="G40" s="243"/>
      <c r="H40" s="243"/>
      <c r="I40" s="243"/>
      <c r="J40" s="243"/>
      <c r="K40" s="243"/>
      <c r="L40" s="243"/>
      <c r="M40" s="243"/>
      <c r="N40" s="243"/>
      <c r="O40" s="243"/>
    </row>
    <row r="41" spans="3:15" x14ac:dyDescent="0.2">
      <c r="C41" s="243"/>
      <c r="D41" s="243"/>
      <c r="E41" s="243"/>
      <c r="F41" s="243"/>
      <c r="G41" s="243"/>
      <c r="H41" s="243"/>
      <c r="I41" s="243"/>
      <c r="J41" s="243"/>
      <c r="K41" s="243"/>
      <c r="L41" s="243"/>
      <c r="M41" s="243"/>
      <c r="N41" s="243"/>
      <c r="O41" s="243"/>
    </row>
    <row r="42" spans="3:15" x14ac:dyDescent="0.2">
      <c r="C42" s="243"/>
      <c r="D42" s="243"/>
      <c r="E42" s="243"/>
      <c r="F42" s="243"/>
      <c r="G42" s="243"/>
      <c r="H42" s="243"/>
      <c r="I42" s="243"/>
      <c r="J42" s="243"/>
      <c r="K42" s="243"/>
      <c r="L42" s="243"/>
      <c r="M42" s="243"/>
      <c r="N42" s="243"/>
      <c r="O42" s="243"/>
    </row>
    <row r="43" spans="3:15" x14ac:dyDescent="0.2">
      <c r="C43" s="243"/>
      <c r="D43" s="243"/>
      <c r="E43" s="243"/>
      <c r="F43" s="243"/>
      <c r="G43" s="243"/>
      <c r="H43" s="243"/>
      <c r="I43" s="243"/>
      <c r="J43" s="243"/>
      <c r="K43" s="243"/>
      <c r="L43" s="243"/>
      <c r="M43" s="243"/>
      <c r="N43" s="243"/>
      <c r="O43" s="243"/>
    </row>
  </sheetData>
  <mergeCells count="8">
    <mergeCell ref="B20:N20"/>
    <mergeCell ref="B4:B5"/>
    <mergeCell ref="C4:D4"/>
    <mergeCell ref="E4:F4"/>
    <mergeCell ref="G4:H4"/>
    <mergeCell ref="I4:J4"/>
    <mergeCell ref="K4:L4"/>
    <mergeCell ref="M4:N4"/>
  </mergeCells>
  <pageMargins left="0.78740157480314965" right="0.78740157480314965" top="0.98425196850393704" bottom="0.98425196850393704" header="0.51181102362204722" footer="0.51181102362204722"/>
  <pageSetup paperSize="9" scale="86" orientation="landscape" r:id="rId1"/>
  <headerFooter alignWithMargins="0"/>
  <colBreaks count="1" manualBreakCount="1">
    <brk id="14" max="42"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3712"/>
    <pageSetUpPr fitToPage="1"/>
  </sheetPr>
  <dimension ref="B1:AF52"/>
  <sheetViews>
    <sheetView showGridLines="0" zoomScaleNormal="100" zoomScaleSheetLayoutView="100" zoomScalePageLayoutView="70" workbookViewId="0"/>
  </sheetViews>
  <sheetFormatPr baseColWidth="10" defaultRowHeight="12.75" x14ac:dyDescent="0.2"/>
  <cols>
    <col min="1" max="1" width="2.7109375" style="18" customWidth="1"/>
    <col min="2" max="2" width="20.7109375" style="18" customWidth="1"/>
    <col min="3" max="4" width="10.7109375" style="18" customWidth="1"/>
    <col min="5" max="5" width="10.85546875" style="18" customWidth="1"/>
    <col min="6" max="6" width="10.7109375" style="18" customWidth="1"/>
    <col min="7" max="7" width="10.85546875" style="18" customWidth="1"/>
    <col min="8" max="14" width="10.7109375" style="18" customWidth="1"/>
    <col min="15" max="24" width="19.5703125" style="51" customWidth="1"/>
    <col min="25" max="26" width="19.5703125" style="165" customWidth="1"/>
    <col min="27" max="16384" width="11.42578125" style="18"/>
  </cols>
  <sheetData>
    <row r="1" spans="2:32" s="55" customFormat="1" ht="15.75" x14ac:dyDescent="0.2">
      <c r="B1" s="53" t="str">
        <f>Inhaltsverzeichnis!B52&amp;" "&amp;Inhaltsverzeichnis!C52&amp;" "&amp;Inhaltsverzeichnis!D52</f>
        <v>Tabelle 21b:  Pflichtige und Einkommenssteuer nach Stufe des steuerbaren Einkommens, 2017</v>
      </c>
      <c r="C1" s="54"/>
      <c r="D1" s="54"/>
      <c r="E1" s="54"/>
      <c r="F1" s="54"/>
      <c r="G1" s="54"/>
      <c r="H1" s="54"/>
      <c r="I1" s="54"/>
      <c r="J1" s="54"/>
      <c r="K1" s="54"/>
      <c r="L1" s="54"/>
      <c r="M1" s="54"/>
      <c r="N1" s="54"/>
      <c r="O1" s="172"/>
      <c r="P1" s="172"/>
      <c r="Q1" s="172"/>
      <c r="R1" s="172"/>
      <c r="S1" s="172"/>
      <c r="T1" s="173"/>
      <c r="U1" s="173"/>
      <c r="V1" s="173"/>
      <c r="W1" s="173"/>
      <c r="X1" s="173"/>
      <c r="Y1" s="53"/>
      <c r="Z1" s="53"/>
      <c r="AA1" s="53"/>
      <c r="AB1" s="53"/>
      <c r="AC1" s="53"/>
      <c r="AD1" s="53"/>
      <c r="AE1" s="53"/>
      <c r="AF1" s="53"/>
    </row>
    <row r="2" spans="2:32" s="55" customFormat="1" ht="15.75" x14ac:dyDescent="0.2">
      <c r="B2" s="195"/>
      <c r="C2" s="54"/>
      <c r="D2" s="54"/>
      <c r="E2" s="54"/>
      <c r="F2" s="54"/>
      <c r="G2" s="54"/>
      <c r="H2" s="54"/>
      <c r="I2" s="54"/>
      <c r="J2" s="54"/>
      <c r="K2" s="54"/>
      <c r="L2" s="54"/>
      <c r="M2" s="54"/>
      <c r="N2" s="54"/>
      <c r="O2" s="172"/>
      <c r="P2" s="172"/>
      <c r="Q2" s="172"/>
      <c r="R2" s="172"/>
      <c r="S2" s="172"/>
      <c r="T2" s="173"/>
      <c r="U2" s="173"/>
      <c r="V2" s="173"/>
      <c r="W2" s="173"/>
      <c r="X2" s="173"/>
      <c r="Y2" s="53"/>
      <c r="Z2" s="53"/>
      <c r="AA2" s="53"/>
      <c r="AB2" s="53"/>
      <c r="AC2" s="53"/>
      <c r="AD2" s="53"/>
      <c r="AE2" s="53"/>
      <c r="AF2" s="53"/>
    </row>
    <row r="4" spans="2:32" s="57" customFormat="1" ht="27" customHeight="1" x14ac:dyDescent="0.2">
      <c r="B4" s="279" t="s">
        <v>581</v>
      </c>
      <c r="C4" s="281" t="s">
        <v>471</v>
      </c>
      <c r="D4" s="275"/>
      <c r="E4" s="278" t="s">
        <v>71</v>
      </c>
      <c r="F4" s="277"/>
      <c r="G4" s="278" t="s">
        <v>72</v>
      </c>
      <c r="H4" s="275"/>
      <c r="I4" s="278" t="s">
        <v>75</v>
      </c>
      <c r="J4" s="275"/>
      <c r="K4" s="278" t="s">
        <v>76</v>
      </c>
      <c r="L4" s="275"/>
      <c r="M4" s="278" t="s">
        <v>77</v>
      </c>
      <c r="N4" s="275"/>
      <c r="O4" s="51"/>
      <c r="P4" s="51"/>
      <c r="Q4" s="51"/>
      <c r="R4" s="51"/>
      <c r="S4" s="51"/>
      <c r="T4" s="51"/>
      <c r="U4" s="51"/>
      <c r="V4" s="51"/>
      <c r="W4" s="51"/>
      <c r="X4" s="51"/>
      <c r="Y4" s="165"/>
      <c r="Z4" s="165"/>
    </row>
    <row r="5" spans="2:32" ht="24.75" customHeight="1" x14ac:dyDescent="0.2">
      <c r="B5" s="280"/>
      <c r="C5" s="186" t="s">
        <v>1</v>
      </c>
      <c r="D5" s="186" t="s">
        <v>514</v>
      </c>
      <c r="E5" s="186" t="s">
        <v>515</v>
      </c>
      <c r="F5" s="186" t="s">
        <v>514</v>
      </c>
      <c r="G5" s="186" t="s">
        <v>515</v>
      </c>
      <c r="H5" s="186" t="s">
        <v>514</v>
      </c>
      <c r="I5" s="186" t="s">
        <v>515</v>
      </c>
      <c r="J5" s="186" t="s">
        <v>514</v>
      </c>
      <c r="K5" s="186" t="s">
        <v>515</v>
      </c>
      <c r="L5" s="186" t="s">
        <v>514</v>
      </c>
      <c r="M5" s="186" t="s">
        <v>515</v>
      </c>
      <c r="N5" s="186" t="s">
        <v>514</v>
      </c>
    </row>
    <row r="6" spans="2:32" x14ac:dyDescent="0.2">
      <c r="B6" s="103">
        <v>0</v>
      </c>
      <c r="C6" s="77">
        <v>46076.97</v>
      </c>
      <c r="D6" s="210">
        <v>12.123407</v>
      </c>
      <c r="E6" s="100">
        <v>0</v>
      </c>
      <c r="F6" s="210">
        <v>0</v>
      </c>
      <c r="G6" s="77">
        <v>1592657</v>
      </c>
      <c r="H6" s="210">
        <v>1.892026</v>
      </c>
      <c r="I6" s="100">
        <v>0</v>
      </c>
      <c r="J6" s="210">
        <v>0</v>
      </c>
      <c r="K6" s="77">
        <v>2211.0309999999999</v>
      </c>
      <c r="L6" s="210">
        <v>1.546481</v>
      </c>
      <c r="M6" s="77">
        <v>2211.0309999999999</v>
      </c>
      <c r="N6" s="210">
        <v>0.15505240000000001</v>
      </c>
    </row>
    <row r="7" spans="2:32" x14ac:dyDescent="0.2">
      <c r="B7" s="88" t="s">
        <v>383</v>
      </c>
      <c r="C7" s="77">
        <v>37266.870000000003</v>
      </c>
      <c r="D7" s="210">
        <v>9.8053620000000006</v>
      </c>
      <c r="E7" s="77">
        <v>532762.30000000005</v>
      </c>
      <c r="F7" s="210">
        <v>2.220326</v>
      </c>
      <c r="G7" s="77">
        <v>2367670</v>
      </c>
      <c r="H7" s="210">
        <v>2.812716</v>
      </c>
      <c r="I7" s="77">
        <v>9623.1350000000002</v>
      </c>
      <c r="J7" s="210">
        <v>0.75003889999999995</v>
      </c>
      <c r="K7" s="77">
        <v>3575.0070000000001</v>
      </c>
      <c r="L7" s="210">
        <v>2.500499</v>
      </c>
      <c r="M7" s="77">
        <v>13198.142</v>
      </c>
      <c r="N7" s="210">
        <v>0.92554250000000005</v>
      </c>
    </row>
    <row r="8" spans="2:32" x14ac:dyDescent="0.2">
      <c r="B8" s="88" t="s">
        <v>379</v>
      </c>
      <c r="C8" s="77">
        <v>93155.59</v>
      </c>
      <c r="D8" s="210">
        <v>24.510359000000001</v>
      </c>
      <c r="E8" s="77">
        <v>3643284.3</v>
      </c>
      <c r="F8" s="210">
        <v>15.183657</v>
      </c>
      <c r="G8" s="77">
        <v>9538024</v>
      </c>
      <c r="H8" s="210">
        <v>11.330866</v>
      </c>
      <c r="I8" s="77">
        <v>135295.94699999999</v>
      </c>
      <c r="J8" s="210">
        <v>10.5451313</v>
      </c>
      <c r="K8" s="77">
        <v>14328.493</v>
      </c>
      <c r="L8" s="210">
        <v>10.021906</v>
      </c>
      <c r="M8" s="77">
        <v>149624.44</v>
      </c>
      <c r="N8" s="210">
        <v>10.492672000000001</v>
      </c>
      <c r="O8" s="266"/>
    </row>
    <row r="9" spans="2:32" x14ac:dyDescent="0.2">
      <c r="B9" s="88" t="s">
        <v>380</v>
      </c>
      <c r="C9" s="77">
        <v>92175.16</v>
      </c>
      <c r="D9" s="210">
        <v>24.252396000000001</v>
      </c>
      <c r="E9" s="77">
        <v>5653762.4000000004</v>
      </c>
      <c r="F9" s="210">
        <v>23.562473000000001</v>
      </c>
      <c r="G9" s="77">
        <v>13508494</v>
      </c>
      <c r="H9" s="210">
        <v>16.047657000000001</v>
      </c>
      <c r="I9" s="77">
        <v>265055.17599999998</v>
      </c>
      <c r="J9" s="210">
        <v>20.658724100000001</v>
      </c>
      <c r="K9" s="77">
        <v>20986.879000000001</v>
      </c>
      <c r="L9" s="210">
        <v>14.679040000000001</v>
      </c>
      <c r="M9" s="77">
        <v>286042.05499999999</v>
      </c>
      <c r="N9" s="210">
        <v>20.059192700000001</v>
      </c>
      <c r="O9" s="267"/>
    </row>
    <row r="10" spans="2:32" x14ac:dyDescent="0.2">
      <c r="B10" s="88" t="s">
        <v>381</v>
      </c>
      <c r="C10" s="77">
        <v>52347.03</v>
      </c>
      <c r="D10" s="210">
        <v>13.773135</v>
      </c>
      <c r="E10" s="77">
        <v>4508462.9000000004</v>
      </c>
      <c r="F10" s="210">
        <v>18.789352999999998</v>
      </c>
      <c r="G10" s="77">
        <v>11470399</v>
      </c>
      <c r="H10" s="210">
        <v>13.626466000000001</v>
      </c>
      <c r="I10" s="77">
        <v>234094.557</v>
      </c>
      <c r="J10" s="210">
        <v>18.245615699999998</v>
      </c>
      <c r="K10" s="77">
        <v>18286.172999999999</v>
      </c>
      <c r="L10" s="210">
        <v>12.790061</v>
      </c>
      <c r="M10" s="77">
        <v>252380.73</v>
      </c>
      <c r="N10" s="210">
        <v>17.698634200000001</v>
      </c>
    </row>
    <row r="11" spans="2:32" x14ac:dyDescent="0.2">
      <c r="B11" s="88" t="s">
        <v>382</v>
      </c>
      <c r="C11" s="77">
        <v>50368.72</v>
      </c>
      <c r="D11" s="210">
        <v>13.252618</v>
      </c>
      <c r="E11" s="77">
        <v>6540577.0999999996</v>
      </c>
      <c r="F11" s="210">
        <v>27.258337999999998</v>
      </c>
      <c r="G11" s="77">
        <v>21089656</v>
      </c>
      <c r="H11" s="210">
        <v>25.053834999999999</v>
      </c>
      <c r="I11" s="77">
        <v>404093.81</v>
      </c>
      <c r="J11" s="210">
        <v>31.4955651</v>
      </c>
      <c r="K11" s="77">
        <v>36364.243999999999</v>
      </c>
      <c r="L11" s="210">
        <v>25.434567999999999</v>
      </c>
      <c r="M11" s="77">
        <v>440458.054</v>
      </c>
      <c r="N11" s="210">
        <v>30.887881100000001</v>
      </c>
    </row>
    <row r="12" spans="2:32" x14ac:dyDescent="0.2">
      <c r="B12" s="90" t="s">
        <v>507</v>
      </c>
      <c r="C12" s="77">
        <v>8675.86</v>
      </c>
      <c r="D12" s="210">
        <v>2.2827229999999998</v>
      </c>
      <c r="E12" s="77">
        <v>3115926.3</v>
      </c>
      <c r="F12" s="210">
        <v>12.985853000000001</v>
      </c>
      <c r="G12" s="77">
        <v>24610459</v>
      </c>
      <c r="H12" s="210">
        <v>29.236435</v>
      </c>
      <c r="I12" s="77">
        <v>234855.505</v>
      </c>
      <c r="J12" s="210">
        <v>18.3049249</v>
      </c>
      <c r="K12" s="77">
        <v>47219.909</v>
      </c>
      <c r="L12" s="210">
        <v>33.027442999999998</v>
      </c>
      <c r="M12" s="77">
        <v>282075.41499999998</v>
      </c>
      <c r="N12" s="210">
        <v>19.781025199999998</v>
      </c>
    </row>
    <row r="13" spans="2:32" ht="13.5" thickBot="1" x14ac:dyDescent="0.25">
      <c r="B13" s="122" t="s">
        <v>0</v>
      </c>
      <c r="C13" s="123">
        <f t="shared" ref="C13:N13" si="0">SUM(C6:C12)</f>
        <v>380066.19999999995</v>
      </c>
      <c r="D13" s="209">
        <f t="shared" si="0"/>
        <v>100</v>
      </c>
      <c r="E13" s="123">
        <f t="shared" si="0"/>
        <v>23994775.300000001</v>
      </c>
      <c r="F13" s="209">
        <f t="shared" si="0"/>
        <v>100</v>
      </c>
      <c r="G13" s="123">
        <f t="shared" si="0"/>
        <v>84177359</v>
      </c>
      <c r="H13" s="209">
        <f t="shared" si="0"/>
        <v>100.000001</v>
      </c>
      <c r="I13" s="123">
        <f t="shared" si="0"/>
        <v>1283018.1299999999</v>
      </c>
      <c r="J13" s="209">
        <f t="shared" si="0"/>
        <v>100</v>
      </c>
      <c r="K13" s="123">
        <f t="shared" si="0"/>
        <v>142971.73599999998</v>
      </c>
      <c r="L13" s="209">
        <f t="shared" si="0"/>
        <v>99.999998000000005</v>
      </c>
      <c r="M13" s="123">
        <f t="shared" si="0"/>
        <v>1425989.8670000001</v>
      </c>
      <c r="N13" s="209">
        <f t="shared" si="0"/>
        <v>100.00000010000001</v>
      </c>
    </row>
    <row r="14" spans="2:32" x14ac:dyDescent="0.2">
      <c r="J14" s="210"/>
    </row>
    <row r="15" spans="2:32" x14ac:dyDescent="0.2">
      <c r="B15" s="309" t="s">
        <v>18</v>
      </c>
      <c r="C15" s="310"/>
      <c r="D15" s="310"/>
      <c r="E15" s="310"/>
      <c r="F15" s="310"/>
      <c r="G15" s="310"/>
      <c r="H15" s="310"/>
      <c r="I15" s="310"/>
      <c r="J15" s="310"/>
      <c r="K15" s="310"/>
      <c r="L15" s="310"/>
      <c r="M15" s="310"/>
      <c r="N15" s="310"/>
    </row>
    <row r="16" spans="2:32" x14ac:dyDescent="0.2">
      <c r="M16" s="168"/>
      <c r="N16" s="51"/>
      <c r="Y16" s="51"/>
    </row>
    <row r="17" spans="12:30" x14ac:dyDescent="0.2">
      <c r="L17" s="201"/>
      <c r="M17" s="254"/>
      <c r="N17" s="51"/>
      <c r="Y17" s="51"/>
      <c r="Z17" s="201"/>
      <c r="AA17" s="201"/>
      <c r="AB17" s="201"/>
      <c r="AC17" s="201"/>
      <c r="AD17" s="201"/>
    </row>
    <row r="18" spans="12:30" x14ac:dyDescent="0.2">
      <c r="L18" s="201"/>
      <c r="M18" s="168"/>
      <c r="N18" s="51"/>
      <c r="Y18" s="51"/>
      <c r="Z18" s="201"/>
      <c r="AA18" s="201"/>
      <c r="AB18" s="201"/>
      <c r="AC18" s="201"/>
      <c r="AD18" s="201"/>
    </row>
    <row r="19" spans="12:30" x14ac:dyDescent="0.2">
      <c r="L19" s="201"/>
      <c r="M19" s="168"/>
      <c r="N19" s="51"/>
      <c r="P19" s="50" t="s">
        <v>392</v>
      </c>
      <c r="Q19" s="238" t="s">
        <v>393</v>
      </c>
      <c r="R19" s="50" t="s">
        <v>702</v>
      </c>
      <c r="S19" s="50" t="s">
        <v>703</v>
      </c>
      <c r="T19" s="50" t="s">
        <v>704</v>
      </c>
      <c r="U19" s="50" t="s">
        <v>705</v>
      </c>
      <c r="V19" s="50" t="s">
        <v>706</v>
      </c>
      <c r="W19" s="50" t="s">
        <v>394</v>
      </c>
      <c r="X19" s="50" t="s">
        <v>0</v>
      </c>
      <c r="Y19" s="51"/>
      <c r="Z19" s="201"/>
      <c r="AA19" s="201"/>
      <c r="AB19" s="201"/>
      <c r="AC19" s="201"/>
      <c r="AD19" s="201"/>
    </row>
    <row r="20" spans="12:30" x14ac:dyDescent="0.2">
      <c r="L20" s="201"/>
      <c r="M20" s="168"/>
      <c r="N20" s="51"/>
      <c r="P20" s="50" t="s">
        <v>4</v>
      </c>
      <c r="Q20" s="239">
        <f>C6</f>
        <v>46076.97</v>
      </c>
      <c r="R20" s="239">
        <f>C7</f>
        <v>37266.870000000003</v>
      </c>
      <c r="S20" s="239">
        <f>C8</f>
        <v>93155.59</v>
      </c>
      <c r="T20" s="239">
        <f>C9</f>
        <v>92175.16</v>
      </c>
      <c r="U20" s="239">
        <f>C10</f>
        <v>52347.03</v>
      </c>
      <c r="V20" s="239">
        <f>C11</f>
        <v>50368.72</v>
      </c>
      <c r="W20" s="239">
        <f>C12</f>
        <v>8675.86</v>
      </c>
      <c r="X20" s="101">
        <f>C13</f>
        <v>380066.19999999995</v>
      </c>
      <c r="Y20" s="51"/>
      <c r="Z20" s="201"/>
      <c r="AA20" s="201"/>
      <c r="AB20" s="201"/>
      <c r="AC20" s="201"/>
      <c r="AD20" s="201"/>
    </row>
    <row r="21" spans="12:30" x14ac:dyDescent="0.2">
      <c r="L21" s="201"/>
      <c r="M21" s="168"/>
      <c r="N21" s="51"/>
      <c r="P21" s="50" t="s">
        <v>378</v>
      </c>
      <c r="Q21" s="101">
        <f>I6</f>
        <v>0</v>
      </c>
      <c r="R21" s="101">
        <f>I7</f>
        <v>9623.1350000000002</v>
      </c>
      <c r="S21" s="101">
        <f>I8</f>
        <v>135295.94699999999</v>
      </c>
      <c r="T21" s="101">
        <f>I9</f>
        <v>265055.17599999998</v>
      </c>
      <c r="U21" s="101">
        <f>I10</f>
        <v>234094.557</v>
      </c>
      <c r="V21" s="101">
        <f>I11</f>
        <v>404093.81</v>
      </c>
      <c r="W21" s="101">
        <f>I12</f>
        <v>234855.505</v>
      </c>
      <c r="X21" s="101">
        <f>I13</f>
        <v>1283018.1299999999</v>
      </c>
      <c r="Y21" s="51"/>
      <c r="Z21" s="201"/>
      <c r="AA21" s="201"/>
      <c r="AB21" s="201"/>
      <c r="AC21" s="201"/>
      <c r="AD21" s="201"/>
    </row>
    <row r="22" spans="12:30" x14ac:dyDescent="0.2">
      <c r="L22" s="201"/>
      <c r="M22" s="168"/>
      <c r="N22" s="51"/>
      <c r="P22" s="50" t="s">
        <v>4</v>
      </c>
      <c r="Q22" s="102">
        <f>Q20/$X$20</f>
        <v>0.12123406396043639</v>
      </c>
      <c r="R22" s="102">
        <f t="shared" ref="R22:X22" si="1">R20/$X$20</f>
        <v>9.8053628552078581E-2</v>
      </c>
      <c r="S22" s="102">
        <f t="shared" si="1"/>
        <v>0.24510358984829486</v>
      </c>
      <c r="T22" s="102">
        <f t="shared" si="1"/>
        <v>0.24252396029954784</v>
      </c>
      <c r="U22" s="102">
        <f t="shared" si="1"/>
        <v>0.13773134785466323</v>
      </c>
      <c r="V22" s="102">
        <f t="shared" si="1"/>
        <v>0.1325261757030749</v>
      </c>
      <c r="W22" s="102">
        <f t="shared" si="1"/>
        <v>2.2827233781904314E-2</v>
      </c>
      <c r="X22" s="102">
        <f t="shared" si="1"/>
        <v>1</v>
      </c>
      <c r="Y22" s="51"/>
      <c r="Z22" s="201"/>
      <c r="AA22" s="201"/>
      <c r="AB22" s="201"/>
      <c r="AC22" s="201"/>
      <c r="AD22" s="201"/>
    </row>
    <row r="23" spans="12:30" x14ac:dyDescent="0.2">
      <c r="L23" s="201"/>
      <c r="M23" s="168"/>
      <c r="N23" s="51"/>
      <c r="P23" s="50" t="s">
        <v>389</v>
      </c>
      <c r="Q23" s="102">
        <f>Q21/$X$21</f>
        <v>0</v>
      </c>
      <c r="R23" s="102">
        <f t="shared" ref="R23:X23" si="2">R21/$X$21</f>
        <v>7.5003889461795845E-3</v>
      </c>
      <c r="S23" s="102">
        <f t="shared" si="2"/>
        <v>0.10545131345883631</v>
      </c>
      <c r="T23" s="102">
        <f t="shared" si="2"/>
        <v>0.20658724128863246</v>
      </c>
      <c r="U23" s="102">
        <f t="shared" si="2"/>
        <v>0.18245615671853369</v>
      </c>
      <c r="V23" s="102">
        <f t="shared" si="2"/>
        <v>0.31495565070463971</v>
      </c>
      <c r="W23" s="102">
        <f t="shared" si="2"/>
        <v>0.18304924888317831</v>
      </c>
      <c r="X23" s="102">
        <f t="shared" si="2"/>
        <v>1</v>
      </c>
      <c r="Y23" s="51"/>
      <c r="Z23" s="201"/>
      <c r="AA23" s="201"/>
      <c r="AB23" s="201"/>
      <c r="AC23" s="201"/>
      <c r="AD23" s="201"/>
    </row>
    <row r="24" spans="12:30" x14ac:dyDescent="0.2">
      <c r="L24" s="201"/>
      <c r="M24" s="168"/>
      <c r="N24" s="51"/>
      <c r="Y24" s="51"/>
      <c r="Z24" s="201"/>
      <c r="AA24" s="201"/>
      <c r="AB24" s="201"/>
      <c r="AC24" s="201"/>
      <c r="AD24" s="201"/>
    </row>
    <row r="25" spans="12:30" x14ac:dyDescent="0.2">
      <c r="L25" s="201"/>
      <c r="M25" s="168"/>
      <c r="N25" s="51"/>
      <c r="Y25" s="51"/>
      <c r="Z25" s="201"/>
      <c r="AA25" s="201"/>
      <c r="AB25" s="201"/>
      <c r="AC25" s="201"/>
      <c r="AD25" s="201"/>
    </row>
    <row r="26" spans="12:30" x14ac:dyDescent="0.2">
      <c r="L26" s="201"/>
      <c r="M26" s="168"/>
      <c r="N26" s="168"/>
      <c r="Y26" s="201"/>
      <c r="Z26" s="201"/>
      <c r="AA26" s="201"/>
      <c r="AB26" s="201"/>
      <c r="AC26" s="201"/>
      <c r="AD26" s="201"/>
    </row>
    <row r="27" spans="12:30" x14ac:dyDescent="0.2">
      <c r="L27" s="201"/>
      <c r="M27" s="168"/>
      <c r="N27" s="168"/>
      <c r="Y27" s="201"/>
      <c r="Z27" s="201"/>
      <c r="AA27" s="201"/>
      <c r="AB27" s="201"/>
      <c r="AC27" s="201"/>
      <c r="AD27" s="201"/>
    </row>
    <row r="28" spans="12:30" x14ac:dyDescent="0.2">
      <c r="M28" s="168"/>
      <c r="N28" s="168"/>
    </row>
    <row r="29" spans="12:30" x14ac:dyDescent="0.2">
      <c r="M29" s="168"/>
      <c r="N29" s="168"/>
      <c r="Y29" s="223"/>
    </row>
    <row r="30" spans="12:30" x14ac:dyDescent="0.2">
      <c r="M30" s="168"/>
      <c r="N30" s="168"/>
      <c r="Y30" s="223"/>
    </row>
    <row r="31" spans="12:30" x14ac:dyDescent="0.2">
      <c r="M31" s="168"/>
      <c r="N31" s="168"/>
      <c r="Y31" s="223"/>
    </row>
    <row r="32" spans="12:30" x14ac:dyDescent="0.2">
      <c r="M32" s="168"/>
      <c r="N32" s="168"/>
      <c r="Y32" s="242"/>
    </row>
    <row r="33" spans="2:25" x14ac:dyDescent="0.2">
      <c r="M33" s="168"/>
      <c r="N33" s="168"/>
      <c r="Y33" s="242"/>
    </row>
    <row r="34" spans="2:25" x14ac:dyDescent="0.2">
      <c r="M34" s="168"/>
      <c r="N34" s="168"/>
      <c r="Y34" s="242"/>
    </row>
    <row r="35" spans="2:25" x14ac:dyDescent="0.2">
      <c r="M35" s="242"/>
      <c r="N35" s="242"/>
      <c r="Y35" s="242"/>
    </row>
    <row r="36" spans="2:25" x14ac:dyDescent="0.2">
      <c r="M36" s="242"/>
      <c r="N36" s="242"/>
      <c r="Y36" s="242"/>
    </row>
    <row r="37" spans="2:25" x14ac:dyDescent="0.2">
      <c r="M37" s="242"/>
      <c r="N37" s="242"/>
      <c r="Y37" s="242"/>
    </row>
    <row r="38" spans="2:25" x14ac:dyDescent="0.2">
      <c r="M38" s="242"/>
      <c r="N38" s="242"/>
      <c r="Y38" s="242"/>
    </row>
    <row r="39" spans="2:25" x14ac:dyDescent="0.2">
      <c r="M39" s="242"/>
      <c r="N39" s="242"/>
      <c r="Y39" s="242"/>
    </row>
    <row r="40" spans="2:25" x14ac:dyDescent="0.2">
      <c r="M40" s="242"/>
      <c r="N40" s="242"/>
      <c r="Y40" s="242"/>
    </row>
    <row r="41" spans="2:25" x14ac:dyDescent="0.2">
      <c r="M41" s="242"/>
      <c r="N41" s="242"/>
      <c r="Y41" s="242"/>
    </row>
    <row r="42" spans="2:25" x14ac:dyDescent="0.2">
      <c r="M42" s="201"/>
      <c r="N42" s="201"/>
    </row>
    <row r="43" spans="2:25" x14ac:dyDescent="0.2">
      <c r="M43" s="201"/>
      <c r="N43" s="201"/>
    </row>
    <row r="44" spans="2:25" x14ac:dyDescent="0.2">
      <c r="B44" s="166"/>
      <c r="C44" s="166"/>
      <c r="D44" s="166"/>
      <c r="E44" s="166"/>
      <c r="F44" s="166"/>
      <c r="G44" s="166"/>
      <c r="H44" s="166"/>
      <c r="I44" s="166"/>
      <c r="J44" s="166"/>
      <c r="K44" s="166"/>
      <c r="L44" s="166"/>
      <c r="M44" s="166"/>
      <c r="N44" s="166"/>
    </row>
    <row r="45" spans="2:25" x14ac:dyDescent="0.2">
      <c r="B45" s="166"/>
      <c r="C45" s="166"/>
      <c r="D45" s="166"/>
      <c r="E45" s="166"/>
      <c r="F45" s="166"/>
      <c r="G45" s="166"/>
      <c r="H45" s="166"/>
      <c r="I45" s="166"/>
      <c r="J45" s="166"/>
      <c r="K45" s="166"/>
      <c r="L45" s="166"/>
      <c r="M45" s="166"/>
      <c r="N45" s="166"/>
    </row>
    <row r="46" spans="2:25" x14ac:dyDescent="0.2">
      <c r="B46" s="166"/>
      <c r="C46" s="166"/>
      <c r="D46" s="166"/>
      <c r="E46" s="166"/>
      <c r="F46" s="166"/>
      <c r="G46" s="166"/>
      <c r="H46" s="166"/>
      <c r="I46" s="166"/>
      <c r="J46" s="166"/>
      <c r="K46" s="166"/>
      <c r="L46" s="166"/>
      <c r="M46" s="166"/>
      <c r="N46" s="166"/>
    </row>
    <row r="47" spans="2:25" x14ac:dyDescent="0.2">
      <c r="B47" s="166"/>
      <c r="C47" s="166"/>
      <c r="D47" s="166"/>
      <c r="E47" s="166"/>
      <c r="F47" s="166"/>
      <c r="G47" s="166"/>
      <c r="H47" s="166"/>
      <c r="I47" s="166"/>
      <c r="J47" s="166"/>
      <c r="K47" s="166"/>
      <c r="L47" s="166"/>
      <c r="M47" s="166"/>
      <c r="N47" s="166"/>
    </row>
    <row r="48" spans="2:25" x14ac:dyDescent="0.2">
      <c r="B48" s="166"/>
      <c r="C48" s="166"/>
      <c r="D48" s="166"/>
      <c r="E48" s="166"/>
      <c r="F48" s="166"/>
      <c r="G48" s="166"/>
      <c r="H48" s="166"/>
      <c r="I48" s="166"/>
      <c r="J48" s="166"/>
      <c r="K48" s="166"/>
      <c r="L48" s="166"/>
      <c r="M48" s="166"/>
      <c r="N48" s="166"/>
    </row>
    <row r="49" spans="2:14" x14ac:dyDescent="0.2">
      <c r="B49" s="166"/>
      <c r="C49" s="166"/>
      <c r="D49" s="166"/>
      <c r="E49" s="166"/>
      <c r="F49" s="166"/>
      <c r="G49" s="166"/>
      <c r="H49" s="166"/>
      <c r="I49" s="166"/>
      <c r="J49" s="166"/>
      <c r="K49" s="166"/>
      <c r="L49" s="166"/>
      <c r="M49" s="166"/>
      <c r="N49" s="166"/>
    </row>
    <row r="50" spans="2:14" x14ac:dyDescent="0.2">
      <c r="B50" s="166"/>
      <c r="C50" s="166"/>
      <c r="D50" s="166"/>
      <c r="E50" s="166"/>
      <c r="F50" s="166"/>
      <c r="G50" s="166"/>
      <c r="H50" s="166"/>
      <c r="I50" s="166"/>
      <c r="J50" s="166"/>
      <c r="K50" s="166"/>
      <c r="L50" s="166"/>
      <c r="M50" s="166"/>
      <c r="N50" s="166"/>
    </row>
    <row r="51" spans="2:14" x14ac:dyDescent="0.2">
      <c r="B51" s="166"/>
      <c r="C51" s="166"/>
      <c r="D51" s="166"/>
      <c r="E51" s="166"/>
      <c r="F51" s="166"/>
      <c r="G51" s="166"/>
      <c r="H51" s="166"/>
      <c r="I51" s="166"/>
      <c r="J51" s="166"/>
      <c r="K51" s="166"/>
      <c r="L51" s="166"/>
      <c r="M51" s="166"/>
      <c r="N51" s="166"/>
    </row>
    <row r="52" spans="2:14" x14ac:dyDescent="0.2">
      <c r="B52" s="166"/>
      <c r="C52" s="166"/>
      <c r="D52" s="166"/>
      <c r="E52" s="166"/>
      <c r="F52" s="166"/>
      <c r="G52" s="166"/>
      <c r="H52" s="166"/>
      <c r="I52" s="166"/>
      <c r="J52" s="166"/>
      <c r="K52" s="166"/>
      <c r="L52" s="166"/>
      <c r="M52" s="166"/>
      <c r="N52" s="166"/>
    </row>
  </sheetData>
  <mergeCells count="8">
    <mergeCell ref="B15:N15"/>
    <mergeCell ref="B4:B5"/>
    <mergeCell ref="C4:D4"/>
    <mergeCell ref="E4:F4"/>
    <mergeCell ref="G4:H4"/>
    <mergeCell ref="I4:J4"/>
    <mergeCell ref="K4:L4"/>
    <mergeCell ref="M4:N4"/>
  </mergeCells>
  <pageMargins left="0.78740157480314965" right="0.78740157480314965" top="0.98425196850393704" bottom="0.98425196850393704" header="0.51181102362204722" footer="0.51181102362204722"/>
  <pageSetup paperSize="9" scale="72" orientation="landscape" r:id="rId1"/>
  <headerFooter alignWithMargins="0"/>
  <colBreaks count="1" manualBreakCount="1">
    <brk id="14" max="42" man="1"/>
  </col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3712"/>
    <pageSetUpPr fitToPage="1"/>
  </sheetPr>
  <dimension ref="B1:AF38"/>
  <sheetViews>
    <sheetView showGridLines="0" zoomScaleNormal="100" zoomScaleSheetLayoutView="100" zoomScalePageLayoutView="70" workbookViewId="0">
      <selection activeCell="B25" sqref="B25"/>
    </sheetView>
  </sheetViews>
  <sheetFormatPr baseColWidth="10" defaultRowHeight="12.75" x14ac:dyDescent="0.2"/>
  <cols>
    <col min="1" max="1" width="2.7109375" style="18" customWidth="1"/>
    <col min="2" max="2" width="20.7109375" style="18" customWidth="1"/>
    <col min="3" max="4" width="10.7109375" style="18" customWidth="1"/>
    <col min="5" max="5" width="10.85546875" style="18" customWidth="1"/>
    <col min="6" max="6" width="10.7109375" style="18" customWidth="1"/>
    <col min="7" max="7" width="10.85546875" style="18" customWidth="1"/>
    <col min="8" max="16" width="10.7109375" style="18" customWidth="1"/>
    <col min="17" max="16384" width="11.42578125" style="18"/>
  </cols>
  <sheetData>
    <row r="1" spans="2:32" s="55" customFormat="1" ht="15.75" x14ac:dyDescent="0.2">
      <c r="B1" s="53" t="str">
        <f>Inhaltsverzeichnis!B53&amp;" "&amp;Inhaltsverzeichnis!C53&amp;" "&amp;Inhaltsverzeichnis!D53</f>
        <v>Tabelle 22a:  Pflichtige, Steuerfaktoren und Steuern nach Stufe des steuerbaren Vermögens, 2017</v>
      </c>
      <c r="C1" s="54"/>
      <c r="D1" s="54"/>
      <c r="E1" s="54"/>
      <c r="F1" s="54"/>
      <c r="G1" s="54"/>
      <c r="H1" s="54"/>
      <c r="I1" s="54"/>
      <c r="J1" s="54"/>
      <c r="K1" s="54"/>
      <c r="L1" s="54"/>
      <c r="M1" s="54"/>
      <c r="N1" s="54"/>
      <c r="O1" s="54"/>
      <c r="P1" s="54"/>
      <c r="Q1" s="54"/>
      <c r="R1" s="54"/>
      <c r="S1" s="54"/>
      <c r="T1" s="53"/>
      <c r="U1" s="53"/>
      <c r="V1" s="53"/>
      <c r="W1" s="53"/>
      <c r="X1" s="53"/>
      <c r="Y1" s="53"/>
      <c r="Z1" s="53"/>
      <c r="AA1" s="53"/>
      <c r="AB1" s="53"/>
      <c r="AC1" s="53"/>
      <c r="AD1" s="53"/>
      <c r="AE1" s="53"/>
      <c r="AF1" s="53"/>
    </row>
    <row r="2" spans="2:32" s="55" customFormat="1" ht="15.75" x14ac:dyDescent="0.2">
      <c r="B2" s="195"/>
      <c r="C2" s="54"/>
      <c r="D2" s="54"/>
      <c r="E2" s="54"/>
      <c r="F2" s="54"/>
      <c r="G2" s="54"/>
      <c r="H2" s="54"/>
      <c r="I2" s="54"/>
      <c r="J2" s="54"/>
      <c r="K2" s="54"/>
      <c r="L2" s="54"/>
      <c r="M2" s="54"/>
      <c r="N2" s="54"/>
      <c r="O2" s="54"/>
      <c r="P2" s="54"/>
      <c r="Q2" s="54"/>
      <c r="R2" s="54"/>
      <c r="S2" s="54"/>
      <c r="T2" s="53"/>
      <c r="U2" s="53"/>
      <c r="V2" s="53"/>
      <c r="W2" s="53"/>
      <c r="X2" s="53"/>
      <c r="Y2" s="53"/>
      <c r="Z2" s="53"/>
      <c r="AA2" s="53"/>
      <c r="AB2" s="53"/>
      <c r="AC2" s="53"/>
      <c r="AD2" s="53"/>
      <c r="AE2" s="53"/>
      <c r="AF2" s="53"/>
    </row>
    <row r="4" spans="2:32" s="57" customFormat="1" ht="27" customHeight="1" x14ac:dyDescent="0.2">
      <c r="B4" s="279" t="s">
        <v>582</v>
      </c>
      <c r="C4" s="281" t="s">
        <v>471</v>
      </c>
      <c r="D4" s="275"/>
      <c r="E4" s="278" t="s">
        <v>71</v>
      </c>
      <c r="F4" s="277"/>
      <c r="G4" s="278" t="s">
        <v>72</v>
      </c>
      <c r="H4" s="275"/>
      <c r="I4" s="278" t="s">
        <v>75</v>
      </c>
      <c r="J4" s="275"/>
      <c r="K4" s="278" t="s">
        <v>76</v>
      </c>
      <c r="L4" s="275"/>
      <c r="M4" s="278" t="s">
        <v>77</v>
      </c>
      <c r="N4" s="275"/>
    </row>
    <row r="5" spans="2:32" ht="24.75" customHeight="1" x14ac:dyDescent="0.2">
      <c r="B5" s="280"/>
      <c r="C5" s="186" t="s">
        <v>1</v>
      </c>
      <c r="D5" s="186" t="s">
        <v>514</v>
      </c>
      <c r="E5" s="186" t="s">
        <v>515</v>
      </c>
      <c r="F5" s="186" t="s">
        <v>514</v>
      </c>
      <c r="G5" s="186" t="s">
        <v>515</v>
      </c>
      <c r="H5" s="186" t="s">
        <v>514</v>
      </c>
      <c r="I5" s="186" t="s">
        <v>515</v>
      </c>
      <c r="J5" s="186" t="s">
        <v>514</v>
      </c>
      <c r="K5" s="186" t="s">
        <v>515</v>
      </c>
      <c r="L5" s="186" t="s">
        <v>514</v>
      </c>
      <c r="M5" s="186" t="s">
        <v>515</v>
      </c>
      <c r="N5" s="186" t="s">
        <v>514</v>
      </c>
      <c r="O5" s="190"/>
    </row>
    <row r="6" spans="2:32" x14ac:dyDescent="0.2">
      <c r="B6" s="88">
        <v>0</v>
      </c>
      <c r="C6" s="77">
        <v>259197.63</v>
      </c>
      <c r="D6" s="210">
        <v>65.846536400000005</v>
      </c>
      <c r="E6" s="77">
        <v>12804026.1</v>
      </c>
      <c r="F6" s="210">
        <v>52.761735999999999</v>
      </c>
      <c r="G6" s="100">
        <v>0</v>
      </c>
      <c r="H6" s="210">
        <v>0</v>
      </c>
      <c r="I6" s="77">
        <v>626789.5</v>
      </c>
      <c r="J6" s="210">
        <v>48.102640000000001</v>
      </c>
      <c r="K6" s="100">
        <v>0</v>
      </c>
      <c r="L6" s="210">
        <v>0</v>
      </c>
      <c r="M6" s="77">
        <v>626789.5</v>
      </c>
      <c r="N6" s="210">
        <v>43.190902999999999</v>
      </c>
    </row>
    <row r="7" spans="2:32" x14ac:dyDescent="0.2">
      <c r="B7" s="88" t="s">
        <v>29</v>
      </c>
      <c r="C7" s="77">
        <v>11841.037</v>
      </c>
      <c r="D7" s="210">
        <v>3.0080957000000001</v>
      </c>
      <c r="E7" s="77">
        <v>667320.69999999995</v>
      </c>
      <c r="F7" s="210">
        <v>2.749838</v>
      </c>
      <c r="G7" s="77">
        <v>138538.4</v>
      </c>
      <c r="H7" s="210">
        <v>0.15915309999999999</v>
      </c>
      <c r="I7" s="77">
        <v>35773.46</v>
      </c>
      <c r="J7" s="210">
        <v>2.7454160000000001</v>
      </c>
      <c r="K7" s="77">
        <v>154.52529999999999</v>
      </c>
      <c r="L7" s="210">
        <v>0.1042807</v>
      </c>
      <c r="M7" s="77">
        <v>35927.99</v>
      </c>
      <c r="N7" s="210">
        <v>2.4757310000000001</v>
      </c>
    </row>
    <row r="8" spans="2:32" x14ac:dyDescent="0.2">
      <c r="B8" s="88" t="s">
        <v>30</v>
      </c>
      <c r="C8" s="77">
        <v>9303.44</v>
      </c>
      <c r="D8" s="210">
        <v>2.3634447999999999</v>
      </c>
      <c r="E8" s="77">
        <v>563895.30000000005</v>
      </c>
      <c r="F8" s="210">
        <v>2.3236520000000001</v>
      </c>
      <c r="G8" s="77">
        <v>339916</v>
      </c>
      <c r="H8" s="210">
        <v>0.39049590000000001</v>
      </c>
      <c r="I8" s="77">
        <v>30549.26</v>
      </c>
      <c r="J8" s="210">
        <v>2.3444880000000001</v>
      </c>
      <c r="K8" s="77">
        <v>380.65199999999999</v>
      </c>
      <c r="L8" s="210">
        <v>0.25688129999999998</v>
      </c>
      <c r="M8" s="77">
        <v>30929.919999999998</v>
      </c>
      <c r="N8" s="210">
        <v>2.1313230000000001</v>
      </c>
    </row>
    <row r="9" spans="2:32" x14ac:dyDescent="0.2">
      <c r="B9" s="88" t="s">
        <v>31</v>
      </c>
      <c r="C9" s="77">
        <v>14630.33</v>
      </c>
      <c r="D9" s="210">
        <v>3.7166874000000001</v>
      </c>
      <c r="E9" s="77">
        <v>929253.6</v>
      </c>
      <c r="F9" s="210">
        <v>3.829189</v>
      </c>
      <c r="G9" s="77">
        <v>1075423.1000000001</v>
      </c>
      <c r="H9" s="210">
        <v>1.2354476000000001</v>
      </c>
      <c r="I9" s="77">
        <v>50423.5</v>
      </c>
      <c r="J9" s="210">
        <v>3.869726</v>
      </c>
      <c r="K9" s="77">
        <v>1212.9558</v>
      </c>
      <c r="L9" s="210">
        <v>0.81855770000000005</v>
      </c>
      <c r="M9" s="77">
        <v>51636.45</v>
      </c>
      <c r="N9" s="210">
        <v>3.5581719999999999</v>
      </c>
      <c r="O9" s="196"/>
    </row>
    <row r="10" spans="2:32" x14ac:dyDescent="0.2">
      <c r="B10" s="88" t="s">
        <v>32</v>
      </c>
      <c r="C10" s="77">
        <v>28968.12</v>
      </c>
      <c r="D10" s="210">
        <v>7.3590578000000004</v>
      </c>
      <c r="E10" s="77">
        <v>2000662.3</v>
      </c>
      <c r="F10" s="210">
        <v>8.2441580000000005</v>
      </c>
      <c r="G10" s="77">
        <v>4865351.3</v>
      </c>
      <c r="H10" s="210">
        <v>5.5893224000000004</v>
      </c>
      <c r="I10" s="77">
        <v>110192.56</v>
      </c>
      <c r="J10" s="210">
        <v>8.4566719999999993</v>
      </c>
      <c r="K10" s="77">
        <v>5915.1449000000002</v>
      </c>
      <c r="L10" s="210">
        <v>3.9918087999999998</v>
      </c>
      <c r="M10" s="77">
        <v>116107.7</v>
      </c>
      <c r="N10" s="210">
        <v>8.0007669999999997</v>
      </c>
    </row>
    <row r="11" spans="2:32" x14ac:dyDescent="0.2">
      <c r="B11" s="88" t="s">
        <v>33</v>
      </c>
      <c r="C11" s="77">
        <v>27151.672999999999</v>
      </c>
      <c r="D11" s="210">
        <v>6.897608</v>
      </c>
      <c r="E11" s="77">
        <v>2062882.8</v>
      </c>
      <c r="F11" s="210">
        <v>8.5005509999999997</v>
      </c>
      <c r="G11" s="77">
        <v>9794108.3000000007</v>
      </c>
      <c r="H11" s="210">
        <v>11.251485300000001</v>
      </c>
      <c r="I11" s="77">
        <v>115195.16</v>
      </c>
      <c r="J11" s="210">
        <v>8.8405939999999994</v>
      </c>
      <c r="K11" s="77">
        <v>13112.3501</v>
      </c>
      <c r="L11" s="210">
        <v>8.8488100999999997</v>
      </c>
      <c r="M11" s="77">
        <v>128307.51</v>
      </c>
      <c r="N11" s="210">
        <v>8.8414330000000003</v>
      </c>
    </row>
    <row r="12" spans="2:32" x14ac:dyDescent="0.2">
      <c r="B12" s="88" t="s">
        <v>34</v>
      </c>
      <c r="C12" s="77">
        <v>14885.091</v>
      </c>
      <c r="D12" s="210">
        <v>3.7814068999999999</v>
      </c>
      <c r="E12" s="77">
        <v>1260254.2</v>
      </c>
      <c r="F12" s="210">
        <v>5.1931479999999999</v>
      </c>
      <c r="G12" s="77">
        <v>9106131.6999999993</v>
      </c>
      <c r="H12" s="210">
        <v>10.4611368</v>
      </c>
      <c r="I12" s="77">
        <v>72717.600000000006</v>
      </c>
      <c r="J12" s="210">
        <v>5.5806750000000003</v>
      </c>
      <c r="K12" s="77">
        <v>13358.2474</v>
      </c>
      <c r="L12" s="210">
        <v>9.0147528000000001</v>
      </c>
      <c r="M12" s="77">
        <v>86075.85</v>
      </c>
      <c r="N12" s="210">
        <v>5.9313269999999996</v>
      </c>
    </row>
    <row r="13" spans="2:32" x14ac:dyDescent="0.2">
      <c r="B13" s="88" t="s">
        <v>35</v>
      </c>
      <c r="C13" s="77">
        <v>8292.3829999999998</v>
      </c>
      <c r="D13" s="210">
        <v>2.1065961</v>
      </c>
      <c r="E13" s="77">
        <v>778364.1</v>
      </c>
      <c r="F13" s="210">
        <v>3.2074159999999998</v>
      </c>
      <c r="G13" s="77">
        <v>7151324.9000000004</v>
      </c>
      <c r="H13" s="210">
        <v>8.2154521000000003</v>
      </c>
      <c r="I13" s="77">
        <v>46392.57</v>
      </c>
      <c r="J13" s="210">
        <v>3.5603739999999999</v>
      </c>
      <c r="K13" s="77">
        <v>11228.9532</v>
      </c>
      <c r="L13" s="210">
        <v>7.5778081999999998</v>
      </c>
      <c r="M13" s="77">
        <v>57621.52</v>
      </c>
      <c r="N13" s="210">
        <v>3.9705919999999999</v>
      </c>
    </row>
    <row r="14" spans="2:32" x14ac:dyDescent="0.2">
      <c r="B14" s="88" t="s">
        <v>36</v>
      </c>
      <c r="C14" s="77">
        <v>17776.523000000001</v>
      </c>
      <c r="D14" s="210">
        <v>4.5159457999999999</v>
      </c>
      <c r="E14" s="77">
        <v>2364072.1</v>
      </c>
      <c r="F14" s="210">
        <v>9.7416660000000004</v>
      </c>
      <c r="G14" s="77">
        <v>32749488.800000001</v>
      </c>
      <c r="H14" s="210">
        <v>37.6226585</v>
      </c>
      <c r="I14" s="77">
        <v>154551.62</v>
      </c>
      <c r="J14" s="210">
        <v>11.860984999999999</v>
      </c>
      <c r="K14" s="77">
        <v>59737.768400000001</v>
      </c>
      <c r="L14" s="210">
        <v>40.313762500000003</v>
      </c>
      <c r="M14" s="77">
        <v>214289.39</v>
      </c>
      <c r="N14" s="210">
        <v>14.766285</v>
      </c>
    </row>
    <row r="15" spans="2:32" x14ac:dyDescent="0.2">
      <c r="B15" s="88" t="s">
        <v>37</v>
      </c>
      <c r="C15" s="77">
        <v>1051.684</v>
      </c>
      <c r="D15" s="210">
        <v>0.26716960000000001</v>
      </c>
      <c r="E15" s="77">
        <v>373318.3</v>
      </c>
      <c r="F15" s="210">
        <v>1.538338</v>
      </c>
      <c r="G15" s="77">
        <v>7098796.5</v>
      </c>
      <c r="H15" s="210">
        <v>8.1551074000000003</v>
      </c>
      <c r="I15" s="77">
        <v>26814.82</v>
      </c>
      <c r="J15" s="210">
        <v>2.0578889999999999</v>
      </c>
      <c r="K15" s="77">
        <v>14332.365900000001</v>
      </c>
      <c r="L15" s="210">
        <v>9.6721322000000001</v>
      </c>
      <c r="M15" s="77">
        <v>41147.18</v>
      </c>
      <c r="N15" s="210">
        <v>2.8353760000000001</v>
      </c>
    </row>
    <row r="16" spans="2:32" x14ac:dyDescent="0.2">
      <c r="B16" s="90" t="s">
        <v>505</v>
      </c>
      <c r="C16" s="77">
        <v>541.06200000000001</v>
      </c>
      <c r="D16" s="210">
        <v>0.1374513</v>
      </c>
      <c r="E16" s="77">
        <v>463586.6</v>
      </c>
      <c r="F16" s="210">
        <v>1.9103079999999999</v>
      </c>
      <c r="G16" s="77">
        <v>14728168.9</v>
      </c>
      <c r="H16" s="210">
        <v>16.919740999999998</v>
      </c>
      <c r="I16" s="77">
        <v>33625.1</v>
      </c>
      <c r="J16" s="210">
        <v>2.5805410000000002</v>
      </c>
      <c r="K16" s="77">
        <v>28749.108400000001</v>
      </c>
      <c r="L16" s="210">
        <v>19.401205699999998</v>
      </c>
      <c r="M16" s="77">
        <v>62374.2</v>
      </c>
      <c r="N16" s="210">
        <v>4.2980910000000003</v>
      </c>
    </row>
    <row r="17" spans="2:15" ht="13.5" thickBot="1" x14ac:dyDescent="0.25">
      <c r="B17" s="122" t="s">
        <v>0</v>
      </c>
      <c r="C17" s="123">
        <f t="shared" ref="C17:N17" si="0">SUM(C6:C16)</f>
        <v>393638.973</v>
      </c>
      <c r="D17" s="209">
        <f t="shared" si="0"/>
        <v>99.999999799999998</v>
      </c>
      <c r="E17" s="123">
        <f t="shared" si="0"/>
        <v>24267636.100000005</v>
      </c>
      <c r="F17" s="209">
        <f t="shared" si="0"/>
        <v>99.999999999999986</v>
      </c>
      <c r="G17" s="123">
        <f t="shared" si="0"/>
        <v>87047247.900000006</v>
      </c>
      <c r="H17" s="209">
        <f t="shared" si="0"/>
        <v>100.00000010000001</v>
      </c>
      <c r="I17" s="123">
        <f t="shared" si="0"/>
        <v>1303025.1500000001</v>
      </c>
      <c r="J17" s="209">
        <f t="shared" si="0"/>
        <v>99.999999999999986</v>
      </c>
      <c r="K17" s="123">
        <f t="shared" si="0"/>
        <v>148182.07140000002</v>
      </c>
      <c r="L17" s="209">
        <f t="shared" si="0"/>
        <v>100</v>
      </c>
      <c r="M17" s="123">
        <f t="shared" si="0"/>
        <v>1451207.21</v>
      </c>
      <c r="N17" s="209">
        <f t="shared" si="0"/>
        <v>99.999999999999986</v>
      </c>
    </row>
    <row r="19" spans="2:15" x14ac:dyDescent="0.2">
      <c r="B19" s="288" t="s">
        <v>359</v>
      </c>
      <c r="C19" s="283"/>
      <c r="D19" s="283"/>
      <c r="E19" s="283"/>
      <c r="F19" s="283"/>
      <c r="G19" s="283"/>
      <c r="H19" s="283"/>
      <c r="I19" s="283"/>
      <c r="J19" s="283"/>
      <c r="K19" s="283"/>
      <c r="L19" s="283"/>
      <c r="M19" s="283"/>
      <c r="N19" s="283"/>
    </row>
    <row r="21" spans="2:15" x14ac:dyDescent="0.2">
      <c r="B21" s="166"/>
      <c r="C21" s="243"/>
      <c r="D21" s="243"/>
      <c r="E21" s="243"/>
      <c r="F21" s="243"/>
      <c r="G21" s="243"/>
      <c r="H21" s="243"/>
      <c r="I21" s="243"/>
      <c r="J21" s="243"/>
      <c r="K21" s="243"/>
      <c r="L21" s="243"/>
      <c r="M21" s="243"/>
      <c r="N21" s="243"/>
      <c r="O21" s="243"/>
    </row>
    <row r="22" spans="2:15" x14ac:dyDescent="0.2">
      <c r="B22" s="166"/>
      <c r="C22" s="243"/>
      <c r="D22" s="243"/>
      <c r="E22" s="243"/>
      <c r="F22" s="243"/>
      <c r="G22" s="243"/>
      <c r="H22" s="243"/>
      <c r="I22" s="243"/>
      <c r="J22" s="243"/>
      <c r="K22" s="243"/>
      <c r="L22" s="243"/>
      <c r="M22" s="243"/>
      <c r="N22" s="243"/>
      <c r="O22" s="243"/>
    </row>
    <row r="23" spans="2:15" x14ac:dyDescent="0.2">
      <c r="B23" s="166"/>
      <c r="C23" s="243"/>
      <c r="D23" s="243"/>
      <c r="E23" s="243"/>
      <c r="F23" s="243"/>
      <c r="G23" s="243"/>
      <c r="H23" s="243"/>
      <c r="I23" s="243"/>
      <c r="J23" s="243"/>
      <c r="K23" s="243"/>
      <c r="L23" s="243"/>
      <c r="M23" s="243"/>
      <c r="N23" s="243"/>
      <c r="O23" s="243"/>
    </row>
    <row r="24" spans="2:15" x14ac:dyDescent="0.2">
      <c r="B24" s="166"/>
      <c r="C24" s="243"/>
      <c r="D24" s="243"/>
      <c r="E24" s="243"/>
      <c r="F24" s="243"/>
      <c r="G24" s="243"/>
      <c r="H24" s="243"/>
      <c r="I24" s="243"/>
      <c r="J24" s="243"/>
      <c r="K24" s="243"/>
      <c r="L24" s="243"/>
      <c r="M24" s="243"/>
      <c r="N24" s="243"/>
      <c r="O24" s="243"/>
    </row>
    <row r="25" spans="2:15" x14ac:dyDescent="0.2">
      <c r="B25" s="166"/>
      <c r="C25" s="243"/>
      <c r="D25" s="243"/>
      <c r="E25" s="243"/>
      <c r="F25" s="243"/>
      <c r="G25" s="243"/>
      <c r="H25" s="243"/>
      <c r="I25" s="243"/>
      <c r="J25" s="243"/>
      <c r="K25" s="243"/>
      <c r="L25" s="243"/>
      <c r="M25" s="243"/>
      <c r="N25" s="243"/>
      <c r="O25" s="243"/>
    </row>
    <row r="26" spans="2:15" x14ac:dyDescent="0.2">
      <c r="B26" s="166"/>
      <c r="C26" s="243"/>
      <c r="D26" s="243"/>
      <c r="E26" s="243"/>
      <c r="F26" s="243"/>
      <c r="G26" s="243"/>
      <c r="H26" s="243"/>
      <c r="I26" s="243"/>
      <c r="J26" s="243"/>
      <c r="K26" s="243"/>
      <c r="L26" s="243"/>
      <c r="M26" s="243"/>
      <c r="N26" s="243"/>
      <c r="O26" s="243"/>
    </row>
    <row r="27" spans="2:15" x14ac:dyDescent="0.2">
      <c r="B27" s="166"/>
      <c r="C27" s="243"/>
      <c r="D27" s="243"/>
      <c r="E27" s="243"/>
      <c r="F27" s="243"/>
      <c r="G27" s="243"/>
      <c r="H27" s="243"/>
      <c r="I27" s="243"/>
      <c r="J27" s="243"/>
      <c r="K27" s="243"/>
      <c r="L27" s="243"/>
      <c r="M27" s="243"/>
      <c r="N27" s="243"/>
      <c r="O27" s="243"/>
    </row>
    <row r="28" spans="2:15" x14ac:dyDescent="0.2">
      <c r="B28" s="166"/>
      <c r="C28" s="243"/>
      <c r="D28" s="243"/>
      <c r="E28" s="243"/>
      <c r="F28" s="243"/>
      <c r="G28" s="243"/>
      <c r="H28" s="243"/>
      <c r="I28" s="243"/>
      <c r="J28" s="243"/>
      <c r="K28" s="243"/>
      <c r="L28" s="243"/>
      <c r="M28" s="243"/>
      <c r="N28" s="243"/>
      <c r="O28" s="243"/>
    </row>
    <row r="29" spans="2:15" x14ac:dyDescent="0.2">
      <c r="B29" s="166"/>
      <c r="C29" s="243"/>
      <c r="D29" s="243"/>
      <c r="E29" s="243"/>
      <c r="F29" s="243"/>
      <c r="G29" s="243"/>
      <c r="H29" s="243"/>
      <c r="I29" s="243"/>
      <c r="J29" s="243"/>
      <c r="K29" s="243"/>
      <c r="L29" s="243"/>
      <c r="M29" s="243"/>
      <c r="N29" s="243"/>
      <c r="O29" s="243"/>
    </row>
    <row r="30" spans="2:15" x14ac:dyDescent="0.2">
      <c r="B30" s="166"/>
      <c r="C30" s="243"/>
      <c r="D30" s="243"/>
      <c r="E30" s="243"/>
      <c r="F30" s="243"/>
      <c r="G30" s="243"/>
      <c r="H30" s="243"/>
      <c r="I30" s="243"/>
      <c r="J30" s="243"/>
      <c r="K30" s="243"/>
      <c r="L30" s="243"/>
      <c r="M30" s="243"/>
      <c r="N30" s="243"/>
      <c r="O30" s="243"/>
    </row>
    <row r="31" spans="2:15" x14ac:dyDescent="0.2">
      <c r="B31" s="166"/>
      <c r="C31" s="243"/>
      <c r="D31" s="243"/>
      <c r="E31" s="243"/>
      <c r="F31" s="243"/>
      <c r="G31" s="243"/>
      <c r="H31" s="243"/>
      <c r="I31" s="243"/>
      <c r="J31" s="243"/>
      <c r="K31" s="243"/>
      <c r="L31" s="243"/>
      <c r="M31" s="243"/>
      <c r="N31" s="243"/>
      <c r="O31" s="243"/>
    </row>
    <row r="32" spans="2:15" x14ac:dyDescent="0.2">
      <c r="B32" s="166"/>
      <c r="C32" s="243"/>
      <c r="D32" s="243"/>
      <c r="E32" s="243"/>
      <c r="F32" s="243"/>
      <c r="G32" s="243"/>
      <c r="H32" s="243"/>
      <c r="I32" s="243"/>
      <c r="J32" s="243"/>
      <c r="K32" s="243"/>
      <c r="L32" s="243"/>
      <c r="M32" s="243"/>
      <c r="N32" s="243"/>
      <c r="O32" s="243"/>
    </row>
    <row r="33" spans="2:15" x14ac:dyDescent="0.2">
      <c r="B33" s="166"/>
      <c r="C33" s="243"/>
      <c r="D33" s="243"/>
      <c r="E33" s="243"/>
      <c r="F33" s="243"/>
      <c r="G33" s="243"/>
      <c r="H33" s="243"/>
      <c r="I33" s="243"/>
      <c r="J33" s="243"/>
      <c r="K33" s="243"/>
      <c r="L33" s="243"/>
      <c r="M33" s="243"/>
      <c r="N33" s="243"/>
      <c r="O33" s="243"/>
    </row>
    <row r="34" spans="2:15" x14ac:dyDescent="0.2">
      <c r="C34" s="243"/>
      <c r="D34" s="243"/>
      <c r="E34" s="243"/>
      <c r="F34" s="243"/>
      <c r="G34" s="243"/>
      <c r="H34" s="243"/>
      <c r="I34" s="243"/>
      <c r="J34" s="243"/>
      <c r="K34" s="243"/>
      <c r="L34" s="243"/>
      <c r="M34" s="243"/>
      <c r="N34" s="243"/>
      <c r="O34" s="243"/>
    </row>
    <row r="35" spans="2:15" x14ac:dyDescent="0.2">
      <c r="C35" s="243"/>
      <c r="D35" s="243"/>
      <c r="E35" s="243"/>
      <c r="F35" s="243"/>
      <c r="G35" s="243"/>
      <c r="H35" s="243"/>
      <c r="I35" s="243"/>
      <c r="J35" s="243"/>
      <c r="K35" s="243"/>
      <c r="L35" s="243"/>
      <c r="M35" s="243"/>
      <c r="N35" s="243"/>
      <c r="O35" s="243"/>
    </row>
    <row r="36" spans="2:15" x14ac:dyDescent="0.2">
      <c r="C36" s="222"/>
      <c r="D36" s="222"/>
      <c r="E36" s="222"/>
      <c r="F36" s="222"/>
      <c r="G36" s="222"/>
      <c r="H36" s="222"/>
      <c r="I36" s="222"/>
      <c r="J36" s="222"/>
      <c r="K36" s="222"/>
      <c r="L36" s="222"/>
      <c r="M36" s="222"/>
      <c r="N36" s="222"/>
      <c r="O36" s="222"/>
    </row>
    <row r="37" spans="2:15" x14ac:dyDescent="0.2">
      <c r="C37" s="222"/>
      <c r="D37" s="222"/>
      <c r="E37" s="222"/>
      <c r="F37" s="222"/>
      <c r="G37" s="222"/>
      <c r="H37" s="222"/>
      <c r="I37" s="222"/>
      <c r="J37" s="222"/>
      <c r="K37" s="222"/>
      <c r="L37" s="222"/>
      <c r="M37" s="222"/>
      <c r="N37" s="222"/>
      <c r="O37" s="222"/>
    </row>
    <row r="38" spans="2:15" x14ac:dyDescent="0.2">
      <c r="C38" s="222"/>
      <c r="D38" s="222"/>
      <c r="E38" s="222"/>
      <c r="F38" s="222"/>
      <c r="G38" s="222"/>
      <c r="H38" s="222"/>
      <c r="I38" s="222"/>
      <c r="J38" s="222"/>
      <c r="K38" s="222"/>
      <c r="L38" s="222"/>
      <c r="M38" s="222"/>
      <c r="N38" s="222"/>
      <c r="O38" s="222"/>
    </row>
  </sheetData>
  <mergeCells count="8">
    <mergeCell ref="B19:N19"/>
    <mergeCell ref="B4:B5"/>
    <mergeCell ref="C4:D4"/>
    <mergeCell ref="E4:F4"/>
    <mergeCell ref="G4:H4"/>
    <mergeCell ref="I4:J4"/>
    <mergeCell ref="K4:L4"/>
    <mergeCell ref="M4:N4"/>
  </mergeCells>
  <pageMargins left="0.78740157480314965" right="0.78740157480314965" top="0.98425196850393704" bottom="0.98425196850393704" header="0.51181102362204722" footer="0.51181102362204722"/>
  <pageSetup paperSize="9" scale="86" orientation="landscape" r:id="rId1"/>
  <headerFooter alignWithMargins="0"/>
  <colBreaks count="1" manualBreakCount="1">
    <brk id="14" max="42"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6DF"/>
    <pageSetUpPr fitToPage="1"/>
  </sheetPr>
  <dimension ref="B1:AF33"/>
  <sheetViews>
    <sheetView showGridLines="0" zoomScaleNormal="100" zoomScaleSheetLayoutView="100" zoomScalePageLayoutView="70" workbookViewId="0"/>
  </sheetViews>
  <sheetFormatPr baseColWidth="10" defaultRowHeight="12.75" x14ac:dyDescent="0.2"/>
  <cols>
    <col min="1" max="1" width="2.7109375" style="18" customWidth="1"/>
    <col min="2" max="2" width="5.7109375" style="18" customWidth="1"/>
    <col min="3" max="8" width="10.7109375" style="18" customWidth="1"/>
    <col min="9" max="16384" width="11.42578125" style="18"/>
  </cols>
  <sheetData>
    <row r="1" spans="2:32" s="55" customFormat="1" ht="15.75" x14ac:dyDescent="0.2">
      <c r="B1" s="53" t="str">
        <f>Inhaltsverzeichnis!B18&amp;" "&amp;Inhaltsverzeichnis!C18&amp;" "&amp;Inhaltsverzeichnis!D18</f>
        <v>Tabelle 2:  Steuerbelastung von Pflichtigen mit Wohnsitz im Kanton Aargau, 2001–2017</v>
      </c>
      <c r="C1" s="54"/>
      <c r="D1" s="54"/>
      <c r="E1" s="54"/>
      <c r="F1" s="54"/>
      <c r="G1" s="54"/>
      <c r="H1" s="54"/>
      <c r="I1" s="54"/>
      <c r="J1" s="54"/>
      <c r="K1" s="54"/>
      <c r="L1" s="54"/>
      <c r="M1" s="54"/>
      <c r="N1" s="54"/>
      <c r="O1" s="54"/>
      <c r="P1" s="54"/>
      <c r="Q1" s="54"/>
      <c r="R1" s="54"/>
      <c r="S1" s="54"/>
      <c r="T1" s="53"/>
      <c r="U1" s="53"/>
      <c r="V1" s="53"/>
      <c r="W1" s="53"/>
      <c r="X1" s="53"/>
      <c r="Y1" s="53"/>
      <c r="Z1" s="53"/>
      <c r="AA1" s="53"/>
      <c r="AB1" s="53"/>
      <c r="AC1" s="53"/>
      <c r="AD1" s="53"/>
      <c r="AE1" s="53"/>
      <c r="AF1" s="53"/>
    </row>
    <row r="2" spans="2:32" s="55" customFormat="1" ht="15.75" x14ac:dyDescent="0.2">
      <c r="B2" s="53"/>
      <c r="C2" s="195"/>
      <c r="D2" s="54"/>
      <c r="E2" s="54"/>
      <c r="F2" s="54"/>
      <c r="G2" s="54"/>
      <c r="H2" s="54"/>
      <c r="I2" s="54"/>
      <c r="J2" s="54"/>
      <c r="K2" s="54"/>
      <c r="L2" s="54"/>
      <c r="M2" s="54"/>
      <c r="N2" s="54"/>
      <c r="O2" s="54"/>
      <c r="P2" s="54"/>
      <c r="Q2" s="54"/>
      <c r="R2" s="54"/>
      <c r="S2" s="54"/>
      <c r="T2" s="53"/>
      <c r="U2" s="53"/>
      <c r="V2" s="53"/>
      <c r="W2" s="53"/>
      <c r="X2" s="53"/>
      <c r="Y2" s="53"/>
      <c r="Z2" s="53"/>
      <c r="AA2" s="53"/>
      <c r="AB2" s="53"/>
      <c r="AC2" s="53"/>
      <c r="AD2" s="53"/>
      <c r="AE2" s="53"/>
      <c r="AF2" s="53"/>
    </row>
    <row r="4" spans="2:32" s="60" customFormat="1" ht="29.25" customHeight="1" x14ac:dyDescent="0.2">
      <c r="B4" s="275" t="s">
        <v>2</v>
      </c>
      <c r="C4" s="277" t="s">
        <v>561</v>
      </c>
      <c r="D4" s="277" t="s">
        <v>562</v>
      </c>
      <c r="E4" s="277" t="s">
        <v>563</v>
      </c>
      <c r="F4" s="277" t="s">
        <v>528</v>
      </c>
      <c r="G4" s="275"/>
    </row>
    <row r="5" spans="2:32" s="60" customFormat="1" ht="63" customHeight="1" x14ac:dyDescent="0.2">
      <c r="B5" s="275"/>
      <c r="C5" s="277"/>
      <c r="D5" s="277"/>
      <c r="E5" s="277"/>
      <c r="F5" s="186" t="s">
        <v>605</v>
      </c>
      <c r="G5" s="186" t="s">
        <v>606</v>
      </c>
    </row>
    <row r="6" spans="2:32" x14ac:dyDescent="0.2">
      <c r="B6" s="119">
        <v>2001</v>
      </c>
      <c r="C6" s="62">
        <v>3137.5449595078167</v>
      </c>
      <c r="D6" s="62">
        <v>373.44911006291665</v>
      </c>
      <c r="E6" s="62">
        <v>3510.9940695706914</v>
      </c>
      <c r="F6" s="203">
        <v>5.63300009887136</v>
      </c>
      <c r="G6" s="203">
        <f>0.00213039649137726*1000</f>
        <v>2.1303964913772604</v>
      </c>
    </row>
    <row r="7" spans="2:32" x14ac:dyDescent="0.2">
      <c r="B7" s="119">
        <v>2002</v>
      </c>
      <c r="C7" s="62">
        <v>2940.2176032129742</v>
      </c>
      <c r="D7" s="62">
        <v>359.72438824140238</v>
      </c>
      <c r="E7" s="62">
        <v>3299.9419914544269</v>
      </c>
      <c r="F7" s="203">
        <v>5.2663706761124187</v>
      </c>
      <c r="G7" s="203">
        <f>0.00212627007646136*1000</f>
        <v>2.1262700764613598</v>
      </c>
      <c r="I7" s="168"/>
      <c r="J7" s="192"/>
      <c r="L7" s="166"/>
      <c r="M7" s="166"/>
      <c r="N7" s="166"/>
      <c r="O7" s="166"/>
      <c r="P7" s="166"/>
      <c r="Q7" s="166"/>
    </row>
    <row r="8" spans="2:32" x14ac:dyDescent="0.2">
      <c r="B8" s="119">
        <v>2003</v>
      </c>
      <c r="C8" s="62">
        <v>2928.4513937985548</v>
      </c>
      <c r="D8" s="62">
        <v>376.11167713391706</v>
      </c>
      <c r="E8" s="62">
        <v>3304.5630709325023</v>
      </c>
      <c r="F8" s="203">
        <v>5.2573511182298676</v>
      </c>
      <c r="G8" s="203">
        <f>0.00213961143575647*1000</f>
        <v>2.1396114357564699</v>
      </c>
      <c r="J8" s="192"/>
      <c r="L8" s="166"/>
      <c r="M8" s="166"/>
      <c r="N8" s="166"/>
      <c r="O8" s="166"/>
      <c r="P8" s="166"/>
      <c r="Q8" s="166"/>
    </row>
    <row r="9" spans="2:32" x14ac:dyDescent="0.2">
      <c r="B9" s="119">
        <v>2004</v>
      </c>
      <c r="C9" s="62">
        <v>2957.0869715224176</v>
      </c>
      <c r="D9" s="62">
        <v>373.5977890411836</v>
      </c>
      <c r="E9" s="62">
        <v>3330.6847605635139</v>
      </c>
      <c r="F9" s="203">
        <v>5.2960180666051588</v>
      </c>
      <c r="G9" s="203">
        <f>0.00213649882647589*1000</f>
        <v>2.13649882647589</v>
      </c>
      <c r="I9" s="196"/>
      <c r="J9" s="192"/>
      <c r="L9" s="166"/>
      <c r="M9" s="166"/>
      <c r="N9" s="166"/>
      <c r="O9" s="166"/>
      <c r="P9" s="166"/>
      <c r="Q9" s="166"/>
    </row>
    <row r="10" spans="2:32" x14ac:dyDescent="0.2">
      <c r="B10" s="119">
        <v>2005</v>
      </c>
      <c r="C10" s="62">
        <v>3005.4835860204162</v>
      </c>
      <c r="D10" s="62">
        <v>398.04577165836071</v>
      </c>
      <c r="E10" s="62">
        <v>3403.5293576786612</v>
      </c>
      <c r="F10" s="203">
        <v>5.3414524412626685</v>
      </c>
      <c r="G10" s="203">
        <f>0.00215000768803265*1000</f>
        <v>2.15000768803265</v>
      </c>
      <c r="J10" s="192"/>
      <c r="P10" s="165"/>
    </row>
    <row r="11" spans="2:32" x14ac:dyDescent="0.2">
      <c r="B11" s="119">
        <v>2006</v>
      </c>
      <c r="C11" s="62">
        <v>3079.0959058228177</v>
      </c>
      <c r="D11" s="62">
        <v>413.87457128947341</v>
      </c>
      <c r="E11" s="62">
        <v>3492.9704771124711</v>
      </c>
      <c r="F11" s="203">
        <v>5.4023153291580552</v>
      </c>
      <c r="G11" s="203">
        <f>0.00215557034423136*1000</f>
        <v>2.1555703442313598</v>
      </c>
      <c r="J11" s="192"/>
    </row>
    <row r="12" spans="2:32" x14ac:dyDescent="0.2">
      <c r="B12" s="119">
        <v>2007</v>
      </c>
      <c r="C12" s="62">
        <v>3177.7990457823103</v>
      </c>
      <c r="D12" s="62">
        <v>414.33546309209851</v>
      </c>
      <c r="E12" s="62">
        <v>3592.1345088743533</v>
      </c>
      <c r="F12" s="203">
        <v>5.515504603524132</v>
      </c>
      <c r="G12" s="203">
        <f>0.00215471557818785*1000</f>
        <v>2.15471557818785</v>
      </c>
      <c r="J12" s="192"/>
    </row>
    <row r="13" spans="2:32" x14ac:dyDescent="0.2">
      <c r="B13" s="119">
        <v>2008</v>
      </c>
      <c r="C13" s="62">
        <v>3291.9474023316761</v>
      </c>
      <c r="D13" s="62">
        <v>363.55912294402088</v>
      </c>
      <c r="E13" s="62">
        <v>3655.5065252757427</v>
      </c>
      <c r="F13" s="203">
        <v>5.5827973635942874</v>
      </c>
      <c r="G13" s="203">
        <f>0.00213413749824456*1000</f>
        <v>2.1341374982445602</v>
      </c>
      <c r="J13" s="192"/>
    </row>
    <row r="14" spans="2:32" x14ac:dyDescent="0.2">
      <c r="B14" s="119">
        <v>2009</v>
      </c>
      <c r="C14" s="62">
        <v>3207.1135030140013</v>
      </c>
      <c r="D14" s="62">
        <v>335.59710817955278</v>
      </c>
      <c r="E14" s="62">
        <v>3542.7106111934336</v>
      </c>
      <c r="F14" s="203">
        <v>5.3920842945966507</v>
      </c>
      <c r="G14" s="203">
        <f>0.00184738950520312*1000</f>
        <v>1.8473895052031202</v>
      </c>
      <c r="J14" s="192"/>
    </row>
    <row r="15" spans="2:32" x14ac:dyDescent="0.2">
      <c r="B15" s="119">
        <v>2010</v>
      </c>
      <c r="C15" s="62">
        <v>3257.5325244363976</v>
      </c>
      <c r="D15" s="62">
        <v>337.16927457229218</v>
      </c>
      <c r="E15" s="62">
        <v>3594.7017990086438</v>
      </c>
      <c r="F15" s="203">
        <v>5.4265127140645655</v>
      </c>
      <c r="G15" s="203">
        <f>0.00186440459775916*1000</f>
        <v>1.8644045977591599</v>
      </c>
      <c r="J15" s="192"/>
    </row>
    <row r="16" spans="2:32" x14ac:dyDescent="0.2">
      <c r="B16" s="119">
        <v>2011</v>
      </c>
      <c r="C16" s="52">
        <v>3329.3039642999947</v>
      </c>
      <c r="D16" s="52">
        <v>347.64919093278223</v>
      </c>
      <c r="E16" s="52">
        <v>3676.9531552327558</v>
      </c>
      <c r="F16" s="203">
        <v>5.4569251848619498</v>
      </c>
      <c r="G16" s="203">
        <f>0.0018748808536976*1000</f>
        <v>1.8748808536976</v>
      </c>
      <c r="J16" s="192"/>
    </row>
    <row r="17" spans="2:10" x14ac:dyDescent="0.2">
      <c r="B17" s="119">
        <v>2012</v>
      </c>
      <c r="C17" s="52">
        <v>3364.8901254627363</v>
      </c>
      <c r="D17" s="52">
        <v>365.23117089148747</v>
      </c>
      <c r="E17" s="52">
        <v>3730.1212963542498</v>
      </c>
      <c r="F17" s="204">
        <v>5.4740860773432702</v>
      </c>
      <c r="G17" s="204">
        <f>0.00185117006597822*1000</f>
        <v>1.85117006597822</v>
      </c>
      <c r="J17" s="192"/>
    </row>
    <row r="18" spans="2:10" x14ac:dyDescent="0.2">
      <c r="B18" s="119">
        <v>2013</v>
      </c>
      <c r="C18" s="52">
        <v>3404.395768456588</v>
      </c>
      <c r="D18" s="52">
        <v>380.61034723270302</v>
      </c>
      <c r="E18" s="52">
        <v>3785.0061156893639</v>
      </c>
      <c r="F18" s="204">
        <v>5.5056246906935762</v>
      </c>
      <c r="G18" s="204">
        <f>0.00184860849334777*1000</f>
        <v>1.84860849334777</v>
      </c>
      <c r="J18" s="192"/>
    </row>
    <row r="19" spans="2:10" x14ac:dyDescent="0.2">
      <c r="B19" s="119">
        <v>2014</v>
      </c>
      <c r="C19" s="52">
        <v>3308.799023</v>
      </c>
      <c r="D19" s="52">
        <v>338.20522060000002</v>
      </c>
      <c r="E19" s="52">
        <v>3647.0042429999999</v>
      </c>
      <c r="F19" s="204">
        <v>5.3807529000000001</v>
      </c>
      <c r="G19" s="204">
        <f>0.001669853*1000</f>
        <v>1.669853</v>
      </c>
      <c r="J19" s="192"/>
    </row>
    <row r="20" spans="2:10" s="166" customFormat="1" x14ac:dyDescent="0.2">
      <c r="B20" s="119">
        <v>2015</v>
      </c>
      <c r="C20" s="52">
        <v>3247.0379289542439</v>
      </c>
      <c r="D20" s="52">
        <v>337.73982553994927</v>
      </c>
      <c r="E20" s="52">
        <v>3584.7777544943028</v>
      </c>
      <c r="F20" s="204">
        <v>5.2706586851911732</v>
      </c>
      <c r="G20" s="204">
        <f>0.00166845710263107*1000</f>
        <v>1.6684571026310699</v>
      </c>
      <c r="J20" s="192"/>
    </row>
    <row r="21" spans="2:10" s="192" customFormat="1" x14ac:dyDescent="0.2">
      <c r="B21" s="119">
        <v>2016</v>
      </c>
      <c r="C21" s="52">
        <v>3324.8939999999998</v>
      </c>
      <c r="D21" s="52">
        <v>356.5498</v>
      </c>
      <c r="E21" s="52">
        <v>3681.444</v>
      </c>
      <c r="F21" s="204">
        <v>5.3431430000000004</v>
      </c>
      <c r="G21" s="204">
        <v>1.692947</v>
      </c>
    </row>
    <row r="22" spans="2:10" ht="13.5" thickBot="1" x14ac:dyDescent="0.25">
      <c r="B22" s="120">
        <v>2017</v>
      </c>
      <c r="C22" s="121">
        <v>3375.7750000000001</v>
      </c>
      <c r="D22" s="121">
        <v>376.17590000000001</v>
      </c>
      <c r="E22" s="121">
        <v>3751.951</v>
      </c>
      <c r="F22" s="205">
        <v>5.347073</v>
      </c>
      <c r="G22" s="205">
        <v>1.698458</v>
      </c>
      <c r="J22" s="192"/>
    </row>
    <row r="24" spans="2:10" x14ac:dyDescent="0.2">
      <c r="B24" s="94" t="s">
        <v>545</v>
      </c>
    </row>
    <row r="25" spans="2:10" x14ac:dyDescent="0.2">
      <c r="B25" s="94" t="s">
        <v>546</v>
      </c>
    </row>
    <row r="29" spans="2:10" x14ac:dyDescent="0.2">
      <c r="D29" s="222"/>
      <c r="E29" s="222"/>
      <c r="F29" s="222"/>
      <c r="G29" s="222"/>
      <c r="H29" s="222"/>
      <c r="I29" s="222"/>
    </row>
    <row r="30" spans="2:10" x14ac:dyDescent="0.2">
      <c r="D30" s="222"/>
      <c r="E30" s="63"/>
      <c r="F30" s="222"/>
      <c r="G30" s="222"/>
      <c r="H30" s="222"/>
      <c r="I30" s="222"/>
    </row>
    <row r="31" spans="2:10" x14ac:dyDescent="0.2">
      <c r="D31" s="222"/>
      <c r="E31" s="222"/>
      <c r="F31" s="222"/>
      <c r="G31" s="222"/>
      <c r="H31" s="222"/>
      <c r="I31" s="222"/>
    </row>
    <row r="32" spans="2:10" x14ac:dyDescent="0.2">
      <c r="D32" s="222"/>
      <c r="E32" s="222"/>
      <c r="F32" s="222"/>
      <c r="G32" s="222"/>
      <c r="H32" s="222"/>
      <c r="I32" s="222"/>
    </row>
    <row r="33" spans="4:6" x14ac:dyDescent="0.2">
      <c r="D33" s="116"/>
      <c r="E33" s="116"/>
      <c r="F33" s="116"/>
    </row>
  </sheetData>
  <mergeCells count="5">
    <mergeCell ref="B4:B5"/>
    <mergeCell ref="C4:C5"/>
    <mergeCell ref="D4:D5"/>
    <mergeCell ref="E4:E5"/>
    <mergeCell ref="F4:G4"/>
  </mergeCells>
  <phoneticPr fontId="5" type="noConversion"/>
  <pageMargins left="0.78740157480314965" right="0.78740157480314965" top="0.98425196850393704" bottom="0.98425196850393704" header="0.51181102362204722" footer="0.51181102362204722"/>
  <pageSetup paperSize="9" orientation="landscape"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3712"/>
    <pageSetUpPr fitToPage="1"/>
  </sheetPr>
  <dimension ref="B1:AF50"/>
  <sheetViews>
    <sheetView showGridLines="0" zoomScaleNormal="100" zoomScaleSheetLayoutView="100" zoomScalePageLayoutView="70" workbookViewId="0">
      <selection activeCell="M18" sqref="M18"/>
    </sheetView>
  </sheetViews>
  <sheetFormatPr baseColWidth="10" defaultRowHeight="12.75" x14ac:dyDescent="0.2"/>
  <cols>
    <col min="1" max="1" width="2.7109375" style="18" customWidth="1"/>
    <col min="2" max="2" width="20.7109375" style="18" customWidth="1"/>
    <col min="3" max="4" width="10.7109375" style="18" customWidth="1"/>
    <col min="5" max="5" width="10.85546875" style="18" customWidth="1"/>
    <col min="6" max="6" width="10.7109375" style="18" customWidth="1"/>
    <col min="7" max="7" width="10.85546875" style="18" customWidth="1"/>
    <col min="8" max="17" width="10.7109375" style="18" customWidth="1"/>
    <col min="18" max="16384" width="11.42578125" style="18"/>
  </cols>
  <sheetData>
    <row r="1" spans="2:32" s="55" customFormat="1" ht="15.75" x14ac:dyDescent="0.2">
      <c r="B1" s="53" t="str">
        <f>Inhaltsverzeichnis!B54&amp;" "&amp;Inhaltsverzeichnis!C54&amp;" "&amp;Inhaltsverzeichnis!D54</f>
        <v>Tabelle 22b:  Pflichtige und Vermögenssteuer nach Stufe des steuerbaren Vermögens, 2017</v>
      </c>
      <c r="C1" s="54"/>
      <c r="D1" s="54"/>
      <c r="E1" s="54"/>
      <c r="F1" s="54"/>
      <c r="G1" s="54"/>
      <c r="H1" s="54"/>
      <c r="I1" s="54"/>
      <c r="J1" s="54"/>
      <c r="K1" s="54"/>
      <c r="L1" s="54"/>
      <c r="M1" s="54"/>
      <c r="N1" s="54"/>
      <c r="O1" s="54"/>
      <c r="P1" s="54"/>
      <c r="Q1" s="54"/>
      <c r="R1" s="54"/>
      <c r="S1" s="54"/>
      <c r="T1" s="53"/>
      <c r="U1" s="53"/>
      <c r="V1" s="53"/>
      <c r="W1" s="53"/>
      <c r="X1" s="53"/>
      <c r="Y1" s="53"/>
      <c r="Z1" s="53"/>
      <c r="AA1" s="53"/>
      <c r="AB1" s="53"/>
      <c r="AC1" s="53"/>
      <c r="AD1" s="53"/>
      <c r="AE1" s="53"/>
      <c r="AF1" s="53"/>
    </row>
    <row r="2" spans="2:32" s="55" customFormat="1" ht="15.75" x14ac:dyDescent="0.2">
      <c r="B2" s="195"/>
      <c r="C2" s="54"/>
      <c r="D2" s="54"/>
      <c r="E2" s="54"/>
      <c r="F2" s="54"/>
      <c r="G2" s="54"/>
      <c r="H2" s="54"/>
      <c r="I2" s="54"/>
      <c r="J2" s="54"/>
      <c r="K2" s="54"/>
      <c r="L2" s="54"/>
      <c r="M2" s="54"/>
      <c r="N2" s="54"/>
      <c r="O2" s="54"/>
      <c r="P2" s="54"/>
      <c r="Q2" s="54"/>
      <c r="R2" s="54"/>
      <c r="S2" s="54"/>
      <c r="T2" s="53"/>
      <c r="U2" s="53"/>
      <c r="V2" s="53"/>
      <c r="W2" s="53"/>
      <c r="X2" s="53"/>
      <c r="Y2" s="53"/>
      <c r="Z2" s="53"/>
      <c r="AA2" s="53"/>
      <c r="AB2" s="53"/>
      <c r="AC2" s="53"/>
      <c r="AD2" s="53"/>
      <c r="AE2" s="53"/>
      <c r="AF2" s="53"/>
    </row>
    <row r="4" spans="2:32" s="57" customFormat="1" ht="27" customHeight="1" x14ac:dyDescent="0.2">
      <c r="B4" s="279" t="s">
        <v>582</v>
      </c>
      <c r="C4" s="281" t="s">
        <v>471</v>
      </c>
      <c r="D4" s="275"/>
      <c r="E4" s="278" t="s">
        <v>71</v>
      </c>
      <c r="F4" s="277"/>
      <c r="G4" s="278" t="s">
        <v>72</v>
      </c>
      <c r="H4" s="275"/>
      <c r="I4" s="278" t="s">
        <v>75</v>
      </c>
      <c r="J4" s="275"/>
      <c r="K4" s="278" t="s">
        <v>76</v>
      </c>
      <c r="L4" s="275"/>
      <c r="M4" s="278" t="s">
        <v>77</v>
      </c>
      <c r="N4" s="275"/>
    </row>
    <row r="5" spans="2:32" ht="24.75" customHeight="1" x14ac:dyDescent="0.2">
      <c r="B5" s="280"/>
      <c r="C5" s="186" t="s">
        <v>1</v>
      </c>
      <c r="D5" s="186" t="s">
        <v>514</v>
      </c>
      <c r="E5" s="186" t="s">
        <v>515</v>
      </c>
      <c r="F5" s="186" t="s">
        <v>514</v>
      </c>
      <c r="G5" s="186" t="s">
        <v>515</v>
      </c>
      <c r="H5" s="186" t="s">
        <v>514</v>
      </c>
      <c r="I5" s="186" t="s">
        <v>515</v>
      </c>
      <c r="J5" s="186" t="s">
        <v>514</v>
      </c>
      <c r="K5" s="186" t="s">
        <v>515</v>
      </c>
      <c r="L5" s="186" t="s">
        <v>514</v>
      </c>
      <c r="M5" s="186" t="s">
        <v>515</v>
      </c>
      <c r="N5" s="186" t="s">
        <v>514</v>
      </c>
    </row>
    <row r="6" spans="2:32" x14ac:dyDescent="0.2">
      <c r="B6" s="88">
        <v>0</v>
      </c>
      <c r="C6" s="77">
        <v>255113.09</v>
      </c>
      <c r="D6" s="210">
        <v>67.123330999999993</v>
      </c>
      <c r="E6" s="77">
        <v>12757449</v>
      </c>
      <c r="F6" s="210">
        <v>53.167613000000003</v>
      </c>
      <c r="G6" s="100">
        <v>0</v>
      </c>
      <c r="H6" s="210">
        <v>0</v>
      </c>
      <c r="I6" s="77">
        <v>623942.9</v>
      </c>
      <c r="J6" s="210">
        <v>48.630868</v>
      </c>
      <c r="K6" s="100">
        <v>0</v>
      </c>
      <c r="L6" s="210">
        <v>0</v>
      </c>
      <c r="M6" s="77">
        <v>623942.9</v>
      </c>
      <c r="N6" s="210">
        <v>43.755070000000003</v>
      </c>
    </row>
    <row r="7" spans="2:32" x14ac:dyDescent="0.2">
      <c r="B7" s="88" t="s">
        <v>384</v>
      </c>
      <c r="C7" s="77">
        <v>50672.39</v>
      </c>
      <c r="D7" s="210">
        <v>13.332516999999999</v>
      </c>
      <c r="E7" s="77">
        <v>3526223</v>
      </c>
      <c r="F7" s="210">
        <v>14.695795</v>
      </c>
      <c r="G7" s="77">
        <v>4169269</v>
      </c>
      <c r="H7" s="210">
        <v>4.9529569999999996</v>
      </c>
      <c r="I7" s="77">
        <v>191157.1</v>
      </c>
      <c r="J7" s="210">
        <v>14.899013999999999</v>
      </c>
      <c r="K7" s="77">
        <v>4772.1530000000002</v>
      </c>
      <c r="L7" s="210">
        <v>3.3378299999999999</v>
      </c>
      <c r="M7" s="77">
        <v>195929.2</v>
      </c>
      <c r="N7" s="210">
        <v>13.739874</v>
      </c>
    </row>
    <row r="8" spans="2:32" x14ac:dyDescent="0.2">
      <c r="B8" s="88" t="s">
        <v>385</v>
      </c>
      <c r="C8" s="77">
        <v>33133.440000000002</v>
      </c>
      <c r="D8" s="210">
        <v>8.7178079999999998</v>
      </c>
      <c r="E8" s="77">
        <v>2595519</v>
      </c>
      <c r="F8" s="210">
        <v>10.817017</v>
      </c>
      <c r="G8" s="77">
        <v>10939580</v>
      </c>
      <c r="H8" s="210">
        <v>12.99587</v>
      </c>
      <c r="I8" s="77">
        <v>144149.5</v>
      </c>
      <c r="J8" s="210">
        <v>11.235191</v>
      </c>
      <c r="K8" s="77">
        <v>14259.625</v>
      </c>
      <c r="L8" s="210">
        <v>9.9737369999999999</v>
      </c>
      <c r="M8" s="77">
        <v>158409.20000000001</v>
      </c>
      <c r="N8" s="210">
        <v>11.108715</v>
      </c>
    </row>
    <row r="9" spans="2:32" x14ac:dyDescent="0.2">
      <c r="B9" s="88" t="s">
        <v>386</v>
      </c>
      <c r="C9" s="77">
        <v>22335.61</v>
      </c>
      <c r="D9" s="210">
        <v>5.8767680000000002</v>
      </c>
      <c r="E9" s="77">
        <v>1997513</v>
      </c>
      <c r="F9" s="210">
        <v>8.324783</v>
      </c>
      <c r="G9" s="77">
        <v>15678371</v>
      </c>
      <c r="H9" s="210">
        <v>18.625401</v>
      </c>
      <c r="I9" s="77">
        <v>115977.60000000001</v>
      </c>
      <c r="J9" s="210">
        <v>9.039434</v>
      </c>
      <c r="K9" s="77">
        <v>23510.906999999999</v>
      </c>
      <c r="L9" s="210">
        <v>16.444444000000001</v>
      </c>
      <c r="M9" s="77">
        <v>139488.5</v>
      </c>
      <c r="N9" s="210">
        <v>9.7818699999999996</v>
      </c>
      <c r="O9" s="196"/>
    </row>
    <row r="10" spans="2:32" x14ac:dyDescent="0.2">
      <c r="B10" s="88" t="s">
        <v>429</v>
      </c>
      <c r="C10" s="77">
        <v>12034.05</v>
      </c>
      <c r="D10" s="210">
        <v>3.1663030000000001</v>
      </c>
      <c r="E10" s="77">
        <v>1353377</v>
      </c>
      <c r="F10" s="210">
        <v>5.6402970000000003</v>
      </c>
      <c r="G10" s="77">
        <v>16518444</v>
      </c>
      <c r="H10" s="210">
        <v>19.623380999999998</v>
      </c>
      <c r="I10" s="77">
        <v>84315.4</v>
      </c>
      <c r="J10" s="210">
        <v>6.5716450000000002</v>
      </c>
      <c r="K10" s="77">
        <v>28517.219000000001</v>
      </c>
      <c r="L10" s="210">
        <v>19.946054</v>
      </c>
      <c r="M10" s="77">
        <v>112832.6</v>
      </c>
      <c r="N10" s="210">
        <v>7.9125819999999996</v>
      </c>
    </row>
    <row r="11" spans="2:32" x14ac:dyDescent="0.2">
      <c r="B11" s="90" t="s">
        <v>508</v>
      </c>
      <c r="C11" s="77">
        <v>6777.62</v>
      </c>
      <c r="D11" s="210">
        <v>1.7832730000000001</v>
      </c>
      <c r="E11" s="77">
        <v>1764695</v>
      </c>
      <c r="F11" s="210">
        <v>7.3544960000000001</v>
      </c>
      <c r="G11" s="77">
        <v>36871696</v>
      </c>
      <c r="H11" s="210">
        <v>43.802390000000003</v>
      </c>
      <c r="I11" s="77">
        <v>123475.7</v>
      </c>
      <c r="J11" s="210">
        <v>9.6238480000000006</v>
      </c>
      <c r="K11" s="77">
        <v>71911.831999999995</v>
      </c>
      <c r="L11" s="210">
        <v>50.297936</v>
      </c>
      <c r="M11" s="77">
        <v>195387.5</v>
      </c>
      <c r="N11" s="210">
        <v>13.701889</v>
      </c>
    </row>
    <row r="12" spans="2:32" ht="13.5" thickBot="1" x14ac:dyDescent="0.25">
      <c r="B12" s="122" t="s">
        <v>0</v>
      </c>
      <c r="C12" s="123">
        <f t="shared" ref="C12:N12" si="0">SUM(C6:C11)</f>
        <v>380066.19999999995</v>
      </c>
      <c r="D12" s="209">
        <f t="shared" si="0"/>
        <v>99.999999999999986</v>
      </c>
      <c r="E12" s="123">
        <f t="shared" si="0"/>
        <v>23994776</v>
      </c>
      <c r="F12" s="209">
        <f t="shared" si="0"/>
        <v>100.00000100000001</v>
      </c>
      <c r="G12" s="123">
        <f t="shared" si="0"/>
        <v>84177360</v>
      </c>
      <c r="H12" s="209">
        <f t="shared" si="0"/>
        <v>99.999999000000003</v>
      </c>
      <c r="I12" s="123">
        <f t="shared" si="0"/>
        <v>1283018.2</v>
      </c>
      <c r="J12" s="209">
        <f t="shared" si="0"/>
        <v>100</v>
      </c>
      <c r="K12" s="123">
        <f t="shared" si="0"/>
        <v>142971.73599999998</v>
      </c>
      <c r="L12" s="209">
        <f t="shared" si="0"/>
        <v>100.000001</v>
      </c>
      <c r="M12" s="123">
        <f t="shared" si="0"/>
        <v>1425989.9000000001</v>
      </c>
      <c r="N12" s="209">
        <f t="shared" si="0"/>
        <v>100</v>
      </c>
    </row>
    <row r="14" spans="2:32" x14ac:dyDescent="0.2">
      <c r="B14" s="288" t="s">
        <v>18</v>
      </c>
      <c r="C14" s="283"/>
      <c r="D14" s="283"/>
      <c r="E14" s="283"/>
      <c r="F14" s="283"/>
      <c r="G14" s="283"/>
      <c r="H14" s="283"/>
      <c r="I14" s="283"/>
      <c r="J14" s="283"/>
      <c r="K14" s="283"/>
      <c r="L14" s="283"/>
      <c r="M14" s="283"/>
      <c r="N14" s="283"/>
      <c r="O14" s="51"/>
      <c r="P14" s="51"/>
      <c r="Q14" s="51"/>
      <c r="R14" s="51"/>
      <c r="S14" s="51"/>
      <c r="T14" s="51"/>
      <c r="U14" s="51"/>
      <c r="V14" s="51"/>
      <c r="W14" s="51"/>
      <c r="X14" s="51"/>
    </row>
    <row r="15" spans="2:32" x14ac:dyDescent="0.2">
      <c r="K15" s="253"/>
      <c r="M15" s="168"/>
      <c r="N15" s="168"/>
      <c r="O15" s="168"/>
      <c r="P15" s="168"/>
      <c r="Q15" s="168"/>
      <c r="R15" s="168"/>
      <c r="S15" s="168"/>
      <c r="T15" s="168"/>
      <c r="U15" s="168"/>
      <c r="V15" s="168"/>
      <c r="W15" s="168"/>
      <c r="X15" s="168"/>
    </row>
    <row r="16" spans="2:32" x14ac:dyDescent="0.2">
      <c r="M16" s="168"/>
      <c r="N16" s="168"/>
      <c r="O16" s="51"/>
      <c r="P16" s="51"/>
      <c r="Q16" s="51"/>
      <c r="R16" s="51"/>
      <c r="S16" s="51"/>
      <c r="T16" s="51"/>
      <c r="U16" s="51"/>
      <c r="V16" s="51"/>
      <c r="W16" s="51"/>
      <c r="X16" s="51"/>
    </row>
    <row r="17" spans="13:25" x14ac:dyDescent="0.2">
      <c r="M17" s="168"/>
      <c r="N17" s="168"/>
      <c r="O17" s="51"/>
      <c r="P17" s="51"/>
      <c r="Q17" s="51"/>
      <c r="R17" s="51"/>
      <c r="S17" s="51"/>
      <c r="T17" s="51"/>
      <c r="U17" s="51"/>
      <c r="V17" s="51"/>
      <c r="W17" s="51"/>
      <c r="X17" s="51"/>
    </row>
    <row r="18" spans="13:25" x14ac:dyDescent="0.2">
      <c r="M18" s="254"/>
      <c r="N18" s="168"/>
      <c r="O18" s="51"/>
      <c r="P18" s="50" t="s">
        <v>391</v>
      </c>
      <c r="Q18" s="50" t="s">
        <v>393</v>
      </c>
      <c r="R18" s="50" t="s">
        <v>395</v>
      </c>
      <c r="S18" s="50" t="s">
        <v>396</v>
      </c>
      <c r="T18" s="50" t="s">
        <v>397</v>
      </c>
      <c r="U18" s="50" t="s">
        <v>398</v>
      </c>
      <c r="V18" s="50" t="s">
        <v>399</v>
      </c>
      <c r="W18" s="50" t="s">
        <v>0</v>
      </c>
      <c r="X18" s="51"/>
    </row>
    <row r="19" spans="13:25" x14ac:dyDescent="0.2">
      <c r="M19" s="168"/>
      <c r="N19" s="168"/>
      <c r="O19" s="51"/>
      <c r="P19" s="50" t="s">
        <v>4</v>
      </c>
      <c r="Q19" s="240">
        <f>C6</f>
        <v>255113.09</v>
      </c>
      <c r="R19" s="240">
        <f>C7</f>
        <v>50672.39</v>
      </c>
      <c r="S19" s="240">
        <f>C8</f>
        <v>33133.440000000002</v>
      </c>
      <c r="T19" s="240">
        <f>C9</f>
        <v>22335.61</v>
      </c>
      <c r="U19" s="240">
        <f>C10</f>
        <v>12034.05</v>
      </c>
      <c r="V19" s="240">
        <f>C11</f>
        <v>6777.62</v>
      </c>
      <c r="W19" s="101">
        <f>C12</f>
        <v>380066.19999999995</v>
      </c>
      <c r="X19" s="51"/>
    </row>
    <row r="20" spans="13:25" x14ac:dyDescent="0.2">
      <c r="M20" s="168"/>
      <c r="N20" s="168"/>
      <c r="O20" s="51"/>
      <c r="P20" s="50" t="s">
        <v>387</v>
      </c>
      <c r="Q20" s="240">
        <f>K6</f>
        <v>0</v>
      </c>
      <c r="R20" s="240">
        <f>K7</f>
        <v>4772.1530000000002</v>
      </c>
      <c r="S20" s="240">
        <f>K8</f>
        <v>14259.625</v>
      </c>
      <c r="T20" s="240">
        <f>K9</f>
        <v>23510.906999999999</v>
      </c>
      <c r="U20" s="240">
        <f>K10</f>
        <v>28517.219000000001</v>
      </c>
      <c r="V20" s="240">
        <f>K11</f>
        <v>71911.831999999995</v>
      </c>
      <c r="W20" s="101">
        <f>K12</f>
        <v>142971.73599999998</v>
      </c>
      <c r="X20" s="51"/>
    </row>
    <row r="21" spans="13:25" x14ac:dyDescent="0.2">
      <c r="M21" s="168"/>
      <c r="N21" s="168"/>
      <c r="O21" s="51"/>
      <c r="P21" s="50" t="s">
        <v>4</v>
      </c>
      <c r="Q21" s="102">
        <f>Q19/$W$19</f>
        <v>0.67123330093546874</v>
      </c>
      <c r="R21" s="102">
        <f t="shared" ref="R21:V21" si="1">R19/$W$19</f>
        <v>0.13332516808913816</v>
      </c>
      <c r="S21" s="102">
        <f t="shared" si="1"/>
        <v>8.7178075819423051E-2</v>
      </c>
      <c r="T21" s="102">
        <f t="shared" si="1"/>
        <v>5.8767683103627746E-2</v>
      </c>
      <c r="U21" s="102">
        <f t="shared" si="1"/>
        <v>3.1663036597308576E-2</v>
      </c>
      <c r="V21" s="102">
        <f t="shared" si="1"/>
        <v>1.7832735455033888E-2</v>
      </c>
      <c r="W21" s="102">
        <v>0.99999999999999989</v>
      </c>
      <c r="X21" s="51"/>
    </row>
    <row r="22" spans="13:25" x14ac:dyDescent="0.2">
      <c r="M22" s="168"/>
      <c r="N22" s="168"/>
      <c r="O22" s="51"/>
      <c r="P22" s="50" t="s">
        <v>390</v>
      </c>
      <c r="Q22" s="102">
        <f>Q20/$W$20</f>
        <v>0</v>
      </c>
      <c r="R22" s="102">
        <f t="shared" ref="R22:V22" si="2">R20/$W$20</f>
        <v>3.3378296532679728E-2</v>
      </c>
      <c r="S22" s="102">
        <f t="shared" si="2"/>
        <v>9.9737370468803724E-2</v>
      </c>
      <c r="T22" s="102">
        <f t="shared" si="2"/>
        <v>0.16444443956391494</v>
      </c>
      <c r="U22" s="102">
        <f t="shared" si="2"/>
        <v>0.19946053533266186</v>
      </c>
      <c r="V22" s="102">
        <f t="shared" si="2"/>
        <v>0.50297935810193983</v>
      </c>
      <c r="W22" s="102">
        <v>1</v>
      </c>
      <c r="X22" s="51"/>
    </row>
    <row r="23" spans="13:25" x14ac:dyDescent="0.2">
      <c r="M23" s="168"/>
      <c r="N23" s="168"/>
      <c r="O23" s="51"/>
      <c r="P23" s="51"/>
      <c r="Q23" s="51"/>
      <c r="R23" s="51"/>
      <c r="S23" s="51"/>
      <c r="T23" s="51"/>
      <c r="U23" s="51"/>
      <c r="V23" s="51"/>
      <c r="W23" s="51"/>
      <c r="X23" s="51"/>
    </row>
    <row r="24" spans="13:25" x14ac:dyDescent="0.2">
      <c r="M24" s="168"/>
      <c r="N24" s="168"/>
      <c r="O24" s="51"/>
      <c r="P24" s="51"/>
      <c r="Q24" s="51"/>
      <c r="R24" s="51"/>
      <c r="S24" s="51"/>
      <c r="T24" s="51"/>
      <c r="U24" s="51"/>
      <c r="V24" s="51"/>
      <c r="W24" s="51"/>
      <c r="X24" s="51"/>
    </row>
    <row r="25" spans="13:25" x14ac:dyDescent="0.2">
      <c r="M25" s="168"/>
      <c r="N25" s="168"/>
      <c r="O25" s="51"/>
      <c r="P25" s="51"/>
      <c r="Q25" s="51"/>
      <c r="R25" s="51"/>
      <c r="S25" s="51"/>
      <c r="T25" s="51"/>
      <c r="U25" s="51"/>
      <c r="V25" s="51"/>
      <c r="W25" s="51"/>
      <c r="X25" s="51"/>
    </row>
    <row r="26" spans="13:25" x14ac:dyDescent="0.2">
      <c r="M26" s="168"/>
      <c r="N26" s="168"/>
      <c r="O26" s="168"/>
      <c r="P26" s="168"/>
      <c r="Q26" s="168"/>
      <c r="R26" s="168"/>
      <c r="S26" s="168"/>
      <c r="T26" s="168"/>
      <c r="U26" s="168"/>
      <c r="V26" s="168"/>
      <c r="W26" s="168"/>
      <c r="X26" s="168"/>
    </row>
    <row r="27" spans="13:25" x14ac:dyDescent="0.2">
      <c r="M27" s="168"/>
      <c r="N27" s="168"/>
      <c r="O27" s="168"/>
      <c r="P27" s="168"/>
      <c r="Q27" s="168"/>
      <c r="R27" s="168"/>
      <c r="S27" s="168"/>
      <c r="T27" s="168"/>
      <c r="U27" s="168"/>
      <c r="V27" s="168"/>
      <c r="W27" s="168"/>
      <c r="X27" s="168"/>
    </row>
    <row r="28" spans="13:25" x14ac:dyDescent="0.2">
      <c r="M28" s="168"/>
      <c r="N28" s="168"/>
      <c r="O28" s="168"/>
      <c r="P28" s="168"/>
      <c r="Q28" s="168"/>
      <c r="R28" s="168"/>
      <c r="S28" s="168"/>
      <c r="T28" s="168"/>
      <c r="U28" s="168"/>
      <c r="V28" s="168"/>
      <c r="W28" s="168"/>
      <c r="X28" s="168"/>
    </row>
    <row r="29" spans="13:25" x14ac:dyDescent="0.2">
      <c r="M29" s="168"/>
      <c r="N29" s="168"/>
      <c r="O29" s="168"/>
      <c r="P29" s="168"/>
      <c r="Q29" s="168"/>
      <c r="R29" s="168"/>
      <c r="S29" s="168"/>
      <c r="T29" s="168"/>
      <c r="U29" s="168"/>
      <c r="V29" s="168"/>
      <c r="W29" s="168"/>
      <c r="X29" s="168"/>
    </row>
    <row r="30" spans="13:25" x14ac:dyDescent="0.2">
      <c r="M30" s="168"/>
      <c r="N30" s="168"/>
      <c r="O30" s="168"/>
      <c r="P30" s="168"/>
      <c r="Q30" s="168"/>
      <c r="R30" s="168"/>
      <c r="S30" s="168"/>
      <c r="T30" s="168"/>
      <c r="U30" s="168"/>
      <c r="V30" s="168"/>
      <c r="W30" s="168"/>
      <c r="X30" s="168"/>
      <c r="Y30" s="243"/>
    </row>
    <row r="31" spans="13:25" x14ac:dyDescent="0.2">
      <c r="M31" s="168"/>
      <c r="N31" s="168"/>
      <c r="O31" s="168"/>
      <c r="P31" s="168"/>
      <c r="Q31" s="168"/>
      <c r="R31" s="168"/>
      <c r="S31" s="168"/>
      <c r="T31" s="168"/>
      <c r="U31" s="168"/>
      <c r="V31" s="168"/>
      <c r="W31" s="168"/>
      <c r="X31" s="168"/>
      <c r="Y31" s="243"/>
    </row>
    <row r="32" spans="13:25" x14ac:dyDescent="0.2">
      <c r="M32" s="168"/>
      <c r="N32" s="168"/>
      <c r="O32" s="168"/>
      <c r="P32" s="168"/>
      <c r="Q32" s="168"/>
      <c r="R32" s="168"/>
      <c r="S32" s="168"/>
      <c r="T32" s="168"/>
      <c r="U32" s="168"/>
      <c r="V32" s="168"/>
      <c r="W32" s="168"/>
      <c r="X32" s="168"/>
      <c r="Y32" s="243"/>
    </row>
    <row r="33" spans="2:25" x14ac:dyDescent="0.2">
      <c r="M33" s="243"/>
      <c r="N33" s="243"/>
      <c r="O33" s="243"/>
      <c r="P33" s="243"/>
      <c r="Q33" s="243"/>
      <c r="R33" s="243"/>
      <c r="S33" s="243"/>
      <c r="T33" s="243"/>
      <c r="U33" s="243"/>
      <c r="V33" s="243"/>
      <c r="W33" s="243"/>
      <c r="X33" s="243"/>
      <c r="Y33" s="243"/>
    </row>
    <row r="34" spans="2:25" x14ac:dyDescent="0.2">
      <c r="M34" s="243"/>
      <c r="N34" s="243"/>
      <c r="O34" s="243"/>
      <c r="P34" s="243"/>
      <c r="Q34" s="243"/>
      <c r="R34" s="243"/>
      <c r="S34" s="243"/>
      <c r="T34" s="243"/>
      <c r="U34" s="243"/>
      <c r="V34" s="243"/>
      <c r="W34" s="243"/>
      <c r="X34" s="243"/>
      <c r="Y34" s="243"/>
    </row>
    <row r="35" spans="2:25" x14ac:dyDescent="0.2">
      <c r="M35" s="243"/>
      <c r="N35" s="243"/>
      <c r="O35" s="243"/>
      <c r="P35" s="243"/>
      <c r="Q35" s="243"/>
      <c r="R35" s="243"/>
      <c r="S35" s="243"/>
      <c r="T35" s="243"/>
      <c r="U35" s="243"/>
      <c r="V35" s="243"/>
      <c r="W35" s="243"/>
      <c r="X35" s="243"/>
      <c r="Y35" s="243"/>
    </row>
    <row r="36" spans="2:25" x14ac:dyDescent="0.2">
      <c r="M36" s="243"/>
      <c r="N36" s="243"/>
      <c r="O36" s="243"/>
      <c r="P36" s="243"/>
      <c r="Q36" s="243"/>
      <c r="R36" s="243"/>
      <c r="S36" s="243"/>
      <c r="T36" s="243"/>
      <c r="U36" s="243"/>
      <c r="V36" s="243"/>
      <c r="W36" s="243"/>
      <c r="X36" s="243"/>
      <c r="Y36" s="243"/>
    </row>
    <row r="37" spans="2:25" x14ac:dyDescent="0.2">
      <c r="M37" s="243"/>
      <c r="N37" s="243"/>
      <c r="O37" s="243"/>
      <c r="P37" s="243"/>
      <c r="Q37" s="243"/>
      <c r="R37" s="243"/>
      <c r="S37" s="243"/>
      <c r="T37" s="243"/>
      <c r="U37" s="243"/>
      <c r="V37" s="243"/>
      <c r="W37" s="243"/>
      <c r="X37" s="243"/>
      <c r="Y37" s="243"/>
    </row>
    <row r="38" spans="2:25" x14ac:dyDescent="0.2">
      <c r="M38" s="243"/>
      <c r="N38" s="243"/>
      <c r="O38" s="243"/>
      <c r="P38" s="243"/>
      <c r="Q38" s="243"/>
      <c r="R38" s="243"/>
      <c r="S38" s="243"/>
      <c r="T38" s="243"/>
      <c r="U38" s="243"/>
      <c r="V38" s="243"/>
      <c r="W38" s="243"/>
      <c r="X38" s="243"/>
      <c r="Y38" s="243"/>
    </row>
    <row r="39" spans="2:25" x14ac:dyDescent="0.2">
      <c r="M39" s="222"/>
      <c r="N39" s="222"/>
      <c r="O39" s="222"/>
      <c r="P39" s="222"/>
      <c r="Q39" s="222"/>
      <c r="R39" s="222"/>
      <c r="S39" s="222"/>
      <c r="T39" s="222"/>
      <c r="U39" s="222"/>
      <c r="V39" s="222"/>
      <c r="W39" s="222"/>
      <c r="X39" s="222"/>
      <c r="Y39" s="222"/>
    </row>
    <row r="44" spans="2:25" x14ac:dyDescent="0.2">
      <c r="B44" s="166"/>
      <c r="C44" s="166"/>
      <c r="D44" s="166"/>
      <c r="E44" s="166"/>
      <c r="F44" s="166"/>
      <c r="G44" s="166"/>
      <c r="H44" s="166"/>
      <c r="I44" s="166"/>
      <c r="J44" s="166"/>
      <c r="K44" s="166"/>
      <c r="L44" s="166"/>
      <c r="M44" s="166"/>
      <c r="N44" s="166"/>
    </row>
    <row r="45" spans="2:25" x14ac:dyDescent="0.2">
      <c r="B45" s="166"/>
      <c r="C45" s="166"/>
      <c r="D45" s="166"/>
      <c r="E45" s="166"/>
      <c r="F45" s="166"/>
      <c r="G45" s="166"/>
      <c r="H45" s="166"/>
      <c r="I45" s="166"/>
      <c r="J45" s="166"/>
      <c r="K45" s="166"/>
      <c r="L45" s="166"/>
      <c r="M45" s="166"/>
      <c r="N45" s="166"/>
    </row>
    <row r="46" spans="2:25" x14ac:dyDescent="0.2">
      <c r="B46" s="166"/>
      <c r="C46" s="166"/>
      <c r="D46" s="166"/>
      <c r="E46" s="166"/>
      <c r="F46" s="166"/>
      <c r="G46" s="166"/>
      <c r="H46" s="166"/>
      <c r="I46" s="166"/>
      <c r="J46" s="166"/>
      <c r="K46" s="166"/>
      <c r="L46" s="166"/>
      <c r="M46" s="166"/>
      <c r="N46" s="166"/>
    </row>
    <row r="47" spans="2:25" x14ac:dyDescent="0.2">
      <c r="B47" s="166"/>
      <c r="C47" s="166"/>
      <c r="D47" s="166"/>
      <c r="E47" s="166"/>
      <c r="F47" s="166"/>
      <c r="G47" s="166"/>
      <c r="H47" s="166"/>
      <c r="I47" s="166"/>
      <c r="J47" s="166"/>
      <c r="K47" s="166"/>
      <c r="L47" s="166"/>
      <c r="M47" s="166"/>
      <c r="N47" s="166"/>
    </row>
    <row r="48" spans="2:25" x14ac:dyDescent="0.2">
      <c r="B48" s="166"/>
      <c r="C48" s="166"/>
      <c r="D48" s="166"/>
      <c r="E48" s="166"/>
      <c r="F48" s="166"/>
      <c r="G48" s="166"/>
      <c r="H48" s="166"/>
      <c r="I48" s="166"/>
      <c r="J48" s="166"/>
      <c r="K48" s="166"/>
      <c r="L48" s="166"/>
      <c r="M48" s="166"/>
      <c r="N48" s="166"/>
    </row>
    <row r="49" spans="2:14" x14ac:dyDescent="0.2">
      <c r="B49" s="166"/>
      <c r="C49" s="166"/>
      <c r="D49" s="166"/>
      <c r="E49" s="166"/>
      <c r="F49" s="166"/>
      <c r="G49" s="166"/>
      <c r="H49" s="166"/>
      <c r="I49" s="166"/>
      <c r="J49" s="166"/>
      <c r="K49" s="166"/>
      <c r="L49" s="166"/>
      <c r="M49" s="166"/>
      <c r="N49" s="166"/>
    </row>
    <row r="50" spans="2:14" x14ac:dyDescent="0.2">
      <c r="B50" s="166"/>
      <c r="C50" s="166"/>
      <c r="D50" s="166"/>
      <c r="E50" s="166"/>
      <c r="F50" s="166"/>
      <c r="G50" s="166"/>
      <c r="H50" s="166"/>
      <c r="I50" s="166"/>
      <c r="J50" s="166"/>
      <c r="K50" s="166"/>
      <c r="L50" s="166"/>
      <c r="M50" s="166"/>
      <c r="N50" s="166"/>
    </row>
  </sheetData>
  <mergeCells count="8">
    <mergeCell ref="B14:N14"/>
    <mergeCell ref="B4:B5"/>
    <mergeCell ref="C4:D4"/>
    <mergeCell ref="E4:F4"/>
    <mergeCell ref="G4:H4"/>
    <mergeCell ref="I4:J4"/>
    <mergeCell ref="K4:L4"/>
    <mergeCell ref="M4:N4"/>
  </mergeCells>
  <pageMargins left="0.78740157480314965" right="0.78740157480314965" top="0.98425196850393704" bottom="0.98425196850393704" header="0.51181102362204722" footer="0.51181102362204722"/>
  <pageSetup paperSize="9" scale="72" orientation="landscape" r:id="rId1"/>
  <headerFooter alignWithMargins="0"/>
  <colBreaks count="1" manualBreakCount="1">
    <brk id="14" max="42" man="1"/>
  </col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3712"/>
    <pageSetUpPr fitToPage="1"/>
  </sheetPr>
  <dimension ref="B1:AD34"/>
  <sheetViews>
    <sheetView showGridLines="0" zoomScaleNormal="100" zoomScaleSheetLayoutView="100" workbookViewId="0">
      <selection activeCell="M16" sqref="M16"/>
    </sheetView>
  </sheetViews>
  <sheetFormatPr baseColWidth="10" defaultRowHeight="12.75" x14ac:dyDescent="0.2"/>
  <cols>
    <col min="1" max="1" width="2.7109375" style="18" customWidth="1"/>
    <col min="2" max="2" width="20.7109375" style="18" customWidth="1"/>
    <col min="3" max="14" width="10.7109375" style="18" customWidth="1"/>
    <col min="15" max="16384" width="11.42578125" style="18"/>
  </cols>
  <sheetData>
    <row r="1" spans="2:30" s="55" customFormat="1" ht="15.75" x14ac:dyDescent="0.2">
      <c r="B1" s="95" t="str">
        <f>Inhaltsverzeichnis!B55&amp;" "&amp;Inhaltsverzeichnis!C55&amp;" "&amp;Inhaltsverzeichnis!D55</f>
        <v>Tabelle 23:  Pflichtige nach Einkommens- und Vermögenssteuerstufe, 2017</v>
      </c>
      <c r="C1" s="18"/>
      <c r="D1" s="18"/>
      <c r="E1" s="18"/>
      <c r="F1" s="18"/>
      <c r="G1" s="18"/>
      <c r="H1" s="18"/>
      <c r="I1" s="18"/>
      <c r="J1" s="18"/>
      <c r="K1" s="18"/>
      <c r="L1" s="18"/>
      <c r="M1" s="18"/>
      <c r="N1" s="18"/>
      <c r="O1" s="18"/>
      <c r="P1" s="18"/>
      <c r="Q1" s="18"/>
      <c r="R1" s="18"/>
      <c r="S1" s="18"/>
      <c r="T1" s="95"/>
      <c r="U1" s="95"/>
      <c r="V1" s="95"/>
      <c r="W1" s="95"/>
      <c r="X1" s="95"/>
      <c r="Y1" s="95"/>
      <c r="Z1" s="95"/>
      <c r="AA1" s="95"/>
      <c r="AB1" s="95"/>
      <c r="AC1" s="95"/>
      <c r="AD1" s="95"/>
    </row>
    <row r="2" spans="2:30" s="55" customFormat="1" ht="15.75" x14ac:dyDescent="0.2">
      <c r="B2" s="195"/>
      <c r="C2" s="18"/>
      <c r="D2" s="18"/>
      <c r="E2" s="18"/>
      <c r="F2" s="18"/>
      <c r="G2" s="18"/>
      <c r="H2" s="18"/>
      <c r="I2" s="18"/>
      <c r="J2" s="18"/>
      <c r="K2" s="18"/>
      <c r="L2" s="18"/>
      <c r="M2" s="18"/>
      <c r="N2" s="18"/>
      <c r="O2" s="18"/>
      <c r="P2" s="18"/>
      <c r="Q2" s="18"/>
      <c r="R2" s="18"/>
      <c r="S2" s="18"/>
      <c r="T2" s="95"/>
      <c r="U2" s="95"/>
      <c r="V2" s="95"/>
      <c r="W2" s="95"/>
      <c r="X2" s="95"/>
      <c r="Y2" s="95"/>
      <c r="Z2" s="95"/>
      <c r="AA2" s="95"/>
      <c r="AB2" s="95"/>
      <c r="AC2" s="95"/>
      <c r="AD2" s="95"/>
    </row>
    <row r="4" spans="2:30" s="57" customFormat="1" ht="14.25" x14ac:dyDescent="0.2">
      <c r="B4" s="282" t="s">
        <v>583</v>
      </c>
      <c r="C4" s="275" t="s">
        <v>689</v>
      </c>
      <c r="D4" s="275"/>
      <c r="E4" s="275"/>
      <c r="F4" s="275"/>
      <c r="G4" s="275"/>
      <c r="H4" s="275"/>
      <c r="I4" s="275"/>
      <c r="J4" s="275"/>
      <c r="K4" s="275"/>
      <c r="L4" s="276"/>
    </row>
    <row r="5" spans="2:30" s="57" customFormat="1" ht="27.75" customHeight="1" x14ac:dyDescent="0.2">
      <c r="B5" s="276"/>
      <c r="C5" s="125" t="s">
        <v>5</v>
      </c>
      <c r="D5" s="125" t="s">
        <v>73</v>
      </c>
      <c r="E5" s="124" t="s">
        <v>74</v>
      </c>
      <c r="F5" s="124" t="s">
        <v>10</v>
      </c>
      <c r="G5" s="124" t="s">
        <v>11</v>
      </c>
      <c r="H5" s="124" t="s">
        <v>12</v>
      </c>
      <c r="I5" s="130" t="s">
        <v>517</v>
      </c>
      <c r="J5" s="130" t="s">
        <v>518</v>
      </c>
      <c r="K5" s="256" t="s">
        <v>700</v>
      </c>
      <c r="L5" s="124" t="s">
        <v>0</v>
      </c>
    </row>
    <row r="6" spans="2:30" x14ac:dyDescent="0.2">
      <c r="B6" s="97">
        <v>0</v>
      </c>
      <c r="C6" s="62">
        <v>50528.306920000003</v>
      </c>
      <c r="D6" s="62">
        <v>4315.7087600000004</v>
      </c>
      <c r="E6" s="62">
        <v>935.36734000000001</v>
      </c>
      <c r="F6" s="62">
        <v>701.42049999999995</v>
      </c>
      <c r="G6" s="62">
        <v>500.36968999999999</v>
      </c>
      <c r="H6" s="62">
        <v>168.59671</v>
      </c>
      <c r="I6" s="62">
        <v>39.546579999999999</v>
      </c>
      <c r="J6" s="62">
        <v>28.869199999999999</v>
      </c>
      <c r="K6" s="62">
        <v>5.6918918999999999</v>
      </c>
      <c r="L6" s="93">
        <v>57223.8776</v>
      </c>
    </row>
    <row r="7" spans="2:30" x14ac:dyDescent="0.2">
      <c r="B7" s="70" t="s">
        <v>683</v>
      </c>
      <c r="C7" s="62">
        <v>22307.599389999999</v>
      </c>
      <c r="D7" s="62">
        <v>4542.0348100000001</v>
      </c>
      <c r="E7" s="62">
        <v>1233.41194</v>
      </c>
      <c r="F7" s="62">
        <v>858.05179999999996</v>
      </c>
      <c r="G7" s="62">
        <v>546.89736000000005</v>
      </c>
      <c r="H7" s="62">
        <v>136.24205000000001</v>
      </c>
      <c r="I7" s="62">
        <v>38.246420000000001</v>
      </c>
      <c r="J7" s="62">
        <v>13.73889</v>
      </c>
      <c r="K7" s="62">
        <v>0.85714290000000004</v>
      </c>
      <c r="L7" s="93">
        <v>29677.0798</v>
      </c>
    </row>
    <row r="8" spans="2:30" x14ac:dyDescent="0.2">
      <c r="B8" s="56" t="s">
        <v>682</v>
      </c>
      <c r="C8" s="62">
        <v>18424.856459999999</v>
      </c>
      <c r="D8" s="62">
        <v>4078.0279799999998</v>
      </c>
      <c r="E8" s="62">
        <v>1744.38094</v>
      </c>
      <c r="F8" s="62">
        <v>1415.3477</v>
      </c>
      <c r="G8" s="62">
        <v>796.77855</v>
      </c>
      <c r="H8" s="62">
        <v>146.86277999999999</v>
      </c>
      <c r="I8" s="62">
        <v>36.792749999999998</v>
      </c>
      <c r="J8" s="62">
        <v>10.338240000000001</v>
      </c>
      <c r="K8" s="98">
        <v>1.0488888999999999</v>
      </c>
      <c r="L8" s="93">
        <v>26654.434300000001</v>
      </c>
    </row>
    <row r="9" spans="2:30" x14ac:dyDescent="0.2">
      <c r="B9" s="56" t="s">
        <v>681</v>
      </c>
      <c r="C9" s="62">
        <v>64904.535790000002</v>
      </c>
      <c r="D9" s="62">
        <v>12284.99791</v>
      </c>
      <c r="E9" s="62">
        <v>5563.21281</v>
      </c>
      <c r="F9" s="62">
        <v>5562.4395000000004</v>
      </c>
      <c r="G9" s="62">
        <v>4108.7013800000004</v>
      </c>
      <c r="H9" s="62">
        <v>889.35492999999997</v>
      </c>
      <c r="I9" s="62">
        <v>154.29186000000001</v>
      </c>
      <c r="J9" s="62">
        <v>34.399760000000001</v>
      </c>
      <c r="K9" s="62">
        <v>4.1076440999999999</v>
      </c>
      <c r="L9" s="93">
        <v>93506.041599999997</v>
      </c>
    </row>
    <row r="10" spans="2:30" x14ac:dyDescent="0.2">
      <c r="B10" s="56" t="s">
        <v>680</v>
      </c>
      <c r="C10" s="62">
        <v>67563.425010000006</v>
      </c>
      <c r="D10" s="62">
        <v>16740.343239999998</v>
      </c>
      <c r="E10" s="62">
        <v>6815.5503500000004</v>
      </c>
      <c r="F10" s="62">
        <v>6812.8326999999999</v>
      </c>
      <c r="G10" s="62">
        <v>6031.45111</v>
      </c>
      <c r="H10" s="62">
        <v>1717.57503</v>
      </c>
      <c r="I10" s="62">
        <v>442.36579</v>
      </c>
      <c r="J10" s="62">
        <v>75.438569999999999</v>
      </c>
      <c r="K10" s="62">
        <v>5.6395580000000001</v>
      </c>
      <c r="L10" s="93">
        <v>106204.6213</v>
      </c>
    </row>
    <row r="11" spans="2:30" x14ac:dyDescent="0.2">
      <c r="B11" s="56" t="s">
        <v>679</v>
      </c>
      <c r="C11" s="62">
        <v>28951.0664</v>
      </c>
      <c r="D11" s="62">
        <v>10769.34014</v>
      </c>
      <c r="E11" s="62">
        <v>4871.4581699999999</v>
      </c>
      <c r="F11" s="62">
        <v>5188.2451000000001</v>
      </c>
      <c r="G11" s="62">
        <v>5499.3619099999996</v>
      </c>
      <c r="H11" s="62">
        <v>2439.9156899999998</v>
      </c>
      <c r="I11" s="62">
        <v>909.71518000000003</v>
      </c>
      <c r="J11" s="62">
        <v>202.08029999999999</v>
      </c>
      <c r="K11" s="62">
        <v>15.169238399999999</v>
      </c>
      <c r="L11" s="93">
        <v>58846.352099999996</v>
      </c>
    </row>
    <row r="12" spans="2:30" x14ac:dyDescent="0.2">
      <c r="B12" s="56" t="s">
        <v>676</v>
      </c>
      <c r="C12" s="62">
        <v>6045.2659800000001</v>
      </c>
      <c r="D12" s="62">
        <v>2676.5488</v>
      </c>
      <c r="E12" s="62">
        <v>1607.3856000000001</v>
      </c>
      <c r="F12" s="62">
        <v>1953.6481000000001</v>
      </c>
      <c r="G12" s="62">
        <v>2700.279</v>
      </c>
      <c r="H12" s="62">
        <v>1715.05861</v>
      </c>
      <c r="I12" s="62">
        <v>1097.89951</v>
      </c>
      <c r="J12" s="62">
        <v>497.82628999999997</v>
      </c>
      <c r="K12" s="62">
        <v>82.029086899999996</v>
      </c>
      <c r="L12" s="93">
        <v>18375.940999999999</v>
      </c>
    </row>
    <row r="13" spans="2:30" x14ac:dyDescent="0.2">
      <c r="B13" s="56" t="s">
        <v>677</v>
      </c>
      <c r="C13" s="62">
        <v>416.11489</v>
      </c>
      <c r="D13" s="62">
        <v>189.60422</v>
      </c>
      <c r="E13" s="62">
        <v>156.01391000000001</v>
      </c>
      <c r="F13" s="62">
        <v>225.4914</v>
      </c>
      <c r="G13" s="62">
        <v>352.35046</v>
      </c>
      <c r="H13" s="62">
        <v>319.33530000000002</v>
      </c>
      <c r="I13" s="62">
        <v>348.84638000000001</v>
      </c>
      <c r="J13" s="62">
        <v>285.35172999999998</v>
      </c>
      <c r="K13" s="62">
        <v>127.7060199</v>
      </c>
      <c r="L13" s="93">
        <v>2420.8144000000002</v>
      </c>
    </row>
    <row r="14" spans="2:30" x14ac:dyDescent="0.2">
      <c r="B14" s="99" t="s">
        <v>678</v>
      </c>
      <c r="C14" s="62">
        <v>60.499389999999998</v>
      </c>
      <c r="D14" s="62">
        <v>17.807729999999999</v>
      </c>
      <c r="E14" s="62">
        <v>16.369209999999999</v>
      </c>
      <c r="F14" s="62">
        <v>30.506799999999998</v>
      </c>
      <c r="G14" s="62">
        <v>81.721220000000002</v>
      </c>
      <c r="H14" s="62">
        <v>71.265450000000001</v>
      </c>
      <c r="I14" s="62">
        <v>103.01944</v>
      </c>
      <c r="J14" s="62">
        <v>167.54284000000001</v>
      </c>
      <c r="K14" s="62">
        <v>181.07983870000001</v>
      </c>
      <c r="L14" s="93">
        <v>729.81190000000004</v>
      </c>
    </row>
    <row r="15" spans="2:30" ht="13.5" thickBot="1" x14ac:dyDescent="0.25">
      <c r="B15" s="126" t="s">
        <v>0</v>
      </c>
      <c r="C15" s="134">
        <f t="shared" ref="C15:L15" si="0">SUM(C6:C14)</f>
        <v>259201.67023000002</v>
      </c>
      <c r="D15" s="134">
        <f t="shared" si="0"/>
        <v>55614.413589999996</v>
      </c>
      <c r="E15" s="134">
        <f t="shared" si="0"/>
        <v>22943.150270000002</v>
      </c>
      <c r="F15" s="134">
        <f t="shared" si="0"/>
        <v>22747.983599999996</v>
      </c>
      <c r="G15" s="134">
        <f t="shared" si="0"/>
        <v>20617.910679999997</v>
      </c>
      <c r="H15" s="134">
        <f t="shared" si="0"/>
        <v>7604.206549999999</v>
      </c>
      <c r="I15" s="134">
        <f t="shared" si="0"/>
        <v>3170.7239099999997</v>
      </c>
      <c r="J15" s="134">
        <f t="shared" si="0"/>
        <v>1315.58582</v>
      </c>
      <c r="K15" s="134">
        <f t="shared" si="0"/>
        <v>423.32930970000001</v>
      </c>
      <c r="L15" s="134">
        <f t="shared" si="0"/>
        <v>393638.97399999999</v>
      </c>
    </row>
    <row r="17" spans="2:15" ht="24" customHeight="1" x14ac:dyDescent="0.2">
      <c r="B17" s="302" t="s">
        <v>669</v>
      </c>
      <c r="C17" s="311"/>
      <c r="D17" s="311"/>
      <c r="E17" s="311"/>
      <c r="F17" s="311"/>
      <c r="G17" s="311"/>
      <c r="H17" s="311"/>
      <c r="I17" s="311"/>
      <c r="J17" s="311"/>
      <c r="K17" s="311"/>
      <c r="L17" s="311"/>
    </row>
    <row r="20" spans="2:15" x14ac:dyDescent="0.2">
      <c r="B20" s="166"/>
      <c r="C20" s="166"/>
      <c r="D20" s="166"/>
      <c r="E20" s="166"/>
      <c r="F20" s="166"/>
      <c r="G20" s="166"/>
      <c r="H20" s="166"/>
      <c r="I20" s="166"/>
      <c r="J20" s="166"/>
      <c r="K20" s="166"/>
      <c r="L20" s="166"/>
      <c r="M20" s="166"/>
    </row>
    <row r="21" spans="2:15" x14ac:dyDescent="0.2">
      <c r="B21" s="166"/>
      <c r="C21" s="166"/>
      <c r="D21" s="166"/>
      <c r="E21" s="166"/>
      <c r="F21" s="166"/>
      <c r="G21" s="166"/>
      <c r="H21" s="166"/>
      <c r="I21" s="166"/>
      <c r="J21" s="166"/>
      <c r="K21" s="166"/>
      <c r="L21" s="166"/>
      <c r="M21" s="166"/>
    </row>
    <row r="22" spans="2:15" x14ac:dyDescent="0.2">
      <c r="B22" s="166"/>
      <c r="C22" s="222"/>
      <c r="D22" s="222"/>
      <c r="E22" s="222"/>
      <c r="F22" s="222"/>
      <c r="G22" s="222"/>
      <c r="H22" s="222"/>
      <c r="I22" s="222"/>
      <c r="J22" s="222"/>
      <c r="K22" s="222"/>
      <c r="L22" s="222"/>
      <c r="M22" s="222"/>
      <c r="N22" s="222"/>
    </row>
    <row r="23" spans="2:15" x14ac:dyDescent="0.2">
      <c r="B23" s="166"/>
      <c r="C23" s="222"/>
      <c r="D23" s="243"/>
      <c r="E23" s="243"/>
      <c r="F23" s="243"/>
      <c r="G23" s="243"/>
      <c r="H23" s="243"/>
      <c r="I23" s="243"/>
      <c r="J23" s="243"/>
      <c r="K23" s="243"/>
      <c r="L23" s="243"/>
      <c r="M23" s="243"/>
      <c r="N23" s="243"/>
      <c r="O23" s="243"/>
    </row>
    <row r="24" spans="2:15" x14ac:dyDescent="0.2">
      <c r="B24" s="166"/>
      <c r="C24" s="222"/>
      <c r="D24" s="243"/>
      <c r="E24" s="243"/>
      <c r="F24" s="243"/>
      <c r="G24" s="243"/>
      <c r="H24" s="243"/>
      <c r="I24" s="243"/>
      <c r="J24" s="243"/>
      <c r="K24" s="243"/>
      <c r="L24" s="243"/>
      <c r="M24" s="243"/>
      <c r="N24" s="243"/>
      <c r="O24" s="243"/>
    </row>
    <row r="25" spans="2:15" x14ac:dyDescent="0.2">
      <c r="B25" s="166"/>
      <c r="C25" s="222"/>
      <c r="D25" s="243"/>
      <c r="E25" s="243"/>
      <c r="F25" s="243"/>
      <c r="G25" s="243"/>
      <c r="H25" s="243"/>
      <c r="I25" s="243"/>
      <c r="J25" s="243"/>
      <c r="K25" s="243"/>
      <c r="L25" s="243"/>
      <c r="M25" s="243"/>
      <c r="N25" s="243"/>
      <c r="O25" s="243"/>
    </row>
    <row r="26" spans="2:15" x14ac:dyDescent="0.2">
      <c r="B26" s="166"/>
      <c r="C26" s="222"/>
      <c r="D26" s="243"/>
      <c r="E26" s="243"/>
      <c r="F26" s="243"/>
      <c r="G26" s="243"/>
      <c r="H26" s="243"/>
      <c r="I26" s="243"/>
      <c r="J26" s="243"/>
      <c r="K26" s="243"/>
      <c r="L26" s="243"/>
      <c r="M26" s="243"/>
      <c r="N26" s="243"/>
      <c r="O26" s="243"/>
    </row>
    <row r="27" spans="2:15" x14ac:dyDescent="0.2">
      <c r="B27" s="166"/>
      <c r="C27" s="222"/>
      <c r="D27" s="243"/>
      <c r="E27" s="243"/>
      <c r="F27" s="243"/>
      <c r="G27" s="243"/>
      <c r="H27" s="243"/>
      <c r="I27" s="243"/>
      <c r="J27" s="243"/>
      <c r="K27" s="243"/>
      <c r="L27" s="243"/>
      <c r="M27" s="243"/>
      <c r="N27" s="243"/>
      <c r="O27" s="243"/>
    </row>
    <row r="28" spans="2:15" x14ac:dyDescent="0.2">
      <c r="B28" s="166"/>
      <c r="C28" s="222"/>
      <c r="D28" s="243"/>
      <c r="E28" s="243"/>
      <c r="F28" s="243"/>
      <c r="G28" s="243"/>
      <c r="H28" s="243"/>
      <c r="I28" s="243"/>
      <c r="J28" s="243"/>
      <c r="K28" s="243"/>
      <c r="L28" s="243"/>
      <c r="M28" s="243"/>
      <c r="N28" s="243"/>
      <c r="O28" s="243"/>
    </row>
    <row r="29" spans="2:15" x14ac:dyDescent="0.2">
      <c r="B29" s="166"/>
      <c r="C29" s="222"/>
      <c r="D29" s="243"/>
      <c r="E29" s="243"/>
      <c r="F29" s="243"/>
      <c r="G29" s="243"/>
      <c r="H29" s="243"/>
      <c r="I29" s="243"/>
      <c r="J29" s="243"/>
      <c r="K29" s="243"/>
      <c r="L29" s="243"/>
      <c r="M29" s="243"/>
      <c r="N29" s="243"/>
      <c r="O29" s="243"/>
    </row>
    <row r="30" spans="2:15" x14ac:dyDescent="0.2">
      <c r="B30" s="166"/>
      <c r="C30" s="222"/>
      <c r="D30" s="243"/>
      <c r="E30" s="243"/>
      <c r="F30" s="243"/>
      <c r="G30" s="243"/>
      <c r="H30" s="243"/>
      <c r="I30" s="243"/>
      <c r="J30" s="243"/>
      <c r="K30" s="243"/>
      <c r="L30" s="243"/>
      <c r="M30" s="243"/>
      <c r="N30" s="243"/>
      <c r="O30" s="243"/>
    </row>
    <row r="31" spans="2:15" x14ac:dyDescent="0.2">
      <c r="C31" s="222"/>
      <c r="D31" s="243"/>
      <c r="E31" s="243"/>
      <c r="F31" s="243"/>
      <c r="G31" s="243"/>
      <c r="H31" s="243"/>
      <c r="I31" s="243"/>
      <c r="J31" s="243"/>
      <c r="K31" s="243"/>
      <c r="L31" s="243"/>
      <c r="M31" s="243"/>
      <c r="N31" s="243"/>
      <c r="O31" s="243"/>
    </row>
    <row r="32" spans="2:15" x14ac:dyDescent="0.2">
      <c r="C32" s="222"/>
      <c r="D32" s="243"/>
      <c r="E32" s="243"/>
      <c r="F32" s="243"/>
      <c r="G32" s="243"/>
      <c r="H32" s="243"/>
      <c r="I32" s="243"/>
      <c r="J32" s="243"/>
      <c r="K32" s="243"/>
      <c r="L32" s="243"/>
      <c r="M32" s="243"/>
      <c r="N32" s="243"/>
      <c r="O32" s="243"/>
    </row>
    <row r="33" spans="3:15" x14ac:dyDescent="0.2">
      <c r="C33" s="222"/>
      <c r="D33" s="243"/>
      <c r="E33" s="243"/>
      <c r="F33" s="243"/>
      <c r="G33" s="243"/>
      <c r="H33" s="243"/>
      <c r="I33" s="243"/>
      <c r="J33" s="243"/>
      <c r="K33" s="243"/>
      <c r="L33" s="243"/>
      <c r="M33" s="243"/>
      <c r="N33" s="243"/>
      <c r="O33" s="243"/>
    </row>
    <row r="34" spans="3:15" x14ac:dyDescent="0.2">
      <c r="D34" s="243"/>
      <c r="E34" s="243"/>
      <c r="F34" s="243"/>
      <c r="G34" s="243"/>
      <c r="H34" s="243"/>
      <c r="I34" s="243"/>
      <c r="J34" s="243"/>
      <c r="K34" s="243"/>
      <c r="L34" s="243"/>
      <c r="M34" s="243"/>
      <c r="N34" s="243"/>
      <c r="O34" s="243"/>
    </row>
  </sheetData>
  <mergeCells count="3">
    <mergeCell ref="B4:B5"/>
    <mergeCell ref="C4:L4"/>
    <mergeCell ref="B17:L17"/>
  </mergeCells>
  <phoneticPr fontId="5" type="noConversion"/>
  <pageMargins left="0.78740157480314965" right="0.78740157480314965" top="0.98425196850393704" bottom="0.98425196850393704" header="0.51181102362204722" footer="0.51181102362204722"/>
  <pageSetup paperSize="9" orientation="landscape"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3712"/>
    <pageSetUpPr fitToPage="1"/>
  </sheetPr>
  <dimension ref="B1:AC50"/>
  <sheetViews>
    <sheetView showGridLines="0" zoomScale="115" zoomScaleNormal="115" zoomScaleSheetLayoutView="100" zoomScalePageLayoutView="70" workbookViewId="0">
      <selection activeCell="Q14" sqref="Q14"/>
    </sheetView>
  </sheetViews>
  <sheetFormatPr baseColWidth="10" defaultRowHeight="12.75" x14ac:dyDescent="0.2"/>
  <cols>
    <col min="1" max="1" width="2.7109375" style="18" customWidth="1"/>
    <col min="2" max="2" width="20.7109375" style="18" customWidth="1"/>
    <col min="3" max="15" width="10.7109375" style="57" customWidth="1"/>
    <col min="16" max="16" width="10.7109375" style="18" customWidth="1"/>
    <col min="17" max="16384" width="11.42578125" style="18"/>
  </cols>
  <sheetData>
    <row r="1" spans="2:29" s="55" customFormat="1" ht="15.75" x14ac:dyDescent="0.2">
      <c r="B1" s="53" t="str">
        <f>Inhaltsverzeichnis!B56&amp;" "&amp;Inhaltsverzeichnis!C56&amp;" "&amp;Inhaltsverzeichnis!D56</f>
        <v>Tabelle 24:  Pflichtige, Einkommen, Vermögen und Steuern nach verschiedenen Merkmalen, 2017</v>
      </c>
      <c r="C1" s="87"/>
      <c r="D1" s="87"/>
      <c r="E1" s="87"/>
      <c r="F1" s="87"/>
      <c r="G1" s="87"/>
      <c r="H1" s="87"/>
      <c r="I1" s="87"/>
      <c r="J1" s="87"/>
      <c r="K1" s="87"/>
      <c r="L1" s="87"/>
      <c r="M1" s="87"/>
      <c r="N1" s="87"/>
      <c r="O1" s="87"/>
      <c r="P1" s="54"/>
      <c r="Q1" s="53"/>
      <c r="R1" s="53"/>
      <c r="S1" s="53"/>
      <c r="T1" s="53"/>
      <c r="U1" s="53"/>
      <c r="V1" s="53"/>
      <c r="W1" s="53"/>
      <c r="X1" s="53"/>
      <c r="Y1" s="53"/>
      <c r="Z1" s="53"/>
      <c r="AA1" s="53"/>
    </row>
    <row r="2" spans="2:29" s="55" customFormat="1" ht="15.75" x14ac:dyDescent="0.2">
      <c r="B2" s="195"/>
      <c r="C2" s="87"/>
      <c r="D2" s="87"/>
      <c r="E2" s="87"/>
      <c r="F2" s="87"/>
      <c r="G2" s="87"/>
      <c r="H2" s="87"/>
      <c r="I2" s="87"/>
      <c r="J2" s="87"/>
      <c r="K2" s="87"/>
      <c r="L2" s="87"/>
      <c r="M2" s="87"/>
      <c r="N2" s="87"/>
      <c r="O2" s="87"/>
      <c r="P2" s="54"/>
      <c r="Q2" s="53"/>
      <c r="R2" s="53"/>
      <c r="S2" s="53"/>
      <c r="T2" s="53"/>
      <c r="U2" s="53"/>
      <c r="V2" s="53"/>
      <c r="W2" s="53"/>
      <c r="X2" s="53"/>
      <c r="Y2" s="53"/>
      <c r="Z2" s="53"/>
      <c r="AA2" s="53"/>
    </row>
    <row r="4" spans="2:29" s="57" customFormat="1" ht="27" customHeight="1" x14ac:dyDescent="0.2">
      <c r="B4" s="312"/>
      <c r="C4" s="281" t="s">
        <v>471</v>
      </c>
      <c r="D4" s="275"/>
      <c r="E4" s="278" t="s">
        <v>71</v>
      </c>
      <c r="F4" s="277"/>
      <c r="G4" s="278" t="s">
        <v>72</v>
      </c>
      <c r="H4" s="275"/>
      <c r="I4" s="278" t="s">
        <v>75</v>
      </c>
      <c r="J4" s="275"/>
      <c r="K4" s="278" t="s">
        <v>76</v>
      </c>
      <c r="L4" s="275"/>
      <c r="M4" s="278" t="s">
        <v>77</v>
      </c>
      <c r="N4" s="275"/>
    </row>
    <row r="5" spans="2:29" ht="25.5" x14ac:dyDescent="0.2">
      <c r="B5" s="313"/>
      <c r="C5" s="186" t="s">
        <v>1</v>
      </c>
      <c r="D5" s="186" t="s">
        <v>514</v>
      </c>
      <c r="E5" s="200" t="s">
        <v>584</v>
      </c>
      <c r="F5" s="200" t="s">
        <v>514</v>
      </c>
      <c r="G5" s="200" t="s">
        <v>584</v>
      </c>
      <c r="H5" s="200" t="s">
        <v>514</v>
      </c>
      <c r="I5" s="200" t="s">
        <v>584</v>
      </c>
      <c r="J5" s="200" t="s">
        <v>514</v>
      </c>
      <c r="K5" s="200" t="s">
        <v>584</v>
      </c>
      <c r="L5" s="200" t="s">
        <v>514</v>
      </c>
      <c r="M5" s="200" t="s">
        <v>584</v>
      </c>
      <c r="N5" s="186" t="s">
        <v>514</v>
      </c>
    </row>
    <row r="6" spans="2:29" x14ac:dyDescent="0.2">
      <c r="B6" s="284" t="s">
        <v>81</v>
      </c>
      <c r="C6" s="285"/>
      <c r="D6" s="285"/>
      <c r="E6" s="285"/>
      <c r="F6" s="285"/>
      <c r="G6" s="285"/>
      <c r="H6" s="285"/>
      <c r="I6" s="285"/>
      <c r="J6" s="285"/>
      <c r="K6" s="285"/>
      <c r="L6" s="285"/>
      <c r="M6" s="285"/>
      <c r="N6" s="285"/>
      <c r="P6" s="222"/>
      <c r="Q6" s="222"/>
      <c r="R6" s="222"/>
      <c r="S6" s="222"/>
      <c r="T6" s="222"/>
      <c r="U6" s="222"/>
      <c r="V6" s="222"/>
      <c r="W6" s="222"/>
      <c r="X6" s="222"/>
      <c r="Y6" s="222"/>
      <c r="Z6" s="222"/>
      <c r="AA6" s="222"/>
      <c r="AB6" s="222"/>
      <c r="AC6" s="222"/>
    </row>
    <row r="7" spans="2:29" x14ac:dyDescent="0.2">
      <c r="B7" s="90" t="s">
        <v>78</v>
      </c>
      <c r="C7" s="77">
        <v>149446</v>
      </c>
      <c r="D7" s="210">
        <v>39.320948000000001</v>
      </c>
      <c r="E7" s="77">
        <v>5792.0393000000004</v>
      </c>
      <c r="F7" s="210">
        <v>24.138752</v>
      </c>
      <c r="G7" s="77">
        <v>10839.136</v>
      </c>
      <c r="H7" s="210">
        <v>12.876545</v>
      </c>
      <c r="I7" s="77">
        <v>311.78708</v>
      </c>
      <c r="J7" s="210">
        <v>24.301065999999999</v>
      </c>
      <c r="K7" s="77">
        <v>17.347351</v>
      </c>
      <c r="L7" s="210">
        <v>12.133412999999999</v>
      </c>
      <c r="M7" s="77">
        <v>329.13443000000001</v>
      </c>
      <c r="N7" s="210">
        <v>23.081119999999999</v>
      </c>
      <c r="P7" s="243"/>
      <c r="Q7" s="243"/>
      <c r="R7" s="243"/>
      <c r="S7" s="243"/>
      <c r="T7" s="243"/>
      <c r="U7" s="243"/>
      <c r="V7" s="243"/>
      <c r="W7" s="243"/>
      <c r="X7" s="243"/>
      <c r="Y7" s="243"/>
      <c r="Z7" s="243"/>
      <c r="AA7" s="243"/>
      <c r="AB7" s="243"/>
      <c r="AC7" s="243"/>
    </row>
    <row r="8" spans="2:29" x14ac:dyDescent="0.2">
      <c r="B8" s="90" t="s">
        <v>39</v>
      </c>
      <c r="C8" s="77">
        <v>139731</v>
      </c>
      <c r="D8" s="210">
        <v>36.764958</v>
      </c>
      <c r="E8" s="77">
        <v>13726.707899999999</v>
      </c>
      <c r="F8" s="210">
        <v>57.207070000000002</v>
      </c>
      <c r="G8" s="77">
        <v>50434.074000000001</v>
      </c>
      <c r="H8" s="210">
        <v>59.914059999999999</v>
      </c>
      <c r="I8" s="77">
        <v>730.86026000000004</v>
      </c>
      <c r="J8" s="210">
        <v>56.964140999999998</v>
      </c>
      <c r="K8" s="77">
        <v>89.029487000000003</v>
      </c>
      <c r="L8" s="210">
        <v>62.270690000000002</v>
      </c>
      <c r="M8" s="77">
        <v>819.88975000000005</v>
      </c>
      <c r="N8" s="210">
        <v>57.496183000000002</v>
      </c>
      <c r="P8" s="243"/>
      <c r="Q8" s="243"/>
      <c r="R8" s="243"/>
      <c r="S8" s="243"/>
      <c r="T8" s="243"/>
      <c r="U8" s="243"/>
      <c r="V8" s="243"/>
      <c r="W8" s="243"/>
      <c r="X8" s="243"/>
      <c r="Y8" s="243"/>
      <c r="Z8" s="243"/>
      <c r="AA8" s="243"/>
      <c r="AB8" s="243"/>
      <c r="AC8" s="243"/>
    </row>
    <row r="9" spans="2:29" x14ac:dyDescent="0.2">
      <c r="B9" s="90" t="s">
        <v>79</v>
      </c>
      <c r="C9" s="77">
        <v>28155</v>
      </c>
      <c r="D9" s="210">
        <v>7.4079670000000002</v>
      </c>
      <c r="E9" s="77">
        <v>1296.646</v>
      </c>
      <c r="F9" s="210">
        <v>5.4038680000000001</v>
      </c>
      <c r="G9" s="77">
        <v>14278.978999999999</v>
      </c>
      <c r="H9" s="210">
        <v>16.962968</v>
      </c>
      <c r="I9" s="77">
        <v>69.69811</v>
      </c>
      <c r="J9" s="210">
        <v>5.4323560000000004</v>
      </c>
      <c r="K9" s="77">
        <v>22.541765000000002</v>
      </c>
      <c r="L9" s="210">
        <v>15.766588</v>
      </c>
      <c r="M9" s="77">
        <v>92.239879999999999</v>
      </c>
      <c r="N9" s="210">
        <v>6.4684809999999997</v>
      </c>
      <c r="P9" s="196"/>
      <c r="Q9" s="243"/>
      <c r="R9" s="243"/>
      <c r="S9" s="243"/>
      <c r="T9" s="243"/>
      <c r="U9" s="243"/>
      <c r="V9" s="243"/>
      <c r="W9" s="243"/>
      <c r="X9" s="243"/>
      <c r="Y9" s="243"/>
      <c r="Z9" s="243"/>
      <c r="AA9" s="243"/>
      <c r="AB9" s="243"/>
      <c r="AC9" s="243"/>
    </row>
    <row r="10" spans="2:29" x14ac:dyDescent="0.2">
      <c r="B10" s="90" t="s">
        <v>80</v>
      </c>
      <c r="C10" s="77">
        <v>53650</v>
      </c>
      <c r="D10" s="210">
        <v>14.11591</v>
      </c>
      <c r="E10" s="77">
        <v>2718.3957999999998</v>
      </c>
      <c r="F10" s="210">
        <v>11.329115</v>
      </c>
      <c r="G10" s="77">
        <v>7303.7420000000002</v>
      </c>
      <c r="H10" s="210">
        <v>8.6766109999999994</v>
      </c>
      <c r="I10" s="77">
        <v>146.63034999999999</v>
      </c>
      <c r="J10" s="210">
        <v>11.428547999999999</v>
      </c>
      <c r="K10" s="77">
        <v>11.758899</v>
      </c>
      <c r="L10" s="210">
        <v>8.2246319999999997</v>
      </c>
      <c r="M10" s="77">
        <v>158.38925</v>
      </c>
      <c r="N10" s="210">
        <v>11.107319</v>
      </c>
      <c r="P10" s="243"/>
      <c r="Q10" s="243"/>
      <c r="R10" s="243"/>
      <c r="S10" s="243"/>
      <c r="T10" s="243"/>
      <c r="U10" s="243"/>
      <c r="V10" s="243"/>
      <c r="W10" s="243"/>
      <c r="X10" s="243"/>
      <c r="Y10" s="243"/>
      <c r="Z10" s="243"/>
      <c r="AA10" s="243"/>
      <c r="AB10" s="243"/>
      <c r="AC10" s="243"/>
    </row>
    <row r="11" spans="2:29" x14ac:dyDescent="0.2">
      <c r="B11" s="90" t="s">
        <v>42</v>
      </c>
      <c r="C11" s="77">
        <v>9084</v>
      </c>
      <c r="D11" s="210">
        <v>2.3902160000000001</v>
      </c>
      <c r="E11" s="77">
        <v>460.98630000000003</v>
      </c>
      <c r="F11" s="210">
        <v>1.9211940000000001</v>
      </c>
      <c r="G11" s="77">
        <v>1321.4290000000001</v>
      </c>
      <c r="H11" s="210">
        <v>1.5698160000000001</v>
      </c>
      <c r="I11" s="77">
        <v>24.04232</v>
      </c>
      <c r="J11" s="210">
        <v>1.873888</v>
      </c>
      <c r="K11" s="77">
        <v>2.294235</v>
      </c>
      <c r="L11" s="210">
        <v>1.6046769999999999</v>
      </c>
      <c r="M11" s="77">
        <v>26.336559999999999</v>
      </c>
      <c r="N11" s="210">
        <v>1.846897</v>
      </c>
      <c r="P11" s="243"/>
      <c r="Q11" s="243"/>
      <c r="R11" s="243"/>
      <c r="S11" s="243"/>
      <c r="T11" s="243"/>
      <c r="U11" s="243"/>
      <c r="V11" s="243"/>
      <c r="W11" s="243"/>
      <c r="X11" s="243"/>
      <c r="Y11" s="243"/>
      <c r="Z11" s="243"/>
      <c r="AA11" s="243"/>
      <c r="AB11" s="243"/>
      <c r="AC11" s="243"/>
    </row>
    <row r="12" spans="2:29" x14ac:dyDescent="0.2">
      <c r="B12" s="284" t="s">
        <v>692</v>
      </c>
      <c r="C12" s="285"/>
      <c r="D12" s="285"/>
      <c r="E12" s="285"/>
      <c r="F12" s="285"/>
      <c r="G12" s="285"/>
      <c r="H12" s="285"/>
      <c r="I12" s="285"/>
      <c r="J12" s="285"/>
      <c r="K12" s="285"/>
      <c r="L12" s="285"/>
      <c r="M12" s="285"/>
      <c r="N12" s="285"/>
      <c r="P12" s="243"/>
      <c r="Q12" s="243"/>
      <c r="R12" s="243"/>
      <c r="S12" s="243"/>
      <c r="T12" s="243"/>
      <c r="U12" s="243"/>
      <c r="V12" s="243"/>
      <c r="W12" s="243"/>
      <c r="X12" s="243"/>
      <c r="Y12" s="243"/>
      <c r="Z12" s="243"/>
      <c r="AA12" s="243"/>
      <c r="AB12" s="243"/>
      <c r="AC12" s="243"/>
    </row>
    <row r="13" spans="2:29" x14ac:dyDescent="0.2">
      <c r="B13" s="90" t="s">
        <v>57</v>
      </c>
      <c r="C13" s="77">
        <v>12813</v>
      </c>
      <c r="D13" s="210">
        <v>3.3713060000000001</v>
      </c>
      <c r="E13" s="77">
        <v>31.541080000000001</v>
      </c>
      <c r="F13" s="210">
        <v>0.13144980000000001</v>
      </c>
      <c r="G13" s="77">
        <v>29.759150000000002</v>
      </c>
      <c r="H13" s="210">
        <v>3.5352920000000003E-2</v>
      </c>
      <c r="I13" s="77">
        <v>0.85307100000000002</v>
      </c>
      <c r="J13" s="210">
        <v>6.6489400000000004E-2</v>
      </c>
      <c r="K13" s="77">
        <v>5.250635E-2</v>
      </c>
      <c r="L13" s="210">
        <v>3.6724979999999997E-2</v>
      </c>
      <c r="M13" s="77">
        <v>0.90557739999999998</v>
      </c>
      <c r="N13" s="210">
        <v>6.3505179999999994E-2</v>
      </c>
      <c r="P13" s="243"/>
      <c r="Q13" s="243"/>
      <c r="R13" s="243"/>
      <c r="S13" s="243"/>
      <c r="T13" s="243"/>
      <c r="U13" s="243"/>
      <c r="V13" s="243"/>
      <c r="W13" s="243"/>
      <c r="X13" s="243"/>
      <c r="Y13" s="243"/>
      <c r="Z13" s="243"/>
      <c r="AA13" s="243"/>
      <c r="AB13" s="243"/>
      <c r="AC13" s="243"/>
    </row>
    <row r="14" spans="2:29" x14ac:dyDescent="0.2">
      <c r="B14" s="90" t="s">
        <v>58</v>
      </c>
      <c r="C14" s="77">
        <v>95843</v>
      </c>
      <c r="D14" s="210">
        <v>25.217455000000001</v>
      </c>
      <c r="E14" s="77">
        <v>3746.03089</v>
      </c>
      <c r="F14" s="210">
        <v>15.6118606</v>
      </c>
      <c r="G14" s="77">
        <v>1347.41759</v>
      </c>
      <c r="H14" s="210">
        <v>1.60068883</v>
      </c>
      <c r="I14" s="77">
        <v>178.84858199999999</v>
      </c>
      <c r="J14" s="210">
        <v>13.9396769</v>
      </c>
      <c r="K14" s="77">
        <v>2.1063280799999999</v>
      </c>
      <c r="L14" s="210">
        <v>1.4732478899999999</v>
      </c>
      <c r="M14" s="77">
        <v>180.95491029999999</v>
      </c>
      <c r="N14" s="210">
        <v>12.689775340000001</v>
      </c>
      <c r="P14" s="243"/>
      <c r="Q14" s="243"/>
      <c r="R14" s="243"/>
      <c r="S14" s="243"/>
      <c r="T14" s="243"/>
      <c r="U14" s="243"/>
      <c r="V14" s="243"/>
      <c r="W14" s="243"/>
      <c r="X14" s="243"/>
      <c r="Y14" s="243"/>
      <c r="Z14" s="243"/>
      <c r="AA14" s="243"/>
      <c r="AB14" s="243"/>
      <c r="AC14" s="243"/>
    </row>
    <row r="15" spans="2:29" x14ac:dyDescent="0.2">
      <c r="B15" s="90" t="s">
        <v>59</v>
      </c>
      <c r="C15" s="77">
        <v>89458</v>
      </c>
      <c r="D15" s="210">
        <v>23.537441000000001</v>
      </c>
      <c r="E15" s="77">
        <v>6778.7222899999997</v>
      </c>
      <c r="F15" s="210">
        <v>28.250826199999999</v>
      </c>
      <c r="G15" s="77">
        <v>8903.7928800000009</v>
      </c>
      <c r="H15" s="210">
        <v>10.57742002</v>
      </c>
      <c r="I15" s="77">
        <v>368.97943900000001</v>
      </c>
      <c r="J15" s="210">
        <v>28.7587081</v>
      </c>
      <c r="K15" s="77">
        <v>14.94400241</v>
      </c>
      <c r="L15" s="210">
        <v>10.452417280000001</v>
      </c>
      <c r="M15" s="77">
        <v>383.9234414</v>
      </c>
      <c r="N15" s="210">
        <v>26.923293829999999</v>
      </c>
      <c r="P15" s="243"/>
      <c r="Q15" s="243"/>
      <c r="R15" s="243"/>
      <c r="S15" s="243"/>
      <c r="T15" s="243"/>
      <c r="U15" s="243"/>
      <c r="V15" s="243"/>
      <c r="W15" s="243"/>
      <c r="X15" s="243"/>
      <c r="Y15" s="243"/>
      <c r="Z15" s="243"/>
      <c r="AA15" s="243"/>
      <c r="AB15" s="243"/>
      <c r="AC15" s="243"/>
    </row>
    <row r="16" spans="2:29" x14ac:dyDescent="0.2">
      <c r="B16" s="90" t="s">
        <v>60</v>
      </c>
      <c r="C16" s="77">
        <v>97825</v>
      </c>
      <c r="D16" s="210">
        <v>25.738892</v>
      </c>
      <c r="E16" s="77">
        <v>8148.9292299999997</v>
      </c>
      <c r="F16" s="210">
        <v>33.961264900000003</v>
      </c>
      <c r="G16" s="77">
        <v>25241.79549</v>
      </c>
      <c r="H16" s="210">
        <v>29.986442490000002</v>
      </c>
      <c r="I16" s="77">
        <v>467.25187199999999</v>
      </c>
      <c r="J16" s="210">
        <v>36.418181599999997</v>
      </c>
      <c r="K16" s="77">
        <v>43.128696339999998</v>
      </c>
      <c r="L16" s="210">
        <v>30.16588986</v>
      </c>
      <c r="M16" s="77">
        <v>510.3805686</v>
      </c>
      <c r="N16" s="210">
        <v>35.791318080000003</v>
      </c>
      <c r="P16" s="243"/>
      <c r="Q16" s="243"/>
      <c r="R16" s="243"/>
      <c r="S16" s="243"/>
      <c r="T16" s="243"/>
      <c r="U16" s="243"/>
      <c r="V16" s="243"/>
      <c r="W16" s="243"/>
      <c r="X16" s="243"/>
      <c r="Y16" s="243"/>
      <c r="Z16" s="243"/>
      <c r="AA16" s="243"/>
      <c r="AB16" s="243"/>
      <c r="AC16" s="243"/>
    </row>
    <row r="17" spans="2:29" x14ac:dyDescent="0.2">
      <c r="B17" s="90" t="s">
        <v>82</v>
      </c>
      <c r="C17" s="77">
        <v>84127</v>
      </c>
      <c r="D17" s="210">
        <v>22.134905</v>
      </c>
      <c r="E17" s="77">
        <v>5289.55188</v>
      </c>
      <c r="F17" s="210">
        <v>22.044598499999999</v>
      </c>
      <c r="G17" s="77">
        <v>48654.594380000002</v>
      </c>
      <c r="H17" s="210">
        <v>57.800095740000003</v>
      </c>
      <c r="I17" s="77">
        <v>267.08516500000002</v>
      </c>
      <c r="J17" s="210">
        <v>20.816943999999999</v>
      </c>
      <c r="K17" s="77">
        <v>82.740202580000002</v>
      </c>
      <c r="L17" s="210">
        <v>57.871719990000003</v>
      </c>
      <c r="M17" s="77">
        <v>349.82536779999998</v>
      </c>
      <c r="N17" s="210">
        <v>24.532107570000001</v>
      </c>
      <c r="P17" s="243"/>
      <c r="Q17" s="243"/>
      <c r="R17" s="243"/>
      <c r="S17" s="243"/>
      <c r="T17" s="243"/>
      <c r="U17" s="243"/>
      <c r="V17" s="243"/>
      <c r="W17" s="243"/>
      <c r="X17" s="243"/>
      <c r="Y17" s="243"/>
      <c r="Z17" s="243"/>
      <c r="AA17" s="243"/>
      <c r="AB17" s="243"/>
      <c r="AC17" s="243"/>
    </row>
    <row r="18" spans="2:29" x14ac:dyDescent="0.2">
      <c r="B18" s="284" t="s">
        <v>83</v>
      </c>
      <c r="C18" s="285"/>
      <c r="D18" s="285"/>
      <c r="E18" s="285"/>
      <c r="F18" s="285"/>
      <c r="G18" s="285"/>
      <c r="H18" s="285"/>
      <c r="I18" s="285"/>
      <c r="J18" s="285"/>
      <c r="K18" s="285"/>
      <c r="L18" s="285"/>
      <c r="M18" s="285"/>
      <c r="N18" s="285"/>
      <c r="P18" s="243"/>
      <c r="Q18" s="243"/>
      <c r="R18" s="243"/>
      <c r="S18" s="243"/>
      <c r="T18" s="243"/>
      <c r="U18" s="243"/>
      <c r="V18" s="243"/>
      <c r="W18" s="243"/>
      <c r="X18" s="243"/>
      <c r="Y18" s="243"/>
      <c r="Z18" s="243"/>
      <c r="AA18" s="243"/>
      <c r="AB18" s="243"/>
      <c r="AC18" s="243"/>
    </row>
    <row r="19" spans="2:29" x14ac:dyDescent="0.2">
      <c r="B19" s="57" t="s">
        <v>84</v>
      </c>
      <c r="C19" s="77">
        <v>13336</v>
      </c>
      <c r="D19" s="210">
        <v>3.5087480000000002</v>
      </c>
      <c r="E19" s="77">
        <v>1100.15867</v>
      </c>
      <c r="F19" s="210">
        <v>4.5849925999999996</v>
      </c>
      <c r="G19" s="77">
        <v>4459.3909999999996</v>
      </c>
      <c r="H19" s="210">
        <v>5.2976130000000001</v>
      </c>
      <c r="I19" s="77">
        <v>68.329117999999994</v>
      </c>
      <c r="J19" s="210">
        <v>5.3256549</v>
      </c>
      <c r="K19" s="77">
        <v>7.7369909999999997</v>
      </c>
      <c r="L19" s="210">
        <v>5.4115529999999996</v>
      </c>
      <c r="M19" s="77">
        <v>76.066108999999997</v>
      </c>
      <c r="N19" s="210">
        <v>5.3342670999999999</v>
      </c>
      <c r="P19" s="243"/>
      <c r="Q19" s="243"/>
      <c r="R19" s="243"/>
      <c r="S19" s="243"/>
      <c r="T19" s="243"/>
      <c r="U19" s="243"/>
      <c r="V19" s="243"/>
      <c r="W19" s="243"/>
      <c r="X19" s="243"/>
      <c r="Y19" s="243"/>
      <c r="Z19" s="243"/>
      <c r="AA19" s="243"/>
      <c r="AB19" s="243"/>
      <c r="AC19" s="243"/>
    </row>
    <row r="20" spans="2:29" x14ac:dyDescent="0.2">
      <c r="B20" s="57" t="s">
        <v>85</v>
      </c>
      <c r="C20" s="77">
        <v>249574</v>
      </c>
      <c r="D20" s="210">
        <v>65.665812000000003</v>
      </c>
      <c r="E20" s="77">
        <v>17239.360809999998</v>
      </c>
      <c r="F20" s="210">
        <v>71.846310500000001</v>
      </c>
      <c r="G20" s="77">
        <v>33282.22</v>
      </c>
      <c r="H20" s="210">
        <v>39.538209000000002</v>
      </c>
      <c r="I20" s="77">
        <v>945.74283000000003</v>
      </c>
      <c r="J20" s="210">
        <v>73.712351299999995</v>
      </c>
      <c r="K20" s="77">
        <v>57.977030999999997</v>
      </c>
      <c r="L20" s="210">
        <v>40.551392999999997</v>
      </c>
      <c r="M20" s="77">
        <v>1003.719861</v>
      </c>
      <c r="N20" s="210">
        <v>70.387587300000007</v>
      </c>
      <c r="P20" s="222"/>
      <c r="Q20" s="222"/>
      <c r="R20" s="222"/>
      <c r="S20" s="222"/>
      <c r="T20" s="222"/>
      <c r="U20" s="222"/>
      <c r="V20" s="222"/>
      <c r="W20" s="222"/>
      <c r="X20" s="222"/>
      <c r="Y20" s="222"/>
      <c r="Z20" s="222"/>
      <c r="AA20" s="222"/>
      <c r="AB20" s="222"/>
      <c r="AC20" s="222"/>
    </row>
    <row r="21" spans="2:29" ht="14.25" x14ac:dyDescent="0.2">
      <c r="B21" s="57" t="s">
        <v>436</v>
      </c>
      <c r="C21" s="77">
        <v>94100</v>
      </c>
      <c r="D21" s="210">
        <v>24.758859000000001</v>
      </c>
      <c r="E21" s="77">
        <v>4824.0792099999999</v>
      </c>
      <c r="F21" s="210">
        <v>20.104706700000001</v>
      </c>
      <c r="G21" s="77">
        <v>40427.436999999998</v>
      </c>
      <c r="H21" s="210">
        <v>48.026496999999999</v>
      </c>
      <c r="I21" s="77">
        <v>227.00906800000001</v>
      </c>
      <c r="J21" s="210">
        <v>17.693363999999999</v>
      </c>
      <c r="K21" s="77">
        <v>66.686241999999993</v>
      </c>
      <c r="L21" s="210">
        <v>46.642955000000001</v>
      </c>
      <c r="M21" s="77">
        <v>293.69531000000001</v>
      </c>
      <c r="N21" s="210">
        <v>20.595890399999998</v>
      </c>
      <c r="P21" s="222"/>
      <c r="Q21" s="222"/>
      <c r="R21" s="222"/>
      <c r="S21" s="222"/>
      <c r="T21" s="222"/>
      <c r="U21" s="222"/>
      <c r="V21" s="222"/>
      <c r="W21" s="222"/>
      <c r="X21" s="222"/>
      <c r="Y21" s="222"/>
      <c r="Z21" s="222"/>
      <c r="AA21" s="222"/>
      <c r="AB21" s="222"/>
      <c r="AC21" s="222"/>
    </row>
    <row r="22" spans="2:29" ht="14.25" x14ac:dyDescent="0.2">
      <c r="B22" s="57" t="s">
        <v>437</v>
      </c>
      <c r="C22" s="77">
        <v>12229</v>
      </c>
      <c r="D22" s="210">
        <v>3.2176170000000002</v>
      </c>
      <c r="E22" s="77">
        <v>733.13166000000001</v>
      </c>
      <c r="F22" s="210">
        <v>3.0553804000000002</v>
      </c>
      <c r="G22" s="77">
        <v>4639.8680000000004</v>
      </c>
      <c r="H22" s="210">
        <v>5.5120139999999997</v>
      </c>
      <c r="I22" s="77">
        <v>37.274853999999998</v>
      </c>
      <c r="J22" s="210">
        <v>2.9052476999999999</v>
      </c>
      <c r="K22" s="77">
        <v>8.1505580000000002</v>
      </c>
      <c r="L22" s="210">
        <v>5.7008179999999999</v>
      </c>
      <c r="M22" s="77">
        <v>45.425412999999999</v>
      </c>
      <c r="N22" s="210">
        <v>3.1855354999999999</v>
      </c>
      <c r="P22" s="222"/>
      <c r="Q22" s="222"/>
      <c r="R22" s="222"/>
      <c r="S22" s="222"/>
      <c r="T22" s="222"/>
      <c r="U22" s="222"/>
      <c r="V22" s="222"/>
      <c r="W22" s="222"/>
      <c r="X22" s="222"/>
      <c r="Y22" s="222"/>
      <c r="Z22" s="222"/>
      <c r="AA22" s="222"/>
      <c r="AB22" s="222"/>
      <c r="AC22" s="222"/>
    </row>
    <row r="23" spans="2:29" ht="14.25" x14ac:dyDescent="0.2">
      <c r="B23" s="57" t="s">
        <v>438</v>
      </c>
      <c r="C23" s="77">
        <v>10828</v>
      </c>
      <c r="D23" s="210">
        <v>2.8489640000000001</v>
      </c>
      <c r="E23" s="77">
        <v>98.045029999999997</v>
      </c>
      <c r="F23" s="210">
        <v>0.40860990000000003</v>
      </c>
      <c r="G23" s="77">
        <v>1368.444</v>
      </c>
      <c r="H23" s="210">
        <v>1.625667</v>
      </c>
      <c r="I23" s="77">
        <v>4.6622589999999997</v>
      </c>
      <c r="J23" s="210">
        <v>0.36338209999999999</v>
      </c>
      <c r="K23" s="77">
        <v>2.4209139999999998</v>
      </c>
      <c r="L23" s="210">
        <v>1.693282</v>
      </c>
      <c r="M23" s="77">
        <v>7.0831730000000004</v>
      </c>
      <c r="N23" s="210">
        <v>0.49671969999999999</v>
      </c>
      <c r="P23" s="222"/>
      <c r="Q23" s="222"/>
      <c r="R23" s="222"/>
      <c r="S23" s="222"/>
      <c r="T23" s="222"/>
      <c r="U23" s="222"/>
      <c r="V23" s="222"/>
      <c r="W23" s="222"/>
      <c r="X23" s="222"/>
      <c r="Y23" s="222"/>
      <c r="Z23" s="222"/>
      <c r="AA23" s="222"/>
      <c r="AB23" s="222"/>
      <c r="AC23" s="222"/>
    </row>
    <row r="24" spans="2:29" x14ac:dyDescent="0.2">
      <c r="B24" s="284" t="s">
        <v>86</v>
      </c>
      <c r="C24" s="285"/>
      <c r="D24" s="285"/>
      <c r="E24" s="285"/>
      <c r="F24" s="285"/>
      <c r="G24" s="285"/>
      <c r="H24" s="285"/>
      <c r="I24" s="285"/>
      <c r="J24" s="285"/>
      <c r="K24" s="285"/>
      <c r="L24" s="285"/>
      <c r="M24" s="285"/>
      <c r="N24" s="285"/>
      <c r="P24" s="222"/>
      <c r="Q24" s="222"/>
      <c r="R24" s="222"/>
      <c r="S24" s="222"/>
      <c r="T24" s="222"/>
      <c r="U24" s="222"/>
      <c r="V24" s="222"/>
      <c r="W24" s="222"/>
      <c r="X24" s="222"/>
      <c r="Y24" s="222"/>
      <c r="Z24" s="222"/>
      <c r="AA24" s="222"/>
      <c r="AB24" s="222"/>
      <c r="AC24" s="222"/>
    </row>
    <row r="25" spans="2:29" x14ac:dyDescent="0.2">
      <c r="B25" s="74" t="s">
        <v>87</v>
      </c>
      <c r="C25" s="91">
        <v>300112</v>
      </c>
      <c r="D25" s="210">
        <v>78.963041000000004</v>
      </c>
      <c r="E25" s="91">
        <v>16727.714</v>
      </c>
      <c r="F25" s="210">
        <v>69.713983999999996</v>
      </c>
      <c r="G25" s="91">
        <v>69894.267000000007</v>
      </c>
      <c r="H25" s="210">
        <v>83.032144000000002</v>
      </c>
      <c r="I25" s="91">
        <v>899.75675999999999</v>
      </c>
      <c r="J25" s="210">
        <v>70.128140999999999</v>
      </c>
      <c r="K25" s="91">
        <v>117.574258</v>
      </c>
      <c r="L25" s="210">
        <v>82.236014999999995</v>
      </c>
      <c r="M25" s="91">
        <v>1017.33102</v>
      </c>
      <c r="N25" s="210">
        <v>71.342089999999999</v>
      </c>
      <c r="P25" s="243"/>
      <c r="Q25" s="243"/>
      <c r="R25" s="243"/>
      <c r="S25" s="243"/>
      <c r="T25" s="243"/>
      <c r="U25" s="243"/>
      <c r="V25" s="243"/>
      <c r="W25" s="243"/>
      <c r="X25" s="243"/>
      <c r="Y25" s="243"/>
      <c r="Z25" s="243"/>
      <c r="AA25" s="243"/>
      <c r="AB25" s="243"/>
      <c r="AC25" s="243"/>
    </row>
    <row r="26" spans="2:29" ht="14.25" x14ac:dyDescent="0.2">
      <c r="B26" s="92" t="s">
        <v>440</v>
      </c>
      <c r="C26" s="52">
        <v>221696</v>
      </c>
      <c r="D26" s="210">
        <v>58.330858999999997</v>
      </c>
      <c r="E26" s="52">
        <v>9240.6630000000005</v>
      </c>
      <c r="F26" s="210">
        <v>38.511147000000001</v>
      </c>
      <c r="G26" s="52">
        <v>32051.352999999999</v>
      </c>
      <c r="H26" s="210">
        <v>38.075977999999999</v>
      </c>
      <c r="I26" s="52">
        <v>507.74495999999999</v>
      </c>
      <c r="J26" s="210">
        <v>39.574261999999997</v>
      </c>
      <c r="K26" s="52">
        <v>51.144705999999999</v>
      </c>
      <c r="L26" s="210">
        <v>35.772599</v>
      </c>
      <c r="M26" s="52">
        <v>558.88966000000005</v>
      </c>
      <c r="N26" s="210">
        <v>39.193100000000001</v>
      </c>
      <c r="P26" s="243"/>
      <c r="Q26" s="210"/>
      <c r="R26" s="243"/>
      <c r="S26" s="243"/>
      <c r="T26" s="243"/>
      <c r="U26" s="243"/>
      <c r="V26" s="243"/>
      <c r="W26" s="243"/>
      <c r="X26" s="243"/>
      <c r="Y26" s="243"/>
      <c r="Z26" s="243"/>
      <c r="AA26" s="243"/>
      <c r="AB26" s="243"/>
      <c r="AC26" s="243"/>
    </row>
    <row r="27" spans="2:29" x14ac:dyDescent="0.2">
      <c r="B27" s="92" t="s">
        <v>88</v>
      </c>
      <c r="C27" s="52">
        <v>78416</v>
      </c>
      <c r="D27" s="210">
        <v>20.632183000000001</v>
      </c>
      <c r="E27" s="52">
        <v>7487.0510000000004</v>
      </c>
      <c r="F27" s="210">
        <v>31.202836999999999</v>
      </c>
      <c r="G27" s="52">
        <v>37842.913999999997</v>
      </c>
      <c r="H27" s="210">
        <v>44.956167000000001</v>
      </c>
      <c r="I27" s="52">
        <v>392.01179999999999</v>
      </c>
      <c r="J27" s="210">
        <v>30.553878999999998</v>
      </c>
      <c r="K27" s="52">
        <v>66.429552999999999</v>
      </c>
      <c r="L27" s="210">
        <v>46.463416000000002</v>
      </c>
      <c r="M27" s="52">
        <v>458.44135</v>
      </c>
      <c r="N27" s="210">
        <v>32.148989999999998</v>
      </c>
      <c r="P27" s="243"/>
      <c r="Q27" s="210"/>
      <c r="R27" s="243"/>
      <c r="S27" s="243"/>
      <c r="T27" s="243"/>
      <c r="U27" s="243"/>
      <c r="V27" s="243"/>
      <c r="W27" s="243"/>
      <c r="X27" s="243"/>
      <c r="Y27" s="243"/>
      <c r="Z27" s="243"/>
      <c r="AA27" s="243"/>
      <c r="AB27" s="243"/>
      <c r="AC27" s="243"/>
    </row>
    <row r="28" spans="2:29" x14ac:dyDescent="0.2">
      <c r="B28" s="74" t="s">
        <v>543</v>
      </c>
      <c r="C28" s="91">
        <v>79955</v>
      </c>
      <c r="D28" s="210">
        <v>21.036959</v>
      </c>
      <c r="E28" s="91">
        <v>7267.0619999999999</v>
      </c>
      <c r="F28" s="210">
        <v>30.286016</v>
      </c>
      <c r="G28" s="91">
        <v>14283.093000000001</v>
      </c>
      <c r="H28" s="210">
        <v>16.967856000000001</v>
      </c>
      <c r="I28" s="91">
        <v>383.26137</v>
      </c>
      <c r="J28" s="210">
        <v>29.871859000000001</v>
      </c>
      <c r="K28" s="91">
        <v>25.397476999999999</v>
      </c>
      <c r="L28" s="210">
        <v>17.763985000000002</v>
      </c>
      <c r="M28" s="91">
        <v>408.65884999999997</v>
      </c>
      <c r="N28" s="210">
        <v>28.657910000000001</v>
      </c>
      <c r="P28" s="243"/>
      <c r="Q28" s="210"/>
      <c r="R28" s="243"/>
      <c r="S28" s="243"/>
      <c r="T28" s="243"/>
      <c r="U28" s="243"/>
      <c r="V28" s="243"/>
      <c r="W28" s="243"/>
      <c r="X28" s="243"/>
      <c r="Y28" s="243"/>
      <c r="Z28" s="243"/>
      <c r="AA28" s="243"/>
      <c r="AB28" s="243"/>
      <c r="AC28" s="243"/>
    </row>
    <row r="29" spans="2:29" ht="14.25" x14ac:dyDescent="0.2">
      <c r="B29" s="92" t="s">
        <v>440</v>
      </c>
      <c r="C29" s="52">
        <v>18665</v>
      </c>
      <c r="D29" s="210">
        <v>4.9109049999999996</v>
      </c>
      <c r="E29" s="52">
        <v>1030.779</v>
      </c>
      <c r="F29" s="210">
        <v>4.2958460000000001</v>
      </c>
      <c r="G29" s="52">
        <v>1703.124</v>
      </c>
      <c r="H29" s="210">
        <v>2.0232570000000001</v>
      </c>
      <c r="I29" s="52">
        <v>44.634050000000002</v>
      </c>
      <c r="J29" s="210">
        <v>3.4788329999999998</v>
      </c>
      <c r="K29" s="52">
        <v>2.8196129999999999</v>
      </c>
      <c r="L29" s="210">
        <v>1.9721470000000001</v>
      </c>
      <c r="M29" s="52">
        <v>47.453670000000002</v>
      </c>
      <c r="N29" s="210">
        <v>3.3277700000000001</v>
      </c>
      <c r="P29" s="243"/>
      <c r="Q29" s="210"/>
      <c r="R29" s="243"/>
      <c r="S29" s="243"/>
      <c r="T29" s="243"/>
      <c r="U29" s="243"/>
      <c r="V29" s="243"/>
      <c r="W29" s="243"/>
      <c r="X29" s="243"/>
      <c r="Y29" s="243"/>
      <c r="Z29" s="243"/>
      <c r="AA29" s="243"/>
      <c r="AB29" s="243"/>
      <c r="AC29" s="243"/>
    </row>
    <row r="30" spans="2:29" x14ac:dyDescent="0.2">
      <c r="B30" s="92" t="s">
        <v>88</v>
      </c>
      <c r="C30" s="52">
        <v>61290</v>
      </c>
      <c r="D30" s="210">
        <v>16.126054</v>
      </c>
      <c r="E30" s="52">
        <v>6236.2830000000004</v>
      </c>
      <c r="F30" s="210">
        <v>25.990169999999999</v>
      </c>
      <c r="G30" s="52">
        <v>12579.968999999999</v>
      </c>
      <c r="H30" s="210">
        <v>14.944599</v>
      </c>
      <c r="I30" s="52">
        <v>338.62732</v>
      </c>
      <c r="J30" s="210">
        <v>26.393027</v>
      </c>
      <c r="K30" s="52">
        <v>22.577864000000002</v>
      </c>
      <c r="L30" s="210">
        <v>15.791838</v>
      </c>
      <c r="M30" s="52">
        <v>361.20517999999998</v>
      </c>
      <c r="N30" s="210">
        <v>25.33014</v>
      </c>
      <c r="P30" s="243"/>
      <c r="Q30" s="210"/>
      <c r="R30" s="243"/>
      <c r="S30" s="243"/>
      <c r="T30" s="243"/>
      <c r="U30" s="243"/>
      <c r="V30" s="243"/>
      <c r="W30" s="243"/>
      <c r="X30" s="243"/>
      <c r="Y30" s="243"/>
      <c r="Z30" s="243"/>
      <c r="AA30" s="243"/>
      <c r="AB30" s="243"/>
      <c r="AC30" s="243"/>
    </row>
    <row r="31" spans="2:29" x14ac:dyDescent="0.2">
      <c r="B31" s="284" t="s">
        <v>89</v>
      </c>
      <c r="C31" s="285"/>
      <c r="D31" s="285"/>
      <c r="E31" s="285"/>
      <c r="F31" s="285"/>
      <c r="G31" s="285"/>
      <c r="H31" s="285"/>
      <c r="I31" s="285"/>
      <c r="J31" s="285"/>
      <c r="K31" s="285"/>
      <c r="L31" s="285"/>
      <c r="M31" s="285"/>
      <c r="N31" s="285"/>
      <c r="P31" s="243"/>
      <c r="Q31" s="210"/>
      <c r="R31" s="243"/>
      <c r="S31" s="243"/>
      <c r="T31" s="243"/>
      <c r="U31" s="243"/>
      <c r="V31" s="243"/>
      <c r="W31" s="243"/>
      <c r="X31" s="243"/>
      <c r="Y31" s="243"/>
      <c r="Z31" s="243"/>
      <c r="AA31" s="243"/>
      <c r="AB31" s="243"/>
      <c r="AC31" s="243"/>
    </row>
    <row r="32" spans="2:29" ht="14.25" x14ac:dyDescent="0.2">
      <c r="B32" s="57" t="s">
        <v>439</v>
      </c>
      <c r="C32" s="91">
        <v>195568</v>
      </c>
      <c r="D32" s="210">
        <v>51.456260999999998</v>
      </c>
      <c r="E32" s="77">
        <v>8351.8492999999999</v>
      </c>
      <c r="F32" s="210">
        <v>34.806949000000003</v>
      </c>
      <c r="G32" s="77">
        <v>13472.428</v>
      </c>
      <c r="H32" s="210">
        <v>16.004811</v>
      </c>
      <c r="I32" s="77">
        <v>450.94297999999998</v>
      </c>
      <c r="J32" s="210">
        <v>35.147047000000001</v>
      </c>
      <c r="K32" s="77">
        <v>21.420912000000001</v>
      </c>
      <c r="L32" s="210">
        <v>14.982620000000001</v>
      </c>
      <c r="M32" s="77">
        <v>472.36389000000003</v>
      </c>
      <c r="N32" s="210">
        <v>33.125332999999998</v>
      </c>
      <c r="P32" s="243"/>
      <c r="Q32" s="243"/>
      <c r="R32" s="243"/>
      <c r="S32" s="243"/>
      <c r="T32" s="243"/>
      <c r="U32" s="243"/>
      <c r="V32" s="243"/>
      <c r="W32" s="243"/>
      <c r="X32" s="243"/>
      <c r="Y32" s="243"/>
      <c r="Z32" s="243"/>
      <c r="AA32" s="243"/>
      <c r="AB32" s="243"/>
      <c r="AC32" s="243"/>
    </row>
    <row r="33" spans="2:29" ht="14.25" x14ac:dyDescent="0.2">
      <c r="B33" s="57" t="s">
        <v>468</v>
      </c>
      <c r="C33" s="52">
        <v>24498</v>
      </c>
      <c r="D33" s="210">
        <v>6.44564</v>
      </c>
      <c r="E33" s="91">
        <v>2026.9005999999999</v>
      </c>
      <c r="F33" s="210">
        <v>8.4472579999999997</v>
      </c>
      <c r="G33" s="91">
        <v>5237.0720000000001</v>
      </c>
      <c r="H33" s="210">
        <v>6.2214729999999996</v>
      </c>
      <c r="I33" s="91">
        <v>104.49838</v>
      </c>
      <c r="J33" s="210">
        <v>8.1447310000000002</v>
      </c>
      <c r="K33" s="91">
        <v>9.2186240000000002</v>
      </c>
      <c r="L33" s="210">
        <v>6.4478650000000002</v>
      </c>
      <c r="M33" s="91">
        <v>113.717</v>
      </c>
      <c r="N33" s="210">
        <v>7.9746009999999998</v>
      </c>
      <c r="P33" s="243"/>
      <c r="Q33" s="243"/>
      <c r="R33" s="243"/>
      <c r="S33" s="243"/>
      <c r="T33" s="243"/>
      <c r="U33" s="243"/>
      <c r="V33" s="243"/>
      <c r="W33" s="243"/>
      <c r="X33" s="243"/>
      <c r="Y33" s="243"/>
      <c r="Z33" s="243"/>
      <c r="AA33" s="243"/>
      <c r="AB33" s="243"/>
      <c r="AC33" s="243"/>
    </row>
    <row r="34" spans="2:29" x14ac:dyDescent="0.2">
      <c r="B34" s="92" t="s">
        <v>90</v>
      </c>
      <c r="C34" s="91">
        <v>11166</v>
      </c>
      <c r="D34" s="210">
        <v>2.9379550000000001</v>
      </c>
      <c r="E34" s="52">
        <v>880.03110000000004</v>
      </c>
      <c r="F34" s="210">
        <v>3.6675949999999999</v>
      </c>
      <c r="G34" s="52">
        <v>2933.3209999999999</v>
      </c>
      <c r="H34" s="210">
        <v>3.4846910000000002</v>
      </c>
      <c r="I34" s="52">
        <v>43.839010000000002</v>
      </c>
      <c r="J34" s="210">
        <v>3.4168660000000002</v>
      </c>
      <c r="K34" s="52">
        <v>5.0529580000000003</v>
      </c>
      <c r="L34" s="210">
        <v>3.5342349999999998</v>
      </c>
      <c r="M34" s="52">
        <v>48.891970000000001</v>
      </c>
      <c r="N34" s="210">
        <v>3.4286340000000002</v>
      </c>
      <c r="P34" s="243"/>
      <c r="Q34" s="243"/>
      <c r="R34" s="243"/>
      <c r="S34" s="243"/>
      <c r="T34" s="243"/>
      <c r="U34" s="243"/>
      <c r="V34" s="243"/>
      <c r="W34" s="243"/>
      <c r="X34" s="243"/>
      <c r="Y34" s="243"/>
      <c r="Z34" s="243"/>
      <c r="AA34" s="243"/>
      <c r="AB34" s="243"/>
      <c r="AC34" s="243"/>
    </row>
    <row r="35" spans="2:29" x14ac:dyDescent="0.2">
      <c r="B35" s="92" t="s">
        <v>701</v>
      </c>
      <c r="C35" s="52">
        <v>13332</v>
      </c>
      <c r="D35" s="210">
        <v>3.5076849999999999</v>
      </c>
      <c r="E35" s="52">
        <v>1146.8695</v>
      </c>
      <c r="F35" s="210">
        <v>4.7796630000000002</v>
      </c>
      <c r="G35" s="52">
        <v>2303.7510000000002</v>
      </c>
      <c r="H35" s="210">
        <v>2.7367819999999998</v>
      </c>
      <c r="I35" s="52">
        <v>60.659370000000003</v>
      </c>
      <c r="J35" s="210">
        <v>4.7278650000000004</v>
      </c>
      <c r="K35" s="52">
        <v>4.165667</v>
      </c>
      <c r="L35" s="210">
        <v>2.9136299999999999</v>
      </c>
      <c r="M35" s="52">
        <v>64.825029999999998</v>
      </c>
      <c r="N35" s="210">
        <v>4.5459670000000001</v>
      </c>
      <c r="P35" s="243"/>
      <c r="Q35" s="243"/>
      <c r="R35" s="243"/>
      <c r="S35" s="243"/>
      <c r="T35" s="243"/>
      <c r="U35" s="243"/>
      <c r="V35" s="243"/>
      <c r="W35" s="243"/>
      <c r="X35" s="243"/>
      <c r="Y35" s="243"/>
      <c r="Z35" s="243"/>
      <c r="AA35" s="243"/>
      <c r="AB35" s="243"/>
      <c r="AC35" s="243"/>
    </row>
    <row r="36" spans="2:29" x14ac:dyDescent="0.2">
      <c r="B36" s="57" t="s">
        <v>64</v>
      </c>
      <c r="C36" s="91">
        <v>75873</v>
      </c>
      <c r="D36" s="210">
        <v>19.963193</v>
      </c>
      <c r="E36" s="91">
        <v>8326.4735999999994</v>
      </c>
      <c r="F36" s="210">
        <v>34.701194000000001</v>
      </c>
      <c r="G36" s="91">
        <v>16813.266</v>
      </c>
      <c r="H36" s="210">
        <v>19.97362</v>
      </c>
      <c r="I36" s="91">
        <v>460.49160999999998</v>
      </c>
      <c r="J36" s="210">
        <v>35.891278</v>
      </c>
      <c r="K36" s="91">
        <v>29.591996999999999</v>
      </c>
      <c r="L36" s="210">
        <v>20.697794999999999</v>
      </c>
      <c r="M36" s="91">
        <v>490.08359999999999</v>
      </c>
      <c r="N36" s="210">
        <v>34.367958000000002</v>
      </c>
      <c r="P36" s="243"/>
      <c r="Q36" s="243"/>
      <c r="R36" s="243"/>
      <c r="S36" s="243"/>
      <c r="T36" s="243"/>
      <c r="U36" s="243"/>
      <c r="V36" s="243"/>
      <c r="W36" s="243"/>
      <c r="X36" s="243"/>
      <c r="Y36" s="243"/>
      <c r="Z36" s="243"/>
      <c r="AA36" s="243"/>
      <c r="AB36" s="243"/>
      <c r="AC36" s="243"/>
    </row>
    <row r="37" spans="2:29" x14ac:dyDescent="0.2">
      <c r="B37" s="92" t="s">
        <v>90</v>
      </c>
      <c r="C37" s="52">
        <v>28760</v>
      </c>
      <c r="D37" s="210">
        <v>7.5671489999999997</v>
      </c>
      <c r="E37" s="52">
        <v>3336.5904</v>
      </c>
      <c r="F37" s="210">
        <v>13.905487000000001</v>
      </c>
      <c r="G37" s="52">
        <v>7175.1350000000002</v>
      </c>
      <c r="H37" s="210">
        <v>8.5238300000000002</v>
      </c>
      <c r="I37" s="52">
        <v>188.32688999999999</v>
      </c>
      <c r="J37" s="210">
        <v>14.678428</v>
      </c>
      <c r="K37" s="52">
        <v>12.346413999999999</v>
      </c>
      <c r="L37" s="210">
        <v>8.6355629999999994</v>
      </c>
      <c r="M37" s="77">
        <v>200.67330999999999</v>
      </c>
      <c r="N37" s="210">
        <v>14.072562</v>
      </c>
      <c r="P37" s="243"/>
      <c r="Q37" s="243"/>
      <c r="R37" s="243"/>
      <c r="S37" s="243"/>
      <c r="T37" s="243"/>
      <c r="U37" s="243"/>
      <c r="V37" s="243"/>
      <c r="W37" s="243"/>
      <c r="X37" s="243"/>
      <c r="Y37" s="243"/>
      <c r="Z37" s="243"/>
      <c r="AA37" s="243"/>
      <c r="AB37" s="243"/>
      <c r="AC37" s="243"/>
    </row>
    <row r="38" spans="2:29" x14ac:dyDescent="0.2">
      <c r="B38" s="92" t="s">
        <v>701</v>
      </c>
      <c r="C38" s="91">
        <v>47113</v>
      </c>
      <c r="D38" s="210">
        <v>12.396045000000001</v>
      </c>
      <c r="E38" s="52">
        <v>4989.8833000000004</v>
      </c>
      <c r="F38" s="210">
        <v>20.795707</v>
      </c>
      <c r="G38" s="52">
        <v>9638.1309999999994</v>
      </c>
      <c r="H38" s="210">
        <v>11.44979</v>
      </c>
      <c r="I38" s="52">
        <v>272.16471000000001</v>
      </c>
      <c r="J38" s="210">
        <v>21.21285</v>
      </c>
      <c r="K38" s="52">
        <v>17.245583</v>
      </c>
      <c r="L38" s="210">
        <v>12.062232</v>
      </c>
      <c r="M38" s="77">
        <v>289.41028999999997</v>
      </c>
      <c r="N38" s="210">
        <v>20.295396</v>
      </c>
      <c r="P38" s="243"/>
      <c r="Q38" s="243"/>
      <c r="R38" s="243"/>
      <c r="S38" s="243"/>
      <c r="T38" s="243"/>
      <c r="U38" s="243"/>
      <c r="V38" s="243"/>
      <c r="W38" s="243"/>
      <c r="X38" s="243"/>
      <c r="Y38" s="243"/>
      <c r="Z38" s="243"/>
      <c r="AA38" s="243"/>
      <c r="AB38" s="243"/>
      <c r="AC38" s="243"/>
    </row>
    <row r="39" spans="2:29" x14ac:dyDescent="0.2">
      <c r="B39" s="57" t="s">
        <v>91</v>
      </c>
      <c r="C39" s="52">
        <v>84127</v>
      </c>
      <c r="D39" s="210">
        <v>22.134905</v>
      </c>
      <c r="E39" s="52">
        <v>5289.5519000000004</v>
      </c>
      <c r="F39" s="210">
        <v>22.044598000000001</v>
      </c>
      <c r="G39" s="52">
        <v>48654.593999999997</v>
      </c>
      <c r="H39" s="210">
        <v>57.800096000000003</v>
      </c>
      <c r="I39" s="52">
        <v>267.08517000000001</v>
      </c>
      <c r="J39" s="210">
        <v>20.816943999999999</v>
      </c>
      <c r="K39" s="52">
        <v>82.740202999999994</v>
      </c>
      <c r="L39" s="210">
        <v>57.871720000000003</v>
      </c>
      <c r="M39" s="77">
        <v>349.82537000000002</v>
      </c>
      <c r="N39" s="210">
        <v>24.532108000000001</v>
      </c>
      <c r="P39" s="243"/>
      <c r="Q39" s="243"/>
      <c r="R39" s="243"/>
      <c r="S39" s="243"/>
      <c r="T39" s="243"/>
      <c r="U39" s="243"/>
      <c r="V39" s="243"/>
      <c r="W39" s="243"/>
      <c r="X39" s="243"/>
      <c r="Y39" s="243"/>
      <c r="Z39" s="243"/>
      <c r="AA39" s="243"/>
      <c r="AB39" s="243"/>
      <c r="AC39" s="243"/>
    </row>
    <row r="40" spans="2:29" x14ac:dyDescent="0.2">
      <c r="B40" s="284" t="s">
        <v>92</v>
      </c>
      <c r="C40" s="285"/>
      <c r="D40" s="285"/>
      <c r="E40" s="285"/>
      <c r="F40" s="285"/>
      <c r="G40" s="285"/>
      <c r="H40" s="285"/>
      <c r="I40" s="285"/>
      <c r="J40" s="285"/>
      <c r="K40" s="285"/>
      <c r="L40" s="285"/>
      <c r="M40" s="285"/>
      <c r="N40" s="285"/>
      <c r="P40" s="243"/>
      <c r="Q40" s="243"/>
      <c r="R40" s="243"/>
      <c r="S40" s="243"/>
      <c r="T40" s="243"/>
      <c r="U40" s="243"/>
      <c r="V40" s="243"/>
      <c r="W40" s="243"/>
      <c r="X40" s="243"/>
      <c r="Y40" s="243"/>
      <c r="Z40" s="243"/>
      <c r="AA40" s="243"/>
      <c r="AB40" s="243"/>
      <c r="AC40" s="243"/>
    </row>
    <row r="41" spans="2:29" ht="13.5" thickBot="1" x14ac:dyDescent="0.25">
      <c r="B41" s="122" t="s">
        <v>0</v>
      </c>
      <c r="C41" s="134">
        <f t="shared" ref="C41:N41" si="0">SUM(C7:C11)</f>
        <v>380066</v>
      </c>
      <c r="D41" s="214">
        <f t="shared" si="0"/>
        <v>99.999998999999988</v>
      </c>
      <c r="E41" s="123">
        <f t="shared" si="0"/>
        <v>23994.775299999998</v>
      </c>
      <c r="F41" s="214">
        <f t="shared" si="0"/>
        <v>99.999999000000003</v>
      </c>
      <c r="G41" s="123">
        <f t="shared" si="0"/>
        <v>84177.36</v>
      </c>
      <c r="H41" s="214">
        <f t="shared" si="0"/>
        <v>100</v>
      </c>
      <c r="I41" s="123">
        <f t="shared" si="0"/>
        <v>1283.01812</v>
      </c>
      <c r="J41" s="214">
        <f t="shared" si="0"/>
        <v>99.999999000000003</v>
      </c>
      <c r="K41" s="123">
        <f t="shared" si="0"/>
        <v>142.97173699999999</v>
      </c>
      <c r="L41" s="214">
        <f t="shared" si="0"/>
        <v>100</v>
      </c>
      <c r="M41" s="123">
        <f t="shared" si="0"/>
        <v>1425.9898700000001</v>
      </c>
      <c r="N41" s="214">
        <f t="shared" si="0"/>
        <v>100</v>
      </c>
      <c r="P41" s="243"/>
      <c r="Q41" s="243"/>
      <c r="R41" s="243"/>
      <c r="S41" s="243"/>
      <c r="T41" s="243"/>
      <c r="U41" s="243"/>
      <c r="V41" s="243"/>
      <c r="W41" s="243"/>
      <c r="X41" s="243"/>
      <c r="Y41" s="243"/>
      <c r="Z41" s="243"/>
      <c r="AA41" s="243"/>
      <c r="AB41" s="243"/>
      <c r="AC41" s="243"/>
    </row>
    <row r="42" spans="2:29" x14ac:dyDescent="0.2">
      <c r="P42" s="243"/>
      <c r="Q42" s="243"/>
      <c r="R42" s="243"/>
      <c r="S42" s="243"/>
      <c r="T42" s="243"/>
      <c r="U42" s="243"/>
      <c r="V42" s="243"/>
      <c r="W42" s="243"/>
      <c r="X42" s="243"/>
      <c r="Y42" s="243"/>
      <c r="Z42" s="243"/>
      <c r="AA42" s="243"/>
      <c r="AB42" s="243"/>
      <c r="AC42" s="243"/>
    </row>
    <row r="43" spans="2:29" x14ac:dyDescent="0.2">
      <c r="B43" s="67" t="s">
        <v>18</v>
      </c>
      <c r="P43" s="243"/>
      <c r="Q43" s="243"/>
      <c r="R43" s="243"/>
      <c r="S43" s="243"/>
      <c r="T43" s="243"/>
      <c r="U43" s="243"/>
      <c r="V43" s="243"/>
      <c r="W43" s="243"/>
      <c r="X43" s="243"/>
      <c r="Y43" s="243"/>
      <c r="Z43" s="243"/>
      <c r="AA43" s="243"/>
      <c r="AB43" s="243"/>
      <c r="AC43" s="243"/>
    </row>
    <row r="44" spans="2:29" x14ac:dyDescent="0.2">
      <c r="B44" s="67" t="s">
        <v>457</v>
      </c>
    </row>
    <row r="45" spans="2:29" x14ac:dyDescent="0.2">
      <c r="B45" s="67" t="s">
        <v>441</v>
      </c>
    </row>
    <row r="46" spans="2:29" x14ac:dyDescent="0.2">
      <c r="B46" s="67" t="s">
        <v>458</v>
      </c>
    </row>
    <row r="47" spans="2:29" x14ac:dyDescent="0.2">
      <c r="B47" s="67" t="s">
        <v>442</v>
      </c>
    </row>
    <row r="48" spans="2:29" x14ac:dyDescent="0.2">
      <c r="B48" s="67" t="s">
        <v>666</v>
      </c>
    </row>
    <row r="49" spans="2:2" x14ac:dyDescent="0.2">
      <c r="B49" s="67" t="s">
        <v>443</v>
      </c>
    </row>
    <row r="50" spans="2:2" x14ac:dyDescent="0.2">
      <c r="B50" s="94" t="s">
        <v>469</v>
      </c>
    </row>
  </sheetData>
  <mergeCells count="13">
    <mergeCell ref="K4:L4"/>
    <mergeCell ref="M4:N4"/>
    <mergeCell ref="B40:N40"/>
    <mergeCell ref="B6:N6"/>
    <mergeCell ref="B12:N12"/>
    <mergeCell ref="B18:N18"/>
    <mergeCell ref="B24:N24"/>
    <mergeCell ref="B31:N31"/>
    <mergeCell ref="B4:B5"/>
    <mergeCell ref="C4:D4"/>
    <mergeCell ref="E4:F4"/>
    <mergeCell ref="G4:H4"/>
    <mergeCell ref="I4:J4"/>
  </mergeCells>
  <pageMargins left="0.78740157480314965" right="0.78740157480314965" top="0.98425196850393704" bottom="0.98425196850393704" header="0.51181102362204722" footer="0.51181102362204722"/>
  <pageSetup paperSize="9" scale="68" orientation="landscape" r:id="rId1"/>
  <headerFooter alignWithMargins="0"/>
  <colBreaks count="1" manualBreakCount="1">
    <brk id="14" max="42" man="1"/>
  </col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3712"/>
    <pageSetUpPr fitToPage="1"/>
  </sheetPr>
  <dimension ref="A1:M51"/>
  <sheetViews>
    <sheetView showGridLines="0" zoomScaleNormal="100" zoomScaleSheetLayoutView="100" workbookViewId="0">
      <selection activeCell="D38" sqref="D38"/>
    </sheetView>
  </sheetViews>
  <sheetFormatPr baseColWidth="10" defaultRowHeight="12.75" x14ac:dyDescent="0.2"/>
  <cols>
    <col min="1" max="1" width="2.7109375" style="18" customWidth="1"/>
    <col min="2" max="2" width="20.7109375" style="82" customWidth="1"/>
    <col min="3" max="7" width="15.7109375" style="74" customWidth="1"/>
    <col min="8" max="11" width="15.7109375" style="82" customWidth="1"/>
    <col min="12" max="12" width="10.7109375" style="82" customWidth="1"/>
    <col min="13" max="16384" width="11.42578125" style="82"/>
  </cols>
  <sheetData>
    <row r="1" spans="1:13" ht="15.75" x14ac:dyDescent="0.2">
      <c r="A1" s="55"/>
      <c r="B1" s="53" t="str">
        <f>Inhaltsverzeichnis!B57&amp;" "&amp;Inhaltsverzeichnis!C57&amp;" "&amp;Inhaltsverzeichnis!D57</f>
        <v>Tabelle 25:  Pflichtige, steuerbares Einkommen und Einkommenssteuer nach Stufe des steuerbaren Einkommens und Tarifart, 2017</v>
      </c>
      <c r="C1" s="87"/>
      <c r="D1" s="87"/>
      <c r="E1" s="87"/>
      <c r="F1" s="87"/>
      <c r="G1" s="87"/>
      <c r="H1" s="54"/>
      <c r="I1" s="54"/>
      <c r="J1" s="54"/>
      <c r="K1" s="54"/>
      <c r="L1" s="54"/>
    </row>
    <row r="2" spans="1:13" ht="15" x14ac:dyDescent="0.2">
      <c r="A2" s="55"/>
      <c r="B2" s="195"/>
      <c r="C2" s="87"/>
      <c r="D2" s="87"/>
      <c r="E2" s="87"/>
      <c r="F2" s="87"/>
      <c r="G2" s="87"/>
      <c r="H2" s="54"/>
      <c r="I2" s="54"/>
      <c r="J2" s="54"/>
      <c r="K2" s="54"/>
      <c r="L2" s="54"/>
    </row>
    <row r="4" spans="1:13" ht="18.75" customHeight="1" x14ac:dyDescent="0.2">
      <c r="B4" s="318" t="s">
        <v>585</v>
      </c>
      <c r="C4" s="277" t="s">
        <v>471</v>
      </c>
      <c r="D4" s="277"/>
      <c r="E4" s="277" t="s">
        <v>71</v>
      </c>
      <c r="F4" s="282"/>
      <c r="G4" s="275" t="s">
        <v>93</v>
      </c>
      <c r="H4" s="275"/>
      <c r="I4" s="277" t="s">
        <v>685</v>
      </c>
      <c r="J4" s="277" t="s">
        <v>586</v>
      </c>
      <c r="K4" s="277" t="s">
        <v>587</v>
      </c>
    </row>
    <row r="5" spans="1:13" x14ac:dyDescent="0.2">
      <c r="B5" s="280"/>
      <c r="C5" s="277"/>
      <c r="D5" s="277"/>
      <c r="E5" s="282"/>
      <c r="F5" s="282"/>
      <c r="G5" s="275"/>
      <c r="H5" s="275"/>
      <c r="I5" s="275"/>
      <c r="J5" s="275"/>
      <c r="K5" s="275"/>
    </row>
    <row r="6" spans="1:13" ht="39" customHeight="1" x14ac:dyDescent="0.2">
      <c r="B6" s="280"/>
      <c r="C6" s="117" t="s">
        <v>1</v>
      </c>
      <c r="D6" s="118" t="s">
        <v>514</v>
      </c>
      <c r="E6" s="118" t="s">
        <v>515</v>
      </c>
      <c r="F6" s="118" t="s">
        <v>514</v>
      </c>
      <c r="G6" s="118" t="s">
        <v>516</v>
      </c>
      <c r="H6" s="118" t="s">
        <v>514</v>
      </c>
      <c r="I6" s="276"/>
      <c r="J6" s="276"/>
      <c r="K6" s="276"/>
    </row>
    <row r="7" spans="1:13" x14ac:dyDescent="0.2">
      <c r="B7" s="284" t="s">
        <v>94</v>
      </c>
      <c r="C7" s="314"/>
      <c r="D7" s="314"/>
      <c r="E7" s="314"/>
      <c r="F7" s="314"/>
      <c r="G7" s="314"/>
      <c r="H7" s="314"/>
      <c r="I7" s="314"/>
      <c r="J7" s="314"/>
      <c r="K7" s="314"/>
    </row>
    <row r="8" spans="1:13" x14ac:dyDescent="0.2">
      <c r="B8" s="88">
        <v>0</v>
      </c>
      <c r="C8" s="77">
        <v>43583.036780000002</v>
      </c>
      <c r="D8" s="210">
        <v>19.161164540000001</v>
      </c>
      <c r="E8" s="100">
        <v>0</v>
      </c>
      <c r="F8" s="210">
        <v>0</v>
      </c>
      <c r="G8" s="100">
        <v>0</v>
      </c>
      <c r="H8" s="210">
        <v>0</v>
      </c>
      <c r="I8" s="100">
        <v>0</v>
      </c>
      <c r="J8" s="100">
        <v>0</v>
      </c>
      <c r="K8" s="210">
        <v>0</v>
      </c>
    </row>
    <row r="9" spans="1:13" x14ac:dyDescent="0.2">
      <c r="B9" s="88" t="s">
        <v>19</v>
      </c>
      <c r="C9" s="77">
        <v>11920.16893</v>
      </c>
      <c r="D9" s="210">
        <v>5.2406701099999999</v>
      </c>
      <c r="E9" s="77">
        <v>55748.38</v>
      </c>
      <c r="F9" s="210">
        <v>0.59455340000000001</v>
      </c>
      <c r="G9" s="77">
        <v>737199.8</v>
      </c>
      <c r="H9" s="210">
        <v>0.14157500000000001</v>
      </c>
      <c r="I9" s="52">
        <v>4676.8109999999997</v>
      </c>
      <c r="J9" s="77">
        <v>61.844749999999998</v>
      </c>
      <c r="K9" s="210">
        <v>1.32237</v>
      </c>
    </row>
    <row r="10" spans="1:13" x14ac:dyDescent="0.2">
      <c r="B10" s="88" t="s">
        <v>20</v>
      </c>
      <c r="C10" s="77">
        <v>12480.15833</v>
      </c>
      <c r="D10" s="210">
        <v>5.4868679399999998</v>
      </c>
      <c r="E10" s="77">
        <v>190884.65</v>
      </c>
      <c r="F10" s="210">
        <v>2.0357742000000001</v>
      </c>
      <c r="G10" s="77">
        <v>3683943.2</v>
      </c>
      <c r="H10" s="210">
        <v>0.70747990000000005</v>
      </c>
      <c r="I10" s="52">
        <v>15295.050999999999</v>
      </c>
      <c r="J10" s="52">
        <v>295.18401</v>
      </c>
      <c r="K10" s="210">
        <v>1.929932</v>
      </c>
    </row>
    <row r="11" spans="1:13" x14ac:dyDescent="0.2">
      <c r="B11" s="88" t="s">
        <v>21</v>
      </c>
      <c r="C11" s="77">
        <v>19628.10384</v>
      </c>
      <c r="D11" s="210">
        <v>8.6294429000000008</v>
      </c>
      <c r="E11" s="77">
        <v>488224.55</v>
      </c>
      <c r="F11" s="210">
        <v>5.2068874999999997</v>
      </c>
      <c r="G11" s="77">
        <v>13945611.699999999</v>
      </c>
      <c r="H11" s="210">
        <v>2.6781738000000002</v>
      </c>
      <c r="I11" s="52">
        <v>24873.75</v>
      </c>
      <c r="J11" s="52">
        <v>710.49204999999995</v>
      </c>
      <c r="K11" s="210">
        <v>2.8563930000000002</v>
      </c>
    </row>
    <row r="12" spans="1:13" x14ac:dyDescent="0.2">
      <c r="B12" s="88" t="s">
        <v>22</v>
      </c>
      <c r="C12" s="77">
        <v>60444.837079999998</v>
      </c>
      <c r="D12" s="210">
        <v>26.574409549999999</v>
      </c>
      <c r="E12" s="77">
        <v>2457476.67</v>
      </c>
      <c r="F12" s="210">
        <v>26.208851299999999</v>
      </c>
      <c r="G12" s="77">
        <v>106751327.5</v>
      </c>
      <c r="H12" s="210">
        <v>20.5009728</v>
      </c>
      <c r="I12" s="52">
        <v>40656.519</v>
      </c>
      <c r="J12" s="52">
        <v>1766.0950499999999</v>
      </c>
      <c r="K12" s="210">
        <v>4.3439410000000001</v>
      </c>
    </row>
    <row r="13" spans="1:13" x14ac:dyDescent="0.2">
      <c r="B13" s="88" t="s">
        <v>23</v>
      </c>
      <c r="C13" s="77">
        <v>52581.491309999998</v>
      </c>
      <c r="D13" s="210">
        <v>23.117310790000001</v>
      </c>
      <c r="E13" s="77">
        <v>3167952.75</v>
      </c>
      <c r="F13" s="210">
        <v>33.786039000000002</v>
      </c>
      <c r="G13" s="77">
        <v>178330934.90000001</v>
      </c>
      <c r="H13" s="210">
        <v>34.247420900000002</v>
      </c>
      <c r="I13" s="52">
        <v>60248.438999999998</v>
      </c>
      <c r="J13" s="52">
        <v>3391.5153500000001</v>
      </c>
      <c r="K13" s="210">
        <v>5.6292169999999997</v>
      </c>
      <c r="M13" s="196"/>
    </row>
    <row r="14" spans="1:13" x14ac:dyDescent="0.2">
      <c r="B14" s="88" t="s">
        <v>24</v>
      </c>
      <c r="C14" s="77">
        <v>16436.686829999999</v>
      </c>
      <c r="D14" s="210">
        <v>7.2263450200000001</v>
      </c>
      <c r="E14" s="77">
        <v>1399513.79</v>
      </c>
      <c r="F14" s="210">
        <v>14.9257364</v>
      </c>
      <c r="G14" s="77">
        <v>93408614.599999994</v>
      </c>
      <c r="H14" s="210">
        <v>17.938582199999999</v>
      </c>
      <c r="I14" s="52">
        <v>85145.736000000004</v>
      </c>
      <c r="J14" s="52">
        <v>5682.9345000000003</v>
      </c>
      <c r="K14" s="210">
        <v>6.6743620000000004</v>
      </c>
    </row>
    <row r="15" spans="1:13" x14ac:dyDescent="0.2">
      <c r="B15" s="88" t="s">
        <v>25</v>
      </c>
      <c r="C15" s="77">
        <v>7600.2905000000001</v>
      </c>
      <c r="D15" s="210">
        <v>3.3414472200000001</v>
      </c>
      <c r="E15" s="77">
        <v>889694.39</v>
      </c>
      <c r="F15" s="210">
        <v>9.4885409000000003</v>
      </c>
      <c r="G15" s="77">
        <v>66106961.100000001</v>
      </c>
      <c r="H15" s="210">
        <v>12.6954581</v>
      </c>
      <c r="I15" s="52">
        <v>117060.577</v>
      </c>
      <c r="J15" s="52">
        <v>8697.9518800000005</v>
      </c>
      <c r="K15" s="210">
        <v>7.4302999999999999</v>
      </c>
    </row>
    <row r="16" spans="1:13" x14ac:dyDescent="0.2">
      <c r="B16" s="88" t="s">
        <v>26</v>
      </c>
      <c r="C16" s="77">
        <v>2051.24395</v>
      </c>
      <c r="D16" s="210">
        <v>0.90182386999999997</v>
      </c>
      <c r="E16" s="77">
        <v>377479.89</v>
      </c>
      <c r="F16" s="210">
        <v>4.0258019999999997</v>
      </c>
      <c r="G16" s="77">
        <v>30364817.699999999</v>
      </c>
      <c r="H16" s="210">
        <v>5.8313870000000003</v>
      </c>
      <c r="I16" s="52">
        <v>184024.86600000001</v>
      </c>
      <c r="J16" s="52">
        <v>14803.123600000001</v>
      </c>
      <c r="K16" s="210">
        <v>8.0440889999999996</v>
      </c>
    </row>
    <row r="17" spans="2:11" x14ac:dyDescent="0.2">
      <c r="B17" s="88" t="s">
        <v>27</v>
      </c>
      <c r="C17" s="77">
        <v>568.36897999999997</v>
      </c>
      <c r="D17" s="210">
        <v>0.24988189</v>
      </c>
      <c r="E17" s="77">
        <v>187639.46</v>
      </c>
      <c r="F17" s="210">
        <v>2.0011643000000001</v>
      </c>
      <c r="G17" s="77">
        <v>15660213.6</v>
      </c>
      <c r="H17" s="210">
        <v>3.0074531000000002</v>
      </c>
      <c r="I17" s="52">
        <v>330136.69400000002</v>
      </c>
      <c r="J17" s="52">
        <v>27552.900030000001</v>
      </c>
      <c r="K17" s="210">
        <v>8.3459070000000004</v>
      </c>
    </row>
    <row r="18" spans="2:11" x14ac:dyDescent="0.2">
      <c r="B18" s="88" t="s">
        <v>28</v>
      </c>
      <c r="C18" s="77">
        <v>113.00966</v>
      </c>
      <c r="D18" s="210">
        <v>4.9684390000000002E-2</v>
      </c>
      <c r="E18" s="77">
        <v>74238.06</v>
      </c>
      <c r="F18" s="210">
        <v>0.79174469999999997</v>
      </c>
      <c r="G18" s="77">
        <v>5710926</v>
      </c>
      <c r="H18" s="210">
        <v>1.0967502</v>
      </c>
      <c r="I18" s="52">
        <v>656917.78700000001</v>
      </c>
      <c r="J18" s="52">
        <v>50534.847779999996</v>
      </c>
      <c r="K18" s="210">
        <v>7.6927199999999996</v>
      </c>
    </row>
    <row r="19" spans="2:11" x14ac:dyDescent="0.2">
      <c r="B19" s="89" t="s">
        <v>684</v>
      </c>
      <c r="C19" s="77">
        <v>47.655909999999999</v>
      </c>
      <c r="D19" s="210">
        <v>2.0951790000000001E-2</v>
      </c>
      <c r="E19" s="77">
        <v>87661.62</v>
      </c>
      <c r="F19" s="210">
        <v>0.93490629999999997</v>
      </c>
      <c r="G19" s="77">
        <v>6012923.4000000004</v>
      </c>
      <c r="H19" s="210">
        <v>1.154747</v>
      </c>
      <c r="I19" s="52">
        <v>1839470.2720000001</v>
      </c>
      <c r="J19" s="52">
        <v>126173.72691</v>
      </c>
      <c r="K19" s="210">
        <v>6.8592430000000002</v>
      </c>
    </row>
    <row r="20" spans="2:11" x14ac:dyDescent="0.2">
      <c r="B20" s="163" t="s">
        <v>0</v>
      </c>
      <c r="C20" s="164">
        <f>SUM(C8:C19)</f>
        <v>227455.0521</v>
      </c>
      <c r="D20" s="211">
        <f>SUM(D8:D19)</f>
        <v>100.00000001000001</v>
      </c>
      <c r="E20" s="164">
        <f t="shared" ref="E20:H20" si="0">SUM(E8:E19)</f>
        <v>9376514.2100000009</v>
      </c>
      <c r="F20" s="211">
        <f t="shared" si="0"/>
        <v>100</v>
      </c>
      <c r="G20" s="164">
        <f t="shared" si="0"/>
        <v>520713473.50000006</v>
      </c>
      <c r="H20" s="211">
        <f t="shared" si="0"/>
        <v>100.00000000000001</v>
      </c>
      <c r="I20" s="164">
        <f>E20/C20*1000</f>
        <v>41223.591753317669</v>
      </c>
      <c r="J20" s="164">
        <f>G20/C20</f>
        <v>2289.3027378045213</v>
      </c>
      <c r="K20" s="211">
        <f>G20/(E20*1000)*100</f>
        <v>5.5533800924085632</v>
      </c>
    </row>
    <row r="21" spans="2:11" x14ac:dyDescent="0.2">
      <c r="B21" s="284" t="s">
        <v>95</v>
      </c>
      <c r="C21" s="315"/>
      <c r="D21" s="315"/>
      <c r="E21" s="315"/>
      <c r="F21" s="315"/>
      <c r="G21" s="315"/>
      <c r="H21" s="315"/>
      <c r="I21" s="315"/>
      <c r="J21" s="315"/>
      <c r="K21" s="315"/>
    </row>
    <row r="22" spans="2:11" x14ac:dyDescent="0.2">
      <c r="B22" s="88">
        <v>0</v>
      </c>
      <c r="C22" s="77">
        <v>7156.2698</v>
      </c>
      <c r="D22" s="210">
        <v>4.3062348000000004</v>
      </c>
      <c r="E22" s="77">
        <v>0</v>
      </c>
      <c r="F22" s="77">
        <v>0</v>
      </c>
      <c r="G22" s="77">
        <v>0</v>
      </c>
      <c r="H22" s="210">
        <v>0</v>
      </c>
      <c r="I22" s="77">
        <v>0</v>
      </c>
      <c r="J22" s="77">
        <v>0</v>
      </c>
      <c r="K22" s="77">
        <v>0</v>
      </c>
    </row>
    <row r="23" spans="2:11" x14ac:dyDescent="0.2">
      <c r="B23" s="88" t="s">
        <v>19</v>
      </c>
      <c r="C23" s="77">
        <v>3902.2755999999999</v>
      </c>
      <c r="D23" s="210">
        <v>2.3481668</v>
      </c>
      <c r="E23" s="77">
        <v>17969.349999999999</v>
      </c>
      <c r="F23" s="210">
        <v>0.1206715</v>
      </c>
      <c r="G23" s="77">
        <v>495118.6</v>
      </c>
      <c r="H23" s="210">
        <v>6.328918E-2</v>
      </c>
      <c r="I23" s="77">
        <v>460483.8</v>
      </c>
      <c r="J23" s="77">
        <v>12687.95</v>
      </c>
      <c r="K23" s="210">
        <v>2.7553510000000001</v>
      </c>
    </row>
    <row r="24" spans="2:11" x14ac:dyDescent="0.2">
      <c r="B24" s="88" t="s">
        <v>20</v>
      </c>
      <c r="C24" s="77">
        <v>3410.0097000000001</v>
      </c>
      <c r="D24" s="210">
        <v>2.0519493</v>
      </c>
      <c r="E24" s="77">
        <v>51153.9</v>
      </c>
      <c r="F24" s="210">
        <v>0.34351949999999998</v>
      </c>
      <c r="G24" s="77">
        <v>1211807.8999999999</v>
      </c>
      <c r="H24" s="210">
        <v>0.15490091</v>
      </c>
      <c r="I24" s="77">
        <v>1500110.1</v>
      </c>
      <c r="J24" s="77">
        <v>35536.79</v>
      </c>
      <c r="K24" s="210">
        <v>2.3689450000000001</v>
      </c>
    </row>
    <row r="25" spans="2:11" x14ac:dyDescent="0.2">
      <c r="B25" s="88" t="s">
        <v>21</v>
      </c>
      <c r="C25" s="77">
        <v>4781.6514999999999</v>
      </c>
      <c r="D25" s="210">
        <v>2.8773249999999999</v>
      </c>
      <c r="E25" s="77">
        <v>120305.67</v>
      </c>
      <c r="F25" s="210">
        <v>0.80790200000000001</v>
      </c>
      <c r="G25" s="77">
        <v>2073325.2</v>
      </c>
      <c r="H25" s="210">
        <v>0.26502546999999999</v>
      </c>
      <c r="I25" s="77">
        <v>2515985.7000000002</v>
      </c>
      <c r="J25" s="77">
        <v>43360.02</v>
      </c>
      <c r="K25" s="210">
        <v>1.7233810000000001</v>
      </c>
    </row>
    <row r="26" spans="2:11" x14ac:dyDescent="0.2">
      <c r="B26" s="88" t="s">
        <v>22</v>
      </c>
      <c r="C26" s="77">
        <v>21446.535599999999</v>
      </c>
      <c r="D26" s="210">
        <v>12.9053012</v>
      </c>
      <c r="E26" s="77">
        <v>886978.53</v>
      </c>
      <c r="F26" s="210">
        <v>5.9564250999999997</v>
      </c>
      <c r="G26" s="77">
        <v>21306993.300000001</v>
      </c>
      <c r="H26" s="210">
        <v>2.7235939600000001</v>
      </c>
      <c r="I26" s="77">
        <v>4135766</v>
      </c>
      <c r="J26" s="77">
        <v>99349.35</v>
      </c>
      <c r="K26" s="210">
        <v>2.402199</v>
      </c>
    </row>
    <row r="27" spans="2:11" x14ac:dyDescent="0.2">
      <c r="B27" s="88" t="s">
        <v>23</v>
      </c>
      <c r="C27" s="77">
        <v>40046.898500000003</v>
      </c>
      <c r="D27" s="210">
        <v>24.0979381</v>
      </c>
      <c r="E27" s="77">
        <v>2513614.2799999998</v>
      </c>
      <c r="F27" s="210">
        <v>16.879952200000002</v>
      </c>
      <c r="G27" s="77">
        <v>88557459.700000003</v>
      </c>
      <c r="H27" s="210">
        <v>11.31997174</v>
      </c>
      <c r="I27" s="77">
        <v>6276676.5</v>
      </c>
      <c r="J27" s="77">
        <v>221134.38</v>
      </c>
      <c r="K27" s="210">
        <v>3.5231129999999999</v>
      </c>
    </row>
    <row r="28" spans="2:11" x14ac:dyDescent="0.2">
      <c r="B28" s="88" t="s">
        <v>24</v>
      </c>
      <c r="C28" s="77">
        <v>36183.873500000002</v>
      </c>
      <c r="D28" s="210">
        <v>21.773389999999999</v>
      </c>
      <c r="E28" s="77">
        <v>3132619.19</v>
      </c>
      <c r="F28" s="210">
        <v>21.036824500000002</v>
      </c>
      <c r="G28" s="77">
        <v>142379550.80000001</v>
      </c>
      <c r="H28" s="210">
        <v>18.199850090000002</v>
      </c>
      <c r="I28" s="77">
        <v>8657501</v>
      </c>
      <c r="J28" s="77">
        <v>393488.97</v>
      </c>
      <c r="K28" s="210">
        <v>4.545064</v>
      </c>
    </row>
    <row r="29" spans="2:11" x14ac:dyDescent="0.2">
      <c r="B29" s="88" t="s">
        <v>25</v>
      </c>
      <c r="C29" s="77">
        <v>32518.315999999999</v>
      </c>
      <c r="D29" s="210">
        <v>19.5676667</v>
      </c>
      <c r="E29" s="77">
        <v>3891877.69</v>
      </c>
      <c r="F29" s="210">
        <v>26.1355571</v>
      </c>
      <c r="G29" s="77">
        <v>218596472.09999999</v>
      </c>
      <c r="H29" s="210">
        <v>27.94237656</v>
      </c>
      <c r="I29" s="77">
        <v>11968263.4</v>
      </c>
      <c r="J29" s="77">
        <v>672225.68</v>
      </c>
      <c r="K29" s="210">
        <v>5.6167350000000003</v>
      </c>
    </row>
    <row r="30" spans="2:11" x14ac:dyDescent="0.2">
      <c r="B30" s="88" t="s">
        <v>26</v>
      </c>
      <c r="C30" s="77">
        <v>12387.770699999999</v>
      </c>
      <c r="D30" s="210">
        <v>7.4542533999999998</v>
      </c>
      <c r="E30" s="77">
        <v>2276402.9500000002</v>
      </c>
      <c r="F30" s="210">
        <v>15.286980700000001</v>
      </c>
      <c r="G30" s="77">
        <v>154885146.69999999</v>
      </c>
      <c r="H30" s="210">
        <v>19.798394049999999</v>
      </c>
      <c r="I30" s="77">
        <v>18376211.5</v>
      </c>
      <c r="J30" s="77">
        <v>1250306.8600000001</v>
      </c>
      <c r="K30" s="210">
        <v>6.8039420000000002</v>
      </c>
    </row>
    <row r="31" spans="2:11" x14ac:dyDescent="0.2">
      <c r="B31" s="88" t="s">
        <v>27</v>
      </c>
      <c r="C31" s="77">
        <v>3478.0691000000002</v>
      </c>
      <c r="D31" s="210">
        <v>2.0929034999999998</v>
      </c>
      <c r="E31" s="77">
        <v>1140529.8500000001</v>
      </c>
      <c r="F31" s="210">
        <v>7.6591263999999999</v>
      </c>
      <c r="G31" s="77">
        <v>87181946.700000003</v>
      </c>
      <c r="H31" s="210">
        <v>11.144145</v>
      </c>
      <c r="I31" s="77">
        <v>32792041.100000001</v>
      </c>
      <c r="J31" s="77">
        <v>2506619.17</v>
      </c>
      <c r="K31" s="210">
        <v>7.6439859999999999</v>
      </c>
    </row>
    <row r="32" spans="2:11" x14ac:dyDescent="0.2">
      <c r="B32" s="88" t="s">
        <v>28</v>
      </c>
      <c r="C32" s="77">
        <v>669.40830000000005</v>
      </c>
      <c r="D32" s="210">
        <v>0.40281169999999999</v>
      </c>
      <c r="E32" s="77">
        <v>439434.07</v>
      </c>
      <c r="F32" s="210">
        <v>2.9509802999999999</v>
      </c>
      <c r="G32" s="77">
        <v>34691785.799999997</v>
      </c>
      <c r="H32" s="210">
        <v>4.4345223499999999</v>
      </c>
      <c r="I32" s="77">
        <v>65645146.5</v>
      </c>
      <c r="J32" s="77">
        <v>5182455.12</v>
      </c>
      <c r="K32" s="210">
        <v>7.8946509999999996</v>
      </c>
    </row>
    <row r="33" spans="2:11" x14ac:dyDescent="0.2">
      <c r="B33" s="89" t="s">
        <v>673</v>
      </c>
      <c r="C33" s="77">
        <v>202.84350000000001</v>
      </c>
      <c r="D33" s="210">
        <v>0.1220596</v>
      </c>
      <c r="E33" s="77">
        <v>420236.5</v>
      </c>
      <c r="F33" s="210">
        <v>2.8220607000000002</v>
      </c>
      <c r="G33" s="77">
        <v>30932061.199999999</v>
      </c>
      <c r="H33" s="210">
        <v>3.95393069</v>
      </c>
      <c r="I33" s="77">
        <v>207172781.90000001</v>
      </c>
      <c r="J33" s="77">
        <v>15249225.359999999</v>
      </c>
      <c r="K33" s="210">
        <v>7.3606319999999998</v>
      </c>
    </row>
    <row r="34" spans="2:11" x14ac:dyDescent="0.2">
      <c r="B34" s="163" t="s">
        <v>0</v>
      </c>
      <c r="C34" s="164">
        <f>SUM(C22:C33)</f>
        <v>166183.92179999998</v>
      </c>
      <c r="D34" s="211">
        <f>SUM(D22:D33)</f>
        <v>100.00000010000001</v>
      </c>
      <c r="E34" s="164">
        <f t="shared" ref="E34" si="1">SUM(E22:E33)</f>
        <v>14891121.979999999</v>
      </c>
      <c r="F34" s="211">
        <f t="shared" ref="F34" si="2">SUM(F22:F33)</f>
        <v>100</v>
      </c>
      <c r="G34" s="164">
        <f t="shared" ref="G34" si="3">SUM(G22:G33)</f>
        <v>782311668</v>
      </c>
      <c r="H34" s="211">
        <f t="shared" ref="H34" si="4">SUM(H22:H33)</f>
        <v>100</v>
      </c>
      <c r="I34" s="164">
        <f>E34/C34*1000</f>
        <v>89606.273691875293</v>
      </c>
      <c r="J34" s="164">
        <f>G34/C34</f>
        <v>4707.5051516806852</v>
      </c>
      <c r="K34" s="211">
        <f>G34/(E34*1000)*100</f>
        <v>5.2535441523527169</v>
      </c>
    </row>
    <row r="35" spans="2:11" x14ac:dyDescent="0.2">
      <c r="B35" s="284" t="s">
        <v>368</v>
      </c>
      <c r="C35" s="315"/>
      <c r="D35" s="315"/>
      <c r="E35" s="315"/>
      <c r="F35" s="315"/>
      <c r="G35" s="315"/>
      <c r="H35" s="315"/>
      <c r="I35" s="315"/>
      <c r="J35" s="315"/>
      <c r="K35" s="315"/>
    </row>
    <row r="36" spans="2:11" x14ac:dyDescent="0.2">
      <c r="B36" s="88">
        <v>0</v>
      </c>
      <c r="C36" s="77">
        <v>50739.306600000004</v>
      </c>
      <c r="D36" s="210">
        <v>12.889807660000001</v>
      </c>
      <c r="E36" s="77">
        <v>0</v>
      </c>
      <c r="F36" s="77">
        <v>0</v>
      </c>
      <c r="G36" s="77">
        <v>0</v>
      </c>
      <c r="H36" s="210">
        <v>0</v>
      </c>
      <c r="I36" s="77">
        <v>0</v>
      </c>
      <c r="J36" s="77">
        <v>0</v>
      </c>
      <c r="K36" s="77">
        <v>0</v>
      </c>
    </row>
    <row r="37" spans="2:11" x14ac:dyDescent="0.2">
      <c r="B37" s="88" t="s">
        <v>19</v>
      </c>
      <c r="C37" s="77">
        <v>15822.4445</v>
      </c>
      <c r="D37" s="210">
        <v>4.0195319999999999</v>
      </c>
      <c r="E37" s="77">
        <v>73717.73</v>
      </c>
      <c r="F37" s="210">
        <v>0.30376969999999998</v>
      </c>
      <c r="G37" s="77">
        <v>1232318</v>
      </c>
      <c r="H37" s="210">
        <v>9.4573649999999995E-2</v>
      </c>
      <c r="I37" s="77">
        <v>4659.0609999999997</v>
      </c>
      <c r="J37" s="77">
        <v>77.884200000000007</v>
      </c>
      <c r="K37" s="210">
        <v>1.671672</v>
      </c>
    </row>
    <row r="38" spans="2:11" x14ac:dyDescent="0.2">
      <c r="B38" s="88" t="s">
        <v>20</v>
      </c>
      <c r="C38" s="77">
        <v>15890.168100000001</v>
      </c>
      <c r="D38" s="210">
        <v>4.0367364800000001</v>
      </c>
      <c r="E38" s="77">
        <v>242038.55</v>
      </c>
      <c r="F38" s="210">
        <v>0.99737180000000003</v>
      </c>
      <c r="G38" s="77">
        <v>4895751</v>
      </c>
      <c r="H38" s="210">
        <v>0.37572192999999998</v>
      </c>
      <c r="I38" s="77">
        <v>15231.968999999999</v>
      </c>
      <c r="J38" s="77">
        <v>308.0994</v>
      </c>
      <c r="K38" s="210">
        <v>2.0227149999999998</v>
      </c>
    </row>
    <row r="39" spans="2:11" x14ac:dyDescent="0.2">
      <c r="B39" s="88" t="s">
        <v>21</v>
      </c>
      <c r="C39" s="77">
        <v>24409.755300000001</v>
      </c>
      <c r="D39" s="210">
        <v>6.2010514499999996</v>
      </c>
      <c r="E39" s="77">
        <v>608530.22</v>
      </c>
      <c r="F39" s="210">
        <v>2.5075793000000002</v>
      </c>
      <c r="G39" s="77">
        <v>16018937</v>
      </c>
      <c r="H39" s="210">
        <v>1.22936515</v>
      </c>
      <c r="I39" s="77">
        <v>24929.795999999998</v>
      </c>
      <c r="J39" s="77">
        <v>656.25139999999999</v>
      </c>
      <c r="K39" s="210">
        <v>2.6323979999999998</v>
      </c>
    </row>
    <row r="40" spans="2:11" x14ac:dyDescent="0.2">
      <c r="B40" s="88" t="s">
        <v>22</v>
      </c>
      <c r="C40" s="77">
        <v>81891.372700000007</v>
      </c>
      <c r="D40" s="210">
        <v>20.80367498</v>
      </c>
      <c r="E40" s="77">
        <v>3344455.2</v>
      </c>
      <c r="F40" s="210">
        <v>13.781544999999999</v>
      </c>
      <c r="G40" s="77">
        <v>128058321</v>
      </c>
      <c r="H40" s="210">
        <v>9.8277705300000004</v>
      </c>
      <c r="I40" s="77">
        <v>40840.141000000003</v>
      </c>
      <c r="J40" s="77">
        <v>1563.7583999999999</v>
      </c>
      <c r="K40" s="210">
        <v>3.8289740000000001</v>
      </c>
    </row>
    <row r="41" spans="2:11" x14ac:dyDescent="0.2">
      <c r="B41" s="88" t="s">
        <v>23</v>
      </c>
      <c r="C41" s="77">
        <v>92628.389899999995</v>
      </c>
      <c r="D41" s="210">
        <v>23.531305580000001</v>
      </c>
      <c r="E41" s="77">
        <v>5681567.0300000003</v>
      </c>
      <c r="F41" s="210">
        <v>23.4121156</v>
      </c>
      <c r="G41" s="77">
        <v>266888395</v>
      </c>
      <c r="H41" s="210">
        <v>20.482213739999999</v>
      </c>
      <c r="I41" s="77">
        <v>61337.21</v>
      </c>
      <c r="J41" s="77">
        <v>2881.2806999999998</v>
      </c>
      <c r="K41" s="210">
        <v>4.6974429999999998</v>
      </c>
    </row>
    <row r="42" spans="2:11" x14ac:dyDescent="0.2">
      <c r="B42" s="88" t="s">
        <v>24</v>
      </c>
      <c r="C42" s="77">
        <v>52620.560299999997</v>
      </c>
      <c r="D42" s="210">
        <v>13.36772113</v>
      </c>
      <c r="E42" s="77">
        <v>4532132.9800000004</v>
      </c>
      <c r="F42" s="210">
        <v>18.675626000000001</v>
      </c>
      <c r="G42" s="77">
        <v>235788165</v>
      </c>
      <c r="H42" s="210">
        <v>18.095442510000002</v>
      </c>
      <c r="I42" s="77">
        <v>86128.558000000005</v>
      </c>
      <c r="J42" s="77">
        <v>4480.9132</v>
      </c>
      <c r="K42" s="210">
        <v>5.2025870000000003</v>
      </c>
    </row>
    <row r="43" spans="2:11" x14ac:dyDescent="0.2">
      <c r="B43" s="88" t="s">
        <v>25</v>
      </c>
      <c r="C43" s="77">
        <v>40118.606500000002</v>
      </c>
      <c r="D43" s="210">
        <v>10.191726210000001</v>
      </c>
      <c r="E43" s="77">
        <v>4781572.08</v>
      </c>
      <c r="F43" s="210">
        <v>19.703493300000002</v>
      </c>
      <c r="G43" s="77">
        <v>284703433</v>
      </c>
      <c r="H43" s="210">
        <v>21.849419789999999</v>
      </c>
      <c r="I43" s="77">
        <v>119185.897</v>
      </c>
      <c r="J43" s="77">
        <v>7096.5433999999996</v>
      </c>
      <c r="K43" s="210">
        <v>5.9541810000000002</v>
      </c>
    </row>
    <row r="44" spans="2:11" x14ac:dyDescent="0.2">
      <c r="B44" s="88" t="s">
        <v>26</v>
      </c>
      <c r="C44" s="77">
        <v>14439.0146</v>
      </c>
      <c r="D44" s="210">
        <v>3.6680856300000002</v>
      </c>
      <c r="E44" s="77">
        <v>2653882.84</v>
      </c>
      <c r="F44" s="210">
        <v>10.935893500000001</v>
      </c>
      <c r="G44" s="77">
        <v>185249964</v>
      </c>
      <c r="H44" s="210">
        <v>14.21691405</v>
      </c>
      <c r="I44" s="77">
        <v>183799.44200000001</v>
      </c>
      <c r="J44" s="77">
        <v>12829.820400000001</v>
      </c>
      <c r="K44" s="210">
        <v>6.9803369999999996</v>
      </c>
    </row>
    <row r="45" spans="2:11" x14ac:dyDescent="0.2">
      <c r="B45" s="88" t="s">
        <v>27</v>
      </c>
      <c r="C45" s="77">
        <v>4046.4380999999998</v>
      </c>
      <c r="D45" s="210">
        <v>1.02795667</v>
      </c>
      <c r="E45" s="77">
        <v>1328169.3</v>
      </c>
      <c r="F45" s="210">
        <v>5.4730065000000003</v>
      </c>
      <c r="G45" s="77">
        <v>102842160</v>
      </c>
      <c r="H45" s="210">
        <v>7.89256914</v>
      </c>
      <c r="I45" s="77">
        <v>328231.71299999999</v>
      </c>
      <c r="J45" s="77">
        <v>25415.478599999999</v>
      </c>
      <c r="K45" s="210">
        <v>7.7431510000000001</v>
      </c>
    </row>
    <row r="46" spans="2:11" x14ac:dyDescent="0.2">
      <c r="B46" s="88" t="s">
        <v>28</v>
      </c>
      <c r="C46" s="77">
        <v>782.41800000000001</v>
      </c>
      <c r="D46" s="210">
        <v>0.19876537</v>
      </c>
      <c r="E46" s="77">
        <v>513672.13</v>
      </c>
      <c r="F46" s="210">
        <v>2.1166961999999998</v>
      </c>
      <c r="G46" s="77">
        <v>40402712</v>
      </c>
      <c r="H46" s="210">
        <v>3.1006855099999999</v>
      </c>
      <c r="I46" s="77">
        <v>656518.81900000002</v>
      </c>
      <c r="J46" s="77">
        <v>51638.271000000001</v>
      </c>
      <c r="K46" s="210">
        <v>7.8654669999999998</v>
      </c>
    </row>
    <row r="47" spans="2:11" x14ac:dyDescent="0.2">
      <c r="B47" s="89" t="s">
        <v>673</v>
      </c>
      <c r="C47" s="77">
        <v>250.49940000000001</v>
      </c>
      <c r="D47" s="210">
        <v>6.363684E-2</v>
      </c>
      <c r="E47" s="77">
        <v>507898.13</v>
      </c>
      <c r="F47" s="210">
        <v>2.0929031999999999</v>
      </c>
      <c r="G47" s="77">
        <v>36944985</v>
      </c>
      <c r="H47" s="210">
        <v>2.835324</v>
      </c>
      <c r="I47" s="77">
        <v>2027542.308</v>
      </c>
      <c r="J47" s="77">
        <v>147485.3224</v>
      </c>
      <c r="K47" s="210">
        <v>7.2740929999999997</v>
      </c>
    </row>
    <row r="48" spans="2:11" ht="13.5" thickBot="1" x14ac:dyDescent="0.25">
      <c r="B48" s="135" t="s">
        <v>0</v>
      </c>
      <c r="C48" s="129">
        <f>SUM(C36:C47)</f>
        <v>393638.97400000005</v>
      </c>
      <c r="D48" s="209">
        <f>SUM(D36:D47)</f>
        <v>100.00000000000001</v>
      </c>
      <c r="E48" s="129">
        <f t="shared" ref="E48" si="5">SUM(E36:E47)</f>
        <v>24267636.189999998</v>
      </c>
      <c r="F48" s="209">
        <f t="shared" ref="F48" si="6">SUM(F36:F47)</f>
        <v>100.00000009999999</v>
      </c>
      <c r="G48" s="129">
        <f t="shared" ref="G48" si="7">SUM(G36:G47)</f>
        <v>1303025141</v>
      </c>
      <c r="H48" s="209">
        <f t="shared" ref="H48" si="8">SUM(H36:H47)</f>
        <v>100.00000000000001</v>
      </c>
      <c r="I48" s="129">
        <f>E48/C48*1000</f>
        <v>61649.475262579042</v>
      </c>
      <c r="J48" s="129">
        <f>G48/C48</f>
        <v>3310.2035800957042</v>
      </c>
      <c r="K48" s="209">
        <f>G48/(E48*1000)*100</f>
        <v>5.3693945747255754</v>
      </c>
    </row>
    <row r="49" spans="2:12" x14ac:dyDescent="0.2">
      <c r="B49" s="74"/>
      <c r="H49" s="74"/>
      <c r="I49" s="74"/>
      <c r="J49" s="74"/>
      <c r="K49" s="74"/>
    </row>
    <row r="50" spans="2:12" x14ac:dyDescent="0.2">
      <c r="B50" s="288" t="s">
        <v>359</v>
      </c>
      <c r="C50" s="283"/>
      <c r="D50" s="283"/>
      <c r="E50" s="283"/>
      <c r="F50" s="283"/>
      <c r="G50" s="283"/>
      <c r="H50" s="283"/>
      <c r="I50" s="283"/>
      <c r="J50" s="283"/>
      <c r="K50" s="283"/>
      <c r="L50" s="283"/>
    </row>
    <row r="51" spans="2:12" ht="48.75" customHeight="1" x14ac:dyDescent="0.2">
      <c r="B51" s="316" t="s">
        <v>459</v>
      </c>
      <c r="C51" s="317"/>
      <c r="D51" s="317"/>
      <c r="E51" s="317"/>
      <c r="F51" s="317"/>
      <c r="G51" s="317"/>
      <c r="H51" s="317"/>
      <c r="I51" s="317"/>
      <c r="J51" s="317"/>
      <c r="K51" s="317"/>
    </row>
  </sheetData>
  <mergeCells count="12">
    <mergeCell ref="B7:K7"/>
    <mergeCell ref="B21:K21"/>
    <mergeCell ref="B35:K35"/>
    <mergeCell ref="B51:K51"/>
    <mergeCell ref="B4:B6"/>
    <mergeCell ref="C4:D5"/>
    <mergeCell ref="E4:F5"/>
    <mergeCell ref="G4:H5"/>
    <mergeCell ref="I4:I6"/>
    <mergeCell ref="J4:J6"/>
    <mergeCell ref="K4:K6"/>
    <mergeCell ref="B50:L50"/>
  </mergeCells>
  <pageMargins left="0.7" right="0.7" top="0.78740157499999996" bottom="0.78740157499999996" header="0.3" footer="0.3"/>
  <pageSetup paperSize="9" scale="68"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3CC00"/>
    <pageSetUpPr fitToPage="1"/>
  </sheetPr>
  <dimension ref="A1:S22"/>
  <sheetViews>
    <sheetView showGridLines="0" zoomScaleNormal="100" zoomScaleSheetLayoutView="100" workbookViewId="0">
      <selection activeCell="P32" sqref="P32"/>
    </sheetView>
  </sheetViews>
  <sheetFormatPr baseColWidth="10" defaultRowHeight="12.75" x14ac:dyDescent="0.2"/>
  <cols>
    <col min="1" max="1" width="2.7109375" style="57" customWidth="1"/>
    <col min="2" max="2" width="5.7109375" style="133" customWidth="1"/>
    <col min="3" max="4" width="12.85546875" style="74" customWidth="1"/>
    <col min="5" max="11" width="10.7109375" style="74" customWidth="1"/>
    <col min="12" max="13" width="11.42578125" style="74"/>
    <col min="14" max="14" width="13.28515625" style="74" customWidth="1"/>
    <col min="15" max="16384" width="11.42578125" style="74"/>
  </cols>
  <sheetData>
    <row r="1" spans="2:19" ht="15.75" x14ac:dyDescent="0.2">
      <c r="B1" s="53" t="str">
        <f>Inhaltsverzeichnis!B58&amp;" "&amp;Inhaltsverzeichnis!C58&amp;" "&amp;Inhaltsverzeichnis!D58</f>
        <v>Tabelle 26a:  Vermögens- und Einkommenssteuer von Pflichtigen mit Wohnsitz im Kanton Aargau, in Millionen Franken, 2001–2017</v>
      </c>
      <c r="C1" s="54"/>
      <c r="D1" s="54"/>
      <c r="E1" s="54"/>
      <c r="F1" s="54"/>
      <c r="G1" s="54"/>
      <c r="H1" s="54"/>
      <c r="I1" s="54"/>
      <c r="J1" s="54"/>
      <c r="K1" s="54"/>
      <c r="L1" s="54"/>
      <c r="M1" s="54"/>
      <c r="N1" s="54"/>
      <c r="O1" s="54"/>
      <c r="P1" s="54"/>
      <c r="Q1" s="54"/>
      <c r="R1" s="54"/>
      <c r="S1" s="54"/>
    </row>
    <row r="2" spans="2:19" ht="15.75" x14ac:dyDescent="0.2">
      <c r="B2" s="136"/>
      <c r="C2" s="195"/>
      <c r="D2" s="54"/>
      <c r="E2" s="54"/>
      <c r="F2" s="54"/>
      <c r="G2" s="54"/>
      <c r="H2" s="54"/>
      <c r="I2" s="54"/>
      <c r="J2" s="54"/>
      <c r="K2" s="54"/>
      <c r="L2" s="54"/>
      <c r="M2" s="54"/>
      <c r="N2" s="54"/>
      <c r="O2" s="54"/>
      <c r="P2" s="54"/>
      <c r="Q2" s="54"/>
      <c r="R2" s="54"/>
      <c r="S2" s="54"/>
    </row>
    <row r="4" spans="2:19" s="145" customFormat="1" ht="25.5" x14ac:dyDescent="0.2">
      <c r="B4" s="144" t="s">
        <v>2</v>
      </c>
      <c r="C4" s="118" t="s">
        <v>650</v>
      </c>
      <c r="D4" s="118" t="s">
        <v>651</v>
      </c>
      <c r="E4" s="118" t="s">
        <v>637</v>
      </c>
    </row>
    <row r="5" spans="2:19" x14ac:dyDescent="0.2">
      <c r="B5" s="137">
        <v>2001</v>
      </c>
      <c r="C5" s="77">
        <v>931.95146932514001</v>
      </c>
      <c r="D5" s="77">
        <v>110.92636164037542</v>
      </c>
      <c r="E5" s="77">
        <v>1042.8778309655154</v>
      </c>
    </row>
    <row r="6" spans="2:19" x14ac:dyDescent="0.2">
      <c r="B6" s="137">
        <v>2002</v>
      </c>
      <c r="C6" s="77">
        <v>886.800793282168</v>
      </c>
      <c r="D6" s="77">
        <v>108.49668830865483</v>
      </c>
      <c r="E6" s="77">
        <v>995.29748159082283</v>
      </c>
    </row>
    <row r="7" spans="2:19" x14ac:dyDescent="0.2">
      <c r="B7" s="137">
        <v>2003</v>
      </c>
      <c r="C7" s="77">
        <v>898.86829859739555</v>
      </c>
      <c r="D7" s="77">
        <v>115.44492902422844</v>
      </c>
      <c r="E7" s="77">
        <v>1014.313227621624</v>
      </c>
    </row>
    <row r="8" spans="2:19" x14ac:dyDescent="0.2">
      <c r="B8" s="137">
        <v>2004</v>
      </c>
      <c r="C8" s="77">
        <v>922.07222185249259</v>
      </c>
      <c r="D8" s="77">
        <v>116.4944239847737</v>
      </c>
      <c r="E8" s="77">
        <v>1038.5666458372664</v>
      </c>
    </row>
    <row r="9" spans="2:19" x14ac:dyDescent="0.2">
      <c r="B9" s="137">
        <v>2005</v>
      </c>
      <c r="C9" s="77">
        <v>950.77996779256625</v>
      </c>
      <c r="D9" s="77">
        <v>125.92114883529182</v>
      </c>
      <c r="E9" s="77">
        <v>1076.7011166278583</v>
      </c>
    </row>
    <row r="10" spans="2:19" x14ac:dyDescent="0.2">
      <c r="B10" s="137">
        <v>2006</v>
      </c>
      <c r="C10" s="77">
        <v>987.7252907640061</v>
      </c>
      <c r="D10" s="77">
        <v>132.76441974206148</v>
      </c>
      <c r="E10" s="77">
        <v>1120.4897105060675</v>
      </c>
    </row>
    <row r="11" spans="2:19" x14ac:dyDescent="0.2">
      <c r="B11" s="137">
        <v>2007</v>
      </c>
      <c r="C11" s="77">
        <v>1034.5189925775421</v>
      </c>
      <c r="D11" s="77">
        <v>134.88515154414526</v>
      </c>
      <c r="E11" s="77">
        <v>1169.4041441216875</v>
      </c>
    </row>
    <row r="12" spans="2:19" x14ac:dyDescent="0.2">
      <c r="B12" s="137">
        <v>2008</v>
      </c>
      <c r="C12" s="77">
        <v>1086.8349006562958</v>
      </c>
      <c r="D12" s="77">
        <v>120.02887500197799</v>
      </c>
      <c r="E12" s="77">
        <v>1206.8637756582737</v>
      </c>
    </row>
    <row r="13" spans="2:19" x14ac:dyDescent="0.2">
      <c r="B13" s="137">
        <v>2009</v>
      </c>
      <c r="C13" s="77">
        <v>1077.6264891524002</v>
      </c>
      <c r="D13" s="77">
        <v>112.7644322900819</v>
      </c>
      <c r="E13" s="77">
        <v>1190.3909214424823</v>
      </c>
    </row>
    <row r="14" spans="2:19" x14ac:dyDescent="0.2">
      <c r="B14" s="137">
        <v>2010</v>
      </c>
      <c r="C14" s="77">
        <v>1114.1252979947608</v>
      </c>
      <c r="D14" s="77">
        <v>115.31698169998326</v>
      </c>
      <c r="E14" s="77">
        <v>1229.442279694744</v>
      </c>
    </row>
    <row r="15" spans="2:19" x14ac:dyDescent="0.2">
      <c r="B15" s="137">
        <v>2011</v>
      </c>
      <c r="C15" s="77">
        <v>1156.6068096830309</v>
      </c>
      <c r="D15" s="77">
        <v>120.77401941225111</v>
      </c>
      <c r="E15" s="77">
        <v>1277.3808290952745</v>
      </c>
    </row>
    <row r="16" spans="2:19" x14ac:dyDescent="0.2">
      <c r="B16" s="137">
        <v>2012</v>
      </c>
      <c r="C16" s="61">
        <v>1188.4815323994578</v>
      </c>
      <c r="D16" s="61">
        <v>128.99990355598027</v>
      </c>
      <c r="E16" s="61">
        <v>1317.4814359554491</v>
      </c>
      <c r="H16" s="85"/>
      <c r="I16" s="85"/>
    </row>
    <row r="17" spans="1:9" x14ac:dyDescent="0.2">
      <c r="B17" s="137">
        <v>2013</v>
      </c>
      <c r="C17" s="61">
        <v>1220.7927564478773</v>
      </c>
      <c r="D17" s="61">
        <v>136.48423583297034</v>
      </c>
      <c r="E17" s="61">
        <v>1357.2769922808741</v>
      </c>
      <c r="H17" s="85"/>
      <c r="I17" s="85"/>
    </row>
    <row r="18" spans="1:9" x14ac:dyDescent="0.2">
      <c r="B18" s="137">
        <v>2014</v>
      </c>
      <c r="C18" s="61">
        <v>1204.1473599999999</v>
      </c>
      <c r="D18" s="61">
        <v>123.08058629999999</v>
      </c>
      <c r="E18" s="61">
        <v>1327.2279470000001</v>
      </c>
      <c r="H18" s="85"/>
      <c r="I18" s="85"/>
    </row>
    <row r="19" spans="1:9" x14ac:dyDescent="0.2">
      <c r="A19" s="165"/>
      <c r="B19" s="137">
        <v>2015</v>
      </c>
      <c r="C19" s="61">
        <v>1201.6057655387585</v>
      </c>
      <c r="D19" s="61">
        <v>124.98471853439698</v>
      </c>
      <c r="E19" s="61">
        <v>1326.590484073196</v>
      </c>
      <c r="H19" s="85"/>
      <c r="I19" s="85"/>
    </row>
    <row r="20" spans="1:9" x14ac:dyDescent="0.2">
      <c r="A20" s="201"/>
      <c r="B20" s="137">
        <v>2016</v>
      </c>
      <c r="C20" s="61">
        <v>1247.204</v>
      </c>
      <c r="D20" s="61">
        <v>133.7457</v>
      </c>
      <c r="E20" s="61">
        <v>1380.9490000000001</v>
      </c>
      <c r="G20" s="252"/>
      <c r="H20" s="85"/>
      <c r="I20" s="85"/>
    </row>
    <row r="21" spans="1:9" ht="13.5" thickBot="1" x14ac:dyDescent="0.25">
      <c r="B21" s="137">
        <v>2017</v>
      </c>
      <c r="C21" s="61">
        <v>1283.018</v>
      </c>
      <c r="D21" s="61">
        <v>142.9717</v>
      </c>
      <c r="E21" s="61">
        <v>1425.99</v>
      </c>
      <c r="F21" s="221"/>
      <c r="G21" s="221"/>
      <c r="H21" s="221"/>
      <c r="I21" s="85"/>
    </row>
    <row r="22" spans="1:9" x14ac:dyDescent="0.2">
      <c r="B22" s="219"/>
      <c r="C22" s="220"/>
      <c r="D22" s="220"/>
      <c r="E22" s="220"/>
      <c r="F22" s="82"/>
    </row>
  </sheetData>
  <pageMargins left="0.7" right="0.7" top="0.78740157499999996" bottom="0.78740157499999996" header="0.3" footer="0.3"/>
  <pageSetup paperSize="9" scale="75" orientation="landscape" r:id="rId1"/>
  <colBreaks count="1" manualBreakCount="1">
    <brk id="14" max="1048575" man="1"/>
  </colBreak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3CC00"/>
    <pageSetUpPr fitToPage="1"/>
  </sheetPr>
  <dimension ref="A1:Y80"/>
  <sheetViews>
    <sheetView showGridLines="0" zoomScaleNormal="100" zoomScaleSheetLayoutView="100" workbookViewId="0">
      <selection activeCell="J18" sqref="J18"/>
    </sheetView>
  </sheetViews>
  <sheetFormatPr baseColWidth="10" defaultRowHeight="12.75" x14ac:dyDescent="0.2"/>
  <cols>
    <col min="1" max="1" width="2.7109375" style="57" customWidth="1"/>
    <col min="2" max="2" width="5.7109375" style="133" customWidth="1"/>
    <col min="3" max="11" width="10.7109375" style="74" customWidth="1"/>
    <col min="12" max="16" width="11.42578125" style="74"/>
    <col min="17" max="17" width="8.5703125" style="74" bestFit="1" customWidth="1"/>
    <col min="18" max="18" width="14.28515625" style="74" bestFit="1" customWidth="1"/>
    <col min="19" max="19" width="12.5703125" style="74" bestFit="1" customWidth="1"/>
    <col min="20" max="16384" width="11.42578125" style="74"/>
  </cols>
  <sheetData>
    <row r="1" spans="1:25" ht="15.75" x14ac:dyDescent="0.2">
      <c r="B1" s="53" t="str">
        <f>Inhaltsverzeichnis!B59&amp;" "&amp;Inhaltsverzeichnis!C59&amp;" "&amp;Inhaltsverzeichnis!D59</f>
        <v>Tabelle 26b:  Pflichtige, Reineinkommen, Reinvermögen und einfache Kantonssteuer, 2001–2017, indexiert</v>
      </c>
      <c r="C1" s="54"/>
      <c r="D1" s="54"/>
      <c r="E1" s="54"/>
      <c r="F1" s="54"/>
      <c r="G1" s="54"/>
      <c r="H1" s="54"/>
      <c r="I1" s="54"/>
      <c r="J1" s="54"/>
      <c r="K1" s="54"/>
      <c r="L1" s="54"/>
      <c r="M1" s="54"/>
      <c r="N1" s="54"/>
      <c r="O1" s="54"/>
      <c r="P1" s="54"/>
      <c r="Q1" s="54"/>
      <c r="R1" s="54"/>
      <c r="S1" s="54"/>
    </row>
    <row r="2" spans="1:25" ht="15.75" x14ac:dyDescent="0.2">
      <c r="B2" s="136"/>
      <c r="C2" s="195"/>
      <c r="D2" s="54"/>
      <c r="E2" s="54"/>
      <c r="F2" s="54"/>
      <c r="G2" s="54"/>
      <c r="H2" s="54"/>
      <c r="I2" s="54"/>
      <c r="J2" s="54"/>
      <c r="K2" s="54"/>
      <c r="L2" s="54"/>
      <c r="M2" s="54"/>
      <c r="N2" s="54"/>
      <c r="O2" s="54"/>
      <c r="P2" s="54"/>
      <c r="Q2" s="54"/>
      <c r="R2" s="54"/>
      <c r="S2" s="54"/>
    </row>
    <row r="4" spans="1:25" ht="14.25" customHeight="1" x14ac:dyDescent="0.2">
      <c r="A4" s="188"/>
      <c r="B4" s="319" t="s">
        <v>2</v>
      </c>
      <c r="C4" s="321" t="s">
        <v>596</v>
      </c>
      <c r="D4" s="323" t="s">
        <v>591</v>
      </c>
      <c r="E4" s="324"/>
      <c r="F4" s="325"/>
    </row>
    <row r="5" spans="1:25" ht="27" customHeight="1" x14ac:dyDescent="0.2">
      <c r="B5" s="320"/>
      <c r="C5" s="322"/>
      <c r="D5" s="212" t="s">
        <v>588</v>
      </c>
      <c r="E5" s="212" t="s">
        <v>589</v>
      </c>
      <c r="F5" s="212" t="s">
        <v>590</v>
      </c>
    </row>
    <row r="6" spans="1:25" x14ac:dyDescent="0.2">
      <c r="B6" s="137">
        <v>2001</v>
      </c>
      <c r="C6" s="77">
        <v>297032.06849706284</v>
      </c>
      <c r="D6" s="77">
        <f>17742462981.5231/1000000</f>
        <v>17742.462981523102</v>
      </c>
      <c r="E6" s="77">
        <f>75916343547.5808/1000000</f>
        <v>75916.343547580793</v>
      </c>
      <c r="F6" s="77">
        <f>1042877830.9655/1000000</f>
        <v>1042.8778309654999</v>
      </c>
    </row>
    <row r="7" spans="1:25" x14ac:dyDescent="0.2">
      <c r="B7" s="137">
        <v>2002</v>
      </c>
      <c r="C7" s="77">
        <v>301610.59926758514</v>
      </c>
      <c r="D7" s="77">
        <f>18056791142.7381/1000000</f>
        <v>18056.791142738097</v>
      </c>
      <c r="E7" s="77">
        <f>75854290837.3044/1000000</f>
        <v>75854.290837304405</v>
      </c>
      <c r="F7" s="77">
        <f>995297481.590838/1000000</f>
        <v>995.29748159083795</v>
      </c>
    </row>
    <row r="8" spans="1:25" x14ac:dyDescent="0.2">
      <c r="B8" s="137">
        <v>2003</v>
      </c>
      <c r="C8" s="77">
        <v>306943.21937556728</v>
      </c>
      <c r="D8" s="77">
        <f>18259095410.5138/1000000</f>
        <v>18259.095410513801</v>
      </c>
      <c r="E8" s="77">
        <f>79288103073.5543/1000000</f>
        <v>79288.103073554303</v>
      </c>
      <c r="F8" s="77">
        <f>1014313227.62163/1000000</f>
        <v>1014.3132276216299</v>
      </c>
    </row>
    <row r="9" spans="1:25" x14ac:dyDescent="0.2">
      <c r="B9" s="137">
        <v>2004</v>
      </c>
      <c r="C9" s="77">
        <v>311817.75535596634</v>
      </c>
      <c r="D9" s="77">
        <f>18641375877.9063/1000000</f>
        <v>18641.375877906299</v>
      </c>
      <c r="E9" s="77">
        <f>79831585697.3362/1000000</f>
        <v>79831.585697336195</v>
      </c>
      <c r="F9" s="77">
        <f>1038566645.83724/1000000</f>
        <v>1038.56664583724</v>
      </c>
    </row>
    <row r="10" spans="1:25" x14ac:dyDescent="0.2">
      <c r="B10" s="137">
        <v>2005</v>
      </c>
      <c r="C10" s="77">
        <v>316348.41468274372</v>
      </c>
      <c r="D10" s="77">
        <f>19033501276.7478/1000000</f>
        <v>19033.5012767478</v>
      </c>
      <c r="E10" s="77">
        <f>84020784332.4708/1000000</f>
        <v>84020.784332470794</v>
      </c>
      <c r="F10" s="77">
        <f>1076701116.62782/1000000</f>
        <v>1076.7011166278201</v>
      </c>
      <c r="N10" s="86"/>
      <c r="O10" s="86"/>
      <c r="P10" s="86"/>
      <c r="Q10" s="86"/>
      <c r="R10" s="86"/>
      <c r="S10" s="86"/>
      <c r="T10" s="86"/>
      <c r="U10" s="86"/>
      <c r="V10" s="86"/>
      <c r="W10" s="86"/>
    </row>
    <row r="11" spans="1:25" x14ac:dyDescent="0.2">
      <c r="B11" s="137">
        <v>2006</v>
      </c>
      <c r="C11" s="77">
        <v>320784.19152067928</v>
      </c>
      <c r="D11" s="77">
        <f>19525762530.8571/1000000</f>
        <v>19525.762530857101</v>
      </c>
      <c r="E11" s="77">
        <f>87390015099.2121/1000000</f>
        <v>87390.015099212091</v>
      </c>
      <c r="F11" s="77">
        <f>1120489710.50613/1000000</f>
        <v>1120.48971050613</v>
      </c>
      <c r="N11" s="86"/>
      <c r="O11" s="86"/>
      <c r="P11" s="86"/>
      <c r="Q11" s="86"/>
      <c r="R11" s="86"/>
      <c r="S11" s="86"/>
      <c r="T11" s="86"/>
      <c r="U11" s="86"/>
      <c r="V11" s="86"/>
      <c r="W11" s="86"/>
    </row>
    <row r="12" spans="1:25" x14ac:dyDescent="0.2">
      <c r="B12" s="137">
        <v>2007</v>
      </c>
      <c r="C12" s="77">
        <v>325545.75593777496</v>
      </c>
      <c r="D12" s="77">
        <f>20451541238.6773/1000000</f>
        <v>20451.541238677299</v>
      </c>
      <c r="E12" s="77">
        <f>88709784254.5659/1000000</f>
        <v>88709.784254565908</v>
      </c>
      <c r="F12" s="77">
        <f>1169404144.12167/1000000</f>
        <v>1169.40414412167</v>
      </c>
      <c r="K12" s="244"/>
      <c r="L12" s="244"/>
      <c r="M12" s="244"/>
      <c r="N12" s="244"/>
      <c r="O12" s="244"/>
      <c r="P12" s="244"/>
      <c r="Q12" s="244"/>
      <c r="R12" s="244"/>
      <c r="S12" s="244"/>
      <c r="T12" s="244"/>
      <c r="U12" s="244"/>
      <c r="V12" s="244"/>
      <c r="W12" s="244"/>
      <c r="X12" s="244"/>
      <c r="Y12" s="244"/>
    </row>
    <row r="13" spans="1:25" x14ac:dyDescent="0.2">
      <c r="B13" s="137">
        <v>2008</v>
      </c>
      <c r="C13" s="77">
        <v>330149.53394653084</v>
      </c>
      <c r="D13" s="77">
        <f>21182374991.0552/1000000</f>
        <v>21182.3749910552</v>
      </c>
      <c r="E13" s="77">
        <f>82297141935.6351/1000000</f>
        <v>82297.141935635096</v>
      </c>
      <c r="F13" s="77">
        <f>1206863775.65829/1000000</f>
        <v>1206.8637756582898</v>
      </c>
      <c r="K13" s="244"/>
      <c r="L13" s="244"/>
      <c r="M13" s="244"/>
      <c r="N13" s="244"/>
      <c r="O13" s="244"/>
      <c r="P13" s="244"/>
      <c r="Q13" s="244"/>
      <c r="R13" s="244"/>
      <c r="S13" s="244"/>
      <c r="T13" s="244"/>
      <c r="U13" s="244"/>
      <c r="V13" s="244"/>
      <c r="W13" s="244"/>
      <c r="X13" s="244"/>
      <c r="Y13" s="244"/>
    </row>
    <row r="14" spans="1:25" x14ac:dyDescent="0.2">
      <c r="B14" s="137">
        <v>2009</v>
      </c>
      <c r="C14" s="77">
        <v>336011.33484663442</v>
      </c>
      <c r="D14" s="77">
        <f>21737995266.9406/1000000</f>
        <v>21737.995266940601</v>
      </c>
      <c r="E14" s="77">
        <f>87697787069.0238/1000000</f>
        <v>87697.787069023805</v>
      </c>
      <c r="F14" s="77">
        <f>1190390921.44244/1000000</f>
        <v>1190.39092144244</v>
      </c>
      <c r="K14" s="244"/>
      <c r="L14" s="244"/>
      <c r="M14" s="244"/>
      <c r="N14" s="244"/>
      <c r="O14" s="244"/>
      <c r="P14" s="244"/>
      <c r="Q14" s="244"/>
      <c r="R14" s="244"/>
      <c r="S14" s="244"/>
      <c r="T14" s="244"/>
      <c r="U14" s="244"/>
      <c r="V14" s="244"/>
      <c r="W14" s="244"/>
      <c r="X14" s="244"/>
      <c r="Y14" s="244"/>
    </row>
    <row r="15" spans="1:25" x14ac:dyDescent="0.2">
      <c r="B15" s="137">
        <v>2010</v>
      </c>
      <c r="C15" s="77">
        <v>342015.0956704634</v>
      </c>
      <c r="D15" s="77">
        <f>22342687862.609/1000000</f>
        <v>22342.687862609</v>
      </c>
      <c r="E15" s="77">
        <f>89192844763.1392/1000000</f>
        <v>89192.844763139205</v>
      </c>
      <c r="F15" s="77">
        <f>1229442279.69473/1000000</f>
        <v>1229.4422796947301</v>
      </c>
      <c r="K15" s="244"/>
      <c r="L15" s="244"/>
      <c r="M15" s="244"/>
      <c r="N15" s="244"/>
      <c r="O15" s="244"/>
      <c r="P15" s="244"/>
      <c r="Q15" s="244"/>
      <c r="R15" s="244"/>
      <c r="S15" s="244"/>
      <c r="T15" s="244"/>
      <c r="U15" s="244"/>
      <c r="V15" s="244"/>
      <c r="W15" s="244"/>
      <c r="X15" s="244"/>
      <c r="Y15" s="244"/>
    </row>
    <row r="16" spans="1:25" x14ac:dyDescent="0.2">
      <c r="B16" s="137">
        <v>2011</v>
      </c>
      <c r="C16" s="77">
        <v>347401.98614643887</v>
      </c>
      <c r="D16" s="77">
        <f>23035731619.3255/1000000</f>
        <v>23035.731619325499</v>
      </c>
      <c r="E16" s="77">
        <f>92215640651.6709/1000000</f>
        <v>92215.640651670896</v>
      </c>
      <c r="F16" s="77">
        <f>1277380829.09527/1000000</f>
        <v>1277.38082909527</v>
      </c>
      <c r="K16" s="244"/>
      <c r="L16" s="244"/>
      <c r="M16" s="244"/>
      <c r="N16" s="244"/>
      <c r="O16" s="244"/>
      <c r="P16" s="244"/>
      <c r="Q16" s="244"/>
      <c r="R16" s="244"/>
      <c r="S16" s="244"/>
      <c r="T16" s="244"/>
      <c r="U16" s="244"/>
      <c r="V16" s="244"/>
      <c r="W16" s="244"/>
      <c r="X16" s="244"/>
      <c r="Y16" s="244"/>
    </row>
    <row r="17" spans="1:25" x14ac:dyDescent="0.2">
      <c r="B17" s="137">
        <v>2012</v>
      </c>
      <c r="C17" s="77">
        <v>353200.69544202997</v>
      </c>
      <c r="D17" s="77">
        <f>23571818964.196/1000000</f>
        <v>23571.818964195998</v>
      </c>
      <c r="E17" s="77">
        <f>98152675494.7278/1000000</f>
        <v>98152.675494727795</v>
      </c>
      <c r="F17" s="77">
        <f>1317481435.95545/1000000</f>
        <v>1317.48143595545</v>
      </c>
      <c r="H17" s="85"/>
      <c r="I17" s="85"/>
      <c r="J17" s="85"/>
      <c r="K17" s="245"/>
      <c r="L17" s="245"/>
      <c r="M17" s="244"/>
      <c r="N17" s="244"/>
      <c r="O17" s="244"/>
      <c r="P17" s="244"/>
      <c r="Q17" s="244"/>
      <c r="R17" s="244"/>
      <c r="S17" s="244"/>
      <c r="T17" s="244"/>
      <c r="U17" s="244"/>
      <c r="V17" s="244"/>
      <c r="W17" s="244"/>
      <c r="X17" s="244"/>
      <c r="Y17" s="244"/>
    </row>
    <row r="18" spans="1:25" x14ac:dyDescent="0.2">
      <c r="B18" s="137">
        <v>2013</v>
      </c>
      <c r="C18" s="77">
        <v>358593.07773764897</v>
      </c>
      <c r="D18" s="77">
        <v>24051.897534447082</v>
      </c>
      <c r="E18" s="77">
        <v>102530.10100881133</v>
      </c>
      <c r="F18" s="77">
        <v>1357.2769922808741</v>
      </c>
      <c r="H18" s="85"/>
      <c r="I18" s="85"/>
      <c r="J18" s="85"/>
      <c r="K18" s="245"/>
      <c r="L18" s="245"/>
      <c r="M18" s="244"/>
      <c r="N18" s="244"/>
      <c r="O18" s="244"/>
      <c r="P18" s="244"/>
      <c r="Q18" s="244"/>
      <c r="R18" s="244"/>
      <c r="S18" s="244"/>
      <c r="T18" s="244"/>
      <c r="U18" s="244"/>
      <c r="V18" s="244"/>
      <c r="W18" s="244"/>
      <c r="X18" s="244"/>
      <c r="Y18" s="244"/>
    </row>
    <row r="19" spans="1:25" x14ac:dyDescent="0.2">
      <c r="B19" s="137">
        <v>2014</v>
      </c>
      <c r="C19" s="77">
        <v>363922.78649999999</v>
      </c>
      <c r="D19" s="77">
        <v>24393.56565</v>
      </c>
      <c r="E19" s="77">
        <v>103987.321</v>
      </c>
      <c r="F19" s="77">
        <v>1327.2279470000001</v>
      </c>
      <c r="H19" s="85"/>
      <c r="I19" s="85"/>
      <c r="J19" s="85"/>
      <c r="K19" s="245"/>
      <c r="L19" s="245"/>
      <c r="M19" s="244"/>
      <c r="N19" s="244"/>
      <c r="O19" s="244"/>
      <c r="P19" s="244"/>
      <c r="Q19" s="244"/>
      <c r="R19" s="244"/>
      <c r="S19" s="244"/>
      <c r="T19" s="244"/>
      <c r="U19" s="244"/>
      <c r="V19" s="244"/>
      <c r="W19" s="244"/>
      <c r="X19" s="244"/>
      <c r="Y19" s="244"/>
    </row>
    <row r="20" spans="1:25" x14ac:dyDescent="0.2">
      <c r="A20" s="165"/>
      <c r="B20" s="137">
        <v>2015</v>
      </c>
      <c r="C20" s="77">
        <v>370062.12795480131</v>
      </c>
      <c r="D20" s="77">
        <v>24876.16183598213</v>
      </c>
      <c r="E20" s="77">
        <v>105753.85916696805</v>
      </c>
      <c r="F20" s="77">
        <v>1326.590484073196</v>
      </c>
      <c r="H20" s="85"/>
      <c r="I20" s="85"/>
      <c r="J20" s="85"/>
      <c r="K20" s="245"/>
      <c r="L20" s="245"/>
      <c r="M20" s="244"/>
      <c r="N20" s="244"/>
      <c r="O20" s="244"/>
      <c r="P20" s="244"/>
      <c r="Q20" s="244"/>
      <c r="R20" s="244"/>
      <c r="S20" s="244"/>
      <c r="T20" s="244"/>
      <c r="U20" s="244"/>
      <c r="V20" s="244"/>
      <c r="W20" s="244"/>
      <c r="X20" s="244"/>
      <c r="Y20" s="244"/>
    </row>
    <row r="21" spans="1:25" x14ac:dyDescent="0.2">
      <c r="A21" s="213"/>
      <c r="B21" s="137">
        <v>2016</v>
      </c>
      <c r="C21" s="77">
        <v>375110.7</v>
      </c>
      <c r="D21" s="77">
        <v>25409.77</v>
      </c>
      <c r="E21" s="77">
        <v>110883.14</v>
      </c>
      <c r="F21" s="77">
        <v>1380.9490000000001</v>
      </c>
      <c r="H21" s="85"/>
      <c r="I21" s="85"/>
      <c r="J21" s="85"/>
      <c r="K21" s="245"/>
      <c r="L21" s="245"/>
      <c r="M21" s="244"/>
      <c r="N21" s="244"/>
      <c r="O21" s="244"/>
      <c r="P21" s="244"/>
      <c r="Q21" s="244"/>
      <c r="R21" s="244"/>
      <c r="S21" s="244"/>
      <c r="T21" s="244"/>
      <c r="U21" s="244"/>
      <c r="V21" s="244"/>
      <c r="W21" s="244"/>
      <c r="X21" s="244"/>
      <c r="Y21" s="244"/>
    </row>
    <row r="22" spans="1:25" ht="13.5" thickBot="1" x14ac:dyDescent="0.25">
      <c r="B22" s="138">
        <v>2017</v>
      </c>
      <c r="C22" s="139">
        <v>380066.2</v>
      </c>
      <c r="D22" s="139">
        <v>26078.307884999998</v>
      </c>
      <c r="E22" s="139">
        <v>116526.496897</v>
      </c>
      <c r="F22" s="139">
        <v>1425.99</v>
      </c>
      <c r="G22" s="251"/>
      <c r="H22" s="85"/>
      <c r="I22" s="85"/>
      <c r="J22" s="85"/>
      <c r="K22" s="245"/>
      <c r="L22" s="245"/>
      <c r="M22" s="244"/>
      <c r="N22" s="244"/>
      <c r="O22" s="244"/>
      <c r="P22" s="244"/>
      <c r="Q22" s="244"/>
      <c r="R22" s="244"/>
      <c r="S22" s="244"/>
      <c r="T22" s="244"/>
      <c r="U22" s="244"/>
      <c r="V22" s="244"/>
      <c r="W22" s="244"/>
      <c r="X22" s="244"/>
      <c r="Y22" s="244"/>
    </row>
    <row r="23" spans="1:25" x14ac:dyDescent="0.2">
      <c r="D23" s="77"/>
      <c r="E23" s="77"/>
      <c r="F23" s="77"/>
      <c r="K23" s="244"/>
      <c r="L23" s="244"/>
      <c r="M23" s="244"/>
      <c r="N23" s="246"/>
      <c r="O23" s="246"/>
      <c r="P23" s="246"/>
      <c r="Q23" s="246"/>
      <c r="R23" s="246"/>
      <c r="S23" s="246"/>
      <c r="T23" s="246"/>
      <c r="U23" s="246"/>
      <c r="V23" s="246"/>
      <c r="W23" s="246"/>
      <c r="X23" s="244"/>
      <c r="Y23" s="244"/>
    </row>
    <row r="24" spans="1:25" ht="25.5" customHeight="1" x14ac:dyDescent="0.2">
      <c r="B24" s="302" t="s">
        <v>18</v>
      </c>
      <c r="C24" s="311"/>
      <c r="D24" s="311"/>
      <c r="E24" s="311"/>
      <c r="F24" s="311"/>
      <c r="G24" s="18"/>
      <c r="H24" s="18"/>
      <c r="I24" s="18"/>
      <c r="J24" s="18"/>
      <c r="K24" s="247"/>
      <c r="L24" s="247"/>
      <c r="M24" s="247"/>
      <c r="N24" s="230"/>
      <c r="O24" s="246"/>
      <c r="P24" s="246"/>
      <c r="Q24" s="246"/>
      <c r="R24" s="246"/>
      <c r="S24" s="246"/>
      <c r="T24" s="246"/>
      <c r="U24" s="246"/>
      <c r="V24" s="246"/>
      <c r="W24" s="246"/>
      <c r="X24" s="244"/>
      <c r="Y24" s="244"/>
    </row>
    <row r="25" spans="1:25" x14ac:dyDescent="0.2">
      <c r="K25" s="244"/>
      <c r="L25" s="244"/>
      <c r="M25" s="244"/>
      <c r="N25" s="246"/>
      <c r="O25" s="246"/>
      <c r="P25" s="246"/>
      <c r="Q25" s="246"/>
      <c r="R25" s="246"/>
      <c r="S25" s="246"/>
      <c r="T25" s="246"/>
      <c r="U25" s="246"/>
      <c r="V25" s="246"/>
      <c r="W25" s="246"/>
      <c r="X25" s="244"/>
      <c r="Y25" s="244"/>
    </row>
    <row r="26" spans="1:25" x14ac:dyDescent="0.2">
      <c r="K26" s="244"/>
      <c r="L26" s="244"/>
      <c r="M26" s="244"/>
      <c r="N26" s="246"/>
      <c r="O26" s="246"/>
      <c r="P26" s="246" t="s">
        <v>2</v>
      </c>
      <c r="Q26" s="246" t="s">
        <v>4</v>
      </c>
      <c r="R26" s="246" t="s">
        <v>16</v>
      </c>
      <c r="S26" s="246" t="s">
        <v>17</v>
      </c>
      <c r="T26" s="246" t="s">
        <v>388</v>
      </c>
      <c r="U26" s="246"/>
      <c r="V26" s="246"/>
      <c r="W26" s="246"/>
      <c r="X26" s="244"/>
      <c r="Y26" s="244"/>
    </row>
    <row r="27" spans="1:25" x14ac:dyDescent="0.2">
      <c r="K27" s="244"/>
      <c r="L27" s="244"/>
      <c r="M27" s="244"/>
      <c r="N27" s="246"/>
      <c r="O27" s="246"/>
      <c r="P27" s="246">
        <v>2001</v>
      </c>
      <c r="Q27" s="248">
        <v>100</v>
      </c>
      <c r="R27" s="248">
        <f>100</f>
        <v>100</v>
      </c>
      <c r="S27" s="248">
        <f>100</f>
        <v>100</v>
      </c>
      <c r="T27" s="248">
        <f>100</f>
        <v>100</v>
      </c>
      <c r="U27" s="246"/>
      <c r="V27" s="246"/>
      <c r="W27" s="246"/>
      <c r="X27" s="244"/>
      <c r="Y27" s="244"/>
    </row>
    <row r="28" spans="1:25" x14ac:dyDescent="0.2">
      <c r="K28" s="244"/>
      <c r="L28" s="244"/>
      <c r="M28" s="244"/>
      <c r="N28" s="246"/>
      <c r="O28" s="246"/>
      <c r="P28" s="246">
        <v>2002</v>
      </c>
      <c r="Q28" s="249">
        <f t="shared" ref="Q28:Q41" si="0">C7/$C$6*100</f>
        <v>101.54142641691483</v>
      </c>
      <c r="R28" s="249">
        <f t="shared" ref="R28:R37" si="1">D7/$D$6*100</f>
        <v>101.77161514465232</v>
      </c>
      <c r="S28" s="249">
        <f t="shared" ref="S28:S37" si="2">E7/$E$6*100</f>
        <v>99.918261724186578</v>
      </c>
      <c r="T28" s="249">
        <f t="shared" ref="T28:T37" si="3">F7/$F$6*100</f>
        <v>95.437591253559205</v>
      </c>
      <c r="U28" s="246"/>
      <c r="V28" s="246"/>
      <c r="W28" s="246"/>
      <c r="X28" s="244"/>
      <c r="Y28" s="244"/>
    </row>
    <row r="29" spans="1:25" x14ac:dyDescent="0.2">
      <c r="K29" s="244"/>
      <c r="L29" s="244"/>
      <c r="M29" s="244"/>
      <c r="N29" s="246"/>
      <c r="O29" s="246"/>
      <c r="P29" s="246">
        <v>2003</v>
      </c>
      <c r="Q29" s="249">
        <f t="shared" si="0"/>
        <v>103.33672755559809</v>
      </c>
      <c r="R29" s="249">
        <f t="shared" si="1"/>
        <v>102.91184166216784</v>
      </c>
      <c r="S29" s="249">
        <f t="shared" si="2"/>
        <v>104.44141454713272</v>
      </c>
      <c r="T29" s="249">
        <f t="shared" si="3"/>
        <v>97.260982782861078</v>
      </c>
      <c r="U29" s="246"/>
      <c r="V29" s="246"/>
      <c r="W29" s="246"/>
      <c r="X29" s="244"/>
      <c r="Y29" s="244"/>
    </row>
    <row r="30" spans="1:25" x14ac:dyDescent="0.2">
      <c r="K30" s="244"/>
      <c r="L30" s="244"/>
      <c r="M30" s="244"/>
      <c r="N30" s="246"/>
      <c r="O30" s="246"/>
      <c r="P30" s="246">
        <v>2004</v>
      </c>
      <c r="Q30" s="249">
        <f t="shared" si="0"/>
        <v>104.97780826619727</v>
      </c>
      <c r="R30" s="249">
        <f t="shared" si="1"/>
        <v>105.06644932735281</v>
      </c>
      <c r="S30" s="249">
        <f t="shared" si="2"/>
        <v>105.15731128080677</v>
      </c>
      <c r="T30" s="249">
        <f t="shared" si="3"/>
        <v>99.586606887187486</v>
      </c>
      <c r="U30" s="246"/>
      <c r="V30" s="246"/>
      <c r="W30" s="246"/>
      <c r="X30" s="244"/>
      <c r="Y30" s="244"/>
    </row>
    <row r="31" spans="1:25" x14ac:dyDescent="0.2">
      <c r="K31" s="244"/>
      <c r="L31" s="244"/>
      <c r="M31" s="244"/>
      <c r="N31" s="246"/>
      <c r="O31" s="246"/>
      <c r="P31" s="246">
        <v>2005</v>
      </c>
      <c r="Q31" s="249">
        <f t="shared" si="0"/>
        <v>106.50311809206954</v>
      </c>
      <c r="R31" s="249">
        <f t="shared" si="1"/>
        <v>107.27654495640869</v>
      </c>
      <c r="S31" s="249">
        <f t="shared" si="2"/>
        <v>110.6754888422814</v>
      </c>
      <c r="T31" s="249">
        <f t="shared" si="3"/>
        <v>103.24326442254568</v>
      </c>
      <c r="U31" s="246"/>
      <c r="V31" s="246"/>
      <c r="W31" s="246"/>
      <c r="X31" s="244"/>
      <c r="Y31" s="244"/>
    </row>
    <row r="32" spans="1:25" x14ac:dyDescent="0.2">
      <c r="K32" s="244"/>
      <c r="L32" s="244"/>
      <c r="M32" s="244"/>
      <c r="N32" s="246"/>
      <c r="O32" s="246"/>
      <c r="P32" s="246">
        <v>2006</v>
      </c>
      <c r="Q32" s="249">
        <f t="shared" si="0"/>
        <v>107.99648440109466</v>
      </c>
      <c r="R32" s="249">
        <f t="shared" si="1"/>
        <v>110.05102589866536</v>
      </c>
      <c r="S32" s="249">
        <f t="shared" si="2"/>
        <v>115.1135724080812</v>
      </c>
      <c r="T32" s="249">
        <f t="shared" si="3"/>
        <v>107.44208738896835</v>
      </c>
      <c r="U32" s="246"/>
      <c r="V32" s="246"/>
      <c r="W32" s="246"/>
      <c r="X32" s="244"/>
      <c r="Y32" s="244"/>
    </row>
    <row r="33" spans="11:25" x14ac:dyDescent="0.2">
      <c r="K33" s="244"/>
      <c r="L33" s="244"/>
      <c r="M33" s="244"/>
      <c r="N33" s="246"/>
      <c r="O33" s="246"/>
      <c r="P33" s="246">
        <v>2007</v>
      </c>
      <c r="Q33" s="249">
        <f t="shared" si="0"/>
        <v>109.59953165494456</v>
      </c>
      <c r="R33" s="249">
        <f t="shared" si="1"/>
        <v>115.26889620666203</v>
      </c>
      <c r="S33" s="249">
        <f t="shared" si="2"/>
        <v>116.8520243588481</v>
      </c>
      <c r="T33" s="249">
        <f t="shared" si="3"/>
        <v>112.13241948378858</v>
      </c>
      <c r="U33" s="246"/>
      <c r="V33" s="246"/>
      <c r="W33" s="246"/>
      <c r="X33" s="244"/>
      <c r="Y33" s="244"/>
    </row>
    <row r="34" spans="11:25" x14ac:dyDescent="0.2">
      <c r="K34" s="244"/>
      <c r="L34" s="244"/>
      <c r="M34" s="244"/>
      <c r="N34" s="246"/>
      <c r="O34" s="246"/>
      <c r="P34" s="246">
        <v>2008</v>
      </c>
      <c r="Q34" s="249">
        <f t="shared" si="0"/>
        <v>111.14945790770585</v>
      </c>
      <c r="R34" s="249">
        <f t="shared" si="1"/>
        <v>119.38801852434131</v>
      </c>
      <c r="S34" s="249">
        <f t="shared" si="2"/>
        <v>108.40503913897686</v>
      </c>
      <c r="T34" s="249">
        <f t="shared" si="3"/>
        <v>115.72436768945134</v>
      </c>
      <c r="U34" s="246"/>
      <c r="V34" s="246"/>
      <c r="W34" s="246"/>
      <c r="X34" s="244"/>
      <c r="Y34" s="244"/>
    </row>
    <row r="35" spans="11:25" x14ac:dyDescent="0.2">
      <c r="K35" s="244"/>
      <c r="L35" s="244"/>
      <c r="M35" s="244"/>
      <c r="N35" s="246"/>
      <c r="O35" s="246"/>
      <c r="P35" s="246">
        <v>2009</v>
      </c>
      <c r="Q35" s="249">
        <f t="shared" si="0"/>
        <v>113.122915160912</v>
      </c>
      <c r="R35" s="249">
        <f t="shared" si="1"/>
        <v>122.51960333567229</v>
      </c>
      <c r="S35" s="249">
        <f t="shared" si="2"/>
        <v>115.51898177769712</v>
      </c>
      <c r="T35" s="249">
        <f t="shared" si="3"/>
        <v>114.14481026414877</v>
      </c>
      <c r="U35" s="246"/>
      <c r="V35" s="246"/>
      <c r="W35" s="246"/>
      <c r="X35" s="244"/>
      <c r="Y35" s="244"/>
    </row>
    <row r="36" spans="11:25" x14ac:dyDescent="0.2">
      <c r="K36" s="244"/>
      <c r="L36" s="244"/>
      <c r="M36" s="244"/>
      <c r="N36" s="246"/>
      <c r="O36" s="246"/>
      <c r="P36" s="246">
        <v>2010</v>
      </c>
      <c r="Q36" s="249">
        <f t="shared" si="0"/>
        <v>115.14416520782009</v>
      </c>
      <c r="R36" s="249">
        <f t="shared" si="1"/>
        <v>125.92776936255436</v>
      </c>
      <c r="S36" s="249">
        <f t="shared" si="2"/>
        <v>117.48833070080269</v>
      </c>
      <c r="T36" s="249">
        <f t="shared" si="3"/>
        <v>117.88938677088458</v>
      </c>
      <c r="U36" s="246"/>
      <c r="V36" s="246"/>
      <c r="W36" s="246"/>
      <c r="X36" s="244"/>
      <c r="Y36" s="244"/>
    </row>
    <row r="37" spans="11:25" x14ac:dyDescent="0.2">
      <c r="K37" s="244"/>
      <c r="L37" s="244"/>
      <c r="M37" s="244"/>
      <c r="N37" s="246"/>
      <c r="O37" s="246"/>
      <c r="P37" s="246">
        <v>2011</v>
      </c>
      <c r="Q37" s="249">
        <f t="shared" si="0"/>
        <v>116.95773722488624</v>
      </c>
      <c r="R37" s="249">
        <f t="shared" si="1"/>
        <v>129.83389985547541</v>
      </c>
      <c r="S37" s="249">
        <f t="shared" si="2"/>
        <v>121.47007659012775</v>
      </c>
      <c r="T37" s="249">
        <f t="shared" si="3"/>
        <v>122.48614278363424</v>
      </c>
      <c r="U37" s="246"/>
      <c r="V37" s="246"/>
      <c r="W37" s="246"/>
      <c r="X37" s="244"/>
      <c r="Y37" s="244"/>
    </row>
    <row r="38" spans="11:25" x14ac:dyDescent="0.2">
      <c r="K38" s="244"/>
      <c r="L38" s="244"/>
      <c r="M38" s="244"/>
      <c r="N38" s="246"/>
      <c r="O38" s="246"/>
      <c r="P38" s="246">
        <v>2012</v>
      </c>
      <c r="Q38" s="249">
        <f t="shared" si="0"/>
        <v>118.90995380706597</v>
      </c>
      <c r="R38" s="249">
        <f t="shared" ref="R38" si="4">D17/$D$6*100</f>
        <v>132.85539323792617</v>
      </c>
      <c r="S38" s="249">
        <f t="shared" ref="S38" si="5">E17/$E$6*100</f>
        <v>129.29057289648088</v>
      </c>
      <c r="T38" s="249">
        <f t="shared" ref="T38" si="6">F17/$F$6*100</f>
        <v>126.33133017466879</v>
      </c>
      <c r="U38" s="246"/>
      <c r="V38" s="246"/>
      <c r="W38" s="246"/>
      <c r="X38" s="244"/>
      <c r="Y38" s="244"/>
    </row>
    <row r="39" spans="11:25" x14ac:dyDescent="0.2">
      <c r="K39" s="244"/>
      <c r="L39" s="244"/>
      <c r="M39" s="244"/>
      <c r="N39" s="246"/>
      <c r="O39" s="246"/>
      <c r="P39" s="246">
        <v>2013</v>
      </c>
      <c r="Q39" s="249">
        <f t="shared" si="0"/>
        <v>120.72537472202092</v>
      </c>
      <c r="R39" s="249">
        <f>D18/$D$6*100</f>
        <v>135.56121018538738</v>
      </c>
      <c r="S39" s="249">
        <f>E18/$E$6*100</f>
        <v>135.05669032195985</v>
      </c>
      <c r="T39" s="249">
        <f>F18/$F$6*100</f>
        <v>130.14726672483795</v>
      </c>
      <c r="U39" s="246"/>
      <c r="V39" s="246"/>
      <c r="W39" s="246"/>
      <c r="X39" s="244"/>
      <c r="Y39" s="244"/>
    </row>
    <row r="40" spans="11:25" x14ac:dyDescent="0.2">
      <c r="K40" s="244"/>
      <c r="L40" s="244"/>
      <c r="M40" s="244"/>
      <c r="N40" s="246"/>
      <c r="O40" s="246"/>
      <c r="P40" s="246">
        <v>2014</v>
      </c>
      <c r="Q40" s="249">
        <f t="shared" si="0"/>
        <v>122.51969571548082</v>
      </c>
      <c r="R40" s="249">
        <f>D19/$D$6*100</f>
        <v>137.48691867303495</v>
      </c>
      <c r="S40" s="249">
        <f>E19/$E$6*100</f>
        <v>136.97619793137906</v>
      </c>
      <c r="T40" s="249">
        <f>F19/$F$6*100</f>
        <v>127.26590858406183</v>
      </c>
      <c r="U40" s="246"/>
      <c r="V40" s="246"/>
      <c r="W40" s="246"/>
      <c r="X40" s="244"/>
      <c r="Y40" s="244"/>
    </row>
    <row r="41" spans="11:25" x14ac:dyDescent="0.2">
      <c r="K41" s="244"/>
      <c r="L41" s="244"/>
      <c r="M41" s="244"/>
      <c r="N41" s="246"/>
      <c r="O41" s="246"/>
      <c r="P41" s="246">
        <v>2015</v>
      </c>
      <c r="Q41" s="249">
        <f t="shared" si="0"/>
        <v>124.58659087796799</v>
      </c>
      <c r="R41" s="249">
        <f>D20/$D$6*100</f>
        <v>140.20692539636701</v>
      </c>
      <c r="S41" s="249">
        <f>E20/$E$6*100</f>
        <v>139.3031516338593</v>
      </c>
      <c r="T41" s="249">
        <f>F20/$F$6*100</f>
        <v>127.20478321463924</v>
      </c>
      <c r="U41" s="246"/>
      <c r="V41" s="246"/>
      <c r="W41" s="246"/>
      <c r="X41" s="244"/>
      <c r="Y41" s="244"/>
    </row>
    <row r="42" spans="11:25" x14ac:dyDescent="0.2">
      <c r="K42" s="244"/>
      <c r="L42" s="244"/>
      <c r="M42" s="244"/>
      <c r="N42" s="246"/>
      <c r="O42" s="246"/>
      <c r="P42" s="246">
        <v>2016</v>
      </c>
      <c r="Q42" s="249">
        <f t="shared" ref="Q42:Q43" si="7">C21/$C$6*100</f>
        <v>126.28626326376246</v>
      </c>
      <c r="R42" s="249">
        <f t="shared" ref="R42:R43" si="8">D21/$D$6*100</f>
        <v>143.21444562945734</v>
      </c>
      <c r="S42" s="249">
        <f t="shared" ref="S42:S43" si="9">E21/$E$6*100</f>
        <v>146.0596425201955</v>
      </c>
      <c r="T42" s="249">
        <f t="shared" ref="T42:T43" si="10">F21/$F$6*100</f>
        <v>132.41714024369591</v>
      </c>
      <c r="U42" s="246"/>
      <c r="V42" s="246"/>
      <c r="W42" s="246"/>
      <c r="X42" s="244"/>
      <c r="Y42" s="244"/>
    </row>
    <row r="43" spans="11:25" x14ac:dyDescent="0.2">
      <c r="K43" s="244"/>
      <c r="L43" s="244"/>
      <c r="M43" s="244"/>
      <c r="N43" s="246"/>
      <c r="O43" s="246"/>
      <c r="P43" s="246">
        <v>2017</v>
      </c>
      <c r="Q43" s="249">
        <f t="shared" si="7"/>
        <v>127.95460164388217</v>
      </c>
      <c r="R43" s="249">
        <f t="shared" si="8"/>
        <v>146.98245622469551</v>
      </c>
      <c r="S43" s="249">
        <f t="shared" si="9"/>
        <v>153.49329466054525</v>
      </c>
      <c r="T43" s="250">
        <f t="shared" si="10"/>
        <v>136.73605456545312</v>
      </c>
      <c r="U43" s="246"/>
      <c r="V43" s="246"/>
      <c r="W43" s="246"/>
      <c r="X43" s="244"/>
      <c r="Y43" s="244"/>
    </row>
    <row r="44" spans="11:25" x14ac:dyDescent="0.2">
      <c r="K44" s="244"/>
      <c r="L44" s="244"/>
      <c r="M44" s="244"/>
      <c r="N44" s="246"/>
      <c r="O44" s="246"/>
      <c r="P44" s="246"/>
      <c r="Q44" s="246"/>
      <c r="R44" s="246"/>
      <c r="S44" s="246"/>
      <c r="T44" s="246"/>
      <c r="U44" s="246"/>
      <c r="V44" s="246"/>
      <c r="W44" s="246"/>
      <c r="X44" s="244"/>
      <c r="Y44" s="244"/>
    </row>
    <row r="45" spans="11:25" x14ac:dyDescent="0.2">
      <c r="K45" s="244"/>
      <c r="L45" s="244"/>
      <c r="M45" s="244"/>
      <c r="N45" s="246"/>
      <c r="O45" s="246"/>
      <c r="P45" s="246"/>
      <c r="Q45" s="246"/>
      <c r="R45" s="246"/>
      <c r="S45" s="246"/>
      <c r="T45" s="246"/>
      <c r="U45" s="246"/>
      <c r="V45" s="246"/>
      <c r="W45" s="246"/>
      <c r="X45" s="244"/>
      <c r="Y45" s="244"/>
    </row>
    <row r="46" spans="11:25" x14ac:dyDescent="0.2">
      <c r="K46" s="244"/>
      <c r="L46" s="244"/>
      <c r="M46" s="244"/>
      <c r="N46" s="246"/>
      <c r="O46" s="246"/>
      <c r="P46" s="246"/>
      <c r="Q46" s="246"/>
      <c r="R46" s="246"/>
      <c r="S46" s="246"/>
      <c r="T46" s="246"/>
      <c r="U46" s="246"/>
      <c r="V46" s="246"/>
      <c r="W46" s="246"/>
      <c r="X46" s="244"/>
      <c r="Y46" s="244"/>
    </row>
    <row r="47" spans="11:25" x14ac:dyDescent="0.2">
      <c r="K47" s="244"/>
      <c r="L47" s="244"/>
      <c r="M47" s="244"/>
      <c r="N47" s="246"/>
      <c r="O47" s="246"/>
      <c r="P47" s="246"/>
      <c r="Q47" s="246"/>
      <c r="R47" s="246"/>
      <c r="S47" s="246"/>
      <c r="T47" s="246"/>
      <c r="U47" s="246"/>
      <c r="V47" s="246"/>
      <c r="W47" s="246"/>
      <c r="X47" s="244"/>
      <c r="Y47" s="244"/>
    </row>
    <row r="48" spans="11:25" x14ac:dyDescent="0.2">
      <c r="K48" s="244"/>
      <c r="L48" s="244"/>
      <c r="M48" s="244"/>
      <c r="N48" s="244"/>
      <c r="O48" s="244"/>
      <c r="P48" s="244"/>
      <c r="Q48" s="244"/>
      <c r="R48" s="244"/>
      <c r="S48" s="244"/>
      <c r="T48" s="244"/>
      <c r="U48" s="244"/>
      <c r="V48" s="244"/>
      <c r="W48" s="244"/>
      <c r="X48" s="244"/>
      <c r="Y48" s="244"/>
    </row>
    <row r="49" spans="11:25" x14ac:dyDescent="0.2">
      <c r="K49" s="244"/>
      <c r="L49" s="244"/>
      <c r="M49" s="244"/>
      <c r="N49" s="244"/>
      <c r="O49" s="244"/>
      <c r="P49" s="244"/>
      <c r="Q49" s="244"/>
      <c r="R49" s="244"/>
      <c r="S49" s="244"/>
      <c r="T49" s="244"/>
      <c r="U49" s="244"/>
      <c r="V49" s="244"/>
      <c r="W49" s="244"/>
      <c r="X49" s="244"/>
      <c r="Y49" s="244"/>
    </row>
    <row r="50" spans="11:25" x14ac:dyDescent="0.2">
      <c r="K50" s="244"/>
      <c r="L50" s="244"/>
      <c r="M50" s="244"/>
      <c r="N50" s="244"/>
      <c r="O50" s="244"/>
      <c r="P50" s="244"/>
      <c r="Q50" s="244"/>
      <c r="R50" s="244"/>
      <c r="S50" s="244"/>
      <c r="T50" s="244"/>
      <c r="U50" s="244"/>
      <c r="V50" s="244"/>
      <c r="W50" s="244"/>
      <c r="X50" s="244"/>
      <c r="Y50" s="244"/>
    </row>
    <row r="51" spans="11:25" x14ac:dyDescent="0.2">
      <c r="K51" s="244"/>
      <c r="L51" s="244"/>
      <c r="M51" s="244"/>
      <c r="N51" s="244"/>
      <c r="O51" s="244"/>
      <c r="P51" s="244"/>
      <c r="Q51" s="244"/>
      <c r="R51" s="244"/>
      <c r="S51" s="244"/>
      <c r="T51" s="244"/>
      <c r="U51" s="244"/>
      <c r="V51" s="244"/>
      <c r="W51" s="244"/>
      <c r="X51" s="244"/>
      <c r="Y51" s="244"/>
    </row>
    <row r="52" spans="11:25" x14ac:dyDescent="0.2">
      <c r="K52" s="244"/>
      <c r="L52" s="244"/>
      <c r="M52" s="244"/>
      <c r="N52" s="244"/>
      <c r="O52" s="244"/>
      <c r="P52" s="244"/>
      <c r="Q52" s="244"/>
      <c r="R52" s="244"/>
      <c r="S52" s="244"/>
      <c r="T52" s="244"/>
      <c r="U52" s="244"/>
      <c r="V52" s="244"/>
      <c r="W52" s="244"/>
      <c r="X52" s="244"/>
      <c r="Y52" s="244"/>
    </row>
    <row r="53" spans="11:25" x14ac:dyDescent="0.2">
      <c r="K53" s="244"/>
      <c r="L53" s="244"/>
      <c r="M53" s="244"/>
      <c r="N53" s="244"/>
      <c r="O53" s="244"/>
      <c r="P53" s="244"/>
      <c r="Q53" s="244"/>
      <c r="R53" s="244"/>
      <c r="S53" s="244"/>
      <c r="T53" s="244"/>
      <c r="U53" s="244"/>
      <c r="V53" s="244"/>
      <c r="W53" s="244"/>
      <c r="X53" s="244"/>
      <c r="Y53" s="244"/>
    </row>
    <row r="54" spans="11:25" x14ac:dyDescent="0.2">
      <c r="K54" s="244"/>
      <c r="L54" s="244"/>
      <c r="M54" s="244"/>
      <c r="N54" s="244"/>
      <c r="O54" s="244"/>
      <c r="P54" s="244"/>
      <c r="Q54" s="244"/>
      <c r="R54" s="244"/>
      <c r="S54" s="244"/>
      <c r="T54" s="244"/>
      <c r="U54" s="244"/>
      <c r="V54" s="244"/>
      <c r="W54" s="244"/>
      <c r="X54" s="244"/>
      <c r="Y54" s="244"/>
    </row>
    <row r="55" spans="11:25" x14ac:dyDescent="0.2">
      <c r="K55" s="244"/>
      <c r="L55" s="244"/>
      <c r="M55" s="244"/>
      <c r="N55" s="244"/>
      <c r="O55" s="244"/>
      <c r="P55" s="244"/>
      <c r="Q55" s="244"/>
      <c r="R55" s="244"/>
      <c r="S55" s="244"/>
      <c r="T55" s="244"/>
      <c r="U55" s="244"/>
      <c r="V55" s="244"/>
      <c r="W55" s="244"/>
      <c r="X55" s="244"/>
      <c r="Y55" s="244"/>
    </row>
    <row r="56" spans="11:25" x14ac:dyDescent="0.2">
      <c r="K56" s="244"/>
      <c r="L56" s="244"/>
      <c r="M56" s="244"/>
      <c r="N56" s="244"/>
      <c r="O56" s="244"/>
      <c r="P56" s="244"/>
      <c r="Q56" s="244"/>
      <c r="R56" s="244"/>
      <c r="S56" s="244"/>
      <c r="T56" s="244"/>
      <c r="U56" s="244"/>
      <c r="V56" s="244"/>
      <c r="W56" s="244"/>
      <c r="X56" s="244"/>
      <c r="Y56" s="244"/>
    </row>
    <row r="57" spans="11:25" x14ac:dyDescent="0.2">
      <c r="K57" s="244"/>
      <c r="L57" s="244"/>
      <c r="M57" s="244"/>
      <c r="N57" s="244"/>
      <c r="O57" s="244"/>
      <c r="P57" s="244"/>
      <c r="Q57" s="244"/>
      <c r="R57" s="244"/>
      <c r="S57" s="244"/>
      <c r="T57" s="244"/>
      <c r="U57" s="244"/>
      <c r="V57" s="244"/>
      <c r="W57" s="244"/>
      <c r="X57" s="244"/>
      <c r="Y57" s="244"/>
    </row>
    <row r="58" spans="11:25" x14ac:dyDescent="0.2">
      <c r="K58" s="244"/>
      <c r="L58" s="244"/>
      <c r="M58" s="244"/>
      <c r="N58" s="244"/>
      <c r="O58" s="244"/>
      <c r="P58" s="244"/>
      <c r="Q58" s="244"/>
      <c r="R58" s="244"/>
      <c r="S58" s="244"/>
      <c r="T58" s="244"/>
      <c r="U58" s="244"/>
      <c r="V58" s="244"/>
      <c r="W58" s="244"/>
      <c r="X58" s="244"/>
      <c r="Y58" s="244"/>
    </row>
    <row r="59" spans="11:25" x14ac:dyDescent="0.2">
      <c r="K59" s="244"/>
      <c r="L59" s="244"/>
      <c r="M59" s="244"/>
      <c r="N59" s="244"/>
      <c r="O59" s="244"/>
      <c r="P59" s="244"/>
      <c r="Q59" s="244"/>
      <c r="R59" s="244"/>
      <c r="S59" s="244"/>
      <c r="T59" s="244"/>
      <c r="U59" s="244"/>
      <c r="V59" s="244"/>
      <c r="W59" s="244"/>
      <c r="X59" s="244"/>
      <c r="Y59" s="244"/>
    </row>
    <row r="60" spans="11:25" x14ac:dyDescent="0.2">
      <c r="K60" s="244"/>
      <c r="L60" s="244"/>
      <c r="M60" s="244"/>
      <c r="N60" s="244"/>
      <c r="O60" s="244"/>
      <c r="P60" s="244"/>
      <c r="Q60" s="244"/>
      <c r="R60" s="244"/>
      <c r="S60" s="244"/>
      <c r="T60" s="244"/>
      <c r="U60" s="244"/>
      <c r="V60" s="244"/>
      <c r="W60" s="244"/>
      <c r="X60" s="244"/>
      <c r="Y60" s="244"/>
    </row>
    <row r="61" spans="11:25" x14ac:dyDescent="0.2">
      <c r="K61" s="244"/>
      <c r="L61" s="244"/>
      <c r="M61" s="244"/>
      <c r="N61" s="244"/>
      <c r="O61" s="244"/>
      <c r="P61" s="244"/>
      <c r="Q61" s="244"/>
      <c r="R61" s="244"/>
      <c r="S61" s="244"/>
      <c r="T61" s="244"/>
      <c r="U61" s="244"/>
      <c r="V61" s="244"/>
      <c r="W61" s="244"/>
      <c r="X61" s="244"/>
      <c r="Y61" s="244"/>
    </row>
    <row r="62" spans="11:25" x14ac:dyDescent="0.2">
      <c r="K62" s="244"/>
      <c r="L62" s="244"/>
      <c r="M62" s="244"/>
      <c r="N62" s="244"/>
      <c r="O62" s="244"/>
      <c r="P62" s="244"/>
      <c r="Q62" s="244"/>
      <c r="R62" s="244"/>
      <c r="S62" s="244"/>
      <c r="T62" s="244"/>
      <c r="U62" s="244"/>
      <c r="V62" s="244"/>
      <c r="W62" s="244"/>
      <c r="X62" s="244"/>
      <c r="Y62" s="244"/>
    </row>
    <row r="63" spans="11:25" x14ac:dyDescent="0.2">
      <c r="K63" s="244"/>
      <c r="L63" s="244"/>
      <c r="M63" s="244"/>
      <c r="N63" s="244"/>
      <c r="O63" s="244"/>
      <c r="P63" s="244"/>
      <c r="Q63" s="244"/>
      <c r="R63" s="244"/>
      <c r="S63" s="244"/>
      <c r="T63" s="244"/>
      <c r="U63" s="244"/>
      <c r="V63" s="244"/>
      <c r="W63" s="244"/>
      <c r="X63" s="244"/>
      <c r="Y63" s="244"/>
    </row>
    <row r="64" spans="11:25" x14ac:dyDescent="0.2">
      <c r="K64" s="244"/>
      <c r="L64" s="244"/>
      <c r="M64" s="244"/>
      <c r="N64" s="244"/>
      <c r="O64" s="244"/>
      <c r="P64" s="244"/>
      <c r="Q64" s="244"/>
      <c r="R64" s="244"/>
      <c r="S64" s="244"/>
      <c r="T64" s="244"/>
      <c r="U64" s="244"/>
      <c r="V64" s="244"/>
      <c r="W64" s="244"/>
      <c r="X64" s="244"/>
      <c r="Y64" s="244"/>
    </row>
    <row r="65" spans="11:25" x14ac:dyDescent="0.2">
      <c r="K65" s="244"/>
      <c r="L65" s="244"/>
      <c r="M65" s="244"/>
      <c r="N65" s="244"/>
      <c r="O65" s="244"/>
      <c r="P65" s="244"/>
      <c r="Q65" s="244"/>
      <c r="R65" s="244"/>
      <c r="S65" s="244"/>
      <c r="T65" s="244"/>
      <c r="U65" s="244"/>
      <c r="V65" s="244"/>
      <c r="W65" s="244"/>
      <c r="X65" s="244"/>
      <c r="Y65" s="244"/>
    </row>
    <row r="66" spans="11:25" x14ac:dyDescent="0.2">
      <c r="K66" s="244"/>
      <c r="L66" s="244"/>
      <c r="M66" s="244"/>
      <c r="N66" s="244"/>
      <c r="O66" s="244"/>
      <c r="P66" s="244"/>
      <c r="Q66" s="244"/>
      <c r="R66" s="244"/>
      <c r="S66" s="244"/>
      <c r="T66" s="244"/>
      <c r="U66" s="244"/>
      <c r="V66" s="244"/>
      <c r="W66" s="244"/>
      <c r="X66" s="244"/>
      <c r="Y66" s="244"/>
    </row>
    <row r="67" spans="11:25" x14ac:dyDescent="0.2">
      <c r="K67" s="244"/>
      <c r="L67" s="244"/>
      <c r="M67" s="244"/>
      <c r="N67" s="244"/>
      <c r="O67" s="244"/>
      <c r="P67" s="244"/>
      <c r="Q67" s="244"/>
      <c r="R67" s="244"/>
      <c r="S67" s="244"/>
      <c r="T67" s="244"/>
      <c r="U67" s="244"/>
      <c r="V67" s="244"/>
      <c r="W67" s="244"/>
      <c r="X67" s="244"/>
      <c r="Y67" s="244"/>
    </row>
    <row r="68" spans="11:25" x14ac:dyDescent="0.2">
      <c r="K68" s="244"/>
      <c r="L68" s="244"/>
      <c r="M68" s="244"/>
      <c r="N68" s="244"/>
      <c r="O68" s="244"/>
      <c r="P68" s="244"/>
      <c r="Q68" s="244"/>
      <c r="R68" s="244"/>
      <c r="S68" s="244"/>
      <c r="T68" s="244"/>
      <c r="U68" s="244"/>
      <c r="V68" s="244"/>
      <c r="W68" s="244"/>
      <c r="X68" s="244"/>
      <c r="Y68" s="244"/>
    </row>
    <row r="69" spans="11:25" x14ac:dyDescent="0.2">
      <c r="K69" s="244"/>
      <c r="L69" s="244"/>
      <c r="M69" s="244"/>
      <c r="N69" s="244"/>
      <c r="O69" s="244"/>
      <c r="P69" s="244"/>
      <c r="Q69" s="244"/>
      <c r="R69" s="244"/>
      <c r="S69" s="244"/>
      <c r="T69" s="244"/>
      <c r="U69" s="244"/>
      <c r="V69" s="244"/>
      <c r="W69" s="244"/>
      <c r="X69" s="244"/>
      <c r="Y69" s="244"/>
    </row>
    <row r="70" spans="11:25" x14ac:dyDescent="0.2">
      <c r="K70" s="244"/>
      <c r="L70" s="244"/>
      <c r="M70" s="244"/>
      <c r="N70" s="244"/>
      <c r="O70" s="244"/>
      <c r="P70" s="244"/>
      <c r="Q70" s="244"/>
      <c r="R70" s="244"/>
      <c r="S70" s="244"/>
      <c r="T70" s="244"/>
      <c r="U70" s="244"/>
      <c r="V70" s="244"/>
      <c r="W70" s="244"/>
      <c r="X70" s="244"/>
      <c r="Y70" s="244"/>
    </row>
    <row r="71" spans="11:25" x14ac:dyDescent="0.2">
      <c r="K71" s="244"/>
      <c r="L71" s="244"/>
      <c r="M71" s="244"/>
      <c r="N71" s="244"/>
      <c r="O71" s="244"/>
      <c r="P71" s="244"/>
      <c r="Q71" s="244"/>
      <c r="R71" s="244"/>
      <c r="S71" s="244"/>
      <c r="T71" s="244"/>
      <c r="U71" s="244"/>
      <c r="V71" s="244"/>
      <c r="W71" s="244"/>
      <c r="X71" s="244"/>
      <c r="Y71" s="244"/>
    </row>
    <row r="72" spans="11:25" x14ac:dyDescent="0.2">
      <c r="K72" s="244"/>
      <c r="L72" s="244"/>
      <c r="M72" s="244"/>
      <c r="N72" s="244"/>
      <c r="O72" s="244"/>
      <c r="P72" s="244"/>
      <c r="Q72" s="244"/>
      <c r="R72" s="244"/>
      <c r="S72" s="244"/>
      <c r="T72" s="244"/>
      <c r="U72" s="244"/>
      <c r="V72" s="244"/>
      <c r="W72" s="244"/>
      <c r="X72" s="244"/>
      <c r="Y72" s="244"/>
    </row>
    <row r="73" spans="11:25" x14ac:dyDescent="0.2">
      <c r="K73" s="244"/>
      <c r="L73" s="244"/>
      <c r="M73" s="244"/>
      <c r="N73" s="244"/>
      <c r="O73" s="244"/>
      <c r="P73" s="244"/>
      <c r="Q73" s="244"/>
      <c r="R73" s="244"/>
      <c r="S73" s="244"/>
      <c r="T73" s="244"/>
      <c r="U73" s="244"/>
      <c r="V73" s="244"/>
      <c r="W73" s="244"/>
      <c r="X73" s="244"/>
      <c r="Y73" s="244"/>
    </row>
    <row r="74" spans="11:25" x14ac:dyDescent="0.2">
      <c r="K74" s="244"/>
      <c r="L74" s="244"/>
      <c r="M74" s="244"/>
      <c r="N74" s="244"/>
      <c r="O74" s="244"/>
      <c r="P74" s="244"/>
      <c r="Q74" s="244"/>
      <c r="R74" s="244"/>
      <c r="S74" s="244"/>
      <c r="T74" s="244"/>
      <c r="U74" s="244"/>
      <c r="V74" s="244"/>
      <c r="W74" s="244"/>
      <c r="X74" s="244"/>
      <c r="Y74" s="244"/>
    </row>
    <row r="75" spans="11:25" x14ac:dyDescent="0.2">
      <c r="K75" s="244"/>
      <c r="L75" s="244"/>
      <c r="M75" s="244"/>
      <c r="N75" s="244"/>
      <c r="O75" s="244"/>
      <c r="P75" s="244"/>
      <c r="Q75" s="244"/>
      <c r="R75" s="244"/>
      <c r="S75" s="244"/>
      <c r="T75" s="244"/>
      <c r="U75" s="244"/>
      <c r="V75" s="244"/>
      <c r="W75" s="244"/>
      <c r="X75" s="244"/>
      <c r="Y75" s="244"/>
    </row>
    <row r="76" spans="11:25" x14ac:dyDescent="0.2">
      <c r="K76" s="244"/>
      <c r="L76" s="244"/>
      <c r="M76" s="244"/>
      <c r="N76" s="244"/>
      <c r="O76" s="244"/>
      <c r="P76" s="244"/>
      <c r="Q76" s="244"/>
      <c r="R76" s="244"/>
      <c r="S76" s="244"/>
      <c r="T76" s="244"/>
      <c r="U76" s="244"/>
      <c r="V76" s="244"/>
      <c r="W76" s="244"/>
      <c r="X76" s="244"/>
      <c r="Y76" s="244"/>
    </row>
    <row r="77" spans="11:25" x14ac:dyDescent="0.2">
      <c r="K77" s="244"/>
      <c r="L77" s="244"/>
      <c r="M77" s="244"/>
      <c r="N77" s="244"/>
      <c r="O77" s="244"/>
      <c r="P77" s="244"/>
      <c r="Q77" s="244"/>
      <c r="R77" s="244"/>
      <c r="S77" s="244"/>
      <c r="T77" s="244"/>
      <c r="U77" s="244"/>
      <c r="V77" s="244"/>
      <c r="W77" s="244"/>
      <c r="X77" s="244"/>
      <c r="Y77" s="244"/>
    </row>
    <row r="78" spans="11:25" x14ac:dyDescent="0.2">
      <c r="K78" s="244"/>
      <c r="L78" s="244"/>
      <c r="M78" s="244"/>
      <c r="N78" s="244"/>
      <c r="O78" s="244"/>
      <c r="P78" s="244"/>
      <c r="Q78" s="244"/>
      <c r="R78" s="244"/>
      <c r="S78" s="244"/>
      <c r="T78" s="244"/>
      <c r="U78" s="244"/>
      <c r="V78" s="244"/>
      <c r="W78" s="244"/>
      <c r="X78" s="244"/>
      <c r="Y78" s="244"/>
    </row>
    <row r="79" spans="11:25" x14ac:dyDescent="0.2">
      <c r="K79" s="244"/>
      <c r="L79" s="244"/>
      <c r="M79" s="244"/>
      <c r="N79" s="244"/>
      <c r="O79" s="244"/>
      <c r="P79" s="244"/>
      <c r="Q79" s="244"/>
      <c r="R79" s="244"/>
      <c r="S79" s="244"/>
      <c r="T79" s="244"/>
      <c r="U79" s="244"/>
      <c r="V79" s="244"/>
      <c r="W79" s="244"/>
      <c r="X79" s="244"/>
      <c r="Y79" s="244"/>
    </row>
    <row r="80" spans="11:25" x14ac:dyDescent="0.2">
      <c r="K80" s="244"/>
      <c r="L80" s="244"/>
      <c r="M80" s="244"/>
      <c r="N80" s="244"/>
      <c r="O80" s="244"/>
      <c r="P80" s="244"/>
      <c r="Q80" s="244"/>
      <c r="R80" s="244"/>
      <c r="S80" s="244"/>
      <c r="T80" s="244"/>
      <c r="U80" s="244"/>
      <c r="V80" s="244"/>
      <c r="W80" s="244"/>
      <c r="X80" s="244"/>
      <c r="Y80" s="244"/>
    </row>
  </sheetData>
  <mergeCells count="4">
    <mergeCell ref="B4:B5"/>
    <mergeCell ref="C4:C5"/>
    <mergeCell ref="D4:F4"/>
    <mergeCell ref="B24:F24"/>
  </mergeCells>
  <pageMargins left="0.7" right="0.7" top="0.78740157499999996" bottom="0.78740157499999996" header="0.3" footer="0.3"/>
  <pageSetup paperSize="9" scale="71"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3CC00"/>
    <pageSetUpPr fitToPage="1"/>
  </sheetPr>
  <dimension ref="B1:AF239"/>
  <sheetViews>
    <sheetView showGridLines="0" zoomScaleNormal="100" zoomScaleSheetLayoutView="100" zoomScalePageLayoutView="70" workbookViewId="0">
      <pane ySplit="5" topLeftCell="A6" activePane="bottomLeft" state="frozen"/>
      <selection activeCell="N4" sqref="N4"/>
      <selection pane="bottomLeft" activeCell="R11" sqref="R11"/>
    </sheetView>
  </sheetViews>
  <sheetFormatPr baseColWidth="10" defaultRowHeight="12.75" x14ac:dyDescent="0.2"/>
  <cols>
    <col min="1" max="1" width="2.7109375" style="18" customWidth="1"/>
    <col min="2" max="2" width="20.7109375" style="18" customWidth="1"/>
    <col min="3" max="5" width="10.7109375" style="18" customWidth="1"/>
    <col min="6" max="6" width="11.42578125" style="207" customWidth="1"/>
    <col min="7" max="8" width="10.7109375" style="18" customWidth="1"/>
    <col min="9" max="9" width="11.42578125" style="207" customWidth="1"/>
    <col min="10" max="11" width="10.7109375" style="18" customWidth="1"/>
    <col min="12" max="12" width="11.42578125" style="207" customWidth="1"/>
    <col min="13" max="14" width="10.7109375" style="18" customWidth="1"/>
    <col min="15" max="15" width="11.42578125" style="18" customWidth="1"/>
    <col min="16" max="17" width="10.7109375" style="18" customWidth="1"/>
    <col min="18" max="16384" width="11.42578125" style="18"/>
  </cols>
  <sheetData>
    <row r="1" spans="2:32" s="55" customFormat="1" ht="15.75" x14ac:dyDescent="0.2">
      <c r="B1" s="53" t="str">
        <f>Inhaltsverzeichnis!B62&amp;" "&amp;Inhaltsverzeichnis!C62&amp;" "&amp;Inhaltsverzeichnis!D62</f>
        <v>Tabelle 27:  Einkommen und Vermögen der Pflichtigen mit Wohnsitz im Kanton Aargau nach Gemeinde, 2017</v>
      </c>
      <c r="C1" s="54"/>
      <c r="D1" s="54"/>
      <c r="E1" s="54"/>
      <c r="F1" s="54"/>
      <c r="G1" s="54"/>
      <c r="H1" s="54"/>
      <c r="I1" s="54"/>
      <c r="J1" s="54"/>
      <c r="K1" s="54"/>
      <c r="L1" s="54"/>
      <c r="M1" s="54"/>
      <c r="N1" s="54"/>
      <c r="O1" s="54"/>
      <c r="P1" s="54"/>
      <c r="Q1" s="54"/>
      <c r="R1" s="54"/>
      <c r="S1" s="54"/>
      <c r="T1" s="54"/>
      <c r="U1" s="54"/>
      <c r="V1" s="54"/>
      <c r="W1" s="53"/>
      <c r="X1" s="53"/>
      <c r="Y1" s="53"/>
      <c r="Z1" s="53"/>
      <c r="AA1" s="53"/>
      <c r="AB1" s="53"/>
      <c r="AC1" s="53"/>
      <c r="AD1" s="53"/>
      <c r="AE1" s="53"/>
      <c r="AF1" s="53"/>
    </row>
    <row r="2" spans="2:32" s="55" customFormat="1" ht="15.75" x14ac:dyDescent="0.2">
      <c r="B2" s="199"/>
      <c r="C2" s="54"/>
      <c r="D2" s="54"/>
      <c r="E2" s="54"/>
      <c r="F2" s="54"/>
      <c r="G2" s="54"/>
      <c r="H2" s="54"/>
      <c r="I2" s="54"/>
      <c r="J2" s="54"/>
      <c r="K2" s="54"/>
      <c r="L2" s="54"/>
      <c r="M2" s="54"/>
      <c r="N2" s="54"/>
      <c r="O2" s="54"/>
      <c r="P2" s="54"/>
      <c r="Q2" s="54"/>
      <c r="R2" s="54"/>
      <c r="S2" s="54"/>
      <c r="T2" s="54"/>
      <c r="U2" s="54"/>
      <c r="V2" s="54"/>
      <c r="W2" s="53"/>
      <c r="X2" s="53"/>
      <c r="Y2" s="53"/>
      <c r="Z2" s="53"/>
      <c r="AA2" s="53"/>
      <c r="AB2" s="53"/>
      <c r="AC2" s="53"/>
      <c r="AD2" s="53"/>
      <c r="AE2" s="53"/>
      <c r="AF2" s="53"/>
    </row>
    <row r="4" spans="2:32" s="57" customFormat="1" ht="27" customHeight="1" x14ac:dyDescent="0.2">
      <c r="B4" s="279" t="s">
        <v>114</v>
      </c>
      <c r="C4" s="329" t="s">
        <v>532</v>
      </c>
      <c r="D4" s="331" t="s">
        <v>45</v>
      </c>
      <c r="E4" s="332"/>
      <c r="F4" s="333"/>
      <c r="G4" s="331" t="s">
        <v>16</v>
      </c>
      <c r="H4" s="332"/>
      <c r="I4" s="333"/>
      <c r="J4" s="331" t="s">
        <v>116</v>
      </c>
      <c r="K4" s="332"/>
      <c r="L4" s="333"/>
      <c r="M4" s="331" t="s">
        <v>17</v>
      </c>
      <c r="N4" s="332"/>
      <c r="O4" s="333"/>
      <c r="P4" s="196"/>
    </row>
    <row r="5" spans="2:32" ht="37.5" customHeight="1" x14ac:dyDescent="0.2">
      <c r="B5" s="280"/>
      <c r="C5" s="330"/>
      <c r="D5" s="118" t="s">
        <v>687</v>
      </c>
      <c r="E5" s="255" t="s">
        <v>686</v>
      </c>
      <c r="F5" s="206" t="s">
        <v>642</v>
      </c>
      <c r="G5" s="255" t="s">
        <v>687</v>
      </c>
      <c r="H5" s="255" t="s">
        <v>686</v>
      </c>
      <c r="I5" s="206" t="s">
        <v>642</v>
      </c>
      <c r="J5" s="255" t="s">
        <v>687</v>
      </c>
      <c r="K5" s="255" t="s">
        <v>686</v>
      </c>
      <c r="L5" s="206" t="s">
        <v>642</v>
      </c>
      <c r="M5" s="255" t="s">
        <v>687</v>
      </c>
      <c r="N5" s="255" t="s">
        <v>686</v>
      </c>
      <c r="O5" s="206" t="s">
        <v>642</v>
      </c>
    </row>
    <row r="6" spans="2:32" x14ac:dyDescent="0.2">
      <c r="B6" s="71" t="s">
        <v>117</v>
      </c>
      <c r="C6" s="83">
        <v>377033</v>
      </c>
      <c r="D6" s="83">
        <v>86200</v>
      </c>
      <c r="E6" s="83">
        <v>69200</v>
      </c>
      <c r="F6" s="215">
        <v>0.41</v>
      </c>
      <c r="G6" s="83">
        <v>68600</v>
      </c>
      <c r="H6" s="83">
        <v>55900</v>
      </c>
      <c r="I6" s="215">
        <v>0.43</v>
      </c>
      <c r="J6" s="83">
        <v>497400</v>
      </c>
      <c r="K6" s="83">
        <v>139600</v>
      </c>
      <c r="L6" s="215">
        <v>0.72</v>
      </c>
      <c r="M6" s="83">
        <v>307600</v>
      </c>
      <c r="N6" s="83">
        <v>40300</v>
      </c>
      <c r="O6" s="215">
        <v>0.81</v>
      </c>
      <c r="Q6" s="4"/>
      <c r="R6" s="4"/>
      <c r="S6" s="4"/>
      <c r="T6" s="4"/>
      <c r="U6" s="4"/>
      <c r="V6" s="4"/>
      <c r="W6" s="4"/>
      <c r="X6" s="4"/>
      <c r="Y6" s="4"/>
      <c r="Z6" s="4"/>
    </row>
    <row r="7" spans="2:32" x14ac:dyDescent="0.2">
      <c r="B7" s="71" t="s">
        <v>118</v>
      </c>
      <c r="C7" s="83">
        <v>44469</v>
      </c>
      <c r="D7" s="83">
        <v>84600</v>
      </c>
      <c r="E7" s="83">
        <v>68100</v>
      </c>
      <c r="F7" s="215">
        <v>0.41</v>
      </c>
      <c r="G7" s="83">
        <v>68100</v>
      </c>
      <c r="H7" s="83">
        <v>55800</v>
      </c>
      <c r="I7" s="215">
        <v>0.43</v>
      </c>
      <c r="J7" s="83">
        <v>470600</v>
      </c>
      <c r="K7" s="83">
        <v>114900</v>
      </c>
      <c r="L7" s="215">
        <v>0.72</v>
      </c>
      <c r="M7" s="83">
        <v>302600</v>
      </c>
      <c r="N7" s="83">
        <v>43400</v>
      </c>
      <c r="O7" s="215">
        <v>0.8</v>
      </c>
      <c r="Q7" s="4"/>
      <c r="R7" s="4"/>
      <c r="S7" s="4"/>
      <c r="T7" s="4"/>
      <c r="U7" s="4"/>
      <c r="V7" s="4"/>
      <c r="W7" s="4"/>
      <c r="X7" s="4"/>
      <c r="Y7" s="4"/>
      <c r="Z7" s="4"/>
    </row>
    <row r="8" spans="2:32" x14ac:dyDescent="0.2">
      <c r="B8" s="74" t="s">
        <v>531</v>
      </c>
      <c r="C8" s="84">
        <v>13157</v>
      </c>
      <c r="D8" s="84">
        <v>85900</v>
      </c>
      <c r="E8" s="84">
        <v>66400</v>
      </c>
      <c r="F8" s="216">
        <v>0.44</v>
      </c>
      <c r="G8" s="84">
        <v>69700</v>
      </c>
      <c r="H8" s="84">
        <v>54500</v>
      </c>
      <c r="I8" s="216">
        <v>0.45</v>
      </c>
      <c r="J8" s="84">
        <v>466900</v>
      </c>
      <c r="K8" s="84">
        <v>74100</v>
      </c>
      <c r="L8" s="216">
        <v>0.78</v>
      </c>
      <c r="M8" s="84">
        <v>334600</v>
      </c>
      <c r="N8" s="84">
        <v>44100</v>
      </c>
      <c r="O8" s="216">
        <v>0.83</v>
      </c>
      <c r="Q8" s="4"/>
      <c r="R8" s="4"/>
      <c r="S8" s="4"/>
      <c r="T8" s="4"/>
      <c r="U8" s="4"/>
      <c r="V8" s="4"/>
      <c r="W8" s="4"/>
      <c r="X8" s="4"/>
      <c r="Y8" s="4"/>
      <c r="Z8" s="4"/>
    </row>
    <row r="9" spans="2:32" x14ac:dyDescent="0.2">
      <c r="B9" s="82" t="s">
        <v>119</v>
      </c>
      <c r="C9" s="62">
        <v>938</v>
      </c>
      <c r="D9" s="62">
        <v>116800</v>
      </c>
      <c r="E9" s="62">
        <v>87300</v>
      </c>
      <c r="F9" s="204">
        <v>0.44</v>
      </c>
      <c r="G9" s="62">
        <v>94000</v>
      </c>
      <c r="H9" s="62">
        <v>70400</v>
      </c>
      <c r="I9" s="204">
        <v>0.46</v>
      </c>
      <c r="J9" s="62">
        <v>853600</v>
      </c>
      <c r="K9" s="62">
        <v>466900</v>
      </c>
      <c r="L9" s="204">
        <v>0.68</v>
      </c>
      <c r="M9" s="62">
        <v>554200</v>
      </c>
      <c r="N9" s="62">
        <v>104100</v>
      </c>
      <c r="O9" s="204">
        <v>0.8</v>
      </c>
      <c r="Q9" s="4"/>
      <c r="R9" s="4"/>
      <c r="S9" s="4"/>
      <c r="T9" s="4"/>
      <c r="U9" s="4"/>
      <c r="V9" s="4"/>
      <c r="W9" s="4"/>
      <c r="X9" s="4"/>
      <c r="Y9" s="4"/>
      <c r="Z9" s="4"/>
    </row>
    <row r="10" spans="2:32" x14ac:dyDescent="0.2">
      <c r="B10" s="82" t="s">
        <v>405</v>
      </c>
      <c r="C10" s="62">
        <v>4404</v>
      </c>
      <c r="D10" s="62">
        <v>79000</v>
      </c>
      <c r="E10" s="62">
        <v>67000</v>
      </c>
      <c r="F10" s="204">
        <v>0.38</v>
      </c>
      <c r="G10" s="62">
        <v>65100</v>
      </c>
      <c r="H10" s="62">
        <v>56700</v>
      </c>
      <c r="I10" s="204">
        <v>0.39</v>
      </c>
      <c r="J10" s="62">
        <v>354000</v>
      </c>
      <c r="K10" s="62">
        <v>67900</v>
      </c>
      <c r="L10" s="204">
        <v>0.73</v>
      </c>
      <c r="M10" s="62">
        <v>218500</v>
      </c>
      <c r="N10" s="62">
        <v>35500</v>
      </c>
      <c r="O10" s="204">
        <v>0.79</v>
      </c>
      <c r="Q10" s="4"/>
      <c r="R10" s="4"/>
      <c r="S10" s="4"/>
      <c r="T10" s="4"/>
      <c r="U10" s="4"/>
      <c r="V10" s="4"/>
      <c r="W10" s="4"/>
      <c r="X10" s="4"/>
      <c r="Y10" s="4"/>
      <c r="Z10" s="4"/>
    </row>
    <row r="11" spans="2:32" x14ac:dyDescent="0.2">
      <c r="B11" s="74" t="s">
        <v>120</v>
      </c>
      <c r="C11" s="62">
        <v>423</v>
      </c>
      <c r="D11" s="62">
        <v>78000</v>
      </c>
      <c r="E11" s="62">
        <v>65200</v>
      </c>
      <c r="F11" s="204">
        <v>0.38</v>
      </c>
      <c r="G11" s="62">
        <v>61200</v>
      </c>
      <c r="H11" s="62">
        <v>52800</v>
      </c>
      <c r="I11" s="204">
        <v>0.38</v>
      </c>
      <c r="J11" s="62">
        <v>474000</v>
      </c>
      <c r="K11" s="62">
        <v>305400</v>
      </c>
      <c r="L11" s="204">
        <v>0.61</v>
      </c>
      <c r="M11" s="62">
        <v>258500</v>
      </c>
      <c r="N11" s="62">
        <v>47700</v>
      </c>
      <c r="O11" s="204">
        <v>0.74</v>
      </c>
      <c r="Q11" s="4"/>
      <c r="R11" s="4"/>
      <c r="S11" s="4"/>
      <c r="T11" s="4"/>
      <c r="U11" s="4"/>
      <c r="V11" s="4"/>
      <c r="W11" s="4"/>
      <c r="X11" s="4"/>
      <c r="Y11" s="4"/>
      <c r="Z11" s="4"/>
    </row>
    <row r="12" spans="2:32" x14ac:dyDescent="0.2">
      <c r="B12" s="74" t="s">
        <v>406</v>
      </c>
      <c r="C12" s="62">
        <v>2288</v>
      </c>
      <c r="D12" s="62">
        <v>97600</v>
      </c>
      <c r="E12" s="62">
        <v>77600</v>
      </c>
      <c r="F12" s="204">
        <v>0.41</v>
      </c>
      <c r="G12" s="62">
        <v>77600</v>
      </c>
      <c r="H12" s="62">
        <v>63200</v>
      </c>
      <c r="I12" s="204">
        <v>0.42</v>
      </c>
      <c r="J12" s="62">
        <v>662000</v>
      </c>
      <c r="K12" s="62">
        <v>360200</v>
      </c>
      <c r="L12" s="204">
        <v>0.67</v>
      </c>
      <c r="M12" s="62">
        <v>408000</v>
      </c>
      <c r="N12" s="62">
        <v>63100</v>
      </c>
      <c r="O12" s="204">
        <v>0.79</v>
      </c>
      <c r="Q12" s="4"/>
      <c r="R12" s="4"/>
      <c r="S12" s="4"/>
      <c r="T12" s="4"/>
      <c r="U12" s="4"/>
      <c r="V12" s="4"/>
      <c r="W12" s="4"/>
      <c r="X12" s="4"/>
      <c r="Y12" s="4"/>
      <c r="Z12" s="4"/>
    </row>
    <row r="13" spans="2:32" x14ac:dyDescent="0.2">
      <c r="B13" s="74" t="s">
        <v>121</v>
      </c>
      <c r="C13" s="62">
        <v>4338</v>
      </c>
      <c r="D13" s="62">
        <v>79500</v>
      </c>
      <c r="E13" s="62">
        <v>68400</v>
      </c>
      <c r="F13" s="204">
        <v>0.37</v>
      </c>
      <c r="G13" s="62">
        <v>62700</v>
      </c>
      <c r="H13" s="62">
        <v>55300</v>
      </c>
      <c r="I13" s="204">
        <v>0.39</v>
      </c>
      <c r="J13" s="62">
        <v>445200</v>
      </c>
      <c r="K13" s="62">
        <v>233900</v>
      </c>
      <c r="L13" s="204">
        <v>0.66</v>
      </c>
      <c r="M13" s="62">
        <v>258700</v>
      </c>
      <c r="N13" s="62">
        <v>40600</v>
      </c>
      <c r="O13" s="204">
        <v>0.78</v>
      </c>
      <c r="Q13" s="4"/>
      <c r="R13" s="4"/>
      <c r="S13" s="4"/>
      <c r="T13" s="4"/>
      <c r="U13" s="4"/>
      <c r="V13" s="4"/>
      <c r="W13" s="4"/>
      <c r="X13" s="4"/>
      <c r="Y13" s="4"/>
      <c r="Z13" s="4"/>
    </row>
    <row r="14" spans="2:32" x14ac:dyDescent="0.2">
      <c r="B14" s="74" t="s">
        <v>122</v>
      </c>
      <c r="C14" s="62">
        <v>912</v>
      </c>
      <c r="D14" s="62">
        <v>95500</v>
      </c>
      <c r="E14" s="62">
        <v>74400</v>
      </c>
      <c r="F14" s="204">
        <v>0.42</v>
      </c>
      <c r="G14" s="62">
        <v>75300</v>
      </c>
      <c r="H14" s="62">
        <v>58700</v>
      </c>
      <c r="I14" s="204">
        <v>0.44</v>
      </c>
      <c r="J14" s="62">
        <v>643700</v>
      </c>
      <c r="K14" s="62">
        <v>326900</v>
      </c>
      <c r="L14" s="204">
        <v>0.7</v>
      </c>
      <c r="M14" s="62">
        <v>352900</v>
      </c>
      <c r="N14" s="62">
        <v>46000</v>
      </c>
      <c r="O14" s="204">
        <v>0.83</v>
      </c>
      <c r="Q14" s="4"/>
      <c r="R14" s="4"/>
      <c r="S14" s="4"/>
      <c r="T14" s="4"/>
      <c r="U14" s="4"/>
      <c r="V14" s="4"/>
      <c r="W14" s="4"/>
      <c r="X14" s="4"/>
      <c r="Y14" s="4"/>
      <c r="Z14" s="4"/>
    </row>
    <row r="15" spans="2:32" x14ac:dyDescent="0.2">
      <c r="B15" s="74" t="s">
        <v>123</v>
      </c>
      <c r="C15" s="62">
        <v>3541</v>
      </c>
      <c r="D15" s="62">
        <v>97000</v>
      </c>
      <c r="E15" s="62">
        <v>75300</v>
      </c>
      <c r="F15" s="204">
        <v>0.43</v>
      </c>
      <c r="G15" s="62">
        <v>77500</v>
      </c>
      <c r="H15" s="62">
        <v>60400</v>
      </c>
      <c r="I15" s="204">
        <v>0.45</v>
      </c>
      <c r="J15" s="62">
        <v>616900</v>
      </c>
      <c r="K15" s="62">
        <v>278700</v>
      </c>
      <c r="L15" s="204">
        <v>0.69</v>
      </c>
      <c r="M15" s="62">
        <v>400000</v>
      </c>
      <c r="N15" s="62">
        <v>64900</v>
      </c>
      <c r="O15" s="204">
        <v>0.79</v>
      </c>
      <c r="Q15" s="4"/>
      <c r="R15" s="4"/>
      <c r="S15" s="4"/>
      <c r="T15" s="4"/>
      <c r="U15" s="4"/>
      <c r="V15" s="4"/>
      <c r="W15" s="4"/>
      <c r="X15" s="4"/>
      <c r="Y15" s="4"/>
      <c r="Z15" s="4"/>
    </row>
    <row r="16" spans="2:32" x14ac:dyDescent="0.2">
      <c r="B16" s="74" t="s">
        <v>124</v>
      </c>
      <c r="C16" s="62">
        <v>2211</v>
      </c>
      <c r="D16" s="62">
        <v>84600</v>
      </c>
      <c r="E16" s="62">
        <v>70200</v>
      </c>
      <c r="F16" s="204">
        <v>0.39</v>
      </c>
      <c r="G16" s="62">
        <v>66600</v>
      </c>
      <c r="H16" s="62">
        <v>56400</v>
      </c>
      <c r="I16" s="204">
        <v>0.4</v>
      </c>
      <c r="J16" s="62">
        <v>483800</v>
      </c>
      <c r="K16" s="62">
        <v>353400</v>
      </c>
      <c r="L16" s="204">
        <v>0.6</v>
      </c>
      <c r="M16" s="62">
        <v>267400</v>
      </c>
      <c r="N16" s="62">
        <v>65000</v>
      </c>
      <c r="O16" s="204">
        <v>0.74</v>
      </c>
      <c r="Q16" s="4"/>
      <c r="R16" s="4"/>
      <c r="S16" s="4"/>
      <c r="T16" s="4"/>
      <c r="U16" s="4"/>
      <c r="V16" s="4"/>
      <c r="W16" s="4"/>
      <c r="X16" s="4"/>
      <c r="Y16" s="4"/>
      <c r="Z16" s="4"/>
    </row>
    <row r="17" spans="2:26" x14ac:dyDescent="0.2">
      <c r="B17" s="74" t="s">
        <v>125</v>
      </c>
      <c r="C17" s="62">
        <v>4548</v>
      </c>
      <c r="D17" s="62">
        <v>73900</v>
      </c>
      <c r="E17" s="62">
        <v>64200</v>
      </c>
      <c r="F17" s="204">
        <v>0.38</v>
      </c>
      <c r="G17" s="62">
        <v>59500</v>
      </c>
      <c r="H17" s="62">
        <v>52700</v>
      </c>
      <c r="I17" s="204">
        <v>0.39</v>
      </c>
      <c r="J17" s="62">
        <v>377900</v>
      </c>
      <c r="K17" s="62">
        <v>93800</v>
      </c>
      <c r="L17" s="204">
        <v>0.7</v>
      </c>
      <c r="M17" s="62">
        <v>228400</v>
      </c>
      <c r="N17" s="62">
        <v>32200</v>
      </c>
      <c r="O17" s="204">
        <v>0.79</v>
      </c>
      <c r="Q17" s="4"/>
      <c r="R17" s="4"/>
      <c r="S17" s="4"/>
      <c r="T17" s="4"/>
      <c r="U17" s="4"/>
      <c r="V17" s="4"/>
      <c r="W17" s="4"/>
      <c r="X17" s="4"/>
      <c r="Y17" s="4"/>
      <c r="Z17" s="4"/>
    </row>
    <row r="18" spans="2:26" x14ac:dyDescent="0.2">
      <c r="B18" s="74" t="s">
        <v>126</v>
      </c>
      <c r="C18" s="62">
        <v>5463</v>
      </c>
      <c r="D18" s="62">
        <v>78500</v>
      </c>
      <c r="E18" s="62">
        <v>64100</v>
      </c>
      <c r="F18" s="204">
        <v>0.42</v>
      </c>
      <c r="G18" s="62">
        <v>63100</v>
      </c>
      <c r="H18" s="62">
        <v>52700</v>
      </c>
      <c r="I18" s="204">
        <v>0.43</v>
      </c>
      <c r="J18" s="62">
        <v>381700</v>
      </c>
      <c r="K18" s="62">
        <v>68800</v>
      </c>
      <c r="L18" s="204">
        <v>0.73</v>
      </c>
      <c r="M18" s="62">
        <v>242300</v>
      </c>
      <c r="N18" s="62">
        <v>30400</v>
      </c>
      <c r="O18" s="204">
        <v>0.8</v>
      </c>
      <c r="Q18" s="4"/>
      <c r="R18" s="4"/>
      <c r="S18" s="4"/>
      <c r="T18" s="4"/>
      <c r="U18" s="4"/>
      <c r="V18" s="4"/>
      <c r="W18" s="4"/>
      <c r="X18" s="4"/>
      <c r="Y18" s="4"/>
      <c r="Z18" s="4"/>
    </row>
    <row r="19" spans="2:26" x14ac:dyDescent="0.2">
      <c r="B19" s="74" t="s">
        <v>127</v>
      </c>
      <c r="C19" s="62">
        <v>2246</v>
      </c>
      <c r="D19" s="62">
        <v>85900</v>
      </c>
      <c r="E19" s="62">
        <v>70800</v>
      </c>
      <c r="F19" s="204">
        <v>0.39</v>
      </c>
      <c r="G19" s="62">
        <v>68200</v>
      </c>
      <c r="H19" s="62">
        <v>57100</v>
      </c>
      <c r="I19" s="204">
        <v>0.4</v>
      </c>
      <c r="J19" s="62">
        <v>503500</v>
      </c>
      <c r="K19" s="62">
        <v>185300</v>
      </c>
      <c r="L19" s="204">
        <v>0.69</v>
      </c>
      <c r="M19" s="62">
        <v>318300</v>
      </c>
      <c r="N19" s="62">
        <v>48100</v>
      </c>
      <c r="O19" s="204">
        <v>0.78</v>
      </c>
      <c r="Q19" s="4"/>
      <c r="R19" s="4"/>
      <c r="S19" s="4"/>
      <c r="T19" s="4"/>
      <c r="U19" s="4"/>
      <c r="V19" s="4"/>
      <c r="W19" s="4"/>
      <c r="X19" s="4"/>
      <c r="Y19" s="4"/>
      <c r="Z19" s="4"/>
    </row>
    <row r="20" spans="2:26" x14ac:dyDescent="0.2">
      <c r="B20" s="71" t="s">
        <v>128</v>
      </c>
      <c r="C20" s="83">
        <v>80517</v>
      </c>
      <c r="D20" s="83">
        <v>90500</v>
      </c>
      <c r="E20" s="83">
        <v>71200</v>
      </c>
      <c r="F20" s="215">
        <v>0.43</v>
      </c>
      <c r="G20" s="83">
        <v>72700</v>
      </c>
      <c r="H20" s="83">
        <v>57800</v>
      </c>
      <c r="I20" s="215">
        <v>0.44</v>
      </c>
      <c r="J20" s="83">
        <v>514200</v>
      </c>
      <c r="K20" s="83">
        <v>108700</v>
      </c>
      <c r="L20" s="215">
        <v>0.75</v>
      </c>
      <c r="M20" s="83">
        <v>328200</v>
      </c>
      <c r="N20" s="83">
        <v>40600</v>
      </c>
      <c r="O20" s="215">
        <v>0.82</v>
      </c>
      <c r="Q20" s="4"/>
      <c r="R20" s="4"/>
      <c r="S20" s="4"/>
      <c r="T20" s="4"/>
      <c r="U20" s="4"/>
      <c r="V20" s="4"/>
      <c r="W20" s="4"/>
      <c r="X20" s="4"/>
      <c r="Y20" s="4"/>
      <c r="Z20" s="4"/>
    </row>
    <row r="21" spans="2:26" x14ac:dyDescent="0.2">
      <c r="B21" s="74" t="s">
        <v>129</v>
      </c>
      <c r="C21" s="52">
        <v>11655</v>
      </c>
      <c r="D21" s="52">
        <v>97100</v>
      </c>
      <c r="E21" s="52">
        <v>72800</v>
      </c>
      <c r="F21" s="217">
        <v>0.45</v>
      </c>
      <c r="G21" s="52">
        <v>78800</v>
      </c>
      <c r="H21" s="52">
        <v>59300</v>
      </c>
      <c r="I21" s="217">
        <v>0.47</v>
      </c>
      <c r="J21" s="52">
        <v>556700</v>
      </c>
      <c r="K21" s="52">
        <v>96400</v>
      </c>
      <c r="L21" s="217">
        <v>0.78</v>
      </c>
      <c r="M21" s="52">
        <v>395900</v>
      </c>
      <c r="N21" s="52">
        <v>50000</v>
      </c>
      <c r="O21" s="217">
        <v>0.83</v>
      </c>
      <c r="Q21" s="4"/>
      <c r="R21" s="4"/>
      <c r="S21" s="4"/>
      <c r="T21" s="4"/>
      <c r="U21" s="4"/>
      <c r="V21" s="4"/>
      <c r="W21" s="4"/>
      <c r="X21" s="4"/>
      <c r="Y21" s="4"/>
      <c r="Z21" s="4"/>
    </row>
    <row r="22" spans="2:26" x14ac:dyDescent="0.2">
      <c r="B22" s="74" t="s">
        <v>130</v>
      </c>
      <c r="C22" s="52">
        <v>921</v>
      </c>
      <c r="D22" s="52">
        <v>110800</v>
      </c>
      <c r="E22" s="52">
        <v>87400</v>
      </c>
      <c r="F22" s="217">
        <v>0.42</v>
      </c>
      <c r="G22" s="52">
        <v>88100</v>
      </c>
      <c r="H22" s="52">
        <v>71700</v>
      </c>
      <c r="I22" s="217">
        <v>0.42</v>
      </c>
      <c r="J22" s="52">
        <v>756900</v>
      </c>
      <c r="K22" s="52">
        <v>369400</v>
      </c>
      <c r="L22" s="217">
        <v>0.68</v>
      </c>
      <c r="M22" s="52">
        <v>458600</v>
      </c>
      <c r="N22" s="52">
        <v>86300</v>
      </c>
      <c r="O22" s="217">
        <v>0.78</v>
      </c>
      <c r="Q22" s="4"/>
      <c r="R22" s="4"/>
      <c r="S22" s="4"/>
      <c r="T22" s="4"/>
      <c r="U22" s="4"/>
      <c r="V22" s="4"/>
      <c r="W22" s="4"/>
      <c r="X22" s="4"/>
      <c r="Y22" s="4"/>
      <c r="Z22" s="4"/>
    </row>
    <row r="23" spans="2:26" x14ac:dyDescent="0.2">
      <c r="B23" s="74" t="s">
        <v>131</v>
      </c>
      <c r="C23" s="52">
        <v>1564</v>
      </c>
      <c r="D23" s="52">
        <v>121700</v>
      </c>
      <c r="E23" s="52">
        <v>88100</v>
      </c>
      <c r="F23" s="217">
        <v>0.44</v>
      </c>
      <c r="G23" s="52">
        <v>98300</v>
      </c>
      <c r="H23" s="52">
        <v>70000</v>
      </c>
      <c r="I23" s="217">
        <v>0.46</v>
      </c>
      <c r="J23" s="52">
        <v>1028700</v>
      </c>
      <c r="K23" s="52">
        <v>468600</v>
      </c>
      <c r="L23" s="217">
        <v>0.72</v>
      </c>
      <c r="M23" s="52">
        <v>668300</v>
      </c>
      <c r="N23" s="52">
        <v>99800</v>
      </c>
      <c r="O23" s="217">
        <v>0.81</v>
      </c>
      <c r="Q23" s="4"/>
      <c r="R23" s="4"/>
      <c r="S23" s="4"/>
      <c r="T23" s="4"/>
      <c r="U23" s="4"/>
      <c r="V23" s="4"/>
      <c r="W23" s="4"/>
      <c r="X23" s="4"/>
      <c r="Y23" s="4"/>
      <c r="Z23" s="4"/>
    </row>
    <row r="24" spans="2:26" x14ac:dyDescent="0.2">
      <c r="B24" s="74" t="s">
        <v>407</v>
      </c>
      <c r="C24" s="52">
        <v>1657</v>
      </c>
      <c r="D24" s="52">
        <v>98800</v>
      </c>
      <c r="E24" s="52">
        <v>80200</v>
      </c>
      <c r="F24" s="217">
        <v>0.4</v>
      </c>
      <c r="G24" s="52">
        <v>78600</v>
      </c>
      <c r="H24" s="52">
        <v>64500</v>
      </c>
      <c r="I24" s="217">
        <v>0.41</v>
      </c>
      <c r="J24" s="52">
        <v>582100</v>
      </c>
      <c r="K24" s="52">
        <v>300700</v>
      </c>
      <c r="L24" s="217">
        <v>0.67</v>
      </c>
      <c r="M24" s="52">
        <v>313000</v>
      </c>
      <c r="N24" s="52">
        <v>60100</v>
      </c>
      <c r="O24" s="217">
        <v>0.76</v>
      </c>
      <c r="Q24" s="4"/>
      <c r="R24" s="4"/>
      <c r="S24" s="4"/>
      <c r="T24" s="4"/>
      <c r="U24" s="4"/>
      <c r="V24" s="4"/>
      <c r="W24" s="4"/>
      <c r="X24" s="4"/>
      <c r="Y24" s="4"/>
      <c r="Z24" s="4"/>
    </row>
    <row r="25" spans="2:26" x14ac:dyDescent="0.2">
      <c r="B25" s="74" t="s">
        <v>132</v>
      </c>
      <c r="C25" s="52">
        <v>2688</v>
      </c>
      <c r="D25" s="52">
        <v>94000</v>
      </c>
      <c r="E25" s="52">
        <v>74600</v>
      </c>
      <c r="F25" s="217">
        <v>0.42</v>
      </c>
      <c r="G25" s="52">
        <v>74900</v>
      </c>
      <c r="H25" s="52">
        <v>60300</v>
      </c>
      <c r="I25" s="217">
        <v>0.44</v>
      </c>
      <c r="J25" s="52">
        <v>511100</v>
      </c>
      <c r="K25" s="52">
        <v>286400</v>
      </c>
      <c r="L25" s="217">
        <v>0.65</v>
      </c>
      <c r="M25" s="52">
        <v>289500</v>
      </c>
      <c r="N25" s="52">
        <v>51100</v>
      </c>
      <c r="O25" s="217">
        <v>0.76</v>
      </c>
      <c r="Q25" s="4"/>
      <c r="R25" s="4"/>
      <c r="S25" s="4"/>
      <c r="T25" s="4"/>
      <c r="U25" s="4"/>
      <c r="V25" s="4"/>
      <c r="W25" s="4"/>
      <c r="X25" s="4"/>
      <c r="Y25" s="4"/>
      <c r="Z25" s="4"/>
    </row>
    <row r="26" spans="2:26" x14ac:dyDescent="0.2">
      <c r="B26" s="74" t="s">
        <v>133</v>
      </c>
      <c r="C26" s="52">
        <v>1959</v>
      </c>
      <c r="D26" s="52">
        <v>127900</v>
      </c>
      <c r="E26" s="52">
        <v>90300</v>
      </c>
      <c r="F26" s="217">
        <v>0.47</v>
      </c>
      <c r="G26" s="52">
        <v>102800</v>
      </c>
      <c r="H26" s="52">
        <v>71900</v>
      </c>
      <c r="I26" s="217">
        <v>0.49</v>
      </c>
      <c r="J26" s="52">
        <v>955200</v>
      </c>
      <c r="K26" s="52">
        <v>329200</v>
      </c>
      <c r="L26" s="217">
        <v>0.74</v>
      </c>
      <c r="M26" s="52">
        <v>651000</v>
      </c>
      <c r="N26" s="52">
        <v>87600</v>
      </c>
      <c r="O26" s="217">
        <v>0.82</v>
      </c>
      <c r="Q26" s="4"/>
      <c r="R26" s="4"/>
      <c r="S26" s="4"/>
      <c r="T26" s="4"/>
      <c r="U26" s="4"/>
      <c r="V26" s="4"/>
      <c r="W26" s="4"/>
      <c r="X26" s="4"/>
      <c r="Y26" s="4"/>
      <c r="Z26" s="4"/>
    </row>
    <row r="27" spans="2:26" x14ac:dyDescent="0.2">
      <c r="B27" s="74" t="s">
        <v>134</v>
      </c>
      <c r="C27" s="52">
        <v>3109</v>
      </c>
      <c r="D27" s="52">
        <v>82400</v>
      </c>
      <c r="E27" s="52">
        <v>68400</v>
      </c>
      <c r="F27" s="217">
        <v>0.39</v>
      </c>
      <c r="G27" s="52">
        <v>65500</v>
      </c>
      <c r="H27" s="52">
        <v>55800</v>
      </c>
      <c r="I27" s="217">
        <v>0.4</v>
      </c>
      <c r="J27" s="52">
        <v>448000</v>
      </c>
      <c r="K27" s="52">
        <v>121700</v>
      </c>
      <c r="L27" s="217">
        <v>0.71</v>
      </c>
      <c r="M27" s="52">
        <v>272800</v>
      </c>
      <c r="N27" s="52">
        <v>47300</v>
      </c>
      <c r="O27" s="217">
        <v>0.78</v>
      </c>
      <c r="Q27" s="4"/>
      <c r="R27" s="4"/>
      <c r="S27" s="4"/>
      <c r="T27" s="4"/>
      <c r="U27" s="4"/>
      <c r="V27" s="4"/>
      <c r="W27" s="4"/>
      <c r="X27" s="4"/>
      <c r="Y27" s="4"/>
      <c r="Z27" s="4"/>
    </row>
    <row r="28" spans="2:26" x14ac:dyDescent="0.2">
      <c r="B28" s="74" t="s">
        <v>135</v>
      </c>
      <c r="C28" s="52">
        <v>568</v>
      </c>
      <c r="D28" s="52">
        <v>94600</v>
      </c>
      <c r="E28" s="52">
        <v>80400</v>
      </c>
      <c r="F28" s="217">
        <v>0.43</v>
      </c>
      <c r="G28" s="52">
        <v>74500</v>
      </c>
      <c r="H28" s="52">
        <v>64200</v>
      </c>
      <c r="I28" s="217">
        <v>0.45</v>
      </c>
      <c r="J28" s="52">
        <v>525600</v>
      </c>
      <c r="K28" s="52">
        <v>263900</v>
      </c>
      <c r="L28" s="217">
        <v>0.66</v>
      </c>
      <c r="M28" s="52">
        <v>286300</v>
      </c>
      <c r="N28" s="52">
        <v>50400</v>
      </c>
      <c r="O28" s="217">
        <v>0.78</v>
      </c>
      <c r="Q28" s="4"/>
      <c r="R28" s="4"/>
      <c r="S28" s="4"/>
      <c r="T28" s="4"/>
      <c r="U28" s="4"/>
      <c r="V28" s="4"/>
      <c r="W28" s="4"/>
      <c r="X28" s="4"/>
      <c r="Y28" s="4"/>
      <c r="Z28" s="4"/>
    </row>
    <row r="29" spans="2:26" x14ac:dyDescent="0.2">
      <c r="B29" s="74" t="s">
        <v>136</v>
      </c>
      <c r="C29" s="52">
        <v>3027</v>
      </c>
      <c r="D29" s="52">
        <v>83600</v>
      </c>
      <c r="E29" s="52">
        <v>69700</v>
      </c>
      <c r="F29" s="217">
        <v>0.38</v>
      </c>
      <c r="G29" s="52">
        <v>66200</v>
      </c>
      <c r="H29" s="52">
        <v>56500</v>
      </c>
      <c r="I29" s="217">
        <v>0.4</v>
      </c>
      <c r="J29" s="52">
        <v>438400</v>
      </c>
      <c r="K29" s="52">
        <v>148900</v>
      </c>
      <c r="L29" s="217">
        <v>0.69</v>
      </c>
      <c r="M29" s="52">
        <v>248100</v>
      </c>
      <c r="N29" s="52">
        <v>38900</v>
      </c>
      <c r="O29" s="217">
        <v>0.78</v>
      </c>
      <c r="Q29" s="4"/>
      <c r="R29" s="4"/>
      <c r="S29" s="4"/>
      <c r="T29" s="4"/>
      <c r="U29" s="4"/>
      <c r="V29" s="4"/>
      <c r="W29" s="4"/>
      <c r="X29" s="4"/>
      <c r="Y29" s="4"/>
      <c r="Z29" s="4"/>
    </row>
    <row r="30" spans="2:26" x14ac:dyDescent="0.2">
      <c r="B30" s="74" t="s">
        <v>137</v>
      </c>
      <c r="C30" s="52">
        <v>1079</v>
      </c>
      <c r="D30" s="52">
        <v>96000</v>
      </c>
      <c r="E30" s="52">
        <v>82000</v>
      </c>
      <c r="F30" s="217">
        <v>0.4</v>
      </c>
      <c r="G30" s="52">
        <v>76000</v>
      </c>
      <c r="H30" s="52">
        <v>66100</v>
      </c>
      <c r="I30" s="217">
        <v>0.4</v>
      </c>
      <c r="J30" s="52">
        <v>532400</v>
      </c>
      <c r="K30" s="52">
        <v>328800</v>
      </c>
      <c r="L30" s="217">
        <v>0.64</v>
      </c>
      <c r="M30" s="52">
        <v>274800</v>
      </c>
      <c r="N30" s="52">
        <v>40900</v>
      </c>
      <c r="O30" s="217">
        <v>0.77</v>
      </c>
      <c r="Q30" s="4"/>
      <c r="R30" s="4"/>
      <c r="S30" s="4"/>
      <c r="T30" s="4"/>
      <c r="U30" s="4"/>
      <c r="V30" s="4"/>
      <c r="W30" s="4"/>
      <c r="X30" s="4"/>
      <c r="Y30" s="4"/>
      <c r="Z30" s="4"/>
    </row>
    <row r="31" spans="2:26" x14ac:dyDescent="0.2">
      <c r="B31" s="74" t="s">
        <v>138</v>
      </c>
      <c r="C31" s="52">
        <v>957</v>
      </c>
      <c r="D31" s="52">
        <v>88700</v>
      </c>
      <c r="E31" s="52">
        <v>71500</v>
      </c>
      <c r="F31" s="217">
        <v>0.41</v>
      </c>
      <c r="G31" s="52">
        <v>69200</v>
      </c>
      <c r="H31" s="52">
        <v>55800</v>
      </c>
      <c r="I31" s="217">
        <v>0.42</v>
      </c>
      <c r="J31" s="52">
        <v>483100</v>
      </c>
      <c r="K31" s="52">
        <v>281600</v>
      </c>
      <c r="L31" s="217">
        <v>0.64</v>
      </c>
      <c r="M31" s="52">
        <v>246300</v>
      </c>
      <c r="N31" s="52">
        <v>42700</v>
      </c>
      <c r="O31" s="217">
        <v>0.76</v>
      </c>
      <c r="Q31" s="4"/>
      <c r="R31" s="4"/>
      <c r="S31" s="4"/>
      <c r="T31" s="4"/>
      <c r="U31" s="4"/>
      <c r="V31" s="4"/>
      <c r="W31" s="4"/>
      <c r="X31" s="4"/>
      <c r="Y31" s="4"/>
      <c r="Z31" s="4"/>
    </row>
    <row r="32" spans="2:26" x14ac:dyDescent="0.2">
      <c r="B32" s="74" t="s">
        <v>139</v>
      </c>
      <c r="C32" s="52">
        <v>1148</v>
      </c>
      <c r="D32" s="52">
        <v>90000</v>
      </c>
      <c r="E32" s="52">
        <v>72800</v>
      </c>
      <c r="F32" s="217">
        <v>0.42</v>
      </c>
      <c r="G32" s="52">
        <v>70900</v>
      </c>
      <c r="H32" s="52">
        <v>58200</v>
      </c>
      <c r="I32" s="217">
        <v>0.44</v>
      </c>
      <c r="J32" s="52">
        <v>489600</v>
      </c>
      <c r="K32" s="52">
        <v>123900</v>
      </c>
      <c r="L32" s="217">
        <v>0.7</v>
      </c>
      <c r="M32" s="52">
        <v>275400</v>
      </c>
      <c r="N32" s="52">
        <v>26800</v>
      </c>
      <c r="O32" s="217">
        <v>0.82</v>
      </c>
      <c r="Q32" s="4"/>
      <c r="R32" s="4"/>
      <c r="S32" s="4"/>
      <c r="T32" s="4"/>
      <c r="U32" s="4"/>
      <c r="V32" s="4"/>
      <c r="W32" s="4"/>
      <c r="X32" s="4"/>
      <c r="Y32" s="4"/>
      <c r="Z32" s="4"/>
    </row>
    <row r="33" spans="2:26" x14ac:dyDescent="0.2">
      <c r="B33" s="74" t="s">
        <v>140</v>
      </c>
      <c r="C33" s="52">
        <v>2945</v>
      </c>
      <c r="D33" s="52">
        <v>83900</v>
      </c>
      <c r="E33" s="52">
        <v>70400</v>
      </c>
      <c r="F33" s="217">
        <v>0.39</v>
      </c>
      <c r="G33" s="52">
        <v>66900</v>
      </c>
      <c r="H33" s="52">
        <v>56900</v>
      </c>
      <c r="I33" s="217">
        <v>0.4</v>
      </c>
      <c r="J33" s="52">
        <v>391100</v>
      </c>
      <c r="K33" s="52">
        <v>80200</v>
      </c>
      <c r="L33" s="217">
        <v>0.73</v>
      </c>
      <c r="M33" s="52">
        <v>221300</v>
      </c>
      <c r="N33" s="52">
        <v>25200</v>
      </c>
      <c r="O33" s="217">
        <v>0.82</v>
      </c>
      <c r="Q33" s="4"/>
      <c r="R33" s="4"/>
      <c r="S33" s="4"/>
      <c r="T33" s="4"/>
      <c r="U33" s="4"/>
      <c r="V33" s="4"/>
      <c r="W33" s="4"/>
      <c r="X33" s="4"/>
      <c r="Y33" s="4"/>
      <c r="Z33" s="4"/>
    </row>
    <row r="34" spans="2:26" x14ac:dyDescent="0.2">
      <c r="B34" s="74" t="s">
        <v>141</v>
      </c>
      <c r="C34" s="52">
        <v>4733</v>
      </c>
      <c r="D34" s="52">
        <v>68500</v>
      </c>
      <c r="E34" s="52">
        <v>60600</v>
      </c>
      <c r="F34" s="217">
        <v>0.37</v>
      </c>
      <c r="G34" s="52">
        <v>54900</v>
      </c>
      <c r="H34" s="52">
        <v>48800</v>
      </c>
      <c r="I34" s="217">
        <v>0.38</v>
      </c>
      <c r="J34" s="52">
        <v>243100</v>
      </c>
      <c r="K34" s="52">
        <v>30200</v>
      </c>
      <c r="L34" s="217">
        <v>0.77</v>
      </c>
      <c r="M34" s="52">
        <v>155900</v>
      </c>
      <c r="N34" s="52">
        <v>13100</v>
      </c>
      <c r="O34" s="217">
        <v>0.82</v>
      </c>
      <c r="Q34" s="4"/>
      <c r="R34" s="4"/>
      <c r="S34" s="4"/>
      <c r="T34" s="4"/>
      <c r="U34" s="4"/>
      <c r="V34" s="4"/>
      <c r="W34" s="4"/>
      <c r="X34" s="4"/>
      <c r="Y34" s="4"/>
      <c r="Z34" s="4"/>
    </row>
    <row r="35" spans="2:26" x14ac:dyDescent="0.2">
      <c r="B35" s="74" t="s">
        <v>142</v>
      </c>
      <c r="C35" s="52">
        <v>2267</v>
      </c>
      <c r="D35" s="52">
        <v>100400</v>
      </c>
      <c r="E35" s="52">
        <v>78900</v>
      </c>
      <c r="F35" s="217">
        <v>0.42</v>
      </c>
      <c r="G35" s="52">
        <v>79900</v>
      </c>
      <c r="H35" s="52">
        <v>63900</v>
      </c>
      <c r="I35" s="217">
        <v>0.43</v>
      </c>
      <c r="J35" s="52">
        <v>555200</v>
      </c>
      <c r="K35" s="52">
        <v>235000</v>
      </c>
      <c r="L35" s="217">
        <v>0.69</v>
      </c>
      <c r="M35" s="52">
        <v>339700</v>
      </c>
      <c r="N35" s="52">
        <v>59900</v>
      </c>
      <c r="O35" s="217">
        <v>0.78</v>
      </c>
      <c r="Q35" s="4"/>
      <c r="R35" s="4"/>
      <c r="S35" s="4"/>
      <c r="T35" s="4"/>
      <c r="U35" s="4"/>
      <c r="V35" s="4"/>
      <c r="W35" s="4"/>
      <c r="X35" s="4"/>
      <c r="Y35" s="4"/>
      <c r="Z35" s="4"/>
    </row>
    <row r="36" spans="2:26" x14ac:dyDescent="0.2">
      <c r="B36" s="74" t="s">
        <v>143</v>
      </c>
      <c r="C36" s="52">
        <v>2401</v>
      </c>
      <c r="D36" s="52">
        <v>105800</v>
      </c>
      <c r="E36" s="52">
        <v>79400</v>
      </c>
      <c r="F36" s="217">
        <v>0.45</v>
      </c>
      <c r="G36" s="52">
        <v>83700</v>
      </c>
      <c r="H36" s="52">
        <v>64300</v>
      </c>
      <c r="I36" s="217">
        <v>0.46</v>
      </c>
      <c r="J36" s="52">
        <v>808300</v>
      </c>
      <c r="K36" s="52">
        <v>378600</v>
      </c>
      <c r="L36" s="217">
        <v>0.7</v>
      </c>
      <c r="M36" s="52">
        <v>524700</v>
      </c>
      <c r="N36" s="52">
        <v>67900</v>
      </c>
      <c r="O36" s="217">
        <v>0.8</v>
      </c>
      <c r="Q36" s="4"/>
      <c r="R36" s="4"/>
      <c r="S36" s="4"/>
      <c r="T36" s="4"/>
      <c r="U36" s="4"/>
      <c r="V36" s="4"/>
      <c r="W36" s="4"/>
      <c r="X36" s="4"/>
      <c r="Y36" s="4"/>
      <c r="Z36" s="4"/>
    </row>
    <row r="37" spans="2:26" x14ac:dyDescent="0.2">
      <c r="B37" s="74" t="s">
        <v>144</v>
      </c>
      <c r="C37" s="52">
        <v>4750</v>
      </c>
      <c r="D37" s="52">
        <v>93200</v>
      </c>
      <c r="E37" s="52">
        <v>72600</v>
      </c>
      <c r="F37" s="217">
        <v>0.43</v>
      </c>
      <c r="G37" s="52">
        <v>75600</v>
      </c>
      <c r="H37" s="52">
        <v>59300</v>
      </c>
      <c r="I37" s="217">
        <v>0.45</v>
      </c>
      <c r="J37" s="52">
        <v>598400</v>
      </c>
      <c r="K37" s="52">
        <v>141200</v>
      </c>
      <c r="L37" s="217">
        <v>0.74</v>
      </c>
      <c r="M37" s="52">
        <v>424200</v>
      </c>
      <c r="N37" s="52">
        <v>61000</v>
      </c>
      <c r="O37" s="217">
        <v>0.81</v>
      </c>
      <c r="Q37" s="4"/>
      <c r="R37" s="4"/>
      <c r="S37" s="4"/>
      <c r="T37" s="4"/>
      <c r="U37" s="4"/>
      <c r="V37" s="4"/>
      <c r="W37" s="4"/>
      <c r="X37" s="4"/>
      <c r="Y37" s="4"/>
      <c r="Z37" s="4"/>
    </row>
    <row r="38" spans="2:26" x14ac:dyDescent="0.2">
      <c r="B38" s="74" t="s">
        <v>145</v>
      </c>
      <c r="C38" s="52">
        <v>1119</v>
      </c>
      <c r="D38" s="52">
        <v>118200</v>
      </c>
      <c r="E38" s="52">
        <v>85200</v>
      </c>
      <c r="F38" s="217">
        <v>0.5</v>
      </c>
      <c r="G38" s="52">
        <v>93900</v>
      </c>
      <c r="H38" s="52">
        <v>67100</v>
      </c>
      <c r="I38" s="217">
        <v>0.52</v>
      </c>
      <c r="J38" s="52">
        <v>907600</v>
      </c>
      <c r="K38" s="52">
        <v>434500</v>
      </c>
      <c r="L38" s="217">
        <v>0.71</v>
      </c>
      <c r="M38" s="52">
        <v>542700</v>
      </c>
      <c r="N38" s="52">
        <v>71800</v>
      </c>
      <c r="O38" s="217">
        <v>0.82</v>
      </c>
      <c r="Q38" s="4"/>
      <c r="R38" s="4"/>
      <c r="S38" s="4"/>
      <c r="T38" s="4"/>
      <c r="U38" s="4"/>
      <c r="V38" s="4"/>
      <c r="W38" s="4"/>
      <c r="X38" s="4"/>
      <c r="Y38" s="4"/>
      <c r="Z38" s="4"/>
    </row>
    <row r="39" spans="2:26" x14ac:dyDescent="0.2">
      <c r="B39" s="74" t="s">
        <v>146</v>
      </c>
      <c r="C39" s="52">
        <v>6067</v>
      </c>
      <c r="D39" s="52">
        <v>70000</v>
      </c>
      <c r="E39" s="52">
        <v>61600</v>
      </c>
      <c r="F39" s="217">
        <v>0.37</v>
      </c>
      <c r="G39" s="52">
        <v>56600</v>
      </c>
      <c r="H39" s="52">
        <v>50500</v>
      </c>
      <c r="I39" s="217">
        <v>0.39</v>
      </c>
      <c r="J39" s="52">
        <v>227900</v>
      </c>
      <c r="K39" s="52">
        <v>18900</v>
      </c>
      <c r="L39" s="217">
        <v>0.81</v>
      </c>
      <c r="M39" s="52">
        <v>133600</v>
      </c>
      <c r="N39" s="52">
        <v>8200</v>
      </c>
      <c r="O39" s="217">
        <v>0.84</v>
      </c>
      <c r="Q39" s="4"/>
      <c r="R39" s="4"/>
      <c r="S39" s="4"/>
      <c r="T39" s="4"/>
      <c r="U39" s="4"/>
      <c r="V39" s="4"/>
      <c r="W39" s="4"/>
      <c r="X39" s="4"/>
      <c r="Y39" s="4"/>
      <c r="Z39" s="4"/>
    </row>
    <row r="40" spans="2:26" x14ac:dyDescent="0.2">
      <c r="B40" s="74" t="s">
        <v>408</v>
      </c>
      <c r="C40" s="52">
        <v>1218</v>
      </c>
      <c r="D40" s="52">
        <v>89200</v>
      </c>
      <c r="E40" s="52">
        <v>72900</v>
      </c>
      <c r="F40" s="217">
        <v>0.38</v>
      </c>
      <c r="G40" s="52">
        <v>70600</v>
      </c>
      <c r="H40" s="52">
        <v>57500</v>
      </c>
      <c r="I40" s="217">
        <v>0.4</v>
      </c>
      <c r="J40" s="52">
        <v>436700</v>
      </c>
      <c r="K40" s="52">
        <v>97500</v>
      </c>
      <c r="L40" s="217">
        <v>0.7</v>
      </c>
      <c r="M40" s="52">
        <v>240300</v>
      </c>
      <c r="N40" s="52">
        <v>28500</v>
      </c>
      <c r="O40" s="217">
        <v>0.8</v>
      </c>
      <c r="Q40" s="4"/>
      <c r="R40" s="4"/>
      <c r="S40" s="4"/>
      <c r="T40" s="4"/>
      <c r="U40" s="4"/>
      <c r="V40" s="4"/>
      <c r="W40" s="4"/>
      <c r="X40" s="4"/>
      <c r="Y40" s="4"/>
      <c r="Z40" s="4"/>
    </row>
    <row r="41" spans="2:26" x14ac:dyDescent="0.2">
      <c r="B41" s="74" t="s">
        <v>147</v>
      </c>
      <c r="C41" s="52">
        <v>1683</v>
      </c>
      <c r="D41" s="52">
        <v>74300</v>
      </c>
      <c r="E41" s="52">
        <v>60900</v>
      </c>
      <c r="F41" s="217">
        <v>0.41</v>
      </c>
      <c r="G41" s="52">
        <v>59700</v>
      </c>
      <c r="H41" s="52">
        <v>50300</v>
      </c>
      <c r="I41" s="217">
        <v>0.42</v>
      </c>
      <c r="J41" s="52">
        <v>334400</v>
      </c>
      <c r="K41" s="52">
        <v>41100</v>
      </c>
      <c r="L41" s="217">
        <v>0.77</v>
      </c>
      <c r="M41" s="52">
        <v>220600</v>
      </c>
      <c r="N41" s="52">
        <v>23800</v>
      </c>
      <c r="O41" s="217">
        <v>0.83</v>
      </c>
      <c r="Q41" s="4"/>
      <c r="R41" s="4"/>
      <c r="S41" s="4"/>
      <c r="T41" s="4"/>
      <c r="U41" s="4"/>
      <c r="V41" s="4"/>
      <c r="W41" s="4"/>
      <c r="X41" s="4"/>
      <c r="Y41" s="4"/>
      <c r="Z41" s="4"/>
    </row>
    <row r="42" spans="2:26" x14ac:dyDescent="0.2">
      <c r="B42" s="74" t="s">
        <v>148</v>
      </c>
      <c r="C42" s="52">
        <v>3985</v>
      </c>
      <c r="D42" s="52">
        <v>84800</v>
      </c>
      <c r="E42" s="52">
        <v>69900</v>
      </c>
      <c r="F42" s="217">
        <v>0.41</v>
      </c>
      <c r="G42" s="52">
        <v>67500</v>
      </c>
      <c r="H42" s="52">
        <v>56800</v>
      </c>
      <c r="I42" s="217">
        <v>0.43</v>
      </c>
      <c r="J42" s="52">
        <v>497700</v>
      </c>
      <c r="K42" s="52">
        <v>131400</v>
      </c>
      <c r="L42" s="217">
        <v>0.72</v>
      </c>
      <c r="M42" s="52">
        <v>319300</v>
      </c>
      <c r="N42" s="52">
        <v>40900</v>
      </c>
      <c r="O42" s="217">
        <v>0.81</v>
      </c>
      <c r="Q42" s="4"/>
      <c r="R42" s="4"/>
      <c r="S42" s="4"/>
      <c r="T42" s="4"/>
      <c r="U42" s="4"/>
      <c r="V42" s="4"/>
      <c r="W42" s="4"/>
      <c r="X42" s="4"/>
      <c r="Y42" s="4"/>
      <c r="Z42" s="4"/>
    </row>
    <row r="43" spans="2:26" x14ac:dyDescent="0.2">
      <c r="B43" s="74" t="s">
        <v>149</v>
      </c>
      <c r="C43" s="52">
        <v>12201</v>
      </c>
      <c r="D43" s="52">
        <v>87300</v>
      </c>
      <c r="E43" s="52">
        <v>68000</v>
      </c>
      <c r="F43" s="217">
        <v>0.44</v>
      </c>
      <c r="G43" s="52">
        <v>70900</v>
      </c>
      <c r="H43" s="52">
        <v>55800</v>
      </c>
      <c r="I43" s="217">
        <v>0.45</v>
      </c>
      <c r="J43" s="52">
        <v>486000</v>
      </c>
      <c r="K43" s="52">
        <v>82800</v>
      </c>
      <c r="L43" s="217">
        <v>0.77</v>
      </c>
      <c r="M43" s="52">
        <v>327600</v>
      </c>
      <c r="N43" s="52">
        <v>43100</v>
      </c>
      <c r="O43" s="217">
        <v>0.82</v>
      </c>
      <c r="Q43" s="4"/>
      <c r="R43" s="4"/>
      <c r="S43" s="4"/>
      <c r="T43" s="4"/>
      <c r="U43" s="4"/>
      <c r="V43" s="4"/>
      <c r="W43" s="4"/>
      <c r="X43" s="4"/>
      <c r="Y43" s="4"/>
      <c r="Z43" s="4"/>
    </row>
    <row r="44" spans="2:26" x14ac:dyDescent="0.2">
      <c r="B44" s="74" t="s">
        <v>150</v>
      </c>
      <c r="C44" s="52">
        <v>837</v>
      </c>
      <c r="D44" s="52">
        <v>89400</v>
      </c>
      <c r="E44" s="52">
        <v>73400</v>
      </c>
      <c r="F44" s="217">
        <v>0.41</v>
      </c>
      <c r="G44" s="52">
        <v>70000</v>
      </c>
      <c r="H44" s="52">
        <v>57200</v>
      </c>
      <c r="I44" s="217">
        <v>0.43</v>
      </c>
      <c r="J44" s="52">
        <v>544800</v>
      </c>
      <c r="K44" s="52">
        <v>328600</v>
      </c>
      <c r="L44" s="217">
        <v>0.66</v>
      </c>
      <c r="M44" s="52">
        <v>301200</v>
      </c>
      <c r="N44" s="52">
        <v>53000</v>
      </c>
      <c r="O44" s="217">
        <v>0.77</v>
      </c>
      <c r="Q44" s="4"/>
      <c r="R44" s="4"/>
      <c r="S44" s="4"/>
      <c r="T44" s="4"/>
      <c r="U44" s="4"/>
      <c r="V44" s="4"/>
      <c r="W44" s="4"/>
      <c r="X44" s="4"/>
      <c r="Y44" s="4"/>
      <c r="Z44" s="4"/>
    </row>
    <row r="45" spans="2:26" x14ac:dyDescent="0.2">
      <c r="B45" s="74" t="s">
        <v>151</v>
      </c>
      <c r="C45" s="52">
        <v>2506</v>
      </c>
      <c r="D45" s="52">
        <v>89900</v>
      </c>
      <c r="E45" s="52">
        <v>74800</v>
      </c>
      <c r="F45" s="217">
        <v>0.39</v>
      </c>
      <c r="G45" s="52">
        <v>72100</v>
      </c>
      <c r="H45" s="52">
        <v>61300</v>
      </c>
      <c r="I45" s="217">
        <v>0.41</v>
      </c>
      <c r="J45" s="52">
        <v>466700</v>
      </c>
      <c r="K45" s="52">
        <v>152300</v>
      </c>
      <c r="L45" s="217">
        <v>0.69</v>
      </c>
      <c r="M45" s="52">
        <v>273900</v>
      </c>
      <c r="N45" s="52">
        <v>42000</v>
      </c>
      <c r="O45" s="217">
        <v>0.78</v>
      </c>
      <c r="Q45" s="4"/>
      <c r="R45" s="4"/>
      <c r="S45" s="4"/>
      <c r="T45" s="4"/>
      <c r="U45" s="4"/>
      <c r="V45" s="4"/>
      <c r="W45" s="4"/>
      <c r="X45" s="4"/>
      <c r="Y45" s="4"/>
      <c r="Z45" s="4"/>
    </row>
    <row r="46" spans="2:26" x14ac:dyDescent="0.2">
      <c r="B46" s="74" t="s">
        <v>152</v>
      </c>
      <c r="C46" s="52">
        <v>3473</v>
      </c>
      <c r="D46" s="52">
        <v>102100</v>
      </c>
      <c r="E46" s="52">
        <v>82100</v>
      </c>
      <c r="F46" s="217">
        <v>0.42</v>
      </c>
      <c r="G46" s="52">
        <v>81200</v>
      </c>
      <c r="H46" s="52">
        <v>66300</v>
      </c>
      <c r="I46" s="217">
        <v>0.44</v>
      </c>
      <c r="J46" s="52">
        <v>692500</v>
      </c>
      <c r="K46" s="52">
        <v>368000</v>
      </c>
      <c r="L46" s="217">
        <v>0.68</v>
      </c>
      <c r="M46" s="52">
        <v>413200</v>
      </c>
      <c r="N46" s="52">
        <v>71100</v>
      </c>
      <c r="O46" s="217">
        <v>0.79</v>
      </c>
      <c r="Q46" s="4"/>
      <c r="R46" s="4"/>
      <c r="S46" s="4"/>
      <c r="T46" s="4"/>
      <c r="U46" s="4"/>
      <c r="V46" s="4"/>
      <c r="W46" s="4"/>
      <c r="X46" s="4"/>
      <c r="Y46" s="4"/>
      <c r="Z46" s="4"/>
    </row>
    <row r="47" spans="2:26" x14ac:dyDescent="0.2">
      <c r="B47" s="71" t="s">
        <v>153</v>
      </c>
      <c r="C47" s="83">
        <v>42622</v>
      </c>
      <c r="D47" s="83">
        <v>91400</v>
      </c>
      <c r="E47" s="83">
        <v>70900</v>
      </c>
      <c r="F47" s="215">
        <v>0.43</v>
      </c>
      <c r="G47" s="83">
        <v>72900</v>
      </c>
      <c r="H47" s="83">
        <v>56900</v>
      </c>
      <c r="I47" s="215">
        <v>0.45</v>
      </c>
      <c r="J47" s="83">
        <v>561800</v>
      </c>
      <c r="K47" s="83">
        <v>142200</v>
      </c>
      <c r="L47" s="215">
        <v>0.74</v>
      </c>
      <c r="M47" s="83">
        <v>341700</v>
      </c>
      <c r="N47" s="83">
        <v>38700</v>
      </c>
      <c r="O47" s="215">
        <v>0.82</v>
      </c>
      <c r="Q47" s="4"/>
      <c r="R47" s="4"/>
      <c r="S47" s="4"/>
      <c r="T47" s="4"/>
      <c r="U47" s="4"/>
      <c r="V47" s="4"/>
      <c r="W47" s="4"/>
      <c r="X47" s="4"/>
      <c r="Y47" s="4"/>
      <c r="Z47" s="4"/>
    </row>
    <row r="48" spans="2:26" x14ac:dyDescent="0.2">
      <c r="B48" s="74" t="s">
        <v>409</v>
      </c>
      <c r="C48" s="52">
        <v>1021</v>
      </c>
      <c r="D48" s="52">
        <v>115100</v>
      </c>
      <c r="E48" s="52">
        <v>87500</v>
      </c>
      <c r="F48" s="217">
        <v>0.44</v>
      </c>
      <c r="G48" s="52">
        <v>91200</v>
      </c>
      <c r="H48" s="52">
        <v>70100</v>
      </c>
      <c r="I48" s="217">
        <v>0.46</v>
      </c>
      <c r="J48" s="52">
        <v>899300</v>
      </c>
      <c r="K48" s="52">
        <v>404800</v>
      </c>
      <c r="L48" s="217">
        <v>0.71</v>
      </c>
      <c r="M48" s="52">
        <v>534800</v>
      </c>
      <c r="N48" s="52">
        <v>78000</v>
      </c>
      <c r="O48" s="217">
        <v>0.8</v>
      </c>
      <c r="Q48" s="4"/>
      <c r="R48" s="4"/>
      <c r="S48" s="4"/>
      <c r="T48" s="4"/>
      <c r="U48" s="4"/>
      <c r="V48" s="4"/>
      <c r="W48" s="4"/>
      <c r="X48" s="4"/>
      <c r="Y48" s="4"/>
      <c r="Z48" s="4"/>
    </row>
    <row r="49" spans="2:26" x14ac:dyDescent="0.2">
      <c r="B49" s="74" t="s">
        <v>154</v>
      </c>
      <c r="C49" s="52">
        <v>2694</v>
      </c>
      <c r="D49" s="52">
        <v>94500</v>
      </c>
      <c r="E49" s="52">
        <v>74500</v>
      </c>
      <c r="F49" s="217">
        <v>0.43</v>
      </c>
      <c r="G49" s="52">
        <v>76700</v>
      </c>
      <c r="H49" s="52">
        <v>61100</v>
      </c>
      <c r="I49" s="217">
        <v>0.44</v>
      </c>
      <c r="J49" s="52">
        <v>658200</v>
      </c>
      <c r="K49" s="52">
        <v>102300</v>
      </c>
      <c r="L49" s="217">
        <v>0.78</v>
      </c>
      <c r="M49" s="52">
        <v>448400</v>
      </c>
      <c r="N49" s="52">
        <v>44300</v>
      </c>
      <c r="O49" s="217">
        <v>0.84</v>
      </c>
      <c r="Q49" s="4"/>
      <c r="R49" s="4"/>
      <c r="S49" s="4"/>
      <c r="T49" s="4"/>
      <c r="U49" s="4"/>
      <c r="V49" s="4"/>
      <c r="W49" s="4"/>
      <c r="X49" s="4"/>
      <c r="Y49" s="4"/>
      <c r="Z49" s="4"/>
    </row>
    <row r="50" spans="2:26" x14ac:dyDescent="0.2">
      <c r="B50" s="74" t="s">
        <v>410</v>
      </c>
      <c r="C50" s="52">
        <v>4581</v>
      </c>
      <c r="D50" s="52">
        <v>85800</v>
      </c>
      <c r="E50" s="52">
        <v>66600</v>
      </c>
      <c r="F50" s="217">
        <v>0.43</v>
      </c>
      <c r="G50" s="52">
        <v>68500</v>
      </c>
      <c r="H50" s="52">
        <v>54300</v>
      </c>
      <c r="I50" s="217">
        <v>0.45</v>
      </c>
      <c r="J50" s="52">
        <v>494800</v>
      </c>
      <c r="K50" s="52">
        <v>70600</v>
      </c>
      <c r="L50" s="217">
        <v>0.79</v>
      </c>
      <c r="M50" s="52">
        <v>313000</v>
      </c>
      <c r="N50" s="52">
        <v>31800</v>
      </c>
      <c r="O50" s="217">
        <v>0.85</v>
      </c>
      <c r="Q50" s="4"/>
      <c r="R50" s="4"/>
      <c r="S50" s="4"/>
      <c r="T50" s="4"/>
      <c r="U50" s="4"/>
      <c r="V50" s="4"/>
      <c r="W50" s="4"/>
      <c r="X50" s="4"/>
      <c r="Y50" s="4"/>
      <c r="Z50" s="4"/>
    </row>
    <row r="51" spans="2:26" x14ac:dyDescent="0.2">
      <c r="B51" s="74" t="s">
        <v>155</v>
      </c>
      <c r="C51" s="52">
        <v>564</v>
      </c>
      <c r="D51" s="52">
        <v>93300</v>
      </c>
      <c r="E51" s="52">
        <v>75300</v>
      </c>
      <c r="F51" s="217">
        <v>0.39</v>
      </c>
      <c r="G51" s="52">
        <v>72400</v>
      </c>
      <c r="H51" s="52">
        <v>59700</v>
      </c>
      <c r="I51" s="217">
        <v>0.4</v>
      </c>
      <c r="J51" s="52">
        <v>506800</v>
      </c>
      <c r="K51" s="52">
        <v>356400</v>
      </c>
      <c r="L51" s="217">
        <v>0.62</v>
      </c>
      <c r="M51" s="52">
        <v>248800</v>
      </c>
      <c r="N51" s="52">
        <v>39100</v>
      </c>
      <c r="O51" s="217">
        <v>0.8</v>
      </c>
      <c r="Q51" s="4"/>
      <c r="R51" s="4"/>
      <c r="S51" s="4"/>
      <c r="T51" s="4"/>
      <c r="U51" s="4"/>
      <c r="V51" s="4"/>
      <c r="W51" s="4"/>
      <c r="X51" s="4"/>
      <c r="Y51" s="4"/>
      <c r="Z51" s="4"/>
    </row>
    <row r="52" spans="2:26" x14ac:dyDescent="0.2">
      <c r="B52" s="74" t="s">
        <v>156</v>
      </c>
      <c r="C52" s="52">
        <v>2108</v>
      </c>
      <c r="D52" s="52">
        <v>77000</v>
      </c>
      <c r="E52" s="52">
        <v>66600</v>
      </c>
      <c r="F52" s="217">
        <v>0.37</v>
      </c>
      <c r="G52" s="52">
        <v>60900</v>
      </c>
      <c r="H52" s="52">
        <v>53200</v>
      </c>
      <c r="I52" s="217">
        <v>0.38</v>
      </c>
      <c r="J52" s="52">
        <v>368400</v>
      </c>
      <c r="K52" s="52">
        <v>73300</v>
      </c>
      <c r="L52" s="217">
        <v>0.72</v>
      </c>
      <c r="M52" s="52">
        <v>219800</v>
      </c>
      <c r="N52" s="52">
        <v>24000</v>
      </c>
      <c r="O52" s="217">
        <v>0.81</v>
      </c>
      <c r="Q52" s="4"/>
      <c r="R52" s="4"/>
      <c r="S52" s="4"/>
      <c r="T52" s="4"/>
      <c r="U52" s="4"/>
      <c r="V52" s="4"/>
      <c r="W52" s="4"/>
      <c r="X52" s="4"/>
      <c r="Y52" s="4"/>
      <c r="Z52" s="4"/>
    </row>
    <row r="53" spans="2:26" x14ac:dyDescent="0.2">
      <c r="B53" s="74" t="s">
        <v>157</v>
      </c>
      <c r="C53" s="52">
        <v>559</v>
      </c>
      <c r="D53" s="52">
        <v>96200</v>
      </c>
      <c r="E53" s="52">
        <v>83900</v>
      </c>
      <c r="F53" s="217">
        <v>0.38</v>
      </c>
      <c r="G53" s="52">
        <v>75700</v>
      </c>
      <c r="H53" s="52">
        <v>68200</v>
      </c>
      <c r="I53" s="217">
        <v>0.38</v>
      </c>
      <c r="J53" s="52">
        <v>538200</v>
      </c>
      <c r="K53" s="52">
        <v>380500</v>
      </c>
      <c r="L53" s="217">
        <v>0.6</v>
      </c>
      <c r="M53" s="52">
        <v>247300</v>
      </c>
      <c r="N53" s="52">
        <v>34400</v>
      </c>
      <c r="O53" s="217">
        <v>0.77</v>
      </c>
      <c r="Q53" s="4"/>
      <c r="R53" s="4"/>
      <c r="S53" s="4"/>
      <c r="T53" s="4"/>
      <c r="U53" s="4"/>
      <c r="V53" s="4"/>
      <c r="W53" s="4"/>
      <c r="X53" s="4"/>
      <c r="Y53" s="4"/>
      <c r="Z53" s="4"/>
    </row>
    <row r="54" spans="2:26" x14ac:dyDescent="0.2">
      <c r="B54" s="74" t="s">
        <v>158</v>
      </c>
      <c r="C54" s="52">
        <v>913</v>
      </c>
      <c r="D54" s="52">
        <v>86100</v>
      </c>
      <c r="E54" s="52">
        <v>72400</v>
      </c>
      <c r="F54" s="217">
        <v>0.38</v>
      </c>
      <c r="G54" s="52">
        <v>67300</v>
      </c>
      <c r="H54" s="52">
        <v>56400</v>
      </c>
      <c r="I54" s="217">
        <v>0.4</v>
      </c>
      <c r="J54" s="52">
        <v>485000</v>
      </c>
      <c r="K54" s="52">
        <v>219000</v>
      </c>
      <c r="L54" s="217">
        <v>0.68</v>
      </c>
      <c r="M54" s="52">
        <v>276700</v>
      </c>
      <c r="N54" s="52">
        <v>42700</v>
      </c>
      <c r="O54" s="217">
        <v>0.8</v>
      </c>
      <c r="Q54" s="4"/>
      <c r="R54" s="4"/>
      <c r="S54" s="4"/>
      <c r="T54" s="4"/>
      <c r="U54" s="4"/>
      <c r="V54" s="4"/>
      <c r="W54" s="4"/>
      <c r="X54" s="4"/>
      <c r="Y54" s="4"/>
      <c r="Z54" s="4"/>
    </row>
    <row r="55" spans="2:26" x14ac:dyDescent="0.2">
      <c r="B55" s="74" t="s">
        <v>159</v>
      </c>
      <c r="C55" s="52">
        <v>1393</v>
      </c>
      <c r="D55" s="52">
        <v>90300</v>
      </c>
      <c r="E55" s="52">
        <v>74200</v>
      </c>
      <c r="F55" s="217">
        <v>0.4</v>
      </c>
      <c r="G55" s="52">
        <v>71300</v>
      </c>
      <c r="H55" s="52">
        <v>58000</v>
      </c>
      <c r="I55" s="217">
        <v>0.42</v>
      </c>
      <c r="J55" s="52">
        <v>560000</v>
      </c>
      <c r="K55" s="52">
        <v>324800</v>
      </c>
      <c r="L55" s="217">
        <v>0.65</v>
      </c>
      <c r="M55" s="52">
        <v>327300</v>
      </c>
      <c r="N55" s="52">
        <v>52900</v>
      </c>
      <c r="O55" s="217">
        <v>0.78</v>
      </c>
      <c r="Q55" s="4"/>
      <c r="R55" s="4"/>
      <c r="S55" s="4"/>
      <c r="T55" s="4"/>
      <c r="U55" s="4"/>
      <c r="V55" s="4"/>
      <c r="W55" s="4"/>
      <c r="X55" s="4"/>
      <c r="Y55" s="4"/>
      <c r="Z55" s="4"/>
    </row>
    <row r="56" spans="2:26" x14ac:dyDescent="0.2">
      <c r="B56" s="74" t="s">
        <v>160</v>
      </c>
      <c r="C56" s="52">
        <v>355</v>
      </c>
      <c r="D56" s="52">
        <v>111300</v>
      </c>
      <c r="E56" s="52">
        <v>88600</v>
      </c>
      <c r="F56" s="217">
        <v>0.41</v>
      </c>
      <c r="G56" s="52">
        <v>88100</v>
      </c>
      <c r="H56" s="52">
        <v>66400</v>
      </c>
      <c r="I56" s="217">
        <v>0.43</v>
      </c>
      <c r="J56" s="52">
        <v>675100</v>
      </c>
      <c r="K56" s="52">
        <v>335700</v>
      </c>
      <c r="L56" s="217">
        <v>0.67</v>
      </c>
      <c r="M56" s="52">
        <v>364000</v>
      </c>
      <c r="N56" s="52">
        <v>61700</v>
      </c>
      <c r="O56" s="217">
        <v>0.79</v>
      </c>
      <c r="Q56" s="4"/>
      <c r="R56" s="4"/>
      <c r="S56" s="4"/>
      <c r="T56" s="4"/>
      <c r="U56" s="4"/>
      <c r="V56" s="4"/>
      <c r="W56" s="4"/>
      <c r="X56" s="4"/>
      <c r="Y56" s="4"/>
      <c r="Z56" s="4"/>
    </row>
    <row r="57" spans="2:26" x14ac:dyDescent="0.2">
      <c r="B57" s="74" t="s">
        <v>161</v>
      </c>
      <c r="C57" s="52">
        <v>1123</v>
      </c>
      <c r="D57" s="52">
        <v>106900</v>
      </c>
      <c r="E57" s="52">
        <v>81900</v>
      </c>
      <c r="F57" s="217">
        <v>0.45</v>
      </c>
      <c r="G57" s="52">
        <v>84500</v>
      </c>
      <c r="H57" s="52">
        <v>66400</v>
      </c>
      <c r="I57" s="217">
        <v>0.46</v>
      </c>
      <c r="J57" s="52">
        <v>608200</v>
      </c>
      <c r="K57" s="52">
        <v>327300</v>
      </c>
      <c r="L57" s="217">
        <v>0.64</v>
      </c>
      <c r="M57" s="52">
        <v>295700</v>
      </c>
      <c r="N57" s="52">
        <v>58000</v>
      </c>
      <c r="O57" s="217">
        <v>0.75</v>
      </c>
      <c r="Q57" s="4"/>
      <c r="R57" s="4"/>
      <c r="S57" s="4"/>
      <c r="T57" s="4"/>
      <c r="U57" s="4"/>
      <c r="V57" s="4"/>
      <c r="W57" s="4"/>
      <c r="X57" s="4"/>
      <c r="Y57" s="4"/>
      <c r="Z57" s="4"/>
    </row>
    <row r="58" spans="2:26" x14ac:dyDescent="0.2">
      <c r="B58" s="74" t="s">
        <v>411</v>
      </c>
      <c r="C58" s="52">
        <v>1619</v>
      </c>
      <c r="D58" s="52">
        <v>86300</v>
      </c>
      <c r="E58" s="52">
        <v>71400</v>
      </c>
      <c r="F58" s="217">
        <v>0.39</v>
      </c>
      <c r="G58" s="52">
        <v>67800</v>
      </c>
      <c r="H58" s="52">
        <v>56400</v>
      </c>
      <c r="I58" s="217">
        <v>0.41</v>
      </c>
      <c r="J58" s="52">
        <v>454400</v>
      </c>
      <c r="K58" s="52">
        <v>165000</v>
      </c>
      <c r="L58" s="217">
        <v>0.68</v>
      </c>
      <c r="M58" s="52">
        <v>245700</v>
      </c>
      <c r="N58" s="52">
        <v>31200</v>
      </c>
      <c r="O58" s="217">
        <v>0.8</v>
      </c>
      <c r="Q58" s="4"/>
      <c r="R58" s="4"/>
      <c r="S58" s="4"/>
      <c r="T58" s="4"/>
      <c r="U58" s="4"/>
      <c r="V58" s="4"/>
      <c r="W58" s="4"/>
      <c r="X58" s="4"/>
      <c r="Y58" s="4"/>
      <c r="Z58" s="4"/>
    </row>
    <row r="59" spans="2:26" x14ac:dyDescent="0.2">
      <c r="B59" s="74" t="s">
        <v>162</v>
      </c>
      <c r="C59" s="52">
        <v>1159</v>
      </c>
      <c r="D59" s="52">
        <v>121000</v>
      </c>
      <c r="E59" s="52">
        <v>89200</v>
      </c>
      <c r="F59" s="217">
        <v>0.46</v>
      </c>
      <c r="G59" s="52">
        <v>96500</v>
      </c>
      <c r="H59" s="52">
        <v>70900</v>
      </c>
      <c r="I59" s="217">
        <v>0.47</v>
      </c>
      <c r="J59" s="52">
        <v>940500</v>
      </c>
      <c r="K59" s="52">
        <v>398800</v>
      </c>
      <c r="L59" s="217">
        <v>0.72</v>
      </c>
      <c r="M59" s="52">
        <v>568200</v>
      </c>
      <c r="N59" s="52">
        <v>95400</v>
      </c>
      <c r="O59" s="217">
        <v>0.79</v>
      </c>
      <c r="Q59" s="4"/>
      <c r="R59" s="4"/>
      <c r="S59" s="4"/>
      <c r="T59" s="4"/>
      <c r="U59" s="4"/>
      <c r="V59" s="4"/>
      <c r="W59" s="4"/>
      <c r="X59" s="4"/>
      <c r="Y59" s="4"/>
      <c r="Z59" s="4"/>
    </row>
    <row r="60" spans="2:26" x14ac:dyDescent="0.2">
      <c r="B60" s="74" t="s">
        <v>163</v>
      </c>
      <c r="C60" s="52">
        <v>1331</v>
      </c>
      <c r="D60" s="52">
        <v>171900</v>
      </c>
      <c r="E60" s="52">
        <v>92500</v>
      </c>
      <c r="F60" s="217">
        <v>0.6</v>
      </c>
      <c r="G60" s="52">
        <v>143000</v>
      </c>
      <c r="H60" s="52">
        <v>71600</v>
      </c>
      <c r="I60" s="217">
        <v>0.63</v>
      </c>
      <c r="J60" s="52">
        <v>1601900</v>
      </c>
      <c r="K60" s="52">
        <v>534400</v>
      </c>
      <c r="L60" s="217">
        <v>0.76</v>
      </c>
      <c r="M60" s="52">
        <v>1124600</v>
      </c>
      <c r="N60" s="52">
        <v>137200</v>
      </c>
      <c r="O60" s="217">
        <v>0.85</v>
      </c>
      <c r="Q60" s="4"/>
      <c r="R60" s="4"/>
      <c r="S60" s="4"/>
      <c r="T60" s="4"/>
      <c r="U60" s="4"/>
      <c r="V60" s="4"/>
      <c r="W60" s="4"/>
      <c r="X60" s="4"/>
      <c r="Y60" s="4"/>
      <c r="Z60" s="4"/>
    </row>
    <row r="61" spans="2:26" x14ac:dyDescent="0.2">
      <c r="B61" s="74" t="s">
        <v>164</v>
      </c>
      <c r="C61" s="52">
        <v>2422</v>
      </c>
      <c r="D61" s="52">
        <v>88700</v>
      </c>
      <c r="E61" s="52">
        <v>71700</v>
      </c>
      <c r="F61" s="217">
        <v>0.41</v>
      </c>
      <c r="G61" s="52">
        <v>71500</v>
      </c>
      <c r="H61" s="52">
        <v>58300</v>
      </c>
      <c r="I61" s="217">
        <v>0.43</v>
      </c>
      <c r="J61" s="52">
        <v>509500</v>
      </c>
      <c r="K61" s="52">
        <v>95700</v>
      </c>
      <c r="L61" s="217">
        <v>0.74</v>
      </c>
      <c r="M61" s="52">
        <v>308000</v>
      </c>
      <c r="N61" s="52">
        <v>31100</v>
      </c>
      <c r="O61" s="217">
        <v>0.82</v>
      </c>
      <c r="Q61" s="4"/>
      <c r="R61" s="4"/>
      <c r="S61" s="4"/>
      <c r="T61" s="4"/>
      <c r="U61" s="4"/>
      <c r="V61" s="4"/>
      <c r="W61" s="4"/>
      <c r="X61" s="4"/>
      <c r="Y61" s="4"/>
      <c r="Z61" s="4"/>
    </row>
    <row r="62" spans="2:26" x14ac:dyDescent="0.2">
      <c r="B62" s="74" t="s">
        <v>165</v>
      </c>
      <c r="C62" s="52">
        <v>1603</v>
      </c>
      <c r="D62" s="52">
        <v>89100</v>
      </c>
      <c r="E62" s="52">
        <v>71900</v>
      </c>
      <c r="F62" s="217">
        <v>0.4</v>
      </c>
      <c r="G62" s="52">
        <v>69200</v>
      </c>
      <c r="H62" s="52">
        <v>55700</v>
      </c>
      <c r="I62" s="217">
        <v>0.41</v>
      </c>
      <c r="J62" s="52">
        <v>487200</v>
      </c>
      <c r="K62" s="52">
        <v>245500</v>
      </c>
      <c r="L62" s="217">
        <v>0.65</v>
      </c>
      <c r="M62" s="52">
        <v>263000</v>
      </c>
      <c r="N62" s="52">
        <v>48400</v>
      </c>
      <c r="O62" s="217">
        <v>0.76</v>
      </c>
      <c r="Q62" s="4"/>
      <c r="R62" s="4"/>
      <c r="S62" s="4"/>
      <c r="T62" s="4"/>
      <c r="U62" s="4"/>
      <c r="V62" s="4"/>
      <c r="W62" s="4"/>
      <c r="X62" s="4"/>
      <c r="Y62" s="4"/>
      <c r="Z62" s="4"/>
    </row>
    <row r="63" spans="2:26" x14ac:dyDescent="0.2">
      <c r="B63" s="74" t="s">
        <v>166</v>
      </c>
      <c r="C63" s="52">
        <v>769</v>
      </c>
      <c r="D63" s="52">
        <v>88300</v>
      </c>
      <c r="E63" s="52">
        <v>76500</v>
      </c>
      <c r="F63" s="217">
        <v>0.39</v>
      </c>
      <c r="G63" s="52">
        <v>68800</v>
      </c>
      <c r="H63" s="52">
        <v>60100</v>
      </c>
      <c r="I63" s="217">
        <v>0.4</v>
      </c>
      <c r="J63" s="52">
        <v>491500</v>
      </c>
      <c r="K63" s="52">
        <v>346600</v>
      </c>
      <c r="L63" s="217">
        <v>0.62</v>
      </c>
      <c r="M63" s="52">
        <v>252400</v>
      </c>
      <c r="N63" s="52">
        <v>38100</v>
      </c>
      <c r="O63" s="217">
        <v>0.77</v>
      </c>
      <c r="Q63" s="4"/>
      <c r="R63" s="4"/>
      <c r="S63" s="4"/>
      <c r="T63" s="4"/>
      <c r="U63" s="4"/>
      <c r="V63" s="4"/>
      <c r="W63" s="4"/>
      <c r="X63" s="4"/>
      <c r="Y63" s="4"/>
      <c r="Z63" s="4"/>
    </row>
    <row r="64" spans="2:26" x14ac:dyDescent="0.2">
      <c r="B64" s="74" t="s">
        <v>167</v>
      </c>
      <c r="C64" s="52">
        <v>264</v>
      </c>
      <c r="D64" s="52">
        <v>81700</v>
      </c>
      <c r="E64" s="52">
        <v>65700</v>
      </c>
      <c r="F64" s="217">
        <v>0.37</v>
      </c>
      <c r="G64" s="52">
        <v>63400</v>
      </c>
      <c r="H64" s="52">
        <v>54900</v>
      </c>
      <c r="I64" s="217">
        <v>0.38</v>
      </c>
      <c r="J64" s="52">
        <v>454300</v>
      </c>
      <c r="K64" s="52">
        <v>327200</v>
      </c>
      <c r="L64" s="217">
        <v>0.59</v>
      </c>
      <c r="M64" s="52">
        <v>228300</v>
      </c>
      <c r="N64" s="52">
        <v>38500</v>
      </c>
      <c r="O64" s="217">
        <v>0.76</v>
      </c>
      <c r="Q64" s="4"/>
      <c r="R64" s="4"/>
      <c r="S64" s="4"/>
      <c r="T64" s="4"/>
      <c r="U64" s="4"/>
      <c r="V64" s="4"/>
      <c r="W64" s="4"/>
      <c r="X64" s="4"/>
      <c r="Y64" s="4"/>
      <c r="Z64" s="4"/>
    </row>
    <row r="65" spans="2:26" x14ac:dyDescent="0.2">
      <c r="B65" s="74" t="s">
        <v>168</v>
      </c>
      <c r="C65" s="52">
        <v>791</v>
      </c>
      <c r="D65" s="52">
        <v>104100</v>
      </c>
      <c r="E65" s="52">
        <v>82400</v>
      </c>
      <c r="F65" s="217">
        <v>0.41</v>
      </c>
      <c r="G65" s="52">
        <v>83200</v>
      </c>
      <c r="H65" s="52">
        <v>66600</v>
      </c>
      <c r="I65" s="217">
        <v>0.43</v>
      </c>
      <c r="J65" s="52">
        <v>672600</v>
      </c>
      <c r="K65" s="52">
        <v>296600</v>
      </c>
      <c r="L65" s="217">
        <v>0.69</v>
      </c>
      <c r="M65" s="52">
        <v>393400</v>
      </c>
      <c r="N65" s="52">
        <v>68100</v>
      </c>
      <c r="O65" s="217">
        <v>0.8</v>
      </c>
      <c r="Q65" s="4"/>
      <c r="R65" s="4"/>
      <c r="S65" s="4"/>
      <c r="T65" s="4"/>
      <c r="U65" s="4"/>
      <c r="V65" s="4"/>
      <c r="W65" s="4"/>
      <c r="X65" s="4"/>
      <c r="Y65" s="4"/>
      <c r="Z65" s="4"/>
    </row>
    <row r="66" spans="2:26" x14ac:dyDescent="0.2">
      <c r="B66" s="74" t="s">
        <v>169</v>
      </c>
      <c r="C66" s="52">
        <v>4020</v>
      </c>
      <c r="D66" s="52">
        <v>79300</v>
      </c>
      <c r="E66" s="52">
        <v>67500</v>
      </c>
      <c r="F66" s="217">
        <v>0.37</v>
      </c>
      <c r="G66" s="52">
        <v>63000</v>
      </c>
      <c r="H66" s="52">
        <v>54400</v>
      </c>
      <c r="I66" s="217">
        <v>0.38</v>
      </c>
      <c r="J66" s="52">
        <v>375700</v>
      </c>
      <c r="K66" s="52">
        <v>94100</v>
      </c>
      <c r="L66" s="217">
        <v>0.7</v>
      </c>
      <c r="M66" s="52">
        <v>205500</v>
      </c>
      <c r="N66" s="52">
        <v>26400</v>
      </c>
      <c r="O66" s="217">
        <v>0.8</v>
      </c>
      <c r="Q66" s="4"/>
      <c r="R66" s="4"/>
      <c r="S66" s="4"/>
      <c r="T66" s="4"/>
      <c r="U66" s="4"/>
      <c r="V66" s="4"/>
      <c r="W66" s="4"/>
      <c r="X66" s="4"/>
      <c r="Y66" s="4"/>
      <c r="Z66" s="4"/>
    </row>
    <row r="67" spans="2:26" x14ac:dyDescent="0.2">
      <c r="B67" s="74" t="s">
        <v>170</v>
      </c>
      <c r="C67" s="52">
        <v>2106</v>
      </c>
      <c r="D67" s="52">
        <v>109800</v>
      </c>
      <c r="E67" s="52">
        <v>77700</v>
      </c>
      <c r="F67" s="217">
        <v>0.47</v>
      </c>
      <c r="G67" s="52">
        <v>89400</v>
      </c>
      <c r="H67" s="52">
        <v>64100</v>
      </c>
      <c r="I67" s="217">
        <v>0.48</v>
      </c>
      <c r="J67" s="52">
        <v>886900</v>
      </c>
      <c r="K67" s="52">
        <v>237100</v>
      </c>
      <c r="L67" s="217">
        <v>0.75</v>
      </c>
      <c r="M67" s="52">
        <v>606400</v>
      </c>
      <c r="N67" s="52">
        <v>87600</v>
      </c>
      <c r="O67" s="217">
        <v>0.81</v>
      </c>
      <c r="Q67" s="4"/>
      <c r="R67" s="4"/>
      <c r="S67" s="4"/>
      <c r="T67" s="4"/>
      <c r="U67" s="4"/>
      <c r="V67" s="4"/>
      <c r="W67" s="4"/>
      <c r="X67" s="4"/>
      <c r="Y67" s="4"/>
      <c r="Z67" s="4"/>
    </row>
    <row r="68" spans="2:26" x14ac:dyDescent="0.2">
      <c r="B68" s="74" t="s">
        <v>412</v>
      </c>
      <c r="C68" s="52">
        <v>8662</v>
      </c>
      <c r="D68" s="52">
        <v>76800</v>
      </c>
      <c r="E68" s="52">
        <v>62500</v>
      </c>
      <c r="F68" s="217">
        <v>0.41</v>
      </c>
      <c r="G68" s="52">
        <v>61000</v>
      </c>
      <c r="H68" s="52">
        <v>50700</v>
      </c>
      <c r="I68" s="217">
        <v>0.42</v>
      </c>
      <c r="J68" s="52">
        <v>414300</v>
      </c>
      <c r="K68" s="52">
        <v>74200</v>
      </c>
      <c r="L68" s="217">
        <v>0.73</v>
      </c>
      <c r="M68" s="52">
        <v>245100</v>
      </c>
      <c r="N68" s="52">
        <v>24800</v>
      </c>
      <c r="O68" s="217">
        <v>0.82</v>
      </c>
      <c r="Q68" s="4"/>
      <c r="R68" s="4"/>
      <c r="S68" s="4"/>
      <c r="T68" s="4"/>
      <c r="U68" s="4"/>
      <c r="V68" s="4"/>
      <c r="W68" s="4"/>
      <c r="X68" s="4"/>
      <c r="Y68" s="4"/>
      <c r="Z68" s="4"/>
    </row>
    <row r="69" spans="2:26" x14ac:dyDescent="0.2">
      <c r="B69" s="74" t="s">
        <v>171</v>
      </c>
      <c r="C69" s="52">
        <v>2565</v>
      </c>
      <c r="D69" s="52">
        <v>94900</v>
      </c>
      <c r="E69" s="52">
        <v>74600</v>
      </c>
      <c r="F69" s="217">
        <v>0.42</v>
      </c>
      <c r="G69" s="52">
        <v>75700</v>
      </c>
      <c r="H69" s="52">
        <v>59900</v>
      </c>
      <c r="I69" s="217">
        <v>0.44</v>
      </c>
      <c r="J69" s="52">
        <v>588900</v>
      </c>
      <c r="K69" s="52">
        <v>160900</v>
      </c>
      <c r="L69" s="217">
        <v>0.72</v>
      </c>
      <c r="M69" s="52">
        <v>371500</v>
      </c>
      <c r="N69" s="52">
        <v>49300</v>
      </c>
      <c r="O69" s="217">
        <v>0.81</v>
      </c>
      <c r="Q69" s="4"/>
      <c r="R69" s="4"/>
      <c r="S69" s="4"/>
      <c r="T69" s="4"/>
      <c r="U69" s="4"/>
      <c r="V69" s="4"/>
      <c r="W69" s="4"/>
      <c r="X69" s="4"/>
      <c r="Y69" s="4"/>
      <c r="Z69" s="4"/>
    </row>
    <row r="70" spans="2:26" s="60" customFormat="1" x14ac:dyDescent="0.2">
      <c r="B70" s="71" t="s">
        <v>172</v>
      </c>
      <c r="C70" s="83">
        <v>28484</v>
      </c>
      <c r="D70" s="83">
        <v>84700</v>
      </c>
      <c r="E70" s="83">
        <v>69400</v>
      </c>
      <c r="F70" s="215">
        <v>0.4</v>
      </c>
      <c r="G70" s="83">
        <v>67100</v>
      </c>
      <c r="H70" s="83">
        <v>56000</v>
      </c>
      <c r="I70" s="215">
        <v>0.42</v>
      </c>
      <c r="J70" s="83">
        <v>485300</v>
      </c>
      <c r="K70" s="83">
        <v>156700</v>
      </c>
      <c r="L70" s="215">
        <v>0.7</v>
      </c>
      <c r="M70" s="83">
        <v>302400</v>
      </c>
      <c r="N70" s="83">
        <v>44500</v>
      </c>
      <c r="O70" s="215">
        <v>0.79</v>
      </c>
      <c r="Q70" s="4"/>
      <c r="R70" s="4"/>
      <c r="S70" s="4"/>
      <c r="T70" s="4"/>
      <c r="U70" s="4"/>
      <c r="V70" s="4"/>
      <c r="W70" s="4"/>
      <c r="X70" s="4"/>
      <c r="Y70" s="4"/>
      <c r="Z70" s="4"/>
    </row>
    <row r="71" spans="2:26" s="57" customFormat="1" x14ac:dyDescent="0.2">
      <c r="B71" s="74" t="s">
        <v>173</v>
      </c>
      <c r="C71" s="52">
        <v>923</v>
      </c>
      <c r="D71" s="52">
        <v>99500</v>
      </c>
      <c r="E71" s="52">
        <v>79100</v>
      </c>
      <c r="F71" s="217">
        <v>0.41</v>
      </c>
      <c r="G71" s="52">
        <v>78800</v>
      </c>
      <c r="H71" s="52">
        <v>62500</v>
      </c>
      <c r="I71" s="217">
        <v>0.43</v>
      </c>
      <c r="J71" s="52">
        <v>726200</v>
      </c>
      <c r="K71" s="52">
        <v>418400</v>
      </c>
      <c r="L71" s="217">
        <v>0.66</v>
      </c>
      <c r="M71" s="52">
        <v>486500</v>
      </c>
      <c r="N71" s="52">
        <v>95200</v>
      </c>
      <c r="O71" s="217">
        <v>0.78</v>
      </c>
      <c r="Q71" s="4"/>
      <c r="R71" s="4"/>
      <c r="S71" s="4"/>
      <c r="T71" s="4"/>
      <c r="U71" s="4"/>
      <c r="V71" s="4"/>
      <c r="W71" s="4"/>
      <c r="X71" s="4"/>
      <c r="Y71" s="4"/>
      <c r="Z71" s="4"/>
    </row>
    <row r="72" spans="2:26" x14ac:dyDescent="0.2">
      <c r="B72" s="74" t="s">
        <v>174</v>
      </c>
      <c r="C72" s="52">
        <v>2212</v>
      </c>
      <c r="D72" s="52">
        <v>78000</v>
      </c>
      <c r="E72" s="52">
        <v>68400</v>
      </c>
      <c r="F72" s="217">
        <v>0.38</v>
      </c>
      <c r="G72" s="52">
        <v>62100</v>
      </c>
      <c r="H72" s="52">
        <v>55300</v>
      </c>
      <c r="I72" s="217">
        <v>0.39</v>
      </c>
      <c r="J72" s="52">
        <v>329700</v>
      </c>
      <c r="K72" s="52">
        <v>60500</v>
      </c>
      <c r="L72" s="217">
        <v>0.72</v>
      </c>
      <c r="M72" s="52">
        <v>184200</v>
      </c>
      <c r="N72" s="52">
        <v>16100</v>
      </c>
      <c r="O72" s="217">
        <v>0.82</v>
      </c>
      <c r="Q72" s="4"/>
      <c r="R72" s="4"/>
      <c r="S72" s="4"/>
      <c r="T72" s="4"/>
      <c r="U72" s="4"/>
      <c r="V72" s="4"/>
      <c r="W72" s="4"/>
      <c r="X72" s="4"/>
      <c r="Y72" s="4"/>
      <c r="Z72" s="4"/>
    </row>
    <row r="73" spans="2:26" x14ac:dyDescent="0.2">
      <c r="B73" s="74" t="s">
        <v>175</v>
      </c>
      <c r="C73" s="52">
        <v>420</v>
      </c>
      <c r="D73" s="52">
        <v>108200</v>
      </c>
      <c r="E73" s="52">
        <v>73300</v>
      </c>
      <c r="F73" s="217">
        <v>0.48</v>
      </c>
      <c r="G73" s="52">
        <v>86800</v>
      </c>
      <c r="H73" s="52">
        <v>58100</v>
      </c>
      <c r="I73" s="217">
        <v>0.52</v>
      </c>
      <c r="J73" s="52">
        <v>484300</v>
      </c>
      <c r="K73" s="52">
        <v>366100</v>
      </c>
      <c r="L73" s="217">
        <v>0.59</v>
      </c>
      <c r="M73" s="52">
        <v>229300</v>
      </c>
      <c r="N73" s="52">
        <v>41700</v>
      </c>
      <c r="O73" s="217">
        <v>0.75</v>
      </c>
      <c r="Q73" s="4"/>
      <c r="R73" s="4"/>
      <c r="S73" s="4"/>
      <c r="T73" s="4"/>
      <c r="U73" s="4"/>
      <c r="V73" s="4"/>
      <c r="W73" s="4"/>
      <c r="X73" s="4"/>
      <c r="Y73" s="4"/>
      <c r="Z73" s="4"/>
    </row>
    <row r="74" spans="2:26" x14ac:dyDescent="0.2">
      <c r="B74" s="74" t="s">
        <v>435</v>
      </c>
      <c r="C74" s="52">
        <v>905</v>
      </c>
      <c r="D74" s="52">
        <v>92800</v>
      </c>
      <c r="E74" s="52">
        <v>73700</v>
      </c>
      <c r="F74" s="217">
        <v>0.41</v>
      </c>
      <c r="G74" s="52">
        <v>71900</v>
      </c>
      <c r="H74" s="52">
        <v>58800</v>
      </c>
      <c r="I74" s="217">
        <v>0.43</v>
      </c>
      <c r="J74" s="52">
        <v>656300</v>
      </c>
      <c r="K74" s="52">
        <v>425600</v>
      </c>
      <c r="L74" s="217">
        <v>0.64</v>
      </c>
      <c r="M74" s="52">
        <v>392800</v>
      </c>
      <c r="N74" s="52">
        <v>98600</v>
      </c>
      <c r="O74" s="217">
        <v>0.74</v>
      </c>
      <c r="Q74" s="4"/>
      <c r="R74" s="4"/>
      <c r="S74" s="4"/>
      <c r="T74" s="4"/>
      <c r="U74" s="4"/>
      <c r="V74" s="4"/>
      <c r="W74" s="4"/>
      <c r="X74" s="4"/>
      <c r="Y74" s="4"/>
      <c r="Z74" s="4"/>
    </row>
    <row r="75" spans="2:26" x14ac:dyDescent="0.2">
      <c r="B75" s="74" t="s">
        <v>176</v>
      </c>
      <c r="C75" s="52">
        <v>433</v>
      </c>
      <c r="D75" s="52">
        <v>82600</v>
      </c>
      <c r="E75" s="52">
        <v>68500</v>
      </c>
      <c r="F75" s="217">
        <v>0.38</v>
      </c>
      <c r="G75" s="52">
        <v>63700</v>
      </c>
      <c r="H75" s="52">
        <v>53400</v>
      </c>
      <c r="I75" s="217">
        <v>0.39</v>
      </c>
      <c r="J75" s="52">
        <v>465400</v>
      </c>
      <c r="K75" s="52">
        <v>230900</v>
      </c>
      <c r="L75" s="217">
        <v>0.64</v>
      </c>
      <c r="M75" s="52">
        <v>225900</v>
      </c>
      <c r="N75" s="52">
        <v>52700</v>
      </c>
      <c r="O75" s="217">
        <v>0.74</v>
      </c>
      <c r="Q75" s="4"/>
      <c r="R75" s="4"/>
      <c r="S75" s="4"/>
      <c r="T75" s="4"/>
      <c r="U75" s="4"/>
      <c r="V75" s="4"/>
      <c r="W75" s="4"/>
      <c r="X75" s="4"/>
      <c r="Y75" s="4"/>
      <c r="Z75" s="4"/>
    </row>
    <row r="76" spans="2:26" x14ac:dyDescent="0.2">
      <c r="B76" s="74" t="s">
        <v>177</v>
      </c>
      <c r="C76" s="52">
        <v>6513</v>
      </c>
      <c r="D76" s="52">
        <v>81900</v>
      </c>
      <c r="E76" s="52">
        <v>66000</v>
      </c>
      <c r="F76" s="217">
        <v>0.42</v>
      </c>
      <c r="G76" s="52">
        <v>65500</v>
      </c>
      <c r="H76" s="52">
        <v>53600</v>
      </c>
      <c r="I76" s="217">
        <v>0.44</v>
      </c>
      <c r="J76" s="52">
        <v>465100</v>
      </c>
      <c r="K76" s="52">
        <v>88400</v>
      </c>
      <c r="L76" s="217">
        <v>0.76</v>
      </c>
      <c r="M76" s="52">
        <v>325900</v>
      </c>
      <c r="N76" s="52">
        <v>41700</v>
      </c>
      <c r="O76" s="217">
        <v>0.82</v>
      </c>
      <c r="Q76" s="4"/>
      <c r="R76" s="4"/>
      <c r="S76" s="4"/>
      <c r="T76" s="4"/>
      <c r="U76" s="4"/>
      <c r="V76" s="4"/>
      <c r="W76" s="4"/>
      <c r="X76" s="4"/>
      <c r="Y76" s="4"/>
      <c r="Z76" s="4"/>
    </row>
    <row r="77" spans="2:26" x14ac:dyDescent="0.2">
      <c r="B77" s="74" t="s">
        <v>178</v>
      </c>
      <c r="C77" s="52">
        <v>320</v>
      </c>
      <c r="D77" s="52">
        <v>95100</v>
      </c>
      <c r="E77" s="52">
        <v>78600</v>
      </c>
      <c r="F77" s="217">
        <v>0.39</v>
      </c>
      <c r="G77" s="52">
        <v>73800</v>
      </c>
      <c r="H77" s="52">
        <v>61000</v>
      </c>
      <c r="I77" s="217">
        <v>0.41</v>
      </c>
      <c r="J77" s="52">
        <v>561700</v>
      </c>
      <c r="K77" s="52">
        <v>436400</v>
      </c>
      <c r="L77" s="217">
        <v>0.56999999999999995</v>
      </c>
      <c r="M77" s="52">
        <v>276500</v>
      </c>
      <c r="N77" s="52">
        <v>83300</v>
      </c>
      <c r="O77" s="217">
        <v>0.72</v>
      </c>
      <c r="Q77" s="4"/>
      <c r="R77" s="4"/>
      <c r="S77" s="4"/>
      <c r="T77" s="4"/>
      <c r="U77" s="4"/>
      <c r="V77" s="4"/>
      <c r="W77" s="4"/>
      <c r="X77" s="4"/>
      <c r="Y77" s="4"/>
      <c r="Z77" s="4"/>
    </row>
    <row r="78" spans="2:26" x14ac:dyDescent="0.2">
      <c r="B78" s="74" t="s">
        <v>179</v>
      </c>
      <c r="C78" s="52">
        <v>165</v>
      </c>
      <c r="D78" s="52">
        <v>91200</v>
      </c>
      <c r="E78" s="52">
        <v>79300</v>
      </c>
      <c r="F78" s="217">
        <v>0.35</v>
      </c>
      <c r="G78" s="52">
        <v>68900</v>
      </c>
      <c r="H78" s="52">
        <v>62900</v>
      </c>
      <c r="I78" s="217">
        <v>0.37</v>
      </c>
      <c r="J78" s="52">
        <v>623600</v>
      </c>
      <c r="K78" s="52">
        <v>466900</v>
      </c>
      <c r="L78" s="217">
        <v>0.56999999999999995</v>
      </c>
      <c r="M78" s="52">
        <v>301600</v>
      </c>
      <c r="N78" s="52">
        <v>53600</v>
      </c>
      <c r="O78" s="217">
        <v>0.75</v>
      </c>
      <c r="Q78" s="4"/>
      <c r="R78" s="4"/>
      <c r="S78" s="4"/>
      <c r="T78" s="4"/>
      <c r="U78" s="4"/>
      <c r="V78" s="4"/>
      <c r="W78" s="4"/>
      <c r="X78" s="4"/>
      <c r="Y78" s="4"/>
      <c r="Z78" s="4"/>
    </row>
    <row r="79" spans="2:26" x14ac:dyDescent="0.2">
      <c r="B79" s="74" t="s">
        <v>180</v>
      </c>
      <c r="C79" s="52">
        <v>257</v>
      </c>
      <c r="D79" s="52">
        <v>120200</v>
      </c>
      <c r="E79" s="52">
        <v>85500</v>
      </c>
      <c r="F79" s="217">
        <v>0.48</v>
      </c>
      <c r="G79" s="52">
        <v>95400</v>
      </c>
      <c r="H79" s="52">
        <v>65400</v>
      </c>
      <c r="I79" s="217">
        <v>0.5</v>
      </c>
      <c r="J79" s="52">
        <v>706200</v>
      </c>
      <c r="K79" s="52">
        <v>360100</v>
      </c>
      <c r="L79" s="217">
        <v>0.67</v>
      </c>
      <c r="M79" s="52">
        <v>362500</v>
      </c>
      <c r="N79" s="52">
        <v>39700</v>
      </c>
      <c r="O79" s="217">
        <v>0.75</v>
      </c>
      <c r="Q79" s="4"/>
      <c r="R79" s="4"/>
      <c r="S79" s="4"/>
      <c r="T79" s="4"/>
      <c r="U79" s="4"/>
      <c r="V79" s="4"/>
      <c r="W79" s="4"/>
      <c r="X79" s="4"/>
      <c r="Y79" s="4"/>
      <c r="Z79" s="4"/>
    </row>
    <row r="80" spans="2:26" x14ac:dyDescent="0.2">
      <c r="B80" s="74" t="s">
        <v>413</v>
      </c>
      <c r="C80" s="52">
        <v>2046</v>
      </c>
      <c r="D80" s="52">
        <v>88400</v>
      </c>
      <c r="E80" s="52">
        <v>73200</v>
      </c>
      <c r="F80" s="217">
        <v>0.39</v>
      </c>
      <c r="G80" s="52">
        <v>69800</v>
      </c>
      <c r="H80" s="52">
        <v>58300</v>
      </c>
      <c r="I80" s="217">
        <v>0.4</v>
      </c>
      <c r="J80" s="52">
        <v>497100</v>
      </c>
      <c r="K80" s="52">
        <v>156200</v>
      </c>
      <c r="L80" s="217">
        <v>0.7</v>
      </c>
      <c r="M80" s="52">
        <v>309500</v>
      </c>
      <c r="N80" s="52">
        <v>40500</v>
      </c>
      <c r="O80" s="217">
        <v>0.81</v>
      </c>
      <c r="Q80" s="4"/>
      <c r="R80" s="4"/>
      <c r="S80" s="4"/>
      <c r="T80" s="4"/>
      <c r="U80" s="4"/>
      <c r="V80" s="4"/>
      <c r="W80" s="4"/>
      <c r="X80" s="4"/>
      <c r="Y80" s="4"/>
      <c r="Z80" s="4"/>
    </row>
    <row r="81" spans="2:26" x14ac:dyDescent="0.2">
      <c r="B81" s="74" t="s">
        <v>181</v>
      </c>
      <c r="C81" s="52">
        <v>1414</v>
      </c>
      <c r="D81" s="52">
        <v>85100</v>
      </c>
      <c r="E81" s="52">
        <v>69900</v>
      </c>
      <c r="F81" s="217">
        <v>0.38</v>
      </c>
      <c r="G81" s="52">
        <v>67900</v>
      </c>
      <c r="H81" s="52">
        <v>57700</v>
      </c>
      <c r="I81" s="217">
        <v>0.39</v>
      </c>
      <c r="J81" s="52">
        <v>459700</v>
      </c>
      <c r="K81" s="52">
        <v>228300</v>
      </c>
      <c r="L81" s="217">
        <v>0.68</v>
      </c>
      <c r="M81" s="52">
        <v>256600</v>
      </c>
      <c r="N81" s="52">
        <v>45800</v>
      </c>
      <c r="O81" s="217">
        <v>0.76</v>
      </c>
      <c r="Q81" s="4"/>
      <c r="R81" s="4"/>
      <c r="S81" s="4"/>
      <c r="T81" s="4"/>
      <c r="U81" s="4"/>
      <c r="V81" s="4"/>
      <c r="W81" s="4"/>
      <c r="X81" s="4"/>
      <c r="Y81" s="4"/>
      <c r="Z81" s="4"/>
    </row>
    <row r="82" spans="2:26" x14ac:dyDescent="0.2">
      <c r="B82" s="74" t="s">
        <v>182</v>
      </c>
      <c r="C82" s="52">
        <v>190</v>
      </c>
      <c r="D82" s="52">
        <v>82700</v>
      </c>
      <c r="E82" s="52">
        <v>65600</v>
      </c>
      <c r="F82" s="217">
        <v>0.4</v>
      </c>
      <c r="G82" s="52">
        <v>64800</v>
      </c>
      <c r="H82" s="52">
        <v>53000</v>
      </c>
      <c r="I82" s="217">
        <v>0.43</v>
      </c>
      <c r="J82" s="52">
        <v>555500</v>
      </c>
      <c r="K82" s="52">
        <v>334200</v>
      </c>
      <c r="L82" s="217">
        <v>0.66</v>
      </c>
      <c r="M82" s="52">
        <v>380600</v>
      </c>
      <c r="N82" s="52">
        <v>66900</v>
      </c>
      <c r="O82" s="217">
        <v>0.81</v>
      </c>
      <c r="Q82" s="4"/>
      <c r="R82" s="4"/>
      <c r="S82" s="4"/>
      <c r="T82" s="4"/>
      <c r="U82" s="4"/>
      <c r="V82" s="4"/>
      <c r="W82" s="4"/>
      <c r="X82" s="4"/>
      <c r="Y82" s="4"/>
      <c r="Z82" s="4"/>
    </row>
    <row r="83" spans="2:26" x14ac:dyDescent="0.2">
      <c r="B83" s="74" t="s">
        <v>183</v>
      </c>
      <c r="C83" s="52">
        <v>226</v>
      </c>
      <c r="D83" s="52">
        <v>88700</v>
      </c>
      <c r="E83" s="52">
        <v>80200</v>
      </c>
      <c r="F83" s="217">
        <v>0.36</v>
      </c>
      <c r="G83" s="52">
        <v>69900</v>
      </c>
      <c r="H83" s="52">
        <v>64100</v>
      </c>
      <c r="I83" s="217">
        <v>0.37</v>
      </c>
      <c r="J83" s="52">
        <v>537300</v>
      </c>
      <c r="K83" s="52">
        <v>464000</v>
      </c>
      <c r="L83" s="217">
        <v>0.53</v>
      </c>
      <c r="M83" s="52">
        <v>282600</v>
      </c>
      <c r="N83" s="52">
        <v>104200</v>
      </c>
      <c r="O83" s="217">
        <v>0.68</v>
      </c>
      <c r="Q83" s="4"/>
      <c r="R83" s="4"/>
      <c r="S83" s="4"/>
      <c r="T83" s="4"/>
      <c r="U83" s="4"/>
      <c r="V83" s="4"/>
      <c r="W83" s="4"/>
      <c r="X83" s="4"/>
      <c r="Y83" s="4"/>
      <c r="Z83" s="4"/>
    </row>
    <row r="84" spans="2:26" x14ac:dyDescent="0.2">
      <c r="B84" s="74" t="s">
        <v>184</v>
      </c>
      <c r="C84" s="52">
        <v>618</v>
      </c>
      <c r="D84" s="52">
        <v>85000</v>
      </c>
      <c r="E84" s="52">
        <v>73400</v>
      </c>
      <c r="F84" s="217">
        <v>0.35</v>
      </c>
      <c r="G84" s="52">
        <v>66500</v>
      </c>
      <c r="H84" s="52">
        <v>57600</v>
      </c>
      <c r="I84" s="217">
        <v>0.37</v>
      </c>
      <c r="J84" s="52">
        <v>395900</v>
      </c>
      <c r="K84" s="52">
        <v>153800</v>
      </c>
      <c r="L84" s="217">
        <v>0.67</v>
      </c>
      <c r="M84" s="52">
        <v>218700</v>
      </c>
      <c r="N84" s="52">
        <v>30400</v>
      </c>
      <c r="O84" s="217">
        <v>0.79</v>
      </c>
      <c r="Q84" s="4"/>
      <c r="R84" s="4"/>
      <c r="S84" s="4"/>
      <c r="T84" s="4"/>
      <c r="U84" s="4"/>
      <c r="V84" s="4"/>
      <c r="W84" s="4"/>
      <c r="X84" s="4"/>
      <c r="Y84" s="4"/>
      <c r="Z84" s="4"/>
    </row>
    <row r="85" spans="2:26" x14ac:dyDescent="0.2">
      <c r="B85" s="74" t="s">
        <v>185</v>
      </c>
      <c r="C85" s="52">
        <v>558</v>
      </c>
      <c r="D85" s="52">
        <v>90300</v>
      </c>
      <c r="E85" s="52">
        <v>77200</v>
      </c>
      <c r="F85" s="217">
        <v>0.38</v>
      </c>
      <c r="G85" s="52">
        <v>70500</v>
      </c>
      <c r="H85" s="52">
        <v>61200</v>
      </c>
      <c r="I85" s="217">
        <v>0.4</v>
      </c>
      <c r="J85" s="52">
        <v>649000</v>
      </c>
      <c r="K85" s="52">
        <v>437900</v>
      </c>
      <c r="L85" s="217">
        <v>0.62</v>
      </c>
      <c r="M85" s="52">
        <v>405400</v>
      </c>
      <c r="N85" s="52">
        <v>113100</v>
      </c>
      <c r="O85" s="217">
        <v>0.72</v>
      </c>
      <c r="Q85" s="4"/>
      <c r="R85" s="4"/>
      <c r="S85" s="4"/>
      <c r="T85" s="4"/>
      <c r="U85" s="4"/>
      <c r="V85" s="4"/>
      <c r="W85" s="4"/>
      <c r="X85" s="4"/>
      <c r="Y85" s="4"/>
      <c r="Z85" s="4"/>
    </row>
    <row r="86" spans="2:26" x14ac:dyDescent="0.2">
      <c r="B86" s="74" t="s">
        <v>186</v>
      </c>
      <c r="C86" s="52">
        <v>815</v>
      </c>
      <c r="D86" s="52">
        <v>84600</v>
      </c>
      <c r="E86" s="52">
        <v>69700</v>
      </c>
      <c r="F86" s="217">
        <v>0.38</v>
      </c>
      <c r="G86" s="52">
        <v>67500</v>
      </c>
      <c r="H86" s="52">
        <v>56600</v>
      </c>
      <c r="I86" s="217">
        <v>0.41</v>
      </c>
      <c r="J86" s="52">
        <v>584400</v>
      </c>
      <c r="K86" s="52">
        <v>277100</v>
      </c>
      <c r="L86" s="217">
        <v>0.68</v>
      </c>
      <c r="M86" s="52">
        <v>383100</v>
      </c>
      <c r="N86" s="52">
        <v>60000</v>
      </c>
      <c r="O86" s="217">
        <v>0.77</v>
      </c>
      <c r="Q86" s="4"/>
      <c r="R86" s="4"/>
      <c r="S86" s="4"/>
      <c r="T86" s="4"/>
      <c r="U86" s="4"/>
      <c r="V86" s="4"/>
      <c r="W86" s="4"/>
      <c r="X86" s="4"/>
      <c r="Y86" s="4"/>
      <c r="Z86" s="4"/>
    </row>
    <row r="87" spans="2:26" x14ac:dyDescent="0.2">
      <c r="B87" s="74" t="s">
        <v>187</v>
      </c>
      <c r="C87" s="52">
        <v>473</v>
      </c>
      <c r="D87" s="52">
        <v>89600</v>
      </c>
      <c r="E87" s="52">
        <v>77500</v>
      </c>
      <c r="F87" s="217">
        <v>0.38</v>
      </c>
      <c r="G87" s="52">
        <v>68800</v>
      </c>
      <c r="H87" s="52">
        <v>60700</v>
      </c>
      <c r="I87" s="217">
        <v>0.39</v>
      </c>
      <c r="J87" s="52">
        <v>548100</v>
      </c>
      <c r="K87" s="52">
        <v>429400</v>
      </c>
      <c r="L87" s="217">
        <v>0.56999999999999995</v>
      </c>
      <c r="M87" s="52">
        <v>288300</v>
      </c>
      <c r="N87" s="52">
        <v>88000</v>
      </c>
      <c r="O87" s="217">
        <v>0.71</v>
      </c>
      <c r="Q87" s="4"/>
      <c r="R87" s="4"/>
      <c r="S87" s="4"/>
      <c r="T87" s="4"/>
      <c r="U87" s="4"/>
      <c r="V87" s="4"/>
      <c r="W87" s="4"/>
      <c r="X87" s="4"/>
      <c r="Y87" s="4"/>
      <c r="Z87" s="4"/>
    </row>
    <row r="88" spans="2:26" x14ac:dyDescent="0.2">
      <c r="B88" s="74" t="s">
        <v>188</v>
      </c>
      <c r="C88" s="52">
        <v>392</v>
      </c>
      <c r="D88" s="52">
        <v>86300</v>
      </c>
      <c r="E88" s="52">
        <v>77500</v>
      </c>
      <c r="F88" s="217">
        <v>0.37</v>
      </c>
      <c r="G88" s="52">
        <v>67600</v>
      </c>
      <c r="H88" s="52">
        <v>61100</v>
      </c>
      <c r="I88" s="217">
        <v>0.39</v>
      </c>
      <c r="J88" s="52">
        <v>581400</v>
      </c>
      <c r="K88" s="52">
        <v>289200</v>
      </c>
      <c r="L88" s="217">
        <v>0.66</v>
      </c>
      <c r="M88" s="52">
        <v>340600</v>
      </c>
      <c r="N88" s="52">
        <v>69800</v>
      </c>
      <c r="O88" s="217">
        <v>0.74</v>
      </c>
      <c r="Q88" s="4"/>
      <c r="R88" s="4"/>
      <c r="S88" s="4"/>
      <c r="T88" s="4"/>
      <c r="U88" s="4"/>
      <c r="V88" s="4"/>
      <c r="W88" s="4"/>
      <c r="X88" s="4"/>
      <c r="Y88" s="4"/>
      <c r="Z88" s="4"/>
    </row>
    <row r="89" spans="2:26" x14ac:dyDescent="0.2">
      <c r="B89" s="74" t="s">
        <v>447</v>
      </c>
      <c r="C89" s="52">
        <v>1283</v>
      </c>
      <c r="D89" s="52">
        <v>86200</v>
      </c>
      <c r="E89" s="52">
        <v>67200</v>
      </c>
      <c r="F89" s="217">
        <v>0.43</v>
      </c>
      <c r="G89" s="52">
        <v>68300</v>
      </c>
      <c r="H89" s="52">
        <v>53200</v>
      </c>
      <c r="I89" s="217">
        <v>0.45</v>
      </c>
      <c r="J89" s="52">
        <v>627700</v>
      </c>
      <c r="K89" s="52">
        <v>268100</v>
      </c>
      <c r="L89" s="217">
        <v>0.69</v>
      </c>
      <c r="M89" s="52">
        <v>417700</v>
      </c>
      <c r="N89" s="52">
        <v>60000</v>
      </c>
      <c r="O89" s="217">
        <v>0.79</v>
      </c>
      <c r="Q89" s="4"/>
      <c r="R89" s="4"/>
      <c r="S89" s="4"/>
      <c r="T89" s="4"/>
      <c r="U89" s="4"/>
      <c r="V89" s="4"/>
      <c r="W89" s="4"/>
      <c r="X89" s="4"/>
      <c r="Y89" s="4"/>
      <c r="Z89" s="4"/>
    </row>
    <row r="90" spans="2:26" x14ac:dyDescent="0.2">
      <c r="B90" s="74" t="s">
        <v>189</v>
      </c>
      <c r="C90" s="52">
        <v>758</v>
      </c>
      <c r="D90" s="52">
        <v>78700</v>
      </c>
      <c r="E90" s="52">
        <v>63200</v>
      </c>
      <c r="F90" s="217">
        <v>0.41</v>
      </c>
      <c r="G90" s="52">
        <v>62400</v>
      </c>
      <c r="H90" s="52">
        <v>50200</v>
      </c>
      <c r="I90" s="217">
        <v>0.42</v>
      </c>
      <c r="J90" s="52">
        <v>412400</v>
      </c>
      <c r="K90" s="52">
        <v>81400</v>
      </c>
      <c r="L90" s="217">
        <v>0.71</v>
      </c>
      <c r="M90" s="52">
        <v>243200</v>
      </c>
      <c r="N90" s="52">
        <v>24600</v>
      </c>
      <c r="O90" s="217">
        <v>0.81</v>
      </c>
      <c r="Q90" s="4"/>
      <c r="R90" s="4"/>
      <c r="S90" s="4"/>
      <c r="T90" s="4"/>
      <c r="U90" s="4"/>
      <c r="V90" s="4"/>
      <c r="W90" s="4"/>
      <c r="X90" s="4"/>
      <c r="Y90" s="4"/>
      <c r="Z90" s="4"/>
    </row>
    <row r="91" spans="2:26" x14ac:dyDescent="0.2">
      <c r="B91" s="74" t="s">
        <v>414</v>
      </c>
      <c r="C91" s="52">
        <v>472</v>
      </c>
      <c r="D91" s="52">
        <v>87100</v>
      </c>
      <c r="E91" s="52">
        <v>73800</v>
      </c>
      <c r="F91" s="217">
        <v>0.38</v>
      </c>
      <c r="G91" s="52">
        <v>68100</v>
      </c>
      <c r="H91" s="52">
        <v>58300</v>
      </c>
      <c r="I91" s="217">
        <v>0.4</v>
      </c>
      <c r="J91" s="52">
        <v>559900</v>
      </c>
      <c r="K91" s="52">
        <v>395500</v>
      </c>
      <c r="L91" s="217">
        <v>0.61</v>
      </c>
      <c r="M91" s="52">
        <v>354400</v>
      </c>
      <c r="N91" s="52">
        <v>100500</v>
      </c>
      <c r="O91" s="217">
        <v>0.72</v>
      </c>
      <c r="Q91" s="4"/>
      <c r="R91" s="4"/>
      <c r="S91" s="4"/>
      <c r="T91" s="4"/>
      <c r="U91" s="4"/>
      <c r="V91" s="4"/>
      <c r="W91" s="4"/>
      <c r="X91" s="4"/>
      <c r="Y91" s="4"/>
      <c r="Z91" s="4"/>
    </row>
    <row r="92" spans="2:26" x14ac:dyDescent="0.2">
      <c r="B92" s="74" t="s">
        <v>415</v>
      </c>
      <c r="C92" s="52">
        <v>829</v>
      </c>
      <c r="D92" s="52">
        <v>84900</v>
      </c>
      <c r="E92" s="52">
        <v>68200</v>
      </c>
      <c r="F92" s="217">
        <v>0.43</v>
      </c>
      <c r="G92" s="52">
        <v>67300</v>
      </c>
      <c r="H92" s="52">
        <v>54200</v>
      </c>
      <c r="I92" s="217">
        <v>0.45</v>
      </c>
      <c r="J92" s="52">
        <v>479000</v>
      </c>
      <c r="K92" s="52">
        <v>158800</v>
      </c>
      <c r="L92" s="217">
        <v>0.71</v>
      </c>
      <c r="M92" s="52">
        <v>274500</v>
      </c>
      <c r="N92" s="52">
        <v>34500</v>
      </c>
      <c r="O92" s="217">
        <v>0.8</v>
      </c>
      <c r="Q92" s="4"/>
      <c r="R92" s="4"/>
      <c r="S92" s="4"/>
      <c r="T92" s="4"/>
      <c r="U92" s="4"/>
      <c r="V92" s="4"/>
      <c r="W92" s="4"/>
      <c r="X92" s="4"/>
      <c r="Y92" s="4"/>
      <c r="Z92" s="4"/>
    </row>
    <row r="93" spans="2:26" x14ac:dyDescent="0.2">
      <c r="B93" s="74" t="s">
        <v>190</v>
      </c>
      <c r="C93" s="52">
        <v>1117</v>
      </c>
      <c r="D93" s="52">
        <v>86300</v>
      </c>
      <c r="E93" s="52">
        <v>75700</v>
      </c>
      <c r="F93" s="217">
        <v>0.37</v>
      </c>
      <c r="G93" s="52">
        <v>68800</v>
      </c>
      <c r="H93" s="52">
        <v>61800</v>
      </c>
      <c r="I93" s="217">
        <v>0.38</v>
      </c>
      <c r="J93" s="52">
        <v>496000</v>
      </c>
      <c r="K93" s="52">
        <v>273500</v>
      </c>
      <c r="L93" s="217">
        <v>0.65</v>
      </c>
      <c r="M93" s="52">
        <v>297900</v>
      </c>
      <c r="N93" s="52">
        <v>52100</v>
      </c>
      <c r="O93" s="217">
        <v>0.76</v>
      </c>
      <c r="Q93" s="4"/>
      <c r="R93" s="4"/>
      <c r="S93" s="4"/>
      <c r="T93" s="4"/>
      <c r="U93" s="4"/>
      <c r="V93" s="4"/>
      <c r="W93" s="4"/>
      <c r="X93" s="4"/>
      <c r="Y93" s="4"/>
      <c r="Z93" s="4"/>
    </row>
    <row r="94" spans="2:26" x14ac:dyDescent="0.2">
      <c r="B94" s="74" t="s">
        <v>191</v>
      </c>
      <c r="C94" s="52">
        <v>871</v>
      </c>
      <c r="D94" s="52">
        <v>88400</v>
      </c>
      <c r="E94" s="52">
        <v>73900</v>
      </c>
      <c r="F94" s="217">
        <v>0.37</v>
      </c>
      <c r="G94" s="52">
        <v>68300</v>
      </c>
      <c r="H94" s="52">
        <v>58300</v>
      </c>
      <c r="I94" s="217">
        <v>0.39</v>
      </c>
      <c r="J94" s="52">
        <v>550000</v>
      </c>
      <c r="K94" s="52">
        <v>368800</v>
      </c>
      <c r="L94" s="217">
        <v>0.62</v>
      </c>
      <c r="M94" s="52">
        <v>291000</v>
      </c>
      <c r="N94" s="52">
        <v>49200</v>
      </c>
      <c r="O94" s="217">
        <v>0.76</v>
      </c>
      <c r="Q94" s="4"/>
      <c r="R94" s="4"/>
      <c r="S94" s="4"/>
      <c r="T94" s="4"/>
      <c r="U94" s="4"/>
      <c r="V94" s="4"/>
      <c r="W94" s="4"/>
      <c r="X94" s="4"/>
      <c r="Y94" s="4"/>
      <c r="Z94" s="4"/>
    </row>
    <row r="95" spans="2:26" x14ac:dyDescent="0.2">
      <c r="B95" s="74" t="s">
        <v>192</v>
      </c>
      <c r="C95" s="52">
        <v>4274</v>
      </c>
      <c r="D95" s="52">
        <v>78100</v>
      </c>
      <c r="E95" s="52">
        <v>64900</v>
      </c>
      <c r="F95" s="217">
        <v>0.41</v>
      </c>
      <c r="G95" s="52">
        <v>62100</v>
      </c>
      <c r="H95" s="52">
        <v>52200</v>
      </c>
      <c r="I95" s="217">
        <v>0.42</v>
      </c>
      <c r="J95" s="52">
        <v>387000</v>
      </c>
      <c r="K95" s="52">
        <v>68200</v>
      </c>
      <c r="L95" s="217">
        <v>0.74</v>
      </c>
      <c r="M95" s="52">
        <v>252100</v>
      </c>
      <c r="N95" s="52">
        <v>36900</v>
      </c>
      <c r="O95" s="217">
        <v>0.8</v>
      </c>
      <c r="Q95" s="4"/>
      <c r="R95" s="4"/>
      <c r="S95" s="4"/>
      <c r="T95" s="4"/>
      <c r="U95" s="4"/>
      <c r="V95" s="4"/>
      <c r="W95" s="4"/>
      <c r="X95" s="4"/>
      <c r="Y95" s="4"/>
      <c r="Z95" s="4"/>
    </row>
    <row r="96" spans="2:26" s="60" customFormat="1" x14ac:dyDescent="0.2">
      <c r="B96" s="71" t="s">
        <v>193</v>
      </c>
      <c r="C96" s="83">
        <v>23125</v>
      </c>
      <c r="D96" s="83">
        <v>75300</v>
      </c>
      <c r="E96" s="83">
        <v>62400</v>
      </c>
      <c r="F96" s="215">
        <v>0.39</v>
      </c>
      <c r="G96" s="83">
        <v>59200</v>
      </c>
      <c r="H96" s="83">
        <v>50000</v>
      </c>
      <c r="I96" s="215">
        <v>0.41</v>
      </c>
      <c r="J96" s="83">
        <v>439000</v>
      </c>
      <c r="K96" s="83">
        <v>157700</v>
      </c>
      <c r="L96" s="215">
        <v>0.7</v>
      </c>
      <c r="M96" s="83">
        <v>262800</v>
      </c>
      <c r="N96" s="83">
        <v>32800</v>
      </c>
      <c r="O96" s="215">
        <v>0.8</v>
      </c>
      <c r="Q96" s="4"/>
      <c r="R96" s="4"/>
      <c r="S96" s="4"/>
      <c r="T96" s="4"/>
      <c r="U96" s="4"/>
      <c r="V96" s="4"/>
      <c r="W96" s="4"/>
      <c r="X96" s="4"/>
      <c r="Y96" s="4"/>
      <c r="Z96" s="4"/>
    </row>
    <row r="97" spans="2:26" x14ac:dyDescent="0.2">
      <c r="B97" s="74" t="s">
        <v>194</v>
      </c>
      <c r="C97" s="52">
        <v>1830</v>
      </c>
      <c r="D97" s="52">
        <v>88500</v>
      </c>
      <c r="E97" s="52">
        <v>69000</v>
      </c>
      <c r="F97" s="217">
        <v>0.42</v>
      </c>
      <c r="G97" s="52">
        <v>68400</v>
      </c>
      <c r="H97" s="52">
        <v>54200</v>
      </c>
      <c r="I97" s="217">
        <v>0.45</v>
      </c>
      <c r="J97" s="52">
        <v>627600</v>
      </c>
      <c r="K97" s="52">
        <v>342200</v>
      </c>
      <c r="L97" s="217">
        <v>0.68</v>
      </c>
      <c r="M97" s="52">
        <v>370000</v>
      </c>
      <c r="N97" s="52">
        <v>50000</v>
      </c>
      <c r="O97" s="217">
        <v>0.8</v>
      </c>
      <c r="Q97" s="4"/>
      <c r="R97" s="4"/>
      <c r="S97" s="4"/>
      <c r="T97" s="4"/>
      <c r="U97" s="4"/>
      <c r="V97" s="4"/>
      <c r="W97" s="4"/>
      <c r="X97" s="4"/>
      <c r="Y97" s="4"/>
      <c r="Z97" s="4"/>
    </row>
    <row r="98" spans="2:26" s="57" customFormat="1" x14ac:dyDescent="0.2">
      <c r="B98" s="74" t="s">
        <v>195</v>
      </c>
      <c r="C98" s="52">
        <v>728</v>
      </c>
      <c r="D98" s="52">
        <v>94200</v>
      </c>
      <c r="E98" s="52">
        <v>72800</v>
      </c>
      <c r="F98" s="217">
        <v>0.41</v>
      </c>
      <c r="G98" s="52">
        <v>75100</v>
      </c>
      <c r="H98" s="52">
        <v>58400</v>
      </c>
      <c r="I98" s="217">
        <v>0.43</v>
      </c>
      <c r="J98" s="52">
        <v>713900</v>
      </c>
      <c r="K98" s="52">
        <v>344000</v>
      </c>
      <c r="L98" s="217">
        <v>0.69</v>
      </c>
      <c r="M98" s="52">
        <v>467200</v>
      </c>
      <c r="N98" s="52">
        <v>93200</v>
      </c>
      <c r="O98" s="217">
        <v>0.78</v>
      </c>
      <c r="Q98" s="4"/>
      <c r="R98" s="4"/>
      <c r="S98" s="4"/>
      <c r="T98" s="4"/>
      <c r="U98" s="4"/>
      <c r="V98" s="4"/>
      <c r="W98" s="4"/>
      <c r="X98" s="4"/>
      <c r="Y98" s="4"/>
      <c r="Z98" s="4"/>
    </row>
    <row r="99" spans="2:26" x14ac:dyDescent="0.2">
      <c r="B99" s="74" t="s">
        <v>416</v>
      </c>
      <c r="C99" s="52">
        <v>561</v>
      </c>
      <c r="D99" s="52">
        <v>70000</v>
      </c>
      <c r="E99" s="52">
        <v>61200</v>
      </c>
      <c r="F99" s="217">
        <v>0.37</v>
      </c>
      <c r="G99" s="52">
        <v>55100</v>
      </c>
      <c r="H99" s="52">
        <v>48500</v>
      </c>
      <c r="I99" s="217">
        <v>0.4</v>
      </c>
      <c r="J99" s="52">
        <v>363900</v>
      </c>
      <c r="K99" s="52">
        <v>139300</v>
      </c>
      <c r="L99" s="217">
        <v>0.7</v>
      </c>
      <c r="M99" s="52">
        <v>212200</v>
      </c>
      <c r="N99" s="52">
        <v>25100</v>
      </c>
      <c r="O99" s="217">
        <v>0.84</v>
      </c>
      <c r="Q99" s="4"/>
      <c r="R99" s="4"/>
      <c r="S99" s="4"/>
      <c r="T99" s="4"/>
      <c r="U99" s="4"/>
      <c r="V99" s="4"/>
      <c r="W99" s="4"/>
      <c r="X99" s="4"/>
      <c r="Y99" s="4"/>
      <c r="Z99" s="4"/>
    </row>
    <row r="100" spans="2:26" x14ac:dyDescent="0.2">
      <c r="B100" s="74" t="s">
        <v>196</v>
      </c>
      <c r="C100" s="52">
        <v>663</v>
      </c>
      <c r="D100" s="52">
        <v>84900</v>
      </c>
      <c r="E100" s="52">
        <v>68000</v>
      </c>
      <c r="F100" s="217">
        <v>0.38</v>
      </c>
      <c r="G100" s="52">
        <v>66500</v>
      </c>
      <c r="H100" s="52">
        <v>55000</v>
      </c>
      <c r="I100" s="217">
        <v>0.4</v>
      </c>
      <c r="J100" s="52">
        <v>597900</v>
      </c>
      <c r="K100" s="52">
        <v>405600</v>
      </c>
      <c r="L100" s="217">
        <v>0.64</v>
      </c>
      <c r="M100" s="52">
        <v>373000</v>
      </c>
      <c r="N100" s="52">
        <v>68900</v>
      </c>
      <c r="O100" s="217">
        <v>0.77</v>
      </c>
      <c r="Q100" s="4"/>
      <c r="R100" s="4"/>
      <c r="S100" s="4"/>
      <c r="T100" s="4"/>
      <c r="U100" s="4"/>
      <c r="V100" s="4"/>
      <c r="W100" s="4"/>
      <c r="X100" s="4"/>
      <c r="Y100" s="4"/>
      <c r="Z100" s="4"/>
    </row>
    <row r="101" spans="2:26" x14ac:dyDescent="0.2">
      <c r="B101" s="74" t="s">
        <v>197</v>
      </c>
      <c r="C101" s="52">
        <v>1199</v>
      </c>
      <c r="D101" s="52">
        <v>72900</v>
      </c>
      <c r="E101" s="52">
        <v>62500</v>
      </c>
      <c r="F101" s="217">
        <v>0.36</v>
      </c>
      <c r="G101" s="52">
        <v>57700</v>
      </c>
      <c r="H101" s="52">
        <v>50500</v>
      </c>
      <c r="I101" s="217">
        <v>0.37</v>
      </c>
      <c r="J101" s="52">
        <v>438500</v>
      </c>
      <c r="K101" s="52">
        <v>255600</v>
      </c>
      <c r="L101" s="217">
        <v>0.64</v>
      </c>
      <c r="M101" s="52">
        <v>259500</v>
      </c>
      <c r="N101" s="52">
        <v>38300</v>
      </c>
      <c r="O101" s="217">
        <v>0.77</v>
      </c>
      <c r="Q101" s="4"/>
      <c r="R101" s="4"/>
      <c r="S101" s="4"/>
      <c r="T101" s="4"/>
      <c r="U101" s="4"/>
      <c r="V101" s="4"/>
      <c r="W101" s="4"/>
      <c r="X101" s="4"/>
      <c r="Y101" s="4"/>
      <c r="Z101" s="4"/>
    </row>
    <row r="102" spans="2:26" x14ac:dyDescent="0.2">
      <c r="B102" s="74" t="s">
        <v>198</v>
      </c>
      <c r="C102" s="52">
        <v>763</v>
      </c>
      <c r="D102" s="52">
        <v>80200</v>
      </c>
      <c r="E102" s="52">
        <v>67100</v>
      </c>
      <c r="F102" s="217">
        <v>0.36</v>
      </c>
      <c r="G102" s="52">
        <v>62700</v>
      </c>
      <c r="H102" s="52">
        <v>52800</v>
      </c>
      <c r="I102" s="217">
        <v>0.38</v>
      </c>
      <c r="J102" s="52">
        <v>403100</v>
      </c>
      <c r="K102" s="52">
        <v>85100</v>
      </c>
      <c r="L102" s="217">
        <v>0.71</v>
      </c>
      <c r="M102" s="52">
        <v>236100</v>
      </c>
      <c r="N102" s="52">
        <v>37400</v>
      </c>
      <c r="O102" s="217">
        <v>0.79</v>
      </c>
      <c r="Q102" s="4"/>
      <c r="R102" s="4"/>
      <c r="S102" s="4"/>
      <c r="T102" s="4"/>
      <c r="U102" s="4"/>
      <c r="V102" s="4"/>
      <c r="W102" s="4"/>
      <c r="X102" s="4"/>
      <c r="Y102" s="4"/>
      <c r="Z102" s="4"/>
    </row>
    <row r="103" spans="2:26" x14ac:dyDescent="0.2">
      <c r="B103" s="74" t="s">
        <v>417</v>
      </c>
      <c r="C103" s="52">
        <v>247</v>
      </c>
      <c r="D103" s="52">
        <v>89000</v>
      </c>
      <c r="E103" s="52">
        <v>75800</v>
      </c>
      <c r="F103" s="217">
        <v>0.4</v>
      </c>
      <c r="G103" s="52">
        <v>69900</v>
      </c>
      <c r="H103" s="52">
        <v>59900</v>
      </c>
      <c r="I103" s="217">
        <v>0.41</v>
      </c>
      <c r="J103" s="52">
        <v>663400</v>
      </c>
      <c r="K103" s="52">
        <v>414100</v>
      </c>
      <c r="L103" s="217">
        <v>0.63</v>
      </c>
      <c r="M103" s="52">
        <v>402100</v>
      </c>
      <c r="N103" s="52">
        <v>110500</v>
      </c>
      <c r="O103" s="217">
        <v>0.77</v>
      </c>
      <c r="Q103" s="4"/>
      <c r="R103" s="4"/>
      <c r="S103" s="4"/>
      <c r="T103" s="4"/>
      <c r="U103" s="4"/>
      <c r="V103" s="4"/>
      <c r="W103" s="4"/>
      <c r="X103" s="4"/>
      <c r="Y103" s="4"/>
      <c r="Z103" s="4"/>
    </row>
    <row r="104" spans="2:26" x14ac:dyDescent="0.2">
      <c r="B104" s="74" t="s">
        <v>199</v>
      </c>
      <c r="C104" s="52">
        <v>460</v>
      </c>
      <c r="D104" s="52">
        <v>80700</v>
      </c>
      <c r="E104" s="52">
        <v>69600</v>
      </c>
      <c r="F104" s="217">
        <v>0.39</v>
      </c>
      <c r="G104" s="52">
        <v>62100</v>
      </c>
      <c r="H104" s="52">
        <v>54000</v>
      </c>
      <c r="I104" s="217">
        <v>0.4</v>
      </c>
      <c r="J104" s="52">
        <v>506000</v>
      </c>
      <c r="K104" s="52">
        <v>340100</v>
      </c>
      <c r="L104" s="217">
        <v>0.59</v>
      </c>
      <c r="M104" s="52">
        <v>268800</v>
      </c>
      <c r="N104" s="52">
        <v>63300</v>
      </c>
      <c r="O104" s="217">
        <v>0.72</v>
      </c>
      <c r="Q104" s="4"/>
      <c r="R104" s="4"/>
      <c r="S104" s="4"/>
      <c r="T104" s="4"/>
      <c r="U104" s="4"/>
      <c r="V104" s="4"/>
      <c r="W104" s="4"/>
      <c r="X104" s="4"/>
      <c r="Y104" s="4"/>
      <c r="Z104" s="4"/>
    </row>
    <row r="105" spans="2:26" x14ac:dyDescent="0.2">
      <c r="B105" s="74" t="s">
        <v>200</v>
      </c>
      <c r="C105" s="52">
        <v>3346</v>
      </c>
      <c r="D105" s="52">
        <v>70400</v>
      </c>
      <c r="E105" s="52">
        <v>58600</v>
      </c>
      <c r="F105" s="217">
        <v>0.39</v>
      </c>
      <c r="G105" s="52">
        <v>55600</v>
      </c>
      <c r="H105" s="52">
        <v>47500</v>
      </c>
      <c r="I105" s="217">
        <v>0.41</v>
      </c>
      <c r="J105" s="52">
        <v>381700</v>
      </c>
      <c r="K105" s="52">
        <v>68100</v>
      </c>
      <c r="L105" s="217">
        <v>0.74</v>
      </c>
      <c r="M105" s="52">
        <v>233900</v>
      </c>
      <c r="N105" s="52">
        <v>18700</v>
      </c>
      <c r="O105" s="217">
        <v>0.83</v>
      </c>
      <c r="Q105" s="4"/>
      <c r="R105" s="4"/>
      <c r="S105" s="4"/>
      <c r="T105" s="4"/>
      <c r="U105" s="4"/>
      <c r="V105" s="4"/>
      <c r="W105" s="4"/>
      <c r="X105" s="4"/>
      <c r="Y105" s="4"/>
      <c r="Z105" s="4"/>
    </row>
    <row r="106" spans="2:26" x14ac:dyDescent="0.2">
      <c r="B106" s="74" t="s">
        <v>201</v>
      </c>
      <c r="C106" s="52">
        <v>1503</v>
      </c>
      <c r="D106" s="52">
        <v>74400</v>
      </c>
      <c r="E106" s="52">
        <v>63100</v>
      </c>
      <c r="F106" s="217">
        <v>0.38</v>
      </c>
      <c r="G106" s="52">
        <v>58800</v>
      </c>
      <c r="H106" s="52">
        <v>50800</v>
      </c>
      <c r="I106" s="217">
        <v>0.4</v>
      </c>
      <c r="J106" s="52">
        <v>444200</v>
      </c>
      <c r="K106" s="52">
        <v>218100</v>
      </c>
      <c r="L106" s="217">
        <v>0.68</v>
      </c>
      <c r="M106" s="52">
        <v>262700</v>
      </c>
      <c r="N106" s="52">
        <v>39300</v>
      </c>
      <c r="O106" s="217">
        <v>0.81</v>
      </c>
      <c r="Q106" s="4"/>
      <c r="R106" s="4"/>
      <c r="S106" s="4"/>
      <c r="T106" s="4"/>
      <c r="U106" s="4"/>
      <c r="V106" s="4"/>
      <c r="W106" s="4"/>
      <c r="X106" s="4"/>
      <c r="Y106" s="4"/>
      <c r="Z106" s="4"/>
    </row>
    <row r="107" spans="2:26" x14ac:dyDescent="0.2">
      <c r="B107" s="74" t="s">
        <v>418</v>
      </c>
      <c r="C107" s="52">
        <v>4680</v>
      </c>
      <c r="D107" s="52">
        <v>68400</v>
      </c>
      <c r="E107" s="52">
        <v>57500</v>
      </c>
      <c r="F107" s="217">
        <v>0.39</v>
      </c>
      <c r="G107" s="52">
        <v>54400</v>
      </c>
      <c r="H107" s="52">
        <v>46800</v>
      </c>
      <c r="I107" s="217">
        <v>0.4</v>
      </c>
      <c r="J107" s="52">
        <v>364900</v>
      </c>
      <c r="K107" s="52">
        <v>61800</v>
      </c>
      <c r="L107" s="217">
        <v>0.75</v>
      </c>
      <c r="M107" s="52">
        <v>226100</v>
      </c>
      <c r="N107" s="52">
        <v>19400</v>
      </c>
      <c r="O107" s="217">
        <v>0.83</v>
      </c>
      <c r="Q107" s="4"/>
      <c r="R107" s="4"/>
      <c r="S107" s="4"/>
      <c r="T107" s="4"/>
      <c r="U107" s="4"/>
      <c r="V107" s="4"/>
      <c r="W107" s="4"/>
      <c r="X107" s="4"/>
      <c r="Y107" s="4"/>
      <c r="Z107" s="4"/>
    </row>
    <row r="108" spans="2:26" x14ac:dyDescent="0.2">
      <c r="B108" s="74" t="s">
        <v>202</v>
      </c>
      <c r="C108" s="52">
        <v>493</v>
      </c>
      <c r="D108" s="52">
        <v>71300</v>
      </c>
      <c r="E108" s="52">
        <v>60200</v>
      </c>
      <c r="F108" s="217">
        <v>0.37</v>
      </c>
      <c r="G108" s="52">
        <v>54700</v>
      </c>
      <c r="H108" s="52">
        <v>47700</v>
      </c>
      <c r="I108" s="217">
        <v>0.4</v>
      </c>
      <c r="J108" s="52">
        <v>383600</v>
      </c>
      <c r="K108" s="52">
        <v>236300</v>
      </c>
      <c r="L108" s="217">
        <v>0.61</v>
      </c>
      <c r="M108" s="52">
        <v>203500</v>
      </c>
      <c r="N108" s="52">
        <v>36900</v>
      </c>
      <c r="O108" s="217">
        <v>0.74</v>
      </c>
      <c r="Q108" s="4"/>
      <c r="R108" s="4"/>
      <c r="S108" s="4"/>
      <c r="T108" s="4"/>
      <c r="U108" s="4"/>
      <c r="V108" s="4"/>
      <c r="W108" s="4"/>
      <c r="X108" s="4"/>
      <c r="Y108" s="4"/>
      <c r="Z108" s="4"/>
    </row>
    <row r="109" spans="2:26" x14ac:dyDescent="0.2">
      <c r="B109" s="74" t="s">
        <v>203</v>
      </c>
      <c r="C109" s="52">
        <v>681</v>
      </c>
      <c r="D109" s="52">
        <v>69900</v>
      </c>
      <c r="E109" s="52">
        <v>58700</v>
      </c>
      <c r="F109" s="217">
        <v>0.37</v>
      </c>
      <c r="G109" s="52">
        <v>52600</v>
      </c>
      <c r="H109" s="52">
        <v>45800</v>
      </c>
      <c r="I109" s="217">
        <v>0.4</v>
      </c>
      <c r="J109" s="52">
        <v>389200</v>
      </c>
      <c r="K109" s="52">
        <v>271800</v>
      </c>
      <c r="L109" s="217">
        <v>0.59</v>
      </c>
      <c r="M109" s="52">
        <v>195400</v>
      </c>
      <c r="N109" s="52">
        <v>47500</v>
      </c>
      <c r="O109" s="217">
        <v>0.73</v>
      </c>
      <c r="Q109" s="4"/>
      <c r="R109" s="4"/>
      <c r="S109" s="4"/>
      <c r="T109" s="4"/>
      <c r="U109" s="4"/>
      <c r="V109" s="4"/>
      <c r="W109" s="4"/>
      <c r="X109" s="4"/>
      <c r="Y109" s="4"/>
      <c r="Z109" s="4"/>
    </row>
    <row r="110" spans="2:26" x14ac:dyDescent="0.2">
      <c r="B110" s="74" t="s">
        <v>204</v>
      </c>
      <c r="C110" s="52">
        <v>2586</v>
      </c>
      <c r="D110" s="52">
        <v>81800</v>
      </c>
      <c r="E110" s="52">
        <v>65700</v>
      </c>
      <c r="F110" s="217">
        <v>0.4</v>
      </c>
      <c r="G110" s="52">
        <v>64700</v>
      </c>
      <c r="H110" s="52">
        <v>52800</v>
      </c>
      <c r="I110" s="217">
        <v>0.42</v>
      </c>
      <c r="J110" s="52">
        <v>460500</v>
      </c>
      <c r="K110" s="52">
        <v>158000</v>
      </c>
      <c r="L110" s="217">
        <v>0.7</v>
      </c>
      <c r="M110" s="52">
        <v>277900</v>
      </c>
      <c r="N110" s="52">
        <v>43100</v>
      </c>
      <c r="O110" s="217">
        <v>0.8</v>
      </c>
      <c r="Q110" s="4"/>
      <c r="R110" s="4"/>
      <c r="S110" s="4"/>
      <c r="T110" s="4"/>
      <c r="U110" s="4"/>
      <c r="V110" s="4"/>
      <c r="W110" s="4"/>
      <c r="X110" s="4"/>
      <c r="Y110" s="4"/>
      <c r="Z110" s="4"/>
    </row>
    <row r="111" spans="2:26" x14ac:dyDescent="0.2">
      <c r="B111" s="74" t="s">
        <v>419</v>
      </c>
      <c r="C111" s="52">
        <v>967</v>
      </c>
      <c r="D111" s="52">
        <v>71200</v>
      </c>
      <c r="E111" s="52">
        <v>63500</v>
      </c>
      <c r="F111" s="217">
        <v>0.36</v>
      </c>
      <c r="G111" s="52">
        <v>55900</v>
      </c>
      <c r="H111" s="52">
        <v>49400</v>
      </c>
      <c r="I111" s="217">
        <v>0.38</v>
      </c>
      <c r="J111" s="52">
        <v>354400</v>
      </c>
      <c r="K111" s="52">
        <v>134200</v>
      </c>
      <c r="L111" s="217">
        <v>0.68</v>
      </c>
      <c r="M111" s="52">
        <v>188900</v>
      </c>
      <c r="N111" s="52">
        <v>27800</v>
      </c>
      <c r="O111" s="217">
        <v>0.77</v>
      </c>
      <c r="Q111" s="4"/>
      <c r="R111" s="4"/>
      <c r="S111" s="4"/>
      <c r="T111" s="4"/>
      <c r="U111" s="4"/>
      <c r="V111" s="4"/>
      <c r="W111" s="4"/>
      <c r="X111" s="4"/>
      <c r="Y111" s="4"/>
      <c r="Z111" s="4"/>
    </row>
    <row r="112" spans="2:26" x14ac:dyDescent="0.2">
      <c r="B112" s="74" t="s">
        <v>205</v>
      </c>
      <c r="C112" s="52">
        <v>1673</v>
      </c>
      <c r="D112" s="52">
        <v>70500</v>
      </c>
      <c r="E112" s="52">
        <v>60800</v>
      </c>
      <c r="F112" s="217">
        <v>0.38</v>
      </c>
      <c r="G112" s="52">
        <v>55800</v>
      </c>
      <c r="H112" s="52">
        <v>48700</v>
      </c>
      <c r="I112" s="217">
        <v>0.4</v>
      </c>
      <c r="J112" s="52">
        <v>376300</v>
      </c>
      <c r="K112" s="52">
        <v>119100</v>
      </c>
      <c r="L112" s="217">
        <v>0.68</v>
      </c>
      <c r="M112" s="52">
        <v>225000</v>
      </c>
      <c r="N112" s="52">
        <v>28200</v>
      </c>
      <c r="O112" s="217">
        <v>0.79</v>
      </c>
      <c r="Q112" s="4"/>
      <c r="R112" s="4"/>
      <c r="S112" s="4"/>
      <c r="T112" s="4"/>
      <c r="U112" s="4"/>
      <c r="V112" s="4"/>
      <c r="W112" s="4"/>
      <c r="X112" s="4"/>
      <c r="Y112" s="4"/>
      <c r="Z112" s="4"/>
    </row>
    <row r="113" spans="2:26" x14ac:dyDescent="0.2">
      <c r="B113" s="74" t="s">
        <v>206</v>
      </c>
      <c r="C113" s="52">
        <v>745</v>
      </c>
      <c r="D113" s="52">
        <v>78700</v>
      </c>
      <c r="E113" s="52">
        <v>66600</v>
      </c>
      <c r="F113" s="217">
        <v>0.37</v>
      </c>
      <c r="G113" s="52">
        <v>61400</v>
      </c>
      <c r="H113" s="52">
        <v>52500</v>
      </c>
      <c r="I113" s="217">
        <v>0.39</v>
      </c>
      <c r="J113" s="52">
        <v>515500</v>
      </c>
      <c r="K113" s="52">
        <v>347100</v>
      </c>
      <c r="L113" s="217">
        <v>0.63</v>
      </c>
      <c r="M113" s="52">
        <v>312100</v>
      </c>
      <c r="N113" s="52">
        <v>64900</v>
      </c>
      <c r="O113" s="217">
        <v>0.76</v>
      </c>
      <c r="Q113" s="4"/>
      <c r="R113" s="4"/>
      <c r="S113" s="4"/>
      <c r="T113" s="4"/>
      <c r="U113" s="4"/>
      <c r="V113" s="4"/>
      <c r="W113" s="4"/>
      <c r="X113" s="4"/>
      <c r="Y113" s="4"/>
      <c r="Z113" s="4"/>
    </row>
    <row r="114" spans="2:26" s="60" customFormat="1" x14ac:dyDescent="0.2">
      <c r="B114" s="71" t="s">
        <v>207</v>
      </c>
      <c r="C114" s="83">
        <v>18008</v>
      </c>
      <c r="D114" s="83">
        <v>86500</v>
      </c>
      <c r="E114" s="83">
        <v>71600</v>
      </c>
      <c r="F114" s="215">
        <v>0.4</v>
      </c>
      <c r="G114" s="83">
        <v>68300</v>
      </c>
      <c r="H114" s="83">
        <v>57300</v>
      </c>
      <c r="I114" s="215">
        <v>0.41</v>
      </c>
      <c r="J114" s="83">
        <v>496000</v>
      </c>
      <c r="K114" s="83">
        <v>272800</v>
      </c>
      <c r="L114" s="215">
        <v>0.65</v>
      </c>
      <c r="M114" s="83">
        <v>281700</v>
      </c>
      <c r="N114" s="83">
        <v>50700</v>
      </c>
      <c r="O114" s="215">
        <v>0.77</v>
      </c>
      <c r="Q114" s="4"/>
      <c r="R114" s="4"/>
      <c r="S114" s="4"/>
      <c r="T114" s="4"/>
      <c r="U114" s="4"/>
      <c r="V114" s="4"/>
      <c r="W114" s="4"/>
      <c r="X114" s="4"/>
      <c r="Y114" s="4"/>
      <c r="Z114" s="4"/>
    </row>
    <row r="115" spans="2:26" x14ac:dyDescent="0.2">
      <c r="B115" s="74" t="s">
        <v>208</v>
      </c>
      <c r="C115" s="52">
        <v>1288</v>
      </c>
      <c r="D115" s="52">
        <v>84200</v>
      </c>
      <c r="E115" s="52">
        <v>71900</v>
      </c>
      <c r="F115" s="217">
        <v>0.38</v>
      </c>
      <c r="G115" s="52">
        <v>65700</v>
      </c>
      <c r="H115" s="52">
        <v>57300</v>
      </c>
      <c r="I115" s="217">
        <v>0.39</v>
      </c>
      <c r="J115" s="52">
        <v>443700</v>
      </c>
      <c r="K115" s="52">
        <v>207000</v>
      </c>
      <c r="L115" s="217">
        <v>0.66</v>
      </c>
      <c r="M115" s="52">
        <v>239000</v>
      </c>
      <c r="N115" s="52">
        <v>39200</v>
      </c>
      <c r="O115" s="217">
        <v>0.78</v>
      </c>
      <c r="Q115" s="4"/>
      <c r="R115" s="4"/>
      <c r="S115" s="4"/>
      <c r="T115" s="4"/>
      <c r="U115" s="4"/>
      <c r="V115" s="4"/>
      <c r="W115" s="4"/>
      <c r="X115" s="4"/>
      <c r="Y115" s="4"/>
      <c r="Z115" s="4"/>
    </row>
    <row r="116" spans="2:26" s="57" customFormat="1" x14ac:dyDescent="0.2">
      <c r="B116" s="74" t="s">
        <v>209</v>
      </c>
      <c r="C116" s="52">
        <v>3082</v>
      </c>
      <c r="D116" s="52">
        <v>86600</v>
      </c>
      <c r="E116" s="52">
        <v>69400</v>
      </c>
      <c r="F116" s="217">
        <v>0.41</v>
      </c>
      <c r="G116" s="52">
        <v>69800</v>
      </c>
      <c r="H116" s="52">
        <v>56800</v>
      </c>
      <c r="I116" s="217">
        <v>0.42</v>
      </c>
      <c r="J116" s="52">
        <v>467300</v>
      </c>
      <c r="K116" s="52">
        <v>116900</v>
      </c>
      <c r="L116" s="217">
        <v>0.72</v>
      </c>
      <c r="M116" s="52">
        <v>291100</v>
      </c>
      <c r="N116" s="52">
        <v>41900</v>
      </c>
      <c r="O116" s="217">
        <v>0.8</v>
      </c>
      <c r="Q116" s="4"/>
      <c r="R116" s="4"/>
      <c r="S116" s="4"/>
      <c r="T116" s="4"/>
      <c r="U116" s="4"/>
      <c r="V116" s="4"/>
      <c r="W116" s="4"/>
      <c r="X116" s="4"/>
      <c r="Y116" s="4"/>
      <c r="Z116" s="4"/>
    </row>
    <row r="117" spans="2:26" x14ac:dyDescent="0.2">
      <c r="B117" s="74" t="s">
        <v>210</v>
      </c>
      <c r="C117" s="52">
        <v>579</v>
      </c>
      <c r="D117" s="52">
        <v>84900</v>
      </c>
      <c r="E117" s="52">
        <v>72000</v>
      </c>
      <c r="F117" s="217">
        <v>0.4</v>
      </c>
      <c r="G117" s="52">
        <v>65800</v>
      </c>
      <c r="H117" s="52">
        <v>57200</v>
      </c>
      <c r="I117" s="217">
        <v>0.41</v>
      </c>
      <c r="J117" s="52">
        <v>554100</v>
      </c>
      <c r="K117" s="52">
        <v>346200</v>
      </c>
      <c r="L117" s="217">
        <v>0.62</v>
      </c>
      <c r="M117" s="52">
        <v>313500</v>
      </c>
      <c r="N117" s="52">
        <v>78300</v>
      </c>
      <c r="O117" s="217">
        <v>0.75</v>
      </c>
      <c r="Q117" s="4"/>
      <c r="R117" s="4"/>
      <c r="S117" s="4"/>
      <c r="T117" s="4"/>
      <c r="U117" s="4"/>
      <c r="V117" s="4"/>
      <c r="W117" s="4"/>
      <c r="X117" s="4"/>
      <c r="Y117" s="4"/>
      <c r="Z117" s="4"/>
    </row>
    <row r="118" spans="2:26" x14ac:dyDescent="0.2">
      <c r="B118" s="74" t="s">
        <v>211</v>
      </c>
      <c r="C118" s="52">
        <v>2025</v>
      </c>
      <c r="D118" s="52">
        <v>95200</v>
      </c>
      <c r="E118" s="52">
        <v>74500</v>
      </c>
      <c r="F118" s="217">
        <v>0.43</v>
      </c>
      <c r="G118" s="52">
        <v>76000</v>
      </c>
      <c r="H118" s="52">
        <v>59800</v>
      </c>
      <c r="I118" s="217">
        <v>0.45</v>
      </c>
      <c r="J118" s="52">
        <v>582600</v>
      </c>
      <c r="K118" s="52">
        <v>337600</v>
      </c>
      <c r="L118" s="217">
        <v>0.65</v>
      </c>
      <c r="M118" s="52">
        <v>339600</v>
      </c>
      <c r="N118" s="52">
        <v>69400</v>
      </c>
      <c r="O118" s="217">
        <v>0.75</v>
      </c>
      <c r="Q118" s="4"/>
      <c r="R118" s="4"/>
      <c r="S118" s="4"/>
      <c r="T118" s="4"/>
      <c r="U118" s="4"/>
      <c r="V118" s="4"/>
      <c r="W118" s="4"/>
      <c r="X118" s="4"/>
      <c r="Y118" s="4"/>
      <c r="Z118" s="4"/>
    </row>
    <row r="119" spans="2:26" x14ac:dyDescent="0.2">
      <c r="B119" s="74" t="s">
        <v>212</v>
      </c>
      <c r="C119" s="52">
        <v>849</v>
      </c>
      <c r="D119" s="52">
        <v>89900</v>
      </c>
      <c r="E119" s="52">
        <v>74600</v>
      </c>
      <c r="F119" s="217">
        <v>0.4</v>
      </c>
      <c r="G119" s="52">
        <v>70800</v>
      </c>
      <c r="H119" s="52">
        <v>59000</v>
      </c>
      <c r="I119" s="217">
        <v>0.42</v>
      </c>
      <c r="J119" s="52">
        <v>552100</v>
      </c>
      <c r="K119" s="52">
        <v>367700</v>
      </c>
      <c r="L119" s="217">
        <v>0.62</v>
      </c>
      <c r="M119" s="52">
        <v>300300</v>
      </c>
      <c r="N119" s="52">
        <v>57600</v>
      </c>
      <c r="O119" s="217">
        <v>0.75</v>
      </c>
      <c r="Q119" s="4"/>
      <c r="R119" s="4"/>
      <c r="S119" s="4"/>
      <c r="T119" s="4"/>
      <c r="U119" s="4"/>
      <c r="V119" s="4"/>
      <c r="W119" s="4"/>
      <c r="X119" s="4"/>
      <c r="Y119" s="4"/>
      <c r="Z119" s="4"/>
    </row>
    <row r="120" spans="2:26" x14ac:dyDescent="0.2">
      <c r="B120" s="74" t="s">
        <v>213</v>
      </c>
      <c r="C120" s="52">
        <v>517</v>
      </c>
      <c r="D120" s="52">
        <v>75600</v>
      </c>
      <c r="E120" s="52">
        <v>65100</v>
      </c>
      <c r="F120" s="217">
        <v>0.36</v>
      </c>
      <c r="G120" s="52">
        <v>58300</v>
      </c>
      <c r="H120" s="52">
        <v>52500</v>
      </c>
      <c r="I120" s="217">
        <v>0.38</v>
      </c>
      <c r="J120" s="52">
        <v>393000</v>
      </c>
      <c r="K120" s="52">
        <v>260700</v>
      </c>
      <c r="L120" s="217">
        <v>0.62</v>
      </c>
      <c r="M120" s="52">
        <v>188500</v>
      </c>
      <c r="N120" s="52">
        <v>28000</v>
      </c>
      <c r="O120" s="217">
        <v>0.76</v>
      </c>
      <c r="Q120" s="4"/>
      <c r="R120" s="4"/>
      <c r="S120" s="4"/>
      <c r="T120" s="4"/>
      <c r="U120" s="4"/>
      <c r="V120" s="4"/>
      <c r="W120" s="4"/>
      <c r="X120" s="4"/>
      <c r="Y120" s="4"/>
      <c r="Z120" s="4"/>
    </row>
    <row r="121" spans="2:26" x14ac:dyDescent="0.2">
      <c r="B121" s="74" t="s">
        <v>214</v>
      </c>
      <c r="C121" s="52">
        <v>1495</v>
      </c>
      <c r="D121" s="52">
        <v>87300</v>
      </c>
      <c r="E121" s="52">
        <v>74300</v>
      </c>
      <c r="F121" s="217">
        <v>0.4</v>
      </c>
      <c r="G121" s="52">
        <v>68600</v>
      </c>
      <c r="H121" s="52">
        <v>58800</v>
      </c>
      <c r="I121" s="217">
        <v>0.42</v>
      </c>
      <c r="J121" s="52">
        <v>557400</v>
      </c>
      <c r="K121" s="52">
        <v>338000</v>
      </c>
      <c r="L121" s="217">
        <v>0.66</v>
      </c>
      <c r="M121" s="52">
        <v>317600</v>
      </c>
      <c r="N121" s="52">
        <v>68600</v>
      </c>
      <c r="O121" s="217">
        <v>0.77</v>
      </c>
      <c r="Q121" s="4"/>
      <c r="R121" s="4"/>
      <c r="S121" s="4"/>
      <c r="T121" s="4"/>
      <c r="U121" s="4"/>
      <c r="V121" s="4"/>
      <c r="W121" s="4"/>
      <c r="X121" s="4"/>
      <c r="Y121" s="4"/>
      <c r="Z121" s="4"/>
    </row>
    <row r="122" spans="2:26" x14ac:dyDescent="0.2">
      <c r="B122" s="74" t="s">
        <v>215</v>
      </c>
      <c r="C122" s="52">
        <v>1909</v>
      </c>
      <c r="D122" s="52">
        <v>83800</v>
      </c>
      <c r="E122" s="52">
        <v>70800</v>
      </c>
      <c r="F122" s="217">
        <v>0.39</v>
      </c>
      <c r="G122" s="52">
        <v>66700</v>
      </c>
      <c r="H122" s="52">
        <v>56700</v>
      </c>
      <c r="I122" s="217">
        <v>0.41</v>
      </c>
      <c r="J122" s="52">
        <v>475000</v>
      </c>
      <c r="K122" s="52">
        <v>253500</v>
      </c>
      <c r="L122" s="217">
        <v>0.65</v>
      </c>
      <c r="M122" s="52">
        <v>297700</v>
      </c>
      <c r="N122" s="52">
        <v>53600</v>
      </c>
      <c r="O122" s="217">
        <v>0.76</v>
      </c>
      <c r="Q122" s="4"/>
      <c r="R122" s="4"/>
      <c r="S122" s="4"/>
      <c r="T122" s="4"/>
      <c r="U122" s="4"/>
      <c r="V122" s="4"/>
      <c r="W122" s="4"/>
      <c r="X122" s="4"/>
      <c r="Y122" s="4"/>
      <c r="Z122" s="4"/>
    </row>
    <row r="123" spans="2:26" x14ac:dyDescent="0.2">
      <c r="B123" s="74" t="s">
        <v>369</v>
      </c>
      <c r="C123" s="52">
        <v>1139</v>
      </c>
      <c r="D123" s="52">
        <v>84600</v>
      </c>
      <c r="E123" s="52">
        <v>70300</v>
      </c>
      <c r="F123" s="217">
        <v>0.37</v>
      </c>
      <c r="G123" s="52">
        <v>65800</v>
      </c>
      <c r="H123" s="52">
        <v>56600</v>
      </c>
      <c r="I123" s="217">
        <v>0.38</v>
      </c>
      <c r="J123" s="52">
        <v>543200</v>
      </c>
      <c r="K123" s="52">
        <v>388600</v>
      </c>
      <c r="L123" s="217">
        <v>0.6</v>
      </c>
      <c r="M123" s="52">
        <v>313000</v>
      </c>
      <c r="N123" s="52">
        <v>78300</v>
      </c>
      <c r="O123" s="217">
        <v>0.74</v>
      </c>
      <c r="Q123" s="4"/>
      <c r="R123" s="4"/>
      <c r="S123" s="4"/>
      <c r="T123" s="4"/>
      <c r="U123" s="4"/>
      <c r="V123" s="4"/>
      <c r="W123" s="4"/>
      <c r="X123" s="4"/>
      <c r="Y123" s="4"/>
      <c r="Z123" s="4"/>
    </row>
    <row r="124" spans="2:26" x14ac:dyDescent="0.2">
      <c r="B124" s="74" t="s">
        <v>420</v>
      </c>
      <c r="C124" s="52">
        <v>507</v>
      </c>
      <c r="D124" s="52">
        <v>86900</v>
      </c>
      <c r="E124" s="52">
        <v>74600</v>
      </c>
      <c r="F124" s="217">
        <v>0.35</v>
      </c>
      <c r="G124" s="52">
        <v>69000</v>
      </c>
      <c r="H124" s="52">
        <v>61100</v>
      </c>
      <c r="I124" s="217">
        <v>0.37</v>
      </c>
      <c r="J124" s="52">
        <v>481600</v>
      </c>
      <c r="K124" s="52">
        <v>265000</v>
      </c>
      <c r="L124" s="217">
        <v>0.64</v>
      </c>
      <c r="M124" s="52">
        <v>299600</v>
      </c>
      <c r="N124" s="52">
        <v>50900</v>
      </c>
      <c r="O124" s="217">
        <v>0.78</v>
      </c>
      <c r="Q124" s="4"/>
      <c r="R124" s="4"/>
      <c r="S124" s="4"/>
      <c r="T124" s="4"/>
      <c r="U124" s="4"/>
      <c r="V124" s="4"/>
      <c r="W124" s="4"/>
      <c r="X124" s="4"/>
      <c r="Y124" s="4"/>
      <c r="Z124" s="4"/>
    </row>
    <row r="125" spans="2:26" x14ac:dyDescent="0.2">
      <c r="B125" s="74" t="s">
        <v>216</v>
      </c>
      <c r="C125" s="52">
        <v>307</v>
      </c>
      <c r="D125" s="52">
        <v>85700</v>
      </c>
      <c r="E125" s="52">
        <v>72300</v>
      </c>
      <c r="F125" s="217">
        <v>0.4</v>
      </c>
      <c r="G125" s="52">
        <v>66400</v>
      </c>
      <c r="H125" s="52">
        <v>56600</v>
      </c>
      <c r="I125" s="217">
        <v>0.41</v>
      </c>
      <c r="J125" s="52">
        <v>505500</v>
      </c>
      <c r="K125" s="52">
        <v>369800</v>
      </c>
      <c r="L125" s="217">
        <v>0.57999999999999996</v>
      </c>
      <c r="M125" s="52">
        <v>256700</v>
      </c>
      <c r="N125" s="52">
        <v>67600</v>
      </c>
      <c r="O125" s="217">
        <v>0.73</v>
      </c>
      <c r="Q125" s="4"/>
      <c r="R125" s="4"/>
      <c r="S125" s="4"/>
      <c r="T125" s="4"/>
      <c r="U125" s="4"/>
      <c r="V125" s="4"/>
      <c r="W125" s="4"/>
      <c r="X125" s="4"/>
      <c r="Y125" s="4"/>
      <c r="Z125" s="4"/>
    </row>
    <row r="126" spans="2:26" x14ac:dyDescent="0.2">
      <c r="B126" s="74" t="s">
        <v>217</v>
      </c>
      <c r="C126" s="52">
        <v>558</v>
      </c>
      <c r="D126" s="52">
        <v>88100</v>
      </c>
      <c r="E126" s="52">
        <v>74600</v>
      </c>
      <c r="F126" s="217">
        <v>0.39</v>
      </c>
      <c r="G126" s="52">
        <v>68300</v>
      </c>
      <c r="H126" s="52">
        <v>58000</v>
      </c>
      <c r="I126" s="217">
        <v>0.41</v>
      </c>
      <c r="J126" s="52">
        <v>506700</v>
      </c>
      <c r="K126" s="52">
        <v>373100</v>
      </c>
      <c r="L126" s="217">
        <v>0.57999999999999996</v>
      </c>
      <c r="M126" s="52">
        <v>259000</v>
      </c>
      <c r="N126" s="52">
        <v>55800</v>
      </c>
      <c r="O126" s="217">
        <v>0.74</v>
      </c>
      <c r="Q126" s="4"/>
      <c r="R126" s="4"/>
      <c r="S126" s="4"/>
      <c r="T126" s="4"/>
      <c r="U126" s="4"/>
      <c r="V126" s="4"/>
      <c r="W126" s="4"/>
      <c r="X126" s="4"/>
      <c r="Y126" s="4"/>
      <c r="Z126" s="4"/>
    </row>
    <row r="127" spans="2:26" x14ac:dyDescent="0.2">
      <c r="B127" s="74" t="s">
        <v>218</v>
      </c>
      <c r="C127" s="52">
        <v>373</v>
      </c>
      <c r="D127" s="52">
        <v>80200</v>
      </c>
      <c r="E127" s="52">
        <v>70800</v>
      </c>
      <c r="F127" s="217">
        <v>0.36</v>
      </c>
      <c r="G127" s="52">
        <v>62800</v>
      </c>
      <c r="H127" s="52">
        <v>54100</v>
      </c>
      <c r="I127" s="217">
        <v>0.37</v>
      </c>
      <c r="J127" s="52">
        <v>455600</v>
      </c>
      <c r="K127" s="52">
        <v>334800</v>
      </c>
      <c r="L127" s="217">
        <v>0.61</v>
      </c>
      <c r="M127" s="52">
        <v>246200</v>
      </c>
      <c r="N127" s="52">
        <v>59900</v>
      </c>
      <c r="O127" s="217">
        <v>0.74</v>
      </c>
      <c r="Q127" s="4"/>
      <c r="R127" s="4"/>
      <c r="S127" s="4"/>
      <c r="T127" s="4"/>
      <c r="U127" s="4"/>
      <c r="V127" s="4"/>
      <c r="W127" s="4"/>
      <c r="X127" s="4"/>
      <c r="Y127" s="4"/>
      <c r="Z127" s="4"/>
    </row>
    <row r="128" spans="2:26" x14ac:dyDescent="0.2">
      <c r="B128" s="74" t="s">
        <v>219</v>
      </c>
      <c r="C128" s="52">
        <v>895</v>
      </c>
      <c r="D128" s="52">
        <v>88200</v>
      </c>
      <c r="E128" s="52">
        <v>74400</v>
      </c>
      <c r="F128" s="217">
        <v>0.38</v>
      </c>
      <c r="G128" s="52">
        <v>69400</v>
      </c>
      <c r="H128" s="52">
        <v>58700</v>
      </c>
      <c r="I128" s="217">
        <v>0.4</v>
      </c>
      <c r="J128" s="52">
        <v>405600</v>
      </c>
      <c r="K128" s="52">
        <v>209100</v>
      </c>
      <c r="L128" s="217">
        <v>0.63</v>
      </c>
      <c r="M128" s="52">
        <v>195200</v>
      </c>
      <c r="N128" s="52">
        <v>29600</v>
      </c>
      <c r="O128" s="217">
        <v>0.78</v>
      </c>
      <c r="Q128" s="4"/>
      <c r="R128" s="4"/>
      <c r="S128" s="4"/>
      <c r="T128" s="4"/>
      <c r="U128" s="4"/>
      <c r="V128" s="4"/>
      <c r="W128" s="4"/>
      <c r="X128" s="4"/>
      <c r="Y128" s="4"/>
      <c r="Z128" s="4"/>
    </row>
    <row r="129" spans="2:26" x14ac:dyDescent="0.2">
      <c r="B129" s="74" t="s">
        <v>220</v>
      </c>
      <c r="C129" s="52">
        <v>496</v>
      </c>
      <c r="D129" s="52">
        <v>87000</v>
      </c>
      <c r="E129" s="52">
        <v>74600</v>
      </c>
      <c r="F129" s="217">
        <v>0.38</v>
      </c>
      <c r="G129" s="52">
        <v>67500</v>
      </c>
      <c r="H129" s="52">
        <v>58400</v>
      </c>
      <c r="I129" s="217">
        <v>0.4</v>
      </c>
      <c r="J129" s="52">
        <v>427700</v>
      </c>
      <c r="K129" s="52">
        <v>315400</v>
      </c>
      <c r="L129" s="217">
        <v>0.59</v>
      </c>
      <c r="M129" s="52">
        <v>188100</v>
      </c>
      <c r="N129" s="52">
        <v>35700</v>
      </c>
      <c r="O129" s="217">
        <v>0.76</v>
      </c>
      <c r="Q129" s="4"/>
      <c r="R129" s="4"/>
      <c r="S129" s="4"/>
      <c r="T129" s="4"/>
      <c r="U129" s="4"/>
      <c r="V129" s="4"/>
      <c r="W129" s="4"/>
      <c r="X129" s="4"/>
      <c r="Y129" s="4"/>
      <c r="Z129" s="4"/>
    </row>
    <row r="130" spans="2:26" x14ac:dyDescent="0.2">
      <c r="B130" s="74" t="s">
        <v>221</v>
      </c>
      <c r="C130" s="52">
        <v>747</v>
      </c>
      <c r="D130" s="52">
        <v>83900</v>
      </c>
      <c r="E130" s="52">
        <v>69900</v>
      </c>
      <c r="F130" s="217">
        <v>0.38</v>
      </c>
      <c r="G130" s="52">
        <v>65400</v>
      </c>
      <c r="H130" s="52">
        <v>55400</v>
      </c>
      <c r="I130" s="217">
        <v>0.39</v>
      </c>
      <c r="J130" s="52">
        <v>478800</v>
      </c>
      <c r="K130" s="52">
        <v>267500</v>
      </c>
      <c r="L130" s="217">
        <v>0.65</v>
      </c>
      <c r="M130" s="52">
        <v>251100</v>
      </c>
      <c r="N130" s="52">
        <v>42200</v>
      </c>
      <c r="O130" s="217">
        <v>0.77</v>
      </c>
      <c r="Q130" s="4"/>
      <c r="R130" s="4"/>
      <c r="S130" s="4"/>
      <c r="T130" s="4"/>
      <c r="U130" s="4"/>
      <c r="V130" s="4"/>
      <c r="W130" s="4"/>
      <c r="X130" s="4"/>
      <c r="Y130" s="4"/>
      <c r="Z130" s="4"/>
    </row>
    <row r="131" spans="2:26" x14ac:dyDescent="0.2">
      <c r="B131" s="74" t="s">
        <v>222</v>
      </c>
      <c r="C131" s="52">
        <v>595</v>
      </c>
      <c r="D131" s="52">
        <v>78800</v>
      </c>
      <c r="E131" s="52">
        <v>66200</v>
      </c>
      <c r="F131" s="217">
        <v>0.38</v>
      </c>
      <c r="G131" s="52">
        <v>62000</v>
      </c>
      <c r="H131" s="52">
        <v>53100</v>
      </c>
      <c r="I131" s="217">
        <v>0.4</v>
      </c>
      <c r="J131" s="52">
        <v>509100</v>
      </c>
      <c r="K131" s="52">
        <v>251500</v>
      </c>
      <c r="L131" s="217">
        <v>0.67</v>
      </c>
      <c r="M131" s="52">
        <v>290400</v>
      </c>
      <c r="N131" s="52">
        <v>58300</v>
      </c>
      <c r="O131" s="217">
        <v>0.77</v>
      </c>
      <c r="Q131" s="4"/>
      <c r="R131" s="4"/>
      <c r="S131" s="4"/>
      <c r="T131" s="4"/>
      <c r="U131" s="4"/>
      <c r="V131" s="4"/>
      <c r="W131" s="4"/>
      <c r="X131" s="4"/>
      <c r="Y131" s="4"/>
      <c r="Z131" s="4"/>
    </row>
    <row r="132" spans="2:26" x14ac:dyDescent="0.2">
      <c r="B132" s="74" t="s">
        <v>223</v>
      </c>
      <c r="C132" s="52">
        <v>647</v>
      </c>
      <c r="D132" s="52">
        <v>88900</v>
      </c>
      <c r="E132" s="52">
        <v>73500</v>
      </c>
      <c r="F132" s="217">
        <v>0.4</v>
      </c>
      <c r="G132" s="52">
        <v>68500</v>
      </c>
      <c r="H132" s="52">
        <v>58000</v>
      </c>
      <c r="I132" s="217">
        <v>0.41</v>
      </c>
      <c r="J132" s="52">
        <v>465000</v>
      </c>
      <c r="K132" s="52">
        <v>287800</v>
      </c>
      <c r="L132" s="217">
        <v>0.64</v>
      </c>
      <c r="M132" s="52">
        <v>233300</v>
      </c>
      <c r="N132" s="52">
        <v>37700</v>
      </c>
      <c r="O132" s="217">
        <v>0.78</v>
      </c>
      <c r="Q132" s="4"/>
      <c r="R132" s="4"/>
      <c r="S132" s="4"/>
      <c r="T132" s="4"/>
      <c r="U132" s="4"/>
      <c r="V132" s="4"/>
      <c r="W132" s="4"/>
      <c r="X132" s="4"/>
      <c r="Y132" s="4"/>
      <c r="Z132" s="4"/>
    </row>
    <row r="133" spans="2:26" s="60" customFormat="1" x14ac:dyDescent="0.2">
      <c r="B133" s="71" t="s">
        <v>224</v>
      </c>
      <c r="C133" s="83">
        <v>35013</v>
      </c>
      <c r="D133" s="83">
        <v>86700</v>
      </c>
      <c r="E133" s="83">
        <v>69800</v>
      </c>
      <c r="F133" s="215">
        <v>0.4</v>
      </c>
      <c r="G133" s="83">
        <v>68500</v>
      </c>
      <c r="H133" s="83">
        <v>56000</v>
      </c>
      <c r="I133" s="215">
        <v>0.42</v>
      </c>
      <c r="J133" s="83">
        <v>553600</v>
      </c>
      <c r="K133" s="83">
        <v>155900</v>
      </c>
      <c r="L133" s="215">
        <v>0.73</v>
      </c>
      <c r="M133" s="83">
        <v>352300</v>
      </c>
      <c r="N133" s="83">
        <v>41800</v>
      </c>
      <c r="O133" s="215">
        <v>0.83</v>
      </c>
      <c r="Q133" s="4"/>
      <c r="R133" s="4"/>
      <c r="S133" s="4"/>
      <c r="T133" s="4"/>
      <c r="U133" s="4"/>
      <c r="V133" s="4"/>
      <c r="W133" s="4"/>
      <c r="X133" s="4"/>
      <c r="Y133" s="4"/>
      <c r="Z133" s="4"/>
    </row>
    <row r="134" spans="2:26" x14ac:dyDescent="0.2">
      <c r="B134" s="74" t="s">
        <v>225</v>
      </c>
      <c r="C134" s="52">
        <v>366</v>
      </c>
      <c r="D134" s="52">
        <v>92200</v>
      </c>
      <c r="E134" s="52">
        <v>75300</v>
      </c>
      <c r="F134" s="217">
        <v>0.38</v>
      </c>
      <c r="G134" s="52">
        <v>71900</v>
      </c>
      <c r="H134" s="52">
        <v>62400</v>
      </c>
      <c r="I134" s="217">
        <v>0.39</v>
      </c>
      <c r="J134" s="52">
        <v>534500</v>
      </c>
      <c r="K134" s="52">
        <v>400600</v>
      </c>
      <c r="L134" s="217">
        <v>0.59</v>
      </c>
      <c r="M134" s="52">
        <v>295200</v>
      </c>
      <c r="N134" s="52">
        <v>75000</v>
      </c>
      <c r="O134" s="217">
        <v>0.72</v>
      </c>
      <c r="Q134" s="4"/>
      <c r="R134" s="4"/>
      <c r="S134" s="4"/>
      <c r="T134" s="4"/>
      <c r="U134" s="4"/>
      <c r="V134" s="4"/>
      <c r="W134" s="4"/>
      <c r="X134" s="4"/>
      <c r="Y134" s="4"/>
      <c r="Z134" s="4"/>
    </row>
    <row r="135" spans="2:26" s="57" customFormat="1" x14ac:dyDescent="0.2">
      <c r="B135" s="74" t="s">
        <v>226</v>
      </c>
      <c r="C135" s="52">
        <v>800</v>
      </c>
      <c r="D135" s="52">
        <v>89500</v>
      </c>
      <c r="E135" s="52">
        <v>70700</v>
      </c>
      <c r="F135" s="217">
        <v>0.42</v>
      </c>
      <c r="G135" s="52">
        <v>69100</v>
      </c>
      <c r="H135" s="52">
        <v>55200</v>
      </c>
      <c r="I135" s="217">
        <v>0.44</v>
      </c>
      <c r="J135" s="52">
        <v>581500</v>
      </c>
      <c r="K135" s="52">
        <v>415400</v>
      </c>
      <c r="L135" s="217">
        <v>0.61</v>
      </c>
      <c r="M135" s="52">
        <v>302700</v>
      </c>
      <c r="N135" s="52">
        <v>68700</v>
      </c>
      <c r="O135" s="217">
        <v>0.73</v>
      </c>
      <c r="Q135" s="4"/>
      <c r="R135" s="4"/>
      <c r="S135" s="4"/>
      <c r="T135" s="4"/>
      <c r="U135" s="4"/>
      <c r="V135" s="4"/>
      <c r="W135" s="4"/>
      <c r="X135" s="4"/>
      <c r="Y135" s="4"/>
      <c r="Z135" s="4"/>
    </row>
    <row r="136" spans="2:26" x14ac:dyDescent="0.2">
      <c r="B136" s="74" t="s">
        <v>227</v>
      </c>
      <c r="C136" s="52">
        <v>444</v>
      </c>
      <c r="D136" s="52">
        <v>88500</v>
      </c>
      <c r="E136" s="52">
        <v>78400</v>
      </c>
      <c r="F136" s="217">
        <v>0.34</v>
      </c>
      <c r="G136" s="52">
        <v>69300</v>
      </c>
      <c r="H136" s="52">
        <v>61300</v>
      </c>
      <c r="I136" s="217">
        <v>0.36</v>
      </c>
      <c r="J136" s="52">
        <v>436600</v>
      </c>
      <c r="K136" s="52">
        <v>300400</v>
      </c>
      <c r="L136" s="217">
        <v>0.61</v>
      </c>
      <c r="M136" s="52">
        <v>197600</v>
      </c>
      <c r="N136" s="52">
        <v>35000</v>
      </c>
      <c r="O136" s="217">
        <v>0.78</v>
      </c>
      <c r="Q136" s="4"/>
      <c r="R136" s="4"/>
      <c r="S136" s="4"/>
      <c r="T136" s="4"/>
      <c r="U136" s="4"/>
      <c r="V136" s="4"/>
      <c r="W136" s="4"/>
      <c r="X136" s="4"/>
      <c r="Y136" s="4"/>
      <c r="Z136" s="4"/>
    </row>
    <row r="137" spans="2:26" x14ac:dyDescent="0.2">
      <c r="B137" s="74" t="s">
        <v>228</v>
      </c>
      <c r="C137" s="52">
        <v>1175</v>
      </c>
      <c r="D137" s="52">
        <v>85600</v>
      </c>
      <c r="E137" s="52">
        <v>72000</v>
      </c>
      <c r="F137" s="217">
        <v>0.37</v>
      </c>
      <c r="G137" s="52">
        <v>66000</v>
      </c>
      <c r="H137" s="52">
        <v>56500</v>
      </c>
      <c r="I137" s="217">
        <v>0.39</v>
      </c>
      <c r="J137" s="52">
        <v>453200</v>
      </c>
      <c r="K137" s="52">
        <v>314900</v>
      </c>
      <c r="L137" s="217">
        <v>0.62</v>
      </c>
      <c r="M137" s="52">
        <v>231200</v>
      </c>
      <c r="N137" s="52">
        <v>45700</v>
      </c>
      <c r="O137" s="217">
        <v>0.76</v>
      </c>
      <c r="Q137" s="4"/>
      <c r="R137" s="4"/>
      <c r="S137" s="4"/>
      <c r="T137" s="4"/>
      <c r="U137" s="4"/>
      <c r="V137" s="4"/>
      <c r="W137" s="4"/>
      <c r="X137" s="4"/>
      <c r="Y137" s="4"/>
      <c r="Z137" s="4"/>
    </row>
    <row r="138" spans="2:26" x14ac:dyDescent="0.2">
      <c r="B138" s="74" t="s">
        <v>229</v>
      </c>
      <c r="C138" s="52">
        <v>789</v>
      </c>
      <c r="D138" s="52">
        <v>86400</v>
      </c>
      <c r="E138" s="52">
        <v>72500</v>
      </c>
      <c r="F138" s="217">
        <v>0.37</v>
      </c>
      <c r="G138" s="52">
        <v>67200</v>
      </c>
      <c r="H138" s="52">
        <v>56700</v>
      </c>
      <c r="I138" s="217">
        <v>0.39</v>
      </c>
      <c r="J138" s="52">
        <v>554600</v>
      </c>
      <c r="K138" s="52">
        <v>385700</v>
      </c>
      <c r="L138" s="217">
        <v>0.63</v>
      </c>
      <c r="M138" s="52">
        <v>310100</v>
      </c>
      <c r="N138" s="52">
        <v>53200</v>
      </c>
      <c r="O138" s="217">
        <v>0.75</v>
      </c>
      <c r="Q138" s="4"/>
      <c r="R138" s="4"/>
      <c r="S138" s="4"/>
      <c r="T138" s="4"/>
      <c r="U138" s="4"/>
      <c r="V138" s="4"/>
      <c r="W138" s="4"/>
      <c r="X138" s="4"/>
      <c r="Y138" s="4"/>
      <c r="Z138" s="4"/>
    </row>
    <row r="139" spans="2:26" x14ac:dyDescent="0.2">
      <c r="B139" s="74" t="s">
        <v>230</v>
      </c>
      <c r="C139" s="52">
        <v>1159</v>
      </c>
      <c r="D139" s="52">
        <v>77100</v>
      </c>
      <c r="E139" s="52">
        <v>64500</v>
      </c>
      <c r="F139" s="217">
        <v>0.39</v>
      </c>
      <c r="G139" s="52">
        <v>59400</v>
      </c>
      <c r="H139" s="52">
        <v>50200</v>
      </c>
      <c r="I139" s="217">
        <v>0.41</v>
      </c>
      <c r="J139" s="52">
        <v>428800</v>
      </c>
      <c r="K139" s="52">
        <v>134100</v>
      </c>
      <c r="L139" s="217">
        <v>0.69</v>
      </c>
      <c r="M139" s="52">
        <v>229300</v>
      </c>
      <c r="N139" s="52">
        <v>30700</v>
      </c>
      <c r="O139" s="217">
        <v>0.79</v>
      </c>
      <c r="Q139" s="4"/>
      <c r="R139" s="4"/>
      <c r="S139" s="4"/>
      <c r="T139" s="4"/>
      <c r="U139" s="4"/>
      <c r="V139" s="4"/>
      <c r="W139" s="4"/>
      <c r="X139" s="4"/>
      <c r="Y139" s="4"/>
      <c r="Z139" s="4"/>
    </row>
    <row r="140" spans="2:26" x14ac:dyDescent="0.2">
      <c r="B140" s="74" t="s">
        <v>231</v>
      </c>
      <c r="C140" s="52">
        <v>530</v>
      </c>
      <c r="D140" s="52">
        <v>71100</v>
      </c>
      <c r="E140" s="52">
        <v>63400</v>
      </c>
      <c r="F140" s="217">
        <v>0.34</v>
      </c>
      <c r="G140" s="52">
        <v>55000</v>
      </c>
      <c r="H140" s="52">
        <v>49800</v>
      </c>
      <c r="I140" s="217">
        <v>0.36</v>
      </c>
      <c r="J140" s="52">
        <v>351000</v>
      </c>
      <c r="K140" s="52">
        <v>139700</v>
      </c>
      <c r="L140" s="217">
        <v>0.66</v>
      </c>
      <c r="M140" s="52">
        <v>183900</v>
      </c>
      <c r="N140" s="52">
        <v>27900</v>
      </c>
      <c r="O140" s="217">
        <v>0.79</v>
      </c>
      <c r="Q140" s="4"/>
      <c r="R140" s="4"/>
      <c r="S140" s="4"/>
      <c r="T140" s="4"/>
      <c r="U140" s="4"/>
      <c r="V140" s="4"/>
      <c r="W140" s="4"/>
      <c r="X140" s="4"/>
      <c r="Y140" s="4"/>
      <c r="Z140" s="4"/>
    </row>
    <row r="141" spans="2:26" x14ac:dyDescent="0.2">
      <c r="B141" s="74" t="s">
        <v>232</v>
      </c>
      <c r="C141" s="52">
        <v>673</v>
      </c>
      <c r="D141" s="52">
        <v>78600</v>
      </c>
      <c r="E141" s="52">
        <v>69900</v>
      </c>
      <c r="F141" s="217">
        <v>0.36</v>
      </c>
      <c r="G141" s="52">
        <v>60800</v>
      </c>
      <c r="H141" s="52">
        <v>54700</v>
      </c>
      <c r="I141" s="217">
        <v>0.37</v>
      </c>
      <c r="J141" s="52">
        <v>377800</v>
      </c>
      <c r="K141" s="52">
        <v>120500</v>
      </c>
      <c r="L141" s="217">
        <v>0.66</v>
      </c>
      <c r="M141" s="52">
        <v>198100</v>
      </c>
      <c r="N141" s="52">
        <v>24200</v>
      </c>
      <c r="O141" s="217">
        <v>0.79</v>
      </c>
      <c r="Q141" s="4"/>
      <c r="R141" s="4"/>
      <c r="S141" s="4"/>
      <c r="T141" s="4"/>
      <c r="U141" s="4"/>
      <c r="V141" s="4"/>
      <c r="W141" s="4"/>
      <c r="X141" s="4"/>
      <c r="Y141" s="4"/>
      <c r="Z141" s="4"/>
    </row>
    <row r="142" spans="2:26" x14ac:dyDescent="0.2">
      <c r="B142" s="74" t="s">
        <v>421</v>
      </c>
      <c r="C142" s="52">
        <v>664</v>
      </c>
      <c r="D142" s="52">
        <v>76700</v>
      </c>
      <c r="E142" s="52">
        <v>68200</v>
      </c>
      <c r="F142" s="217">
        <v>0.34</v>
      </c>
      <c r="G142" s="52">
        <v>60300</v>
      </c>
      <c r="H142" s="52">
        <v>55600</v>
      </c>
      <c r="I142" s="217">
        <v>0.36</v>
      </c>
      <c r="J142" s="52">
        <v>344000</v>
      </c>
      <c r="K142" s="52">
        <v>122100</v>
      </c>
      <c r="L142" s="217">
        <v>0.66</v>
      </c>
      <c r="M142" s="52">
        <v>184800</v>
      </c>
      <c r="N142" s="52">
        <v>31700</v>
      </c>
      <c r="O142" s="217">
        <v>0.78</v>
      </c>
      <c r="Q142" s="4"/>
      <c r="R142" s="4"/>
      <c r="S142" s="4"/>
      <c r="T142" s="4"/>
      <c r="U142" s="4"/>
      <c r="V142" s="4"/>
      <c r="W142" s="4"/>
      <c r="X142" s="4"/>
      <c r="Y142" s="4"/>
      <c r="Z142" s="4"/>
    </row>
    <row r="143" spans="2:26" x14ac:dyDescent="0.2">
      <c r="B143" s="74" t="s">
        <v>233</v>
      </c>
      <c r="C143" s="52">
        <v>2278</v>
      </c>
      <c r="D143" s="52">
        <v>79200</v>
      </c>
      <c r="E143" s="52">
        <v>67100</v>
      </c>
      <c r="F143" s="217">
        <v>0.36</v>
      </c>
      <c r="G143" s="52">
        <v>62800</v>
      </c>
      <c r="H143" s="52">
        <v>53400</v>
      </c>
      <c r="I143" s="217">
        <v>0.38</v>
      </c>
      <c r="J143" s="52">
        <v>371300</v>
      </c>
      <c r="K143" s="52">
        <v>74900</v>
      </c>
      <c r="L143" s="217">
        <v>0.71</v>
      </c>
      <c r="M143" s="52">
        <v>206700</v>
      </c>
      <c r="N143" s="52">
        <v>24700</v>
      </c>
      <c r="O143" s="217">
        <v>0.81</v>
      </c>
      <c r="Q143" s="4"/>
      <c r="R143" s="4"/>
      <c r="S143" s="4"/>
      <c r="T143" s="4"/>
      <c r="U143" s="4"/>
      <c r="V143" s="4"/>
      <c r="W143" s="4"/>
      <c r="X143" s="4"/>
      <c r="Y143" s="4"/>
      <c r="Z143" s="4"/>
    </row>
    <row r="144" spans="2:26" x14ac:dyDescent="0.2">
      <c r="B144" s="74" t="s">
        <v>234</v>
      </c>
      <c r="C144" s="52">
        <v>6178</v>
      </c>
      <c r="D144" s="52">
        <v>83900</v>
      </c>
      <c r="E144" s="52">
        <v>66000</v>
      </c>
      <c r="F144" s="217">
        <v>0.42</v>
      </c>
      <c r="G144" s="52">
        <v>67100</v>
      </c>
      <c r="H144" s="52">
        <v>53600</v>
      </c>
      <c r="I144" s="217">
        <v>0.44</v>
      </c>
      <c r="J144" s="52">
        <v>472100</v>
      </c>
      <c r="K144" s="52">
        <v>63500</v>
      </c>
      <c r="L144" s="217">
        <v>0.78</v>
      </c>
      <c r="M144" s="52">
        <v>328900</v>
      </c>
      <c r="N144" s="52">
        <v>35600</v>
      </c>
      <c r="O144" s="217">
        <v>0.83</v>
      </c>
      <c r="Q144" s="4"/>
      <c r="R144" s="4"/>
      <c r="S144" s="4"/>
      <c r="T144" s="4"/>
      <c r="U144" s="4"/>
      <c r="V144" s="4"/>
      <c r="W144" s="4"/>
      <c r="X144" s="4"/>
      <c r="Y144" s="4"/>
      <c r="Z144" s="4"/>
    </row>
    <row r="145" spans="2:26" x14ac:dyDescent="0.2">
      <c r="B145" s="74" t="s">
        <v>235</v>
      </c>
      <c r="C145" s="52">
        <v>1734</v>
      </c>
      <c r="D145" s="52">
        <v>109900</v>
      </c>
      <c r="E145" s="52">
        <v>75000</v>
      </c>
      <c r="F145" s="217">
        <v>0.47</v>
      </c>
      <c r="G145" s="52">
        <v>87200</v>
      </c>
      <c r="H145" s="52">
        <v>59200</v>
      </c>
      <c r="I145" s="217">
        <v>0.5</v>
      </c>
      <c r="J145" s="52">
        <v>1893300</v>
      </c>
      <c r="K145" s="52">
        <v>320600</v>
      </c>
      <c r="L145" s="217">
        <v>0.88</v>
      </c>
      <c r="M145" s="52">
        <v>1561300</v>
      </c>
      <c r="N145" s="52">
        <v>65600</v>
      </c>
      <c r="O145" s="217">
        <v>0.94</v>
      </c>
      <c r="Q145" s="4"/>
      <c r="R145" s="4"/>
      <c r="S145" s="4"/>
      <c r="T145" s="4"/>
      <c r="U145" s="4"/>
      <c r="V145" s="4"/>
      <c r="W145" s="4"/>
      <c r="X145" s="4"/>
      <c r="Y145" s="4"/>
      <c r="Z145" s="4"/>
    </row>
    <row r="146" spans="2:26" x14ac:dyDescent="0.2">
      <c r="B146" s="74" t="s">
        <v>236</v>
      </c>
      <c r="C146" s="52">
        <v>2393</v>
      </c>
      <c r="D146" s="52">
        <v>93100</v>
      </c>
      <c r="E146" s="52">
        <v>73000</v>
      </c>
      <c r="F146" s="217">
        <v>0.43</v>
      </c>
      <c r="G146" s="52">
        <v>74000</v>
      </c>
      <c r="H146" s="52">
        <v>58700</v>
      </c>
      <c r="I146" s="217">
        <v>0.44</v>
      </c>
      <c r="J146" s="52">
        <v>614500</v>
      </c>
      <c r="K146" s="52">
        <v>301500</v>
      </c>
      <c r="L146" s="217">
        <v>0.68</v>
      </c>
      <c r="M146" s="52">
        <v>381700</v>
      </c>
      <c r="N146" s="52">
        <v>63200</v>
      </c>
      <c r="O146" s="217">
        <v>0.78</v>
      </c>
      <c r="Q146" s="4"/>
      <c r="R146" s="4"/>
      <c r="S146" s="4"/>
      <c r="T146" s="4"/>
      <c r="U146" s="4"/>
      <c r="V146" s="4"/>
      <c r="W146" s="4"/>
      <c r="X146" s="4"/>
      <c r="Y146" s="4"/>
      <c r="Z146" s="4"/>
    </row>
    <row r="147" spans="2:26" x14ac:dyDescent="0.2">
      <c r="B147" s="74" t="s">
        <v>237</v>
      </c>
      <c r="C147" s="52">
        <v>2483</v>
      </c>
      <c r="D147" s="52">
        <v>82000</v>
      </c>
      <c r="E147" s="52">
        <v>67100</v>
      </c>
      <c r="F147" s="217">
        <v>0.4</v>
      </c>
      <c r="G147" s="52">
        <v>64100</v>
      </c>
      <c r="H147" s="52">
        <v>53600</v>
      </c>
      <c r="I147" s="217">
        <v>0.41</v>
      </c>
      <c r="J147" s="52">
        <v>423100</v>
      </c>
      <c r="K147" s="52">
        <v>112900</v>
      </c>
      <c r="L147" s="217">
        <v>0.7</v>
      </c>
      <c r="M147" s="52">
        <v>234600</v>
      </c>
      <c r="N147" s="52">
        <v>27800</v>
      </c>
      <c r="O147" s="217">
        <v>0.81</v>
      </c>
      <c r="Q147" s="4"/>
      <c r="R147" s="4"/>
      <c r="S147" s="4"/>
      <c r="T147" s="4"/>
      <c r="U147" s="4"/>
      <c r="V147" s="4"/>
      <c r="W147" s="4"/>
      <c r="X147" s="4"/>
      <c r="Y147" s="4"/>
      <c r="Z147" s="4"/>
    </row>
    <row r="148" spans="2:26" x14ac:dyDescent="0.2">
      <c r="B148" s="74" t="s">
        <v>238</v>
      </c>
      <c r="C148" s="52">
        <v>1515</v>
      </c>
      <c r="D148" s="52">
        <v>83200</v>
      </c>
      <c r="E148" s="52">
        <v>70000</v>
      </c>
      <c r="F148" s="217">
        <v>0.38</v>
      </c>
      <c r="G148" s="52">
        <v>65300</v>
      </c>
      <c r="H148" s="52">
        <v>56400</v>
      </c>
      <c r="I148" s="217">
        <v>0.38</v>
      </c>
      <c r="J148" s="52">
        <v>374700</v>
      </c>
      <c r="K148" s="52">
        <v>95800</v>
      </c>
      <c r="L148" s="217">
        <v>0.69</v>
      </c>
      <c r="M148" s="52">
        <v>193800</v>
      </c>
      <c r="N148" s="52">
        <v>27600</v>
      </c>
      <c r="O148" s="217">
        <v>0.79</v>
      </c>
      <c r="Q148" s="4"/>
      <c r="R148" s="4"/>
      <c r="S148" s="4"/>
      <c r="T148" s="4"/>
      <c r="U148" s="4"/>
      <c r="V148" s="4"/>
      <c r="W148" s="4"/>
      <c r="X148" s="4"/>
      <c r="Y148" s="4"/>
      <c r="Z148" s="4"/>
    </row>
    <row r="149" spans="2:26" x14ac:dyDescent="0.2">
      <c r="B149" s="74" t="s">
        <v>239</v>
      </c>
      <c r="C149" s="52">
        <v>3092</v>
      </c>
      <c r="D149" s="52">
        <v>86800</v>
      </c>
      <c r="E149" s="52">
        <v>72600</v>
      </c>
      <c r="F149" s="217">
        <v>0.38</v>
      </c>
      <c r="G149" s="52">
        <v>68700</v>
      </c>
      <c r="H149" s="52">
        <v>59100</v>
      </c>
      <c r="I149" s="217">
        <v>0.39</v>
      </c>
      <c r="J149" s="52">
        <v>432100</v>
      </c>
      <c r="K149" s="52">
        <v>157500</v>
      </c>
      <c r="L149" s="217">
        <v>0.68</v>
      </c>
      <c r="M149" s="52">
        <v>246100</v>
      </c>
      <c r="N149" s="52">
        <v>39100</v>
      </c>
      <c r="O149" s="217">
        <v>0.79</v>
      </c>
      <c r="Q149" s="4"/>
      <c r="R149" s="4"/>
      <c r="S149" s="4"/>
      <c r="T149" s="4"/>
      <c r="U149" s="4"/>
      <c r="V149" s="4"/>
      <c r="W149" s="4"/>
      <c r="X149" s="4"/>
      <c r="Y149" s="4"/>
      <c r="Z149" s="4"/>
    </row>
    <row r="150" spans="2:26" x14ac:dyDescent="0.2">
      <c r="B150" s="74" t="s">
        <v>240</v>
      </c>
      <c r="C150" s="52">
        <v>1682</v>
      </c>
      <c r="D150" s="52">
        <v>82600</v>
      </c>
      <c r="E150" s="52">
        <v>70100</v>
      </c>
      <c r="F150" s="217">
        <v>0.38</v>
      </c>
      <c r="G150" s="52">
        <v>64500</v>
      </c>
      <c r="H150" s="52">
        <v>55500</v>
      </c>
      <c r="I150" s="217">
        <v>0.39</v>
      </c>
      <c r="J150" s="52">
        <v>464900</v>
      </c>
      <c r="K150" s="52">
        <v>300900</v>
      </c>
      <c r="L150" s="217">
        <v>0.65</v>
      </c>
      <c r="M150" s="52">
        <v>249000</v>
      </c>
      <c r="N150" s="52">
        <v>47600</v>
      </c>
      <c r="O150" s="217">
        <v>0.77</v>
      </c>
      <c r="Q150" s="4"/>
      <c r="R150" s="4"/>
      <c r="S150" s="4"/>
      <c r="T150" s="4"/>
      <c r="U150" s="4"/>
      <c r="V150" s="4"/>
      <c r="W150" s="4"/>
      <c r="X150" s="4"/>
      <c r="Y150" s="4"/>
      <c r="Z150" s="4"/>
    </row>
    <row r="151" spans="2:26" x14ac:dyDescent="0.2">
      <c r="B151" s="74" t="s">
        <v>241</v>
      </c>
      <c r="C151" s="52">
        <v>2265</v>
      </c>
      <c r="D151" s="52">
        <v>105800</v>
      </c>
      <c r="E151" s="52">
        <v>76400</v>
      </c>
      <c r="F151" s="217">
        <v>0.45</v>
      </c>
      <c r="G151" s="52">
        <v>84400</v>
      </c>
      <c r="H151" s="52">
        <v>60700</v>
      </c>
      <c r="I151" s="217">
        <v>0.47</v>
      </c>
      <c r="J151" s="52">
        <v>765300</v>
      </c>
      <c r="K151" s="52">
        <v>341200</v>
      </c>
      <c r="L151" s="217">
        <v>0.7</v>
      </c>
      <c r="M151" s="52">
        <v>472000</v>
      </c>
      <c r="N151" s="52">
        <v>79800</v>
      </c>
      <c r="O151" s="217">
        <v>0.79</v>
      </c>
      <c r="Q151" s="4"/>
      <c r="R151" s="4"/>
      <c r="S151" s="4"/>
      <c r="T151" s="4"/>
      <c r="U151" s="4"/>
      <c r="V151" s="4"/>
      <c r="W151" s="4"/>
      <c r="X151" s="4"/>
      <c r="Y151" s="4"/>
      <c r="Z151" s="4"/>
    </row>
    <row r="152" spans="2:26" x14ac:dyDescent="0.2">
      <c r="B152" s="74" t="s">
        <v>242</v>
      </c>
      <c r="C152" s="52">
        <v>2898</v>
      </c>
      <c r="D152" s="52">
        <v>78700</v>
      </c>
      <c r="E152" s="52">
        <v>65800</v>
      </c>
      <c r="F152" s="217">
        <v>0.39</v>
      </c>
      <c r="G152" s="52">
        <v>62400</v>
      </c>
      <c r="H152" s="52">
        <v>53600</v>
      </c>
      <c r="I152" s="217">
        <v>0.4</v>
      </c>
      <c r="J152" s="52">
        <v>476000</v>
      </c>
      <c r="K152" s="52">
        <v>164200</v>
      </c>
      <c r="L152" s="217">
        <v>0.69</v>
      </c>
      <c r="M152" s="52">
        <v>293900</v>
      </c>
      <c r="N152" s="52">
        <v>50300</v>
      </c>
      <c r="O152" s="217">
        <v>0.78</v>
      </c>
      <c r="Q152" s="4"/>
      <c r="R152" s="4"/>
      <c r="S152" s="4"/>
      <c r="T152" s="4"/>
      <c r="U152" s="4"/>
      <c r="V152" s="4"/>
      <c r="W152" s="4"/>
      <c r="X152" s="4"/>
      <c r="Y152" s="4"/>
      <c r="Z152" s="4"/>
    </row>
    <row r="153" spans="2:26" x14ac:dyDescent="0.2">
      <c r="B153" s="74" t="s">
        <v>243</v>
      </c>
      <c r="C153" s="52">
        <v>1895</v>
      </c>
      <c r="D153" s="52">
        <v>93000</v>
      </c>
      <c r="E153" s="52">
        <v>76600</v>
      </c>
      <c r="F153" s="217">
        <v>0.39</v>
      </c>
      <c r="G153" s="52">
        <v>74400</v>
      </c>
      <c r="H153" s="52">
        <v>61600</v>
      </c>
      <c r="I153" s="217">
        <v>0.41</v>
      </c>
      <c r="J153" s="52">
        <v>543100</v>
      </c>
      <c r="K153" s="52">
        <v>238000</v>
      </c>
      <c r="L153" s="217">
        <v>0.68</v>
      </c>
      <c r="M153" s="52">
        <v>348600</v>
      </c>
      <c r="N153" s="52">
        <v>63400</v>
      </c>
      <c r="O153" s="217">
        <v>0.78</v>
      </c>
      <c r="Q153" s="4"/>
      <c r="R153" s="4"/>
      <c r="S153" s="4"/>
      <c r="T153" s="4"/>
      <c r="U153" s="4"/>
      <c r="V153" s="4"/>
      <c r="W153" s="4"/>
      <c r="X153" s="4"/>
      <c r="Y153" s="4"/>
      <c r="Z153" s="4"/>
    </row>
    <row r="154" spans="2:26" s="60" customFormat="1" x14ac:dyDescent="0.2">
      <c r="B154" s="71" t="s">
        <v>244</v>
      </c>
      <c r="C154" s="83">
        <v>19510</v>
      </c>
      <c r="D154" s="83">
        <v>87900</v>
      </c>
      <c r="E154" s="83">
        <v>71100</v>
      </c>
      <c r="F154" s="215">
        <v>0.4</v>
      </c>
      <c r="G154" s="83">
        <v>68800</v>
      </c>
      <c r="H154" s="83">
        <v>56200</v>
      </c>
      <c r="I154" s="215">
        <v>0.42</v>
      </c>
      <c r="J154" s="83">
        <v>514600</v>
      </c>
      <c r="K154" s="83">
        <v>197300</v>
      </c>
      <c r="L154" s="215">
        <v>0.7</v>
      </c>
      <c r="M154" s="83">
        <v>291800</v>
      </c>
      <c r="N154" s="83">
        <v>42400</v>
      </c>
      <c r="O154" s="215">
        <v>0.81</v>
      </c>
      <c r="Q154" s="4"/>
      <c r="R154" s="4"/>
      <c r="S154" s="4"/>
      <c r="T154" s="4"/>
      <c r="U154" s="4"/>
      <c r="V154" s="4"/>
      <c r="W154" s="4"/>
      <c r="X154" s="4"/>
      <c r="Y154" s="4"/>
      <c r="Z154" s="4"/>
    </row>
    <row r="155" spans="2:26" x14ac:dyDescent="0.2">
      <c r="B155" s="74" t="s">
        <v>245</v>
      </c>
      <c r="C155" s="52">
        <v>502</v>
      </c>
      <c r="D155" s="52">
        <v>91200</v>
      </c>
      <c r="E155" s="52">
        <v>78600</v>
      </c>
      <c r="F155" s="217">
        <v>0.38</v>
      </c>
      <c r="G155" s="52">
        <v>70000</v>
      </c>
      <c r="H155" s="52">
        <v>59900</v>
      </c>
      <c r="I155" s="217">
        <v>0.4</v>
      </c>
      <c r="J155" s="52">
        <v>476100</v>
      </c>
      <c r="K155" s="52">
        <v>265800</v>
      </c>
      <c r="L155" s="217">
        <v>0.65</v>
      </c>
      <c r="M155" s="52">
        <v>224700</v>
      </c>
      <c r="N155" s="52">
        <v>38100</v>
      </c>
      <c r="O155" s="217">
        <v>0.78</v>
      </c>
      <c r="Q155" s="4"/>
      <c r="R155" s="4"/>
      <c r="S155" s="4"/>
      <c r="T155" s="4"/>
      <c r="U155" s="4"/>
      <c r="V155" s="4"/>
      <c r="W155" s="4"/>
      <c r="X155" s="4"/>
      <c r="Y155" s="4"/>
      <c r="Z155" s="4"/>
    </row>
    <row r="156" spans="2:26" s="57" customFormat="1" x14ac:dyDescent="0.2">
      <c r="B156" s="74" t="s">
        <v>246</v>
      </c>
      <c r="C156" s="52">
        <v>807</v>
      </c>
      <c r="D156" s="52">
        <v>92400</v>
      </c>
      <c r="E156" s="52">
        <v>74600</v>
      </c>
      <c r="F156" s="217">
        <v>0.41</v>
      </c>
      <c r="G156" s="52">
        <v>70600</v>
      </c>
      <c r="H156" s="52">
        <v>57600</v>
      </c>
      <c r="I156" s="217">
        <v>0.43</v>
      </c>
      <c r="J156" s="52">
        <v>550000</v>
      </c>
      <c r="K156" s="52">
        <v>274500</v>
      </c>
      <c r="L156" s="217">
        <v>0.67</v>
      </c>
      <c r="M156" s="52">
        <v>284200</v>
      </c>
      <c r="N156" s="52">
        <v>42700</v>
      </c>
      <c r="O156" s="217">
        <v>0.79</v>
      </c>
      <c r="Q156" s="4"/>
      <c r="R156" s="4"/>
      <c r="S156" s="4"/>
      <c r="T156" s="4"/>
      <c r="U156" s="4"/>
      <c r="V156" s="4"/>
      <c r="W156" s="4"/>
      <c r="X156" s="4"/>
      <c r="Y156" s="4"/>
      <c r="Z156" s="4"/>
    </row>
    <row r="157" spans="2:26" x14ac:dyDescent="0.2">
      <c r="B157" s="74" t="s">
        <v>247</v>
      </c>
      <c r="C157" s="52">
        <v>1012</v>
      </c>
      <c r="D157" s="52">
        <v>97900</v>
      </c>
      <c r="E157" s="52">
        <v>74300</v>
      </c>
      <c r="F157" s="217">
        <v>0.41</v>
      </c>
      <c r="G157" s="52">
        <v>76400</v>
      </c>
      <c r="H157" s="52">
        <v>57900</v>
      </c>
      <c r="I157" s="217">
        <v>0.43</v>
      </c>
      <c r="J157" s="52">
        <v>530200</v>
      </c>
      <c r="K157" s="52">
        <v>184900</v>
      </c>
      <c r="L157" s="217">
        <v>0.71</v>
      </c>
      <c r="M157" s="52">
        <v>263800</v>
      </c>
      <c r="N157" s="52">
        <v>35100</v>
      </c>
      <c r="O157" s="217">
        <v>0.83</v>
      </c>
      <c r="Q157" s="4"/>
      <c r="R157" s="4"/>
      <c r="S157" s="4"/>
      <c r="T157" s="4"/>
      <c r="U157" s="4"/>
      <c r="V157" s="4"/>
      <c r="W157" s="4"/>
      <c r="X157" s="4"/>
      <c r="Y157" s="4"/>
      <c r="Z157" s="4"/>
    </row>
    <row r="158" spans="2:26" x14ac:dyDescent="0.2">
      <c r="B158" s="74" t="s">
        <v>248</v>
      </c>
      <c r="C158" s="52">
        <v>629</v>
      </c>
      <c r="D158" s="52">
        <v>96600</v>
      </c>
      <c r="E158" s="52">
        <v>65700</v>
      </c>
      <c r="F158" s="217">
        <v>0.46</v>
      </c>
      <c r="G158" s="52">
        <v>78000</v>
      </c>
      <c r="H158" s="52">
        <v>52600</v>
      </c>
      <c r="I158" s="217">
        <v>0.5</v>
      </c>
      <c r="J158" s="52">
        <v>580200</v>
      </c>
      <c r="K158" s="52">
        <v>149000</v>
      </c>
      <c r="L158" s="217">
        <v>0.73</v>
      </c>
      <c r="M158" s="52">
        <v>347800</v>
      </c>
      <c r="N158" s="52">
        <v>54000</v>
      </c>
      <c r="O158" s="217">
        <v>0.84</v>
      </c>
      <c r="Q158" s="4"/>
      <c r="R158" s="4"/>
      <c r="S158" s="4"/>
      <c r="T158" s="4"/>
      <c r="U158" s="4"/>
      <c r="V158" s="4"/>
      <c r="W158" s="4"/>
      <c r="X158" s="4"/>
      <c r="Y158" s="4"/>
      <c r="Z158" s="4"/>
    </row>
    <row r="159" spans="2:26" x14ac:dyDescent="0.2">
      <c r="B159" s="74" t="s">
        <v>249</v>
      </c>
      <c r="C159" s="52">
        <v>311</v>
      </c>
      <c r="D159" s="52">
        <v>91500</v>
      </c>
      <c r="E159" s="52">
        <v>78500</v>
      </c>
      <c r="F159" s="217">
        <v>0.39</v>
      </c>
      <c r="G159" s="52">
        <v>71000</v>
      </c>
      <c r="H159" s="52">
        <v>61700</v>
      </c>
      <c r="I159" s="217">
        <v>0.41</v>
      </c>
      <c r="J159" s="52">
        <v>499500</v>
      </c>
      <c r="K159" s="52">
        <v>402400</v>
      </c>
      <c r="L159" s="217">
        <v>0.56000000000000005</v>
      </c>
      <c r="M159" s="52">
        <v>254100</v>
      </c>
      <c r="N159" s="52">
        <v>61000</v>
      </c>
      <c r="O159" s="217">
        <v>0.72</v>
      </c>
      <c r="Q159" s="4"/>
      <c r="R159" s="4"/>
      <c r="S159" s="4"/>
      <c r="T159" s="4"/>
      <c r="U159" s="4"/>
      <c r="V159" s="4"/>
      <c r="W159" s="4"/>
      <c r="X159" s="4"/>
      <c r="Y159" s="4"/>
      <c r="Z159" s="4"/>
    </row>
    <row r="160" spans="2:26" x14ac:dyDescent="0.2">
      <c r="B160" s="74" t="s">
        <v>250</v>
      </c>
      <c r="C160" s="52">
        <v>358</v>
      </c>
      <c r="D160" s="52">
        <v>101100</v>
      </c>
      <c r="E160" s="52">
        <v>69500</v>
      </c>
      <c r="F160" s="217">
        <v>0.47</v>
      </c>
      <c r="G160" s="52">
        <v>78000</v>
      </c>
      <c r="H160" s="52">
        <v>54100</v>
      </c>
      <c r="I160" s="217">
        <v>0.49</v>
      </c>
      <c r="J160" s="52">
        <v>566000</v>
      </c>
      <c r="K160" s="52">
        <v>187000</v>
      </c>
      <c r="L160" s="217">
        <v>0.72</v>
      </c>
      <c r="M160" s="52">
        <v>302800</v>
      </c>
      <c r="N160" s="52">
        <v>51800</v>
      </c>
      <c r="O160" s="217">
        <v>0.8</v>
      </c>
      <c r="Q160" s="4"/>
      <c r="R160" s="4"/>
      <c r="S160" s="4"/>
      <c r="T160" s="4"/>
      <c r="U160" s="4"/>
      <c r="V160" s="4"/>
      <c r="W160" s="4"/>
      <c r="X160" s="4"/>
      <c r="Y160" s="4"/>
      <c r="Z160" s="4"/>
    </row>
    <row r="161" spans="2:26" x14ac:dyDescent="0.2">
      <c r="B161" s="74" t="s">
        <v>251</v>
      </c>
      <c r="C161" s="52">
        <v>1534</v>
      </c>
      <c r="D161" s="52">
        <v>80100</v>
      </c>
      <c r="E161" s="52">
        <v>68200</v>
      </c>
      <c r="F161" s="217">
        <v>0.37</v>
      </c>
      <c r="G161" s="52">
        <v>63400</v>
      </c>
      <c r="H161" s="52">
        <v>54900</v>
      </c>
      <c r="I161" s="217">
        <v>0.39</v>
      </c>
      <c r="J161" s="52">
        <v>428100</v>
      </c>
      <c r="K161" s="52">
        <v>134900</v>
      </c>
      <c r="L161" s="217">
        <v>0.69</v>
      </c>
      <c r="M161" s="52">
        <v>255500</v>
      </c>
      <c r="N161" s="52">
        <v>43200</v>
      </c>
      <c r="O161" s="217">
        <v>0.78</v>
      </c>
      <c r="Q161" s="4"/>
      <c r="R161" s="4"/>
      <c r="S161" s="4"/>
      <c r="T161" s="4"/>
      <c r="U161" s="4"/>
      <c r="V161" s="4"/>
      <c r="W161" s="4"/>
      <c r="X161" s="4"/>
      <c r="Y161" s="4"/>
      <c r="Z161" s="4"/>
    </row>
    <row r="162" spans="2:26" x14ac:dyDescent="0.2">
      <c r="B162" s="74" t="s">
        <v>252</v>
      </c>
      <c r="C162" s="52">
        <v>588</v>
      </c>
      <c r="D162" s="52">
        <v>83800</v>
      </c>
      <c r="E162" s="52">
        <v>70100</v>
      </c>
      <c r="F162" s="217">
        <v>0.36</v>
      </c>
      <c r="G162" s="52">
        <v>65000</v>
      </c>
      <c r="H162" s="52">
        <v>56000</v>
      </c>
      <c r="I162" s="217">
        <v>0.38</v>
      </c>
      <c r="J162" s="52">
        <v>474400</v>
      </c>
      <c r="K162" s="52">
        <v>271500</v>
      </c>
      <c r="L162" s="217">
        <v>0.62</v>
      </c>
      <c r="M162" s="52">
        <v>246600</v>
      </c>
      <c r="N162" s="52">
        <v>52200</v>
      </c>
      <c r="O162" s="217">
        <v>0.74</v>
      </c>
      <c r="Q162" s="4"/>
      <c r="R162" s="4"/>
      <c r="S162" s="4"/>
      <c r="T162" s="4"/>
      <c r="U162" s="4"/>
      <c r="V162" s="4"/>
      <c r="W162" s="4"/>
      <c r="X162" s="4"/>
      <c r="Y162" s="4"/>
      <c r="Z162" s="4"/>
    </row>
    <row r="163" spans="2:26" x14ac:dyDescent="0.2">
      <c r="B163" s="74" t="s">
        <v>253</v>
      </c>
      <c r="C163" s="52">
        <v>659</v>
      </c>
      <c r="D163" s="52">
        <v>89900</v>
      </c>
      <c r="E163" s="52">
        <v>76800</v>
      </c>
      <c r="F163" s="217">
        <v>0.39</v>
      </c>
      <c r="G163" s="52">
        <v>69300</v>
      </c>
      <c r="H163" s="52">
        <v>59100</v>
      </c>
      <c r="I163" s="217">
        <v>0.41</v>
      </c>
      <c r="J163" s="52">
        <v>580200</v>
      </c>
      <c r="K163" s="52">
        <v>405900</v>
      </c>
      <c r="L163" s="217">
        <v>0.62</v>
      </c>
      <c r="M163" s="52">
        <v>298500</v>
      </c>
      <c r="N163" s="52">
        <v>49900</v>
      </c>
      <c r="O163" s="217">
        <v>0.78</v>
      </c>
      <c r="Q163" s="4"/>
      <c r="R163" s="4"/>
      <c r="S163" s="4"/>
      <c r="T163" s="4"/>
      <c r="U163" s="4"/>
      <c r="V163" s="4"/>
      <c r="W163" s="4"/>
      <c r="X163" s="4"/>
      <c r="Y163" s="4"/>
      <c r="Z163" s="4"/>
    </row>
    <row r="164" spans="2:26" x14ac:dyDescent="0.2">
      <c r="B164" s="74" t="s">
        <v>254</v>
      </c>
      <c r="C164" s="52">
        <v>733</v>
      </c>
      <c r="D164" s="52">
        <v>86500</v>
      </c>
      <c r="E164" s="52">
        <v>74100</v>
      </c>
      <c r="F164" s="217">
        <v>0.38</v>
      </c>
      <c r="G164" s="52">
        <v>66900</v>
      </c>
      <c r="H164" s="52">
        <v>57400</v>
      </c>
      <c r="I164" s="217">
        <v>0.39</v>
      </c>
      <c r="J164" s="52">
        <v>428800</v>
      </c>
      <c r="K164" s="52">
        <v>108100</v>
      </c>
      <c r="L164" s="217">
        <v>0.7</v>
      </c>
      <c r="M164" s="52">
        <v>242100</v>
      </c>
      <c r="N164" s="52">
        <v>35300</v>
      </c>
      <c r="O164" s="217">
        <v>0.79</v>
      </c>
      <c r="Q164" s="4"/>
      <c r="R164" s="4"/>
      <c r="S164" s="4"/>
      <c r="T164" s="4"/>
      <c r="U164" s="4"/>
      <c r="V164" s="4"/>
      <c r="W164" s="4"/>
      <c r="X164" s="4"/>
      <c r="Y164" s="4"/>
      <c r="Z164" s="4"/>
    </row>
    <row r="165" spans="2:26" x14ac:dyDescent="0.2">
      <c r="B165" s="74" t="s">
        <v>255</v>
      </c>
      <c r="C165" s="52">
        <v>112</v>
      </c>
      <c r="D165" s="52">
        <v>118200</v>
      </c>
      <c r="E165" s="52">
        <v>73900</v>
      </c>
      <c r="F165" s="217">
        <v>0.51</v>
      </c>
      <c r="G165" s="52">
        <v>96700</v>
      </c>
      <c r="H165" s="52">
        <v>57900</v>
      </c>
      <c r="I165" s="217">
        <v>0.54</v>
      </c>
      <c r="J165" s="52">
        <v>1104700</v>
      </c>
      <c r="K165" s="52">
        <v>262400</v>
      </c>
      <c r="L165" s="217">
        <v>0.83</v>
      </c>
      <c r="M165" s="52">
        <v>730000</v>
      </c>
      <c r="N165" s="52">
        <v>41600</v>
      </c>
      <c r="O165" s="217">
        <v>0.92</v>
      </c>
      <c r="Q165" s="4"/>
      <c r="R165" s="4"/>
      <c r="S165" s="4"/>
      <c r="T165" s="4"/>
      <c r="U165" s="4"/>
      <c r="V165" s="4"/>
      <c r="W165" s="4"/>
      <c r="X165" s="4"/>
      <c r="Y165" s="4"/>
      <c r="Z165" s="4"/>
    </row>
    <row r="166" spans="2:26" x14ac:dyDescent="0.2">
      <c r="B166" s="74" t="s">
        <v>256</v>
      </c>
      <c r="C166" s="52">
        <v>198</v>
      </c>
      <c r="D166" s="52">
        <v>99700</v>
      </c>
      <c r="E166" s="52">
        <v>76400</v>
      </c>
      <c r="F166" s="217">
        <v>0.43</v>
      </c>
      <c r="G166" s="52">
        <v>77300</v>
      </c>
      <c r="H166" s="52">
        <v>58700</v>
      </c>
      <c r="I166" s="217">
        <v>0.46</v>
      </c>
      <c r="J166" s="52">
        <v>857100</v>
      </c>
      <c r="K166" s="52">
        <v>386400</v>
      </c>
      <c r="L166" s="217">
        <v>0.71</v>
      </c>
      <c r="M166" s="52">
        <v>506500</v>
      </c>
      <c r="N166" s="52">
        <v>52500</v>
      </c>
      <c r="O166" s="217">
        <v>0.86</v>
      </c>
      <c r="Q166" s="4"/>
      <c r="R166" s="4"/>
      <c r="S166" s="4"/>
      <c r="T166" s="4"/>
      <c r="U166" s="4"/>
      <c r="V166" s="4"/>
      <c r="W166" s="4"/>
      <c r="X166" s="4"/>
      <c r="Y166" s="4"/>
      <c r="Z166" s="4"/>
    </row>
    <row r="167" spans="2:26" x14ac:dyDescent="0.2">
      <c r="B167" s="74" t="s">
        <v>257</v>
      </c>
      <c r="C167" s="52">
        <v>1868</v>
      </c>
      <c r="D167" s="52">
        <v>89700</v>
      </c>
      <c r="E167" s="52">
        <v>73400</v>
      </c>
      <c r="F167" s="217">
        <v>0.41</v>
      </c>
      <c r="G167" s="52">
        <v>70300</v>
      </c>
      <c r="H167" s="52">
        <v>57900</v>
      </c>
      <c r="I167" s="217">
        <v>0.42</v>
      </c>
      <c r="J167" s="52">
        <v>469700</v>
      </c>
      <c r="K167" s="52">
        <v>223400</v>
      </c>
      <c r="L167" s="217">
        <v>0.66</v>
      </c>
      <c r="M167" s="52">
        <v>247600</v>
      </c>
      <c r="N167" s="52">
        <v>34100</v>
      </c>
      <c r="O167" s="217">
        <v>0.79</v>
      </c>
      <c r="Q167" s="4"/>
      <c r="R167" s="4"/>
      <c r="S167" s="4"/>
      <c r="T167" s="4"/>
      <c r="U167" s="4"/>
      <c r="V167" s="4"/>
      <c r="W167" s="4"/>
      <c r="X167" s="4"/>
      <c r="Y167" s="4"/>
      <c r="Z167" s="4"/>
    </row>
    <row r="168" spans="2:26" x14ac:dyDescent="0.2">
      <c r="B168" s="74" t="s">
        <v>258</v>
      </c>
      <c r="C168" s="52">
        <v>662</v>
      </c>
      <c r="D168" s="52">
        <v>81700</v>
      </c>
      <c r="E168" s="52">
        <v>65100</v>
      </c>
      <c r="F168" s="217">
        <v>0.38</v>
      </c>
      <c r="G168" s="52">
        <v>62900</v>
      </c>
      <c r="H168" s="52">
        <v>51800</v>
      </c>
      <c r="I168" s="217">
        <v>0.39</v>
      </c>
      <c r="J168" s="52">
        <v>447700</v>
      </c>
      <c r="K168" s="52">
        <v>151500</v>
      </c>
      <c r="L168" s="217">
        <v>0.69</v>
      </c>
      <c r="M168" s="52">
        <v>229900</v>
      </c>
      <c r="N168" s="52">
        <v>36200</v>
      </c>
      <c r="O168" s="217">
        <v>0.78</v>
      </c>
      <c r="Q168" s="4"/>
      <c r="R168" s="4"/>
      <c r="S168" s="4"/>
      <c r="T168" s="4"/>
      <c r="U168" s="4"/>
      <c r="V168" s="4"/>
      <c r="W168" s="4"/>
      <c r="X168" s="4"/>
      <c r="Y168" s="4"/>
      <c r="Z168" s="4"/>
    </row>
    <row r="169" spans="2:26" x14ac:dyDescent="0.2">
      <c r="B169" s="74" t="s">
        <v>422</v>
      </c>
      <c r="C169" s="52">
        <v>4326</v>
      </c>
      <c r="D169" s="52">
        <v>84500</v>
      </c>
      <c r="E169" s="52">
        <v>67900</v>
      </c>
      <c r="F169" s="217">
        <v>0.41</v>
      </c>
      <c r="G169" s="52">
        <v>67200</v>
      </c>
      <c r="H169" s="52">
        <v>54900</v>
      </c>
      <c r="I169" s="217">
        <v>0.43</v>
      </c>
      <c r="J169" s="52">
        <v>564400</v>
      </c>
      <c r="K169" s="52">
        <v>126200</v>
      </c>
      <c r="L169" s="217">
        <v>0.76</v>
      </c>
      <c r="M169" s="52">
        <v>369300</v>
      </c>
      <c r="N169" s="52">
        <v>38300</v>
      </c>
      <c r="O169" s="217">
        <v>0.85</v>
      </c>
      <c r="Q169" s="4"/>
      <c r="R169" s="4"/>
      <c r="S169" s="4"/>
      <c r="T169" s="4"/>
      <c r="U169" s="4"/>
      <c r="V169" s="4"/>
      <c r="W169" s="4"/>
      <c r="X169" s="4"/>
      <c r="Y169" s="4"/>
      <c r="Z169" s="4"/>
    </row>
    <row r="170" spans="2:26" x14ac:dyDescent="0.2">
      <c r="B170" s="74" t="s">
        <v>259</v>
      </c>
      <c r="C170" s="52">
        <v>819</v>
      </c>
      <c r="D170" s="52">
        <v>93000</v>
      </c>
      <c r="E170" s="52">
        <v>79700</v>
      </c>
      <c r="F170" s="217">
        <v>0.38</v>
      </c>
      <c r="G170" s="52">
        <v>71800</v>
      </c>
      <c r="H170" s="52">
        <v>61000</v>
      </c>
      <c r="I170" s="217">
        <v>0.4</v>
      </c>
      <c r="J170" s="52">
        <v>488100</v>
      </c>
      <c r="K170" s="52">
        <v>331300</v>
      </c>
      <c r="L170" s="217">
        <v>0.62</v>
      </c>
      <c r="M170" s="52">
        <v>240000</v>
      </c>
      <c r="N170" s="52">
        <v>53700</v>
      </c>
      <c r="O170" s="217">
        <v>0.76</v>
      </c>
      <c r="Q170" s="4"/>
      <c r="R170" s="4"/>
      <c r="S170" s="4"/>
      <c r="T170" s="4"/>
      <c r="U170" s="4"/>
      <c r="V170" s="4"/>
      <c r="W170" s="4"/>
      <c r="X170" s="4"/>
      <c r="Y170" s="4"/>
      <c r="Z170" s="4"/>
    </row>
    <row r="171" spans="2:26" x14ac:dyDescent="0.2">
      <c r="B171" s="74" t="s">
        <v>260</v>
      </c>
      <c r="C171" s="52">
        <v>489</v>
      </c>
      <c r="D171" s="52">
        <v>89500</v>
      </c>
      <c r="E171" s="52">
        <v>71900</v>
      </c>
      <c r="F171" s="217">
        <v>0.42</v>
      </c>
      <c r="G171" s="52">
        <v>69800</v>
      </c>
      <c r="H171" s="52">
        <v>56100</v>
      </c>
      <c r="I171" s="217">
        <v>0.44</v>
      </c>
      <c r="J171" s="52">
        <v>570300</v>
      </c>
      <c r="K171" s="52">
        <v>270400</v>
      </c>
      <c r="L171" s="217">
        <v>0.67</v>
      </c>
      <c r="M171" s="52">
        <v>281400</v>
      </c>
      <c r="N171" s="52">
        <v>52300</v>
      </c>
      <c r="O171" s="217">
        <v>0.77</v>
      </c>
      <c r="Q171" s="4"/>
      <c r="R171" s="4"/>
      <c r="S171" s="4"/>
      <c r="T171" s="4"/>
      <c r="U171" s="4"/>
      <c r="V171" s="4"/>
      <c r="W171" s="4"/>
      <c r="X171" s="4"/>
      <c r="Y171" s="4"/>
      <c r="Z171" s="4"/>
    </row>
    <row r="172" spans="2:26" x14ac:dyDescent="0.2">
      <c r="B172" s="74" t="s">
        <v>261</v>
      </c>
      <c r="C172" s="52">
        <v>2284</v>
      </c>
      <c r="D172" s="52">
        <v>86000</v>
      </c>
      <c r="E172" s="52">
        <v>70500</v>
      </c>
      <c r="F172" s="217">
        <v>0.4</v>
      </c>
      <c r="G172" s="52">
        <v>67500</v>
      </c>
      <c r="H172" s="52">
        <v>55700</v>
      </c>
      <c r="I172" s="217">
        <v>0.42</v>
      </c>
      <c r="J172" s="52">
        <v>480700</v>
      </c>
      <c r="K172" s="52">
        <v>163400</v>
      </c>
      <c r="L172" s="217">
        <v>0.69</v>
      </c>
      <c r="M172" s="52">
        <v>269300</v>
      </c>
      <c r="N172" s="52">
        <v>45600</v>
      </c>
      <c r="O172" s="217">
        <v>0.78</v>
      </c>
      <c r="Q172" s="4"/>
      <c r="R172" s="4"/>
      <c r="S172" s="4"/>
      <c r="T172" s="4"/>
      <c r="U172" s="4"/>
      <c r="V172" s="4"/>
      <c r="W172" s="4"/>
      <c r="X172" s="4"/>
      <c r="Y172" s="4"/>
      <c r="Z172" s="4"/>
    </row>
    <row r="173" spans="2:26" x14ac:dyDescent="0.2">
      <c r="B173" s="74" t="s">
        <v>262</v>
      </c>
      <c r="C173" s="52">
        <v>1619</v>
      </c>
      <c r="D173" s="52">
        <v>85300</v>
      </c>
      <c r="E173" s="52">
        <v>72300</v>
      </c>
      <c r="F173" s="217">
        <v>0.39</v>
      </c>
      <c r="G173" s="52">
        <v>66200</v>
      </c>
      <c r="H173" s="52">
        <v>56700</v>
      </c>
      <c r="I173" s="217">
        <v>0.41</v>
      </c>
      <c r="J173" s="52">
        <v>480900</v>
      </c>
      <c r="K173" s="52">
        <v>255800</v>
      </c>
      <c r="L173" s="217">
        <v>0.66</v>
      </c>
      <c r="M173" s="52">
        <v>260900</v>
      </c>
      <c r="N173" s="52">
        <v>41800</v>
      </c>
      <c r="O173" s="217">
        <v>0.78</v>
      </c>
      <c r="Q173" s="4"/>
      <c r="R173" s="4"/>
      <c r="S173" s="4"/>
      <c r="T173" s="4"/>
      <c r="U173" s="4"/>
      <c r="V173" s="4"/>
      <c r="W173" s="4"/>
      <c r="X173" s="4"/>
      <c r="Y173" s="4"/>
      <c r="Z173" s="4"/>
    </row>
    <row r="174" spans="2:26" s="60" customFormat="1" x14ac:dyDescent="0.2">
      <c r="B174" s="71" t="s">
        <v>263</v>
      </c>
      <c r="C174" s="83">
        <v>26804</v>
      </c>
      <c r="D174" s="83">
        <v>91000</v>
      </c>
      <c r="E174" s="83">
        <v>73200</v>
      </c>
      <c r="F174" s="215">
        <v>0.41</v>
      </c>
      <c r="G174" s="83">
        <v>72700</v>
      </c>
      <c r="H174" s="83">
        <v>59100</v>
      </c>
      <c r="I174" s="215">
        <v>0.43</v>
      </c>
      <c r="J174" s="83">
        <v>521100</v>
      </c>
      <c r="K174" s="83">
        <v>157700</v>
      </c>
      <c r="L174" s="215">
        <v>0.73</v>
      </c>
      <c r="M174" s="83">
        <v>330300</v>
      </c>
      <c r="N174" s="83">
        <v>42100</v>
      </c>
      <c r="O174" s="215">
        <v>0.82</v>
      </c>
      <c r="Q174" s="4"/>
      <c r="R174" s="4"/>
      <c r="S174" s="4"/>
      <c r="T174" s="4"/>
      <c r="U174" s="4"/>
      <c r="V174" s="4"/>
      <c r="W174" s="4"/>
      <c r="X174" s="4"/>
      <c r="Y174" s="4"/>
      <c r="Z174" s="4"/>
    </row>
    <row r="175" spans="2:26" x14ac:dyDescent="0.2">
      <c r="B175" s="74" t="s">
        <v>264</v>
      </c>
      <c r="C175" s="52">
        <v>457</v>
      </c>
      <c r="D175" s="52">
        <v>78200</v>
      </c>
      <c r="E175" s="52">
        <v>67100</v>
      </c>
      <c r="F175" s="217">
        <v>0.35</v>
      </c>
      <c r="G175" s="52">
        <v>60000</v>
      </c>
      <c r="H175" s="52">
        <v>52200</v>
      </c>
      <c r="I175" s="217">
        <v>0.37</v>
      </c>
      <c r="J175" s="52">
        <v>465400</v>
      </c>
      <c r="K175" s="52">
        <v>380100</v>
      </c>
      <c r="L175" s="217">
        <v>0.54</v>
      </c>
      <c r="M175" s="52">
        <v>264600</v>
      </c>
      <c r="N175" s="52">
        <v>86400</v>
      </c>
      <c r="O175" s="217">
        <v>0.68</v>
      </c>
      <c r="Q175" s="4"/>
      <c r="R175" s="4"/>
      <c r="S175" s="4"/>
      <c r="T175" s="4"/>
      <c r="U175" s="4"/>
      <c r="V175" s="4"/>
      <c r="W175" s="4"/>
      <c r="X175" s="4"/>
      <c r="Y175" s="4"/>
      <c r="Z175" s="4"/>
    </row>
    <row r="176" spans="2:26" s="57" customFormat="1" x14ac:dyDescent="0.2">
      <c r="B176" s="74" t="s">
        <v>265</v>
      </c>
      <c r="C176" s="52">
        <v>3137</v>
      </c>
      <c r="D176" s="52">
        <v>87900</v>
      </c>
      <c r="E176" s="52">
        <v>75700</v>
      </c>
      <c r="F176" s="217">
        <v>0.37</v>
      </c>
      <c r="G176" s="52">
        <v>72400</v>
      </c>
      <c r="H176" s="52">
        <v>62400</v>
      </c>
      <c r="I176" s="217">
        <v>0.38</v>
      </c>
      <c r="J176" s="52">
        <v>368600</v>
      </c>
      <c r="K176" s="52">
        <v>88200</v>
      </c>
      <c r="L176" s="217">
        <v>0.72</v>
      </c>
      <c r="M176" s="52">
        <v>237900</v>
      </c>
      <c r="N176" s="52">
        <v>33800</v>
      </c>
      <c r="O176" s="217">
        <v>0.79</v>
      </c>
      <c r="Q176" s="4"/>
      <c r="R176" s="4"/>
      <c r="S176" s="4"/>
      <c r="T176" s="4"/>
      <c r="U176" s="4"/>
      <c r="V176" s="4"/>
      <c r="W176" s="4"/>
      <c r="X176" s="4"/>
      <c r="Y176" s="4"/>
      <c r="Z176" s="4"/>
    </row>
    <row r="177" spans="2:26" x14ac:dyDescent="0.2">
      <c r="B177" s="74" t="s">
        <v>266</v>
      </c>
      <c r="C177" s="52">
        <v>2100</v>
      </c>
      <c r="D177" s="52">
        <v>114900</v>
      </c>
      <c r="E177" s="52">
        <v>89900</v>
      </c>
      <c r="F177" s="217">
        <v>0.45</v>
      </c>
      <c r="G177" s="52">
        <v>90600</v>
      </c>
      <c r="H177" s="52">
        <v>71100</v>
      </c>
      <c r="I177" s="217">
        <v>0.46</v>
      </c>
      <c r="J177" s="52">
        <v>787200</v>
      </c>
      <c r="K177" s="52">
        <v>473500</v>
      </c>
      <c r="L177" s="217">
        <v>0.65</v>
      </c>
      <c r="M177" s="52">
        <v>469000</v>
      </c>
      <c r="N177" s="52">
        <v>77100</v>
      </c>
      <c r="O177" s="217">
        <v>0.78</v>
      </c>
      <c r="Q177" s="4"/>
      <c r="R177" s="4"/>
      <c r="S177" s="4"/>
      <c r="T177" s="4"/>
      <c r="U177" s="4"/>
      <c r="V177" s="4"/>
      <c r="W177" s="4"/>
      <c r="X177" s="4"/>
      <c r="Y177" s="4"/>
      <c r="Z177" s="4"/>
    </row>
    <row r="178" spans="2:26" x14ac:dyDescent="0.2">
      <c r="B178" s="74" t="s">
        <v>267</v>
      </c>
      <c r="C178" s="52">
        <v>6050</v>
      </c>
      <c r="D178" s="52">
        <v>84800</v>
      </c>
      <c r="E178" s="52">
        <v>70700</v>
      </c>
      <c r="F178" s="217">
        <v>0.4</v>
      </c>
      <c r="G178" s="52">
        <v>67000</v>
      </c>
      <c r="H178" s="52">
        <v>57400</v>
      </c>
      <c r="I178" s="217">
        <v>0.41</v>
      </c>
      <c r="J178" s="52">
        <v>431800</v>
      </c>
      <c r="K178" s="52">
        <v>140500</v>
      </c>
      <c r="L178" s="217">
        <v>0.69</v>
      </c>
      <c r="M178" s="52">
        <v>245000</v>
      </c>
      <c r="N178" s="52">
        <v>34700</v>
      </c>
      <c r="O178" s="217">
        <v>0.79</v>
      </c>
      <c r="Q178" s="4"/>
      <c r="R178" s="4"/>
      <c r="S178" s="4"/>
      <c r="T178" s="4"/>
      <c r="U178" s="4"/>
      <c r="V178" s="4"/>
      <c r="W178" s="4"/>
      <c r="X178" s="4"/>
      <c r="Y178" s="4"/>
      <c r="Z178" s="4"/>
    </row>
    <row r="179" spans="2:26" x14ac:dyDescent="0.2">
      <c r="B179" s="74" t="s">
        <v>268</v>
      </c>
      <c r="C179" s="52">
        <v>797</v>
      </c>
      <c r="D179" s="52">
        <v>85300</v>
      </c>
      <c r="E179" s="52">
        <v>71200</v>
      </c>
      <c r="F179" s="217">
        <v>0.39</v>
      </c>
      <c r="G179" s="52">
        <v>67500</v>
      </c>
      <c r="H179" s="52">
        <v>56700</v>
      </c>
      <c r="I179" s="217">
        <v>0.41</v>
      </c>
      <c r="J179" s="52">
        <v>437100</v>
      </c>
      <c r="K179" s="52">
        <v>193600</v>
      </c>
      <c r="L179" s="217">
        <v>0.69</v>
      </c>
      <c r="M179" s="52">
        <v>243300</v>
      </c>
      <c r="N179" s="52">
        <v>30200</v>
      </c>
      <c r="O179" s="217">
        <v>0.81</v>
      </c>
      <c r="Q179" s="4"/>
      <c r="R179" s="4"/>
      <c r="S179" s="4"/>
      <c r="T179" s="4"/>
      <c r="U179" s="4"/>
      <c r="V179" s="4"/>
      <c r="W179" s="4"/>
      <c r="X179" s="4"/>
      <c r="Y179" s="4"/>
      <c r="Z179" s="4"/>
    </row>
    <row r="180" spans="2:26" x14ac:dyDescent="0.2">
      <c r="B180" s="74" t="s">
        <v>269</v>
      </c>
      <c r="C180" s="52">
        <v>606</v>
      </c>
      <c r="D180" s="52">
        <v>82200</v>
      </c>
      <c r="E180" s="52">
        <v>69400</v>
      </c>
      <c r="F180" s="217">
        <v>0.38</v>
      </c>
      <c r="G180" s="52">
        <v>63800</v>
      </c>
      <c r="H180" s="52">
        <v>53300</v>
      </c>
      <c r="I180" s="217">
        <v>0.4</v>
      </c>
      <c r="J180" s="52">
        <v>416700</v>
      </c>
      <c r="K180" s="52">
        <v>264000</v>
      </c>
      <c r="L180" s="217">
        <v>0.62</v>
      </c>
      <c r="M180" s="52">
        <v>207900</v>
      </c>
      <c r="N180" s="52">
        <v>40500</v>
      </c>
      <c r="O180" s="217">
        <v>0.76</v>
      </c>
      <c r="Q180" s="4"/>
      <c r="R180" s="4"/>
      <c r="S180" s="4"/>
      <c r="T180" s="4"/>
      <c r="U180" s="4"/>
      <c r="V180" s="4"/>
      <c r="W180" s="4"/>
      <c r="X180" s="4"/>
      <c r="Y180" s="4"/>
      <c r="Z180" s="4"/>
    </row>
    <row r="181" spans="2:26" x14ac:dyDescent="0.2">
      <c r="B181" s="74" t="s">
        <v>270</v>
      </c>
      <c r="C181" s="52">
        <v>213</v>
      </c>
      <c r="D181" s="52">
        <v>123500</v>
      </c>
      <c r="E181" s="52">
        <v>89900</v>
      </c>
      <c r="F181" s="217">
        <v>0.47</v>
      </c>
      <c r="G181" s="52">
        <v>100000</v>
      </c>
      <c r="H181" s="52">
        <v>71000</v>
      </c>
      <c r="I181" s="217">
        <v>0.49</v>
      </c>
      <c r="J181" s="52">
        <v>884100</v>
      </c>
      <c r="K181" s="52">
        <v>587200</v>
      </c>
      <c r="L181" s="217">
        <v>0.62</v>
      </c>
      <c r="M181" s="52">
        <v>549900</v>
      </c>
      <c r="N181" s="52">
        <v>118600</v>
      </c>
      <c r="O181" s="217">
        <v>0.76</v>
      </c>
      <c r="Q181" s="4"/>
      <c r="R181" s="4"/>
      <c r="S181" s="4"/>
      <c r="T181" s="4"/>
      <c r="U181" s="4"/>
      <c r="V181" s="4"/>
      <c r="W181" s="4"/>
      <c r="X181" s="4"/>
      <c r="Y181" s="4"/>
      <c r="Z181" s="4"/>
    </row>
    <row r="182" spans="2:26" x14ac:dyDescent="0.2">
      <c r="B182" s="74" t="s">
        <v>271</v>
      </c>
      <c r="C182" s="52">
        <v>7680</v>
      </c>
      <c r="D182" s="52">
        <v>90200</v>
      </c>
      <c r="E182" s="52">
        <v>71500</v>
      </c>
      <c r="F182" s="217">
        <v>0.43</v>
      </c>
      <c r="G182" s="52">
        <v>73200</v>
      </c>
      <c r="H182" s="52">
        <v>58700</v>
      </c>
      <c r="I182" s="217">
        <v>0.44</v>
      </c>
      <c r="J182" s="52">
        <v>577900</v>
      </c>
      <c r="K182" s="52">
        <v>87600</v>
      </c>
      <c r="L182" s="217">
        <v>0.82</v>
      </c>
      <c r="M182" s="52">
        <v>431100</v>
      </c>
      <c r="N182" s="52">
        <v>39900</v>
      </c>
      <c r="O182" s="217">
        <v>0.87</v>
      </c>
      <c r="Q182" s="4"/>
      <c r="R182" s="4"/>
      <c r="S182" s="4"/>
      <c r="T182" s="4"/>
      <c r="U182" s="4"/>
      <c r="V182" s="4"/>
      <c r="W182" s="4"/>
      <c r="X182" s="4"/>
      <c r="Y182" s="4"/>
      <c r="Z182" s="4"/>
    </row>
    <row r="183" spans="2:26" x14ac:dyDescent="0.2">
      <c r="B183" s="74" t="s">
        <v>272</v>
      </c>
      <c r="C183" s="52">
        <v>470</v>
      </c>
      <c r="D183" s="52">
        <v>87200</v>
      </c>
      <c r="E183" s="52">
        <v>74600</v>
      </c>
      <c r="F183" s="217">
        <v>0.35</v>
      </c>
      <c r="G183" s="52">
        <v>66700</v>
      </c>
      <c r="H183" s="52">
        <v>59200</v>
      </c>
      <c r="I183" s="217">
        <v>0.37</v>
      </c>
      <c r="J183" s="52">
        <v>507000</v>
      </c>
      <c r="K183" s="52">
        <v>299900</v>
      </c>
      <c r="L183" s="217">
        <v>0.63</v>
      </c>
      <c r="M183" s="52">
        <v>281600</v>
      </c>
      <c r="N183" s="52">
        <v>65800</v>
      </c>
      <c r="O183" s="217">
        <v>0.74</v>
      </c>
      <c r="Q183" s="4"/>
      <c r="R183" s="4"/>
      <c r="S183" s="4"/>
      <c r="T183" s="4"/>
      <c r="U183" s="4"/>
      <c r="V183" s="4"/>
      <c r="W183" s="4"/>
      <c r="X183" s="4"/>
      <c r="Y183" s="4"/>
      <c r="Z183" s="4"/>
    </row>
    <row r="184" spans="2:26" x14ac:dyDescent="0.2">
      <c r="B184" s="74" t="s">
        <v>423</v>
      </c>
      <c r="C184" s="52">
        <v>1745</v>
      </c>
      <c r="D184" s="52">
        <v>84300</v>
      </c>
      <c r="E184" s="52">
        <v>70300</v>
      </c>
      <c r="F184" s="217">
        <v>0.4</v>
      </c>
      <c r="G184" s="52">
        <v>67700</v>
      </c>
      <c r="H184" s="52">
        <v>57500</v>
      </c>
      <c r="I184" s="217">
        <v>0.42</v>
      </c>
      <c r="J184" s="52">
        <v>418400</v>
      </c>
      <c r="K184" s="52">
        <v>95700</v>
      </c>
      <c r="L184" s="217">
        <v>0.74</v>
      </c>
      <c r="M184" s="52">
        <v>252000</v>
      </c>
      <c r="N184" s="52">
        <v>30000</v>
      </c>
      <c r="O184" s="217">
        <v>0.82</v>
      </c>
      <c r="Q184" s="4"/>
      <c r="R184" s="4"/>
      <c r="S184" s="4"/>
      <c r="T184" s="4"/>
      <c r="U184" s="4"/>
      <c r="V184" s="4"/>
      <c r="W184" s="4"/>
      <c r="X184" s="4"/>
      <c r="Y184" s="4"/>
      <c r="Z184" s="4"/>
    </row>
    <row r="185" spans="2:26" x14ac:dyDescent="0.2">
      <c r="B185" s="74" t="s">
        <v>273</v>
      </c>
      <c r="C185" s="52">
        <v>1120</v>
      </c>
      <c r="D185" s="52">
        <v>111100</v>
      </c>
      <c r="E185" s="52">
        <v>79900</v>
      </c>
      <c r="F185" s="217">
        <v>0.47</v>
      </c>
      <c r="G185" s="52">
        <v>89400</v>
      </c>
      <c r="H185" s="52">
        <v>65100</v>
      </c>
      <c r="I185" s="217">
        <v>0.49</v>
      </c>
      <c r="J185" s="52">
        <v>656000</v>
      </c>
      <c r="K185" s="52">
        <v>394500</v>
      </c>
      <c r="L185" s="217">
        <v>0.65</v>
      </c>
      <c r="M185" s="52">
        <v>374600</v>
      </c>
      <c r="N185" s="52">
        <v>70800</v>
      </c>
      <c r="O185" s="217">
        <v>0.77</v>
      </c>
      <c r="Q185" s="4"/>
      <c r="R185" s="4"/>
      <c r="S185" s="4"/>
      <c r="T185" s="4"/>
      <c r="U185" s="4"/>
      <c r="V185" s="4"/>
      <c r="W185" s="4"/>
      <c r="X185" s="4"/>
      <c r="Y185" s="4"/>
      <c r="Z185" s="4"/>
    </row>
    <row r="186" spans="2:26" x14ac:dyDescent="0.2">
      <c r="B186" s="74" t="s">
        <v>274</v>
      </c>
      <c r="C186" s="52">
        <v>603</v>
      </c>
      <c r="D186" s="52">
        <v>83300</v>
      </c>
      <c r="E186" s="52">
        <v>69900</v>
      </c>
      <c r="F186" s="217">
        <v>0.41</v>
      </c>
      <c r="G186" s="52">
        <v>65200</v>
      </c>
      <c r="H186" s="52">
        <v>55100</v>
      </c>
      <c r="I186" s="217">
        <v>0.43</v>
      </c>
      <c r="J186" s="52">
        <v>548800</v>
      </c>
      <c r="K186" s="52">
        <v>368200</v>
      </c>
      <c r="L186" s="217">
        <v>0.6</v>
      </c>
      <c r="M186" s="52">
        <v>309600</v>
      </c>
      <c r="N186" s="52">
        <v>79700</v>
      </c>
      <c r="O186" s="217">
        <v>0.72</v>
      </c>
      <c r="Q186" s="4"/>
      <c r="R186" s="4"/>
      <c r="S186" s="4"/>
      <c r="T186" s="4"/>
      <c r="U186" s="4"/>
      <c r="V186" s="4"/>
      <c r="W186" s="4"/>
      <c r="X186" s="4"/>
      <c r="Y186" s="4"/>
      <c r="Z186" s="4"/>
    </row>
    <row r="187" spans="2:26" x14ac:dyDescent="0.2">
      <c r="B187" s="74" t="s">
        <v>275</v>
      </c>
      <c r="C187" s="52">
        <v>1324</v>
      </c>
      <c r="D187" s="52">
        <v>95200</v>
      </c>
      <c r="E187" s="52">
        <v>77200</v>
      </c>
      <c r="F187" s="217">
        <v>0.41</v>
      </c>
      <c r="G187" s="52">
        <v>74300</v>
      </c>
      <c r="H187" s="52">
        <v>58900</v>
      </c>
      <c r="I187" s="217">
        <v>0.44</v>
      </c>
      <c r="J187" s="52">
        <v>595900</v>
      </c>
      <c r="K187" s="52">
        <v>352900</v>
      </c>
      <c r="L187" s="217">
        <v>0.65</v>
      </c>
      <c r="M187" s="52">
        <v>333100</v>
      </c>
      <c r="N187" s="52">
        <v>48100</v>
      </c>
      <c r="O187" s="217">
        <v>0.79</v>
      </c>
      <c r="Q187" s="4"/>
      <c r="R187" s="4"/>
      <c r="S187" s="4"/>
      <c r="T187" s="4"/>
      <c r="U187" s="4"/>
      <c r="V187" s="4"/>
      <c r="W187" s="4"/>
      <c r="X187" s="4"/>
      <c r="Y187" s="4"/>
      <c r="Z187" s="4"/>
    </row>
    <row r="188" spans="2:26" x14ac:dyDescent="0.2">
      <c r="B188" s="74" t="s">
        <v>276</v>
      </c>
      <c r="C188" s="52">
        <v>502</v>
      </c>
      <c r="D188" s="52">
        <v>92500</v>
      </c>
      <c r="E188" s="52">
        <v>72600</v>
      </c>
      <c r="F188" s="217">
        <v>0.44</v>
      </c>
      <c r="G188" s="52">
        <v>71400</v>
      </c>
      <c r="H188" s="52">
        <v>55700</v>
      </c>
      <c r="I188" s="217">
        <v>0.47</v>
      </c>
      <c r="J188" s="52">
        <v>562300</v>
      </c>
      <c r="K188" s="52">
        <v>401900</v>
      </c>
      <c r="L188" s="217">
        <v>0.62</v>
      </c>
      <c r="M188" s="52">
        <v>304400</v>
      </c>
      <c r="N188" s="52">
        <v>59000</v>
      </c>
      <c r="O188" s="217">
        <v>0.76</v>
      </c>
      <c r="Q188" s="4"/>
      <c r="R188" s="4"/>
      <c r="S188" s="4"/>
      <c r="T188" s="4"/>
      <c r="U188" s="4"/>
      <c r="V188" s="4"/>
      <c r="W188" s="4"/>
      <c r="X188" s="4"/>
      <c r="Y188" s="4"/>
      <c r="Z188" s="4"/>
    </row>
    <row r="189" spans="2:26" s="60" customFormat="1" x14ac:dyDescent="0.2">
      <c r="B189" s="71" t="s">
        <v>277</v>
      </c>
      <c r="C189" s="83">
        <v>40038</v>
      </c>
      <c r="D189" s="83">
        <v>78300</v>
      </c>
      <c r="E189" s="83">
        <v>65400</v>
      </c>
      <c r="F189" s="215">
        <v>0.38</v>
      </c>
      <c r="G189" s="83">
        <v>62000</v>
      </c>
      <c r="H189" s="83">
        <v>52700</v>
      </c>
      <c r="I189" s="215">
        <v>0.4</v>
      </c>
      <c r="J189" s="83">
        <v>405800</v>
      </c>
      <c r="K189" s="83">
        <v>112600</v>
      </c>
      <c r="L189" s="215">
        <v>0.71</v>
      </c>
      <c r="M189" s="83">
        <v>241000</v>
      </c>
      <c r="N189" s="83">
        <v>31900</v>
      </c>
      <c r="O189" s="215">
        <v>0.81</v>
      </c>
      <c r="Q189" s="4"/>
      <c r="R189" s="4"/>
      <c r="S189" s="4"/>
      <c r="T189" s="4"/>
      <c r="U189" s="4"/>
      <c r="V189" s="4"/>
      <c r="W189" s="4"/>
      <c r="X189" s="4"/>
      <c r="Y189" s="4"/>
      <c r="Z189" s="4"/>
    </row>
    <row r="190" spans="2:26" x14ac:dyDescent="0.2">
      <c r="B190" s="74" t="s">
        <v>278</v>
      </c>
      <c r="C190" s="52">
        <v>4321</v>
      </c>
      <c r="D190" s="52">
        <v>70600</v>
      </c>
      <c r="E190" s="52">
        <v>62000</v>
      </c>
      <c r="F190" s="217">
        <v>0.37</v>
      </c>
      <c r="G190" s="52">
        <v>56400</v>
      </c>
      <c r="H190" s="52">
        <v>50500</v>
      </c>
      <c r="I190" s="217">
        <v>0.38</v>
      </c>
      <c r="J190" s="52">
        <v>267500</v>
      </c>
      <c r="K190" s="52">
        <v>40400</v>
      </c>
      <c r="L190" s="217">
        <v>0.74</v>
      </c>
      <c r="M190" s="52">
        <v>149700</v>
      </c>
      <c r="N190" s="52">
        <v>15700</v>
      </c>
      <c r="O190" s="217">
        <v>0.82</v>
      </c>
      <c r="Q190" s="4"/>
      <c r="R190" s="4"/>
      <c r="S190" s="4"/>
      <c r="T190" s="4"/>
      <c r="U190" s="4"/>
      <c r="V190" s="4"/>
      <c r="W190" s="4"/>
      <c r="X190" s="4"/>
      <c r="Y190" s="4"/>
      <c r="Z190" s="4"/>
    </row>
    <row r="191" spans="2:26" s="57" customFormat="1" x14ac:dyDescent="0.2">
      <c r="B191" s="74" t="s">
        <v>279</v>
      </c>
      <c r="C191" s="52">
        <v>165</v>
      </c>
      <c r="D191" s="52">
        <v>86800</v>
      </c>
      <c r="E191" s="52">
        <v>67800</v>
      </c>
      <c r="F191" s="217">
        <v>0.39</v>
      </c>
      <c r="G191" s="52">
        <v>67400</v>
      </c>
      <c r="H191" s="52">
        <v>55200</v>
      </c>
      <c r="I191" s="217">
        <v>0.41</v>
      </c>
      <c r="J191" s="52">
        <v>524400</v>
      </c>
      <c r="K191" s="52">
        <v>329800</v>
      </c>
      <c r="L191" s="217">
        <v>0.63</v>
      </c>
      <c r="M191" s="52">
        <v>317600</v>
      </c>
      <c r="N191" s="52">
        <v>53800</v>
      </c>
      <c r="O191" s="217">
        <v>0.78</v>
      </c>
      <c r="Q191" s="4"/>
      <c r="R191" s="4"/>
      <c r="S191" s="4"/>
      <c r="T191" s="4"/>
      <c r="U191" s="4"/>
      <c r="V191" s="4"/>
      <c r="W191" s="4"/>
      <c r="X191" s="4"/>
      <c r="Y191" s="4"/>
      <c r="Z191" s="4"/>
    </row>
    <row r="192" spans="2:26" x14ac:dyDescent="0.2">
      <c r="B192" s="74" t="s">
        <v>280</v>
      </c>
      <c r="C192" s="52">
        <v>451</v>
      </c>
      <c r="D192" s="52">
        <v>81800</v>
      </c>
      <c r="E192" s="52">
        <v>68400</v>
      </c>
      <c r="F192" s="217">
        <v>0.38</v>
      </c>
      <c r="G192" s="52">
        <v>64800</v>
      </c>
      <c r="H192" s="52">
        <v>54600</v>
      </c>
      <c r="I192" s="217">
        <v>0.41</v>
      </c>
      <c r="J192" s="52">
        <v>481300</v>
      </c>
      <c r="K192" s="52">
        <v>302200</v>
      </c>
      <c r="L192" s="217">
        <v>0.64</v>
      </c>
      <c r="M192" s="52">
        <v>266700</v>
      </c>
      <c r="N192" s="52">
        <v>55300</v>
      </c>
      <c r="O192" s="217">
        <v>0.77</v>
      </c>
      <c r="Q192" s="4"/>
      <c r="R192" s="4"/>
      <c r="S192" s="4"/>
      <c r="T192" s="4"/>
      <c r="U192" s="4"/>
      <c r="V192" s="4"/>
      <c r="W192" s="4"/>
      <c r="X192" s="4"/>
      <c r="Y192" s="4"/>
      <c r="Z192" s="4"/>
    </row>
    <row r="193" spans="2:26" x14ac:dyDescent="0.2">
      <c r="B193" s="74" t="s">
        <v>281</v>
      </c>
      <c r="C193" s="52">
        <v>2216</v>
      </c>
      <c r="D193" s="52">
        <v>82900</v>
      </c>
      <c r="E193" s="52">
        <v>67800</v>
      </c>
      <c r="F193" s="217">
        <v>0.4</v>
      </c>
      <c r="G193" s="52">
        <v>64900</v>
      </c>
      <c r="H193" s="52">
        <v>54100</v>
      </c>
      <c r="I193" s="217">
        <v>0.41</v>
      </c>
      <c r="J193" s="52">
        <v>441600</v>
      </c>
      <c r="K193" s="52">
        <v>268800</v>
      </c>
      <c r="L193" s="217">
        <v>0.63</v>
      </c>
      <c r="M193" s="52">
        <v>245100</v>
      </c>
      <c r="N193" s="52">
        <v>48000</v>
      </c>
      <c r="O193" s="217">
        <v>0.76</v>
      </c>
      <c r="Q193" s="4"/>
      <c r="R193" s="4"/>
      <c r="S193" s="4"/>
      <c r="T193" s="4"/>
      <c r="U193" s="4"/>
      <c r="V193" s="4"/>
      <c r="W193" s="4"/>
      <c r="X193" s="4"/>
      <c r="Y193" s="4"/>
      <c r="Z193" s="4"/>
    </row>
    <row r="194" spans="2:26" x14ac:dyDescent="0.2">
      <c r="B194" s="74" t="s">
        <v>282</v>
      </c>
      <c r="C194" s="52">
        <v>497</v>
      </c>
      <c r="D194" s="52">
        <v>77500</v>
      </c>
      <c r="E194" s="52">
        <v>66000</v>
      </c>
      <c r="F194" s="217">
        <v>0.35</v>
      </c>
      <c r="G194" s="52">
        <v>59700</v>
      </c>
      <c r="H194" s="52">
        <v>50900</v>
      </c>
      <c r="I194" s="217">
        <v>0.37</v>
      </c>
      <c r="J194" s="52">
        <v>462400</v>
      </c>
      <c r="K194" s="52">
        <v>262200</v>
      </c>
      <c r="L194" s="217">
        <v>0.67</v>
      </c>
      <c r="M194" s="52">
        <v>236700</v>
      </c>
      <c r="N194" s="52">
        <v>38100</v>
      </c>
      <c r="O194" s="217">
        <v>0.77</v>
      </c>
      <c r="Q194" s="4"/>
      <c r="R194" s="4"/>
      <c r="S194" s="4"/>
      <c r="T194" s="4"/>
      <c r="U194" s="4"/>
      <c r="V194" s="4"/>
      <c r="W194" s="4"/>
      <c r="X194" s="4"/>
      <c r="Y194" s="4"/>
      <c r="Z194" s="4"/>
    </row>
    <row r="195" spans="2:26" x14ac:dyDescent="0.2">
      <c r="B195" s="74" t="s">
        <v>283</v>
      </c>
      <c r="C195" s="52">
        <v>2383</v>
      </c>
      <c r="D195" s="52">
        <v>79400</v>
      </c>
      <c r="E195" s="52">
        <v>67700</v>
      </c>
      <c r="F195" s="217">
        <v>0.38</v>
      </c>
      <c r="G195" s="52">
        <v>62200</v>
      </c>
      <c r="H195" s="52">
        <v>54200</v>
      </c>
      <c r="I195" s="217">
        <v>0.39</v>
      </c>
      <c r="J195" s="52">
        <v>446000</v>
      </c>
      <c r="K195" s="52">
        <v>197500</v>
      </c>
      <c r="L195" s="217">
        <v>0.68</v>
      </c>
      <c r="M195" s="52">
        <v>248700</v>
      </c>
      <c r="N195" s="52">
        <v>30900</v>
      </c>
      <c r="O195" s="217">
        <v>0.81</v>
      </c>
      <c r="Q195" s="4"/>
      <c r="R195" s="4"/>
      <c r="S195" s="4"/>
      <c r="T195" s="4"/>
      <c r="U195" s="4"/>
      <c r="V195" s="4"/>
      <c r="W195" s="4"/>
      <c r="X195" s="4"/>
      <c r="Y195" s="4"/>
      <c r="Z195" s="4"/>
    </row>
    <row r="196" spans="2:26" x14ac:dyDescent="0.2">
      <c r="B196" s="74" t="s">
        <v>284</v>
      </c>
      <c r="C196" s="52">
        <v>517</v>
      </c>
      <c r="D196" s="52">
        <v>80100</v>
      </c>
      <c r="E196" s="52">
        <v>62000</v>
      </c>
      <c r="F196" s="217">
        <v>0.39</v>
      </c>
      <c r="G196" s="52">
        <v>61800</v>
      </c>
      <c r="H196" s="52">
        <v>49700</v>
      </c>
      <c r="I196" s="217">
        <v>0.41</v>
      </c>
      <c r="J196" s="52">
        <v>521100</v>
      </c>
      <c r="K196" s="52">
        <v>184100</v>
      </c>
      <c r="L196" s="217">
        <v>0.72</v>
      </c>
      <c r="M196" s="52">
        <v>272700</v>
      </c>
      <c r="N196" s="52">
        <v>31900</v>
      </c>
      <c r="O196" s="217">
        <v>0.82</v>
      </c>
      <c r="Q196" s="4"/>
      <c r="R196" s="4"/>
      <c r="S196" s="4"/>
      <c r="T196" s="4"/>
      <c r="U196" s="4"/>
      <c r="V196" s="4"/>
      <c r="W196" s="4"/>
      <c r="X196" s="4"/>
      <c r="Y196" s="4"/>
      <c r="Z196" s="4"/>
    </row>
    <row r="197" spans="2:26" x14ac:dyDescent="0.2">
      <c r="B197" s="74" t="s">
        <v>285</v>
      </c>
      <c r="C197" s="52">
        <v>1640</v>
      </c>
      <c r="D197" s="52">
        <v>77800</v>
      </c>
      <c r="E197" s="52">
        <v>63400</v>
      </c>
      <c r="F197" s="217">
        <v>0.4</v>
      </c>
      <c r="G197" s="52">
        <v>60700</v>
      </c>
      <c r="H197" s="52">
        <v>49600</v>
      </c>
      <c r="I197" s="217">
        <v>0.42</v>
      </c>
      <c r="J197" s="52">
        <v>461600</v>
      </c>
      <c r="K197" s="52">
        <v>232400</v>
      </c>
      <c r="L197" s="217">
        <v>0.68</v>
      </c>
      <c r="M197" s="52">
        <v>272800</v>
      </c>
      <c r="N197" s="52">
        <v>36100</v>
      </c>
      <c r="O197" s="217">
        <v>0.81</v>
      </c>
      <c r="Q197" s="4"/>
      <c r="R197" s="4"/>
      <c r="S197" s="4"/>
      <c r="T197" s="4"/>
      <c r="U197" s="4"/>
      <c r="V197" s="4"/>
      <c r="W197" s="4"/>
      <c r="X197" s="4"/>
      <c r="Y197" s="4"/>
      <c r="Z197" s="4"/>
    </row>
    <row r="198" spans="2:26" x14ac:dyDescent="0.2">
      <c r="B198" s="74" t="s">
        <v>286</v>
      </c>
      <c r="C198" s="52">
        <v>7524</v>
      </c>
      <c r="D198" s="52">
        <v>74000</v>
      </c>
      <c r="E198" s="52">
        <v>64100</v>
      </c>
      <c r="F198" s="217">
        <v>0.36</v>
      </c>
      <c r="G198" s="52">
        <v>59300</v>
      </c>
      <c r="H198" s="52">
        <v>52200</v>
      </c>
      <c r="I198" s="217">
        <v>0.37</v>
      </c>
      <c r="J198" s="52">
        <v>307100</v>
      </c>
      <c r="K198" s="52">
        <v>61700</v>
      </c>
      <c r="L198" s="217">
        <v>0.73</v>
      </c>
      <c r="M198" s="52">
        <v>173100</v>
      </c>
      <c r="N198" s="52">
        <v>21100</v>
      </c>
      <c r="O198" s="217">
        <v>0.81</v>
      </c>
      <c r="Q198" s="4"/>
      <c r="R198" s="4"/>
      <c r="S198" s="4"/>
      <c r="T198" s="4"/>
      <c r="U198" s="4"/>
      <c r="V198" s="4"/>
      <c r="W198" s="4"/>
      <c r="X198" s="4"/>
      <c r="Y198" s="4"/>
      <c r="Z198" s="4"/>
    </row>
    <row r="199" spans="2:26" x14ac:dyDescent="0.2">
      <c r="B199" s="74" t="s">
        <v>287</v>
      </c>
      <c r="C199" s="52">
        <v>662</v>
      </c>
      <c r="D199" s="52">
        <v>83100</v>
      </c>
      <c r="E199" s="52">
        <v>67500</v>
      </c>
      <c r="F199" s="217">
        <v>0.4</v>
      </c>
      <c r="G199" s="52">
        <v>64600</v>
      </c>
      <c r="H199" s="52">
        <v>54300</v>
      </c>
      <c r="I199" s="217">
        <v>0.42</v>
      </c>
      <c r="J199" s="52">
        <v>442400</v>
      </c>
      <c r="K199" s="52">
        <v>237700</v>
      </c>
      <c r="L199" s="217">
        <v>0.66</v>
      </c>
      <c r="M199" s="52">
        <v>240300</v>
      </c>
      <c r="N199" s="52">
        <v>39400</v>
      </c>
      <c r="O199" s="217">
        <v>0.78</v>
      </c>
      <c r="Q199" s="4"/>
      <c r="R199" s="4"/>
      <c r="S199" s="4"/>
      <c r="T199" s="4"/>
      <c r="U199" s="4"/>
      <c r="V199" s="4"/>
      <c r="W199" s="4"/>
      <c r="X199" s="4"/>
      <c r="Y199" s="4"/>
      <c r="Z199" s="4"/>
    </row>
    <row r="200" spans="2:26" x14ac:dyDescent="0.2">
      <c r="B200" s="74" t="s">
        <v>288</v>
      </c>
      <c r="C200" s="52">
        <v>5011</v>
      </c>
      <c r="D200" s="52">
        <v>81500</v>
      </c>
      <c r="E200" s="52">
        <v>66200</v>
      </c>
      <c r="F200" s="217">
        <v>0.4</v>
      </c>
      <c r="G200" s="52">
        <v>64700</v>
      </c>
      <c r="H200" s="52">
        <v>53200</v>
      </c>
      <c r="I200" s="217">
        <v>0.42</v>
      </c>
      <c r="J200" s="52">
        <v>455400</v>
      </c>
      <c r="K200" s="52">
        <v>123900</v>
      </c>
      <c r="L200" s="217">
        <v>0.72</v>
      </c>
      <c r="M200" s="52">
        <v>274900</v>
      </c>
      <c r="N200" s="52">
        <v>33700</v>
      </c>
      <c r="O200" s="217">
        <v>0.82</v>
      </c>
      <c r="Q200" s="4"/>
      <c r="R200" s="4"/>
      <c r="S200" s="4"/>
      <c r="T200" s="4"/>
      <c r="U200" s="4"/>
      <c r="V200" s="4"/>
      <c r="W200" s="4"/>
      <c r="X200" s="4"/>
      <c r="Y200" s="4"/>
      <c r="Z200" s="4"/>
    </row>
    <row r="201" spans="2:26" x14ac:dyDescent="0.2">
      <c r="B201" s="74" t="s">
        <v>289</v>
      </c>
      <c r="C201" s="52">
        <v>2125</v>
      </c>
      <c r="D201" s="52">
        <v>75200</v>
      </c>
      <c r="E201" s="52">
        <v>65000</v>
      </c>
      <c r="F201" s="217">
        <v>0.35</v>
      </c>
      <c r="G201" s="52">
        <v>58100</v>
      </c>
      <c r="H201" s="52">
        <v>51800</v>
      </c>
      <c r="I201" s="217">
        <v>0.37</v>
      </c>
      <c r="J201" s="52">
        <v>377500</v>
      </c>
      <c r="K201" s="52">
        <v>246000</v>
      </c>
      <c r="L201" s="217">
        <v>0.63</v>
      </c>
      <c r="M201" s="52">
        <v>195100</v>
      </c>
      <c r="N201" s="52">
        <v>28800</v>
      </c>
      <c r="O201" s="217">
        <v>0.78</v>
      </c>
      <c r="Q201" s="4"/>
      <c r="R201" s="4"/>
      <c r="S201" s="4"/>
      <c r="T201" s="4"/>
      <c r="U201" s="4"/>
      <c r="V201" s="4"/>
      <c r="W201" s="4"/>
      <c r="X201" s="4"/>
      <c r="Y201" s="4"/>
      <c r="Z201" s="4"/>
    </row>
    <row r="202" spans="2:26" x14ac:dyDescent="0.2">
      <c r="B202" s="74" t="s">
        <v>290</v>
      </c>
      <c r="C202" s="52">
        <v>705</v>
      </c>
      <c r="D202" s="52">
        <v>77400</v>
      </c>
      <c r="E202" s="52">
        <v>65800</v>
      </c>
      <c r="F202" s="217">
        <v>0.35</v>
      </c>
      <c r="G202" s="52">
        <v>60900</v>
      </c>
      <c r="H202" s="52">
        <v>53000</v>
      </c>
      <c r="I202" s="217">
        <v>0.36</v>
      </c>
      <c r="J202" s="52">
        <v>423300</v>
      </c>
      <c r="K202" s="52">
        <v>221400</v>
      </c>
      <c r="L202" s="217">
        <v>0.65</v>
      </c>
      <c r="M202" s="52">
        <v>225200</v>
      </c>
      <c r="N202" s="52">
        <v>44800</v>
      </c>
      <c r="O202" s="217">
        <v>0.76</v>
      </c>
      <c r="Q202" s="4"/>
      <c r="R202" s="4"/>
      <c r="S202" s="4"/>
      <c r="T202" s="4"/>
      <c r="U202" s="4"/>
      <c r="V202" s="4"/>
      <c r="W202" s="4"/>
      <c r="X202" s="4"/>
      <c r="Y202" s="4"/>
      <c r="Z202" s="4"/>
    </row>
    <row r="203" spans="2:26" x14ac:dyDescent="0.2">
      <c r="B203" s="74" t="s">
        <v>291</v>
      </c>
      <c r="C203" s="52">
        <v>2674</v>
      </c>
      <c r="D203" s="52">
        <v>73700</v>
      </c>
      <c r="E203" s="52">
        <v>63100</v>
      </c>
      <c r="F203" s="217">
        <v>0.37</v>
      </c>
      <c r="G203" s="52">
        <v>58400</v>
      </c>
      <c r="H203" s="52">
        <v>50900</v>
      </c>
      <c r="I203" s="217">
        <v>0.38</v>
      </c>
      <c r="J203" s="52">
        <v>360600</v>
      </c>
      <c r="K203" s="52">
        <v>97600</v>
      </c>
      <c r="L203" s="217">
        <v>0.7</v>
      </c>
      <c r="M203" s="52">
        <v>215900</v>
      </c>
      <c r="N203" s="52">
        <v>33800</v>
      </c>
      <c r="O203" s="217">
        <v>0.79</v>
      </c>
      <c r="Q203" s="4"/>
      <c r="R203" s="4"/>
      <c r="S203" s="4"/>
      <c r="T203" s="4"/>
      <c r="U203" s="4"/>
      <c r="V203" s="4"/>
      <c r="W203" s="4"/>
      <c r="X203" s="4"/>
      <c r="Y203" s="4"/>
      <c r="Z203" s="4"/>
    </row>
    <row r="204" spans="2:26" x14ac:dyDescent="0.2">
      <c r="B204" s="74" t="s">
        <v>292</v>
      </c>
      <c r="C204" s="52">
        <v>794</v>
      </c>
      <c r="D204" s="52">
        <v>81100</v>
      </c>
      <c r="E204" s="52">
        <v>67000</v>
      </c>
      <c r="F204" s="217">
        <v>0.39</v>
      </c>
      <c r="G204" s="52">
        <v>64400</v>
      </c>
      <c r="H204" s="52">
        <v>53400</v>
      </c>
      <c r="I204" s="217">
        <v>0.41</v>
      </c>
      <c r="J204" s="52">
        <v>444400</v>
      </c>
      <c r="K204" s="52">
        <v>309000</v>
      </c>
      <c r="L204" s="217">
        <v>0.61</v>
      </c>
      <c r="M204" s="52">
        <v>236400</v>
      </c>
      <c r="N204" s="52">
        <v>45100</v>
      </c>
      <c r="O204" s="217">
        <v>0.76</v>
      </c>
      <c r="Q204" s="4"/>
      <c r="R204" s="4"/>
      <c r="S204" s="4"/>
      <c r="T204" s="4"/>
      <c r="U204" s="4"/>
      <c r="V204" s="4"/>
      <c r="W204" s="4"/>
      <c r="X204" s="4"/>
      <c r="Y204" s="4"/>
      <c r="Z204" s="4"/>
    </row>
    <row r="205" spans="2:26" x14ac:dyDescent="0.2">
      <c r="B205" s="74" t="s">
        <v>293</v>
      </c>
      <c r="C205" s="52">
        <v>1106</v>
      </c>
      <c r="D205" s="52">
        <v>79600</v>
      </c>
      <c r="E205" s="52">
        <v>69300</v>
      </c>
      <c r="F205" s="217">
        <v>0.37</v>
      </c>
      <c r="G205" s="52">
        <v>61400</v>
      </c>
      <c r="H205" s="52">
        <v>54300</v>
      </c>
      <c r="I205" s="217">
        <v>0.39</v>
      </c>
      <c r="J205" s="52">
        <v>464400</v>
      </c>
      <c r="K205" s="52">
        <v>340700</v>
      </c>
      <c r="L205" s="217">
        <v>0.6</v>
      </c>
      <c r="M205" s="52">
        <v>250900</v>
      </c>
      <c r="N205" s="52">
        <v>52500</v>
      </c>
      <c r="O205" s="217">
        <v>0.76</v>
      </c>
      <c r="Q205" s="4"/>
      <c r="R205" s="4"/>
      <c r="S205" s="4"/>
      <c r="T205" s="4"/>
      <c r="U205" s="4"/>
      <c r="V205" s="4"/>
      <c r="W205" s="4"/>
      <c r="X205" s="4"/>
      <c r="Y205" s="4"/>
      <c r="Z205" s="4"/>
    </row>
    <row r="206" spans="2:26" x14ac:dyDescent="0.2">
      <c r="B206" s="74" t="s">
        <v>294</v>
      </c>
      <c r="C206" s="52">
        <v>101</v>
      </c>
      <c r="D206" s="52">
        <v>86400</v>
      </c>
      <c r="E206" s="52">
        <v>74300</v>
      </c>
      <c r="F206" s="217">
        <v>0.35</v>
      </c>
      <c r="G206" s="52">
        <v>64400</v>
      </c>
      <c r="H206" s="52">
        <v>61600</v>
      </c>
      <c r="I206" s="217">
        <v>0.35</v>
      </c>
      <c r="J206" s="52">
        <v>497700</v>
      </c>
      <c r="K206" s="52">
        <v>494600</v>
      </c>
      <c r="L206" s="217">
        <v>0.5</v>
      </c>
      <c r="M206" s="52">
        <v>229800</v>
      </c>
      <c r="N206" s="52">
        <v>71700</v>
      </c>
      <c r="O206" s="217">
        <v>0.69</v>
      </c>
      <c r="Q206" s="4"/>
      <c r="R206" s="4"/>
      <c r="S206" s="4"/>
      <c r="T206" s="4"/>
      <c r="U206" s="4"/>
      <c r="V206" s="4"/>
      <c r="W206" s="4"/>
      <c r="X206" s="4"/>
      <c r="Y206" s="4"/>
      <c r="Z206" s="4"/>
    </row>
    <row r="207" spans="2:26" x14ac:dyDescent="0.2">
      <c r="B207" s="74" t="s">
        <v>295</v>
      </c>
      <c r="C207" s="52">
        <v>7146</v>
      </c>
      <c r="D207" s="52">
        <v>84700</v>
      </c>
      <c r="E207" s="52">
        <v>67100</v>
      </c>
      <c r="F207" s="217">
        <v>0.41</v>
      </c>
      <c r="G207" s="52">
        <v>67900</v>
      </c>
      <c r="H207" s="52">
        <v>54800</v>
      </c>
      <c r="I207" s="217">
        <v>0.43</v>
      </c>
      <c r="J207" s="52">
        <v>506900</v>
      </c>
      <c r="K207" s="52">
        <v>93600</v>
      </c>
      <c r="L207" s="217">
        <v>0.77</v>
      </c>
      <c r="M207" s="52">
        <v>351100</v>
      </c>
      <c r="N207" s="52">
        <v>45900</v>
      </c>
      <c r="O207" s="217">
        <v>0.83</v>
      </c>
      <c r="Q207" s="4"/>
      <c r="R207" s="4"/>
      <c r="S207" s="4"/>
      <c r="T207" s="4"/>
      <c r="U207" s="4"/>
      <c r="V207" s="4"/>
      <c r="W207" s="4"/>
      <c r="X207" s="4"/>
      <c r="Y207" s="4"/>
      <c r="Z207" s="4"/>
    </row>
    <row r="208" spans="2:26" s="60" customFormat="1" x14ac:dyDescent="0.2">
      <c r="B208" s="71" t="s">
        <v>296</v>
      </c>
      <c r="C208" s="83">
        <v>18443</v>
      </c>
      <c r="D208" s="83">
        <v>81400</v>
      </c>
      <c r="E208" s="83">
        <v>68300</v>
      </c>
      <c r="F208" s="215">
        <v>0.39</v>
      </c>
      <c r="G208" s="83">
        <v>64000</v>
      </c>
      <c r="H208" s="83">
        <v>54300</v>
      </c>
      <c r="I208" s="215">
        <v>0.41</v>
      </c>
      <c r="J208" s="83">
        <v>472400</v>
      </c>
      <c r="K208" s="83">
        <v>196200</v>
      </c>
      <c r="L208" s="215">
        <v>0.69</v>
      </c>
      <c r="M208" s="83">
        <v>283100</v>
      </c>
      <c r="N208" s="83">
        <v>42100</v>
      </c>
      <c r="O208" s="215">
        <v>0.79</v>
      </c>
      <c r="Q208" s="4"/>
      <c r="R208" s="4"/>
      <c r="S208" s="4"/>
      <c r="T208" s="4"/>
      <c r="U208" s="4"/>
      <c r="V208" s="4"/>
      <c r="W208" s="4"/>
      <c r="X208" s="4"/>
      <c r="Y208" s="4"/>
      <c r="Z208" s="4"/>
    </row>
    <row r="209" spans="2:26" x14ac:dyDescent="0.2">
      <c r="B209" s="74" t="s">
        <v>297</v>
      </c>
      <c r="C209" s="52">
        <v>2313</v>
      </c>
      <c r="D209" s="52">
        <v>76000</v>
      </c>
      <c r="E209" s="52">
        <v>63500</v>
      </c>
      <c r="F209" s="217">
        <v>0.39</v>
      </c>
      <c r="G209" s="52">
        <v>60600</v>
      </c>
      <c r="H209" s="52">
        <v>51800</v>
      </c>
      <c r="I209" s="217">
        <v>0.41</v>
      </c>
      <c r="J209" s="52">
        <v>435200</v>
      </c>
      <c r="K209" s="52">
        <v>130800</v>
      </c>
      <c r="L209" s="217">
        <v>0.72</v>
      </c>
      <c r="M209" s="52">
        <v>288300</v>
      </c>
      <c r="N209" s="52">
        <v>40000</v>
      </c>
      <c r="O209" s="217">
        <v>0.79</v>
      </c>
      <c r="Q209" s="4"/>
      <c r="R209" s="4"/>
      <c r="S209" s="4"/>
      <c r="T209" s="4"/>
      <c r="U209" s="4"/>
      <c r="V209" s="4"/>
      <c r="W209" s="4"/>
      <c r="X209" s="4"/>
      <c r="Y209" s="4"/>
      <c r="Z209" s="4"/>
    </row>
    <row r="210" spans="2:26" s="57" customFormat="1" x14ac:dyDescent="0.2">
      <c r="B210" s="74" t="s">
        <v>298</v>
      </c>
      <c r="C210" s="52">
        <v>155</v>
      </c>
      <c r="D210" s="52">
        <v>88600</v>
      </c>
      <c r="E210" s="52">
        <v>71900</v>
      </c>
      <c r="F210" s="217">
        <v>0.41</v>
      </c>
      <c r="G210" s="52">
        <v>67100</v>
      </c>
      <c r="H210" s="52">
        <v>54500</v>
      </c>
      <c r="I210" s="217">
        <v>0.43</v>
      </c>
      <c r="J210" s="52">
        <v>494600</v>
      </c>
      <c r="K210" s="52">
        <v>376600</v>
      </c>
      <c r="L210" s="217">
        <v>0.57999999999999996</v>
      </c>
      <c r="M210" s="52">
        <v>249500</v>
      </c>
      <c r="N210" s="52">
        <v>43900</v>
      </c>
      <c r="O210" s="217">
        <v>0.77</v>
      </c>
      <c r="Q210" s="4"/>
      <c r="R210" s="4"/>
      <c r="S210" s="4"/>
      <c r="T210" s="4"/>
      <c r="U210" s="4"/>
      <c r="V210" s="4"/>
      <c r="W210" s="4"/>
      <c r="X210" s="4"/>
      <c r="Y210" s="4"/>
      <c r="Z210" s="4"/>
    </row>
    <row r="211" spans="2:26" x14ac:dyDescent="0.2">
      <c r="B211" s="74" t="s">
        <v>299</v>
      </c>
      <c r="C211" s="52">
        <v>98</v>
      </c>
      <c r="D211" s="52">
        <v>77400</v>
      </c>
      <c r="E211" s="52">
        <v>62800</v>
      </c>
      <c r="F211" s="217">
        <v>0.38</v>
      </c>
      <c r="G211" s="52">
        <v>59700</v>
      </c>
      <c r="H211" s="52">
        <v>50000</v>
      </c>
      <c r="I211" s="217">
        <v>0.4</v>
      </c>
      <c r="J211" s="52">
        <v>455300</v>
      </c>
      <c r="K211" s="52">
        <v>382400</v>
      </c>
      <c r="L211" s="217">
        <v>0.54</v>
      </c>
      <c r="M211" s="52">
        <v>273800</v>
      </c>
      <c r="N211" s="52">
        <v>98400</v>
      </c>
      <c r="O211" s="217">
        <v>0.67</v>
      </c>
      <c r="Q211" s="4"/>
      <c r="R211" s="4"/>
      <c r="S211" s="4"/>
      <c r="T211" s="4"/>
      <c r="U211" s="4"/>
      <c r="V211" s="4"/>
      <c r="W211" s="4"/>
      <c r="X211" s="4"/>
      <c r="Y211" s="4"/>
      <c r="Z211" s="4"/>
    </row>
    <row r="212" spans="2:26" x14ac:dyDescent="0.2">
      <c r="B212" s="74" t="s">
        <v>300</v>
      </c>
      <c r="C212" s="52">
        <v>2126</v>
      </c>
      <c r="D212" s="52">
        <v>76600</v>
      </c>
      <c r="E212" s="52">
        <v>66000</v>
      </c>
      <c r="F212" s="217">
        <v>0.37</v>
      </c>
      <c r="G212" s="52">
        <v>60500</v>
      </c>
      <c r="H212" s="52">
        <v>52500</v>
      </c>
      <c r="I212" s="217">
        <v>0.38</v>
      </c>
      <c r="J212" s="52">
        <v>392800</v>
      </c>
      <c r="K212" s="52">
        <v>109600</v>
      </c>
      <c r="L212" s="217">
        <v>0.7</v>
      </c>
      <c r="M212" s="52">
        <v>241700</v>
      </c>
      <c r="N212" s="52">
        <v>34800</v>
      </c>
      <c r="O212" s="217">
        <v>0.79</v>
      </c>
      <c r="Q212" s="4"/>
      <c r="R212" s="4"/>
      <c r="S212" s="4"/>
      <c r="T212" s="4"/>
      <c r="U212" s="4"/>
      <c r="V212" s="4"/>
      <c r="W212" s="4"/>
      <c r="X212" s="4"/>
      <c r="Y212" s="4"/>
      <c r="Z212" s="4"/>
    </row>
    <row r="213" spans="2:26" x14ac:dyDescent="0.2">
      <c r="B213" s="74" t="s">
        <v>301</v>
      </c>
      <c r="C213" s="52">
        <v>2114</v>
      </c>
      <c r="D213" s="52">
        <v>78500</v>
      </c>
      <c r="E213" s="52">
        <v>66400</v>
      </c>
      <c r="F213" s="217">
        <v>0.38</v>
      </c>
      <c r="G213" s="52">
        <v>62800</v>
      </c>
      <c r="H213" s="52">
        <v>54300</v>
      </c>
      <c r="I213" s="217">
        <v>0.4</v>
      </c>
      <c r="J213" s="52">
        <v>425200</v>
      </c>
      <c r="K213" s="52">
        <v>108400</v>
      </c>
      <c r="L213" s="217">
        <v>0.73</v>
      </c>
      <c r="M213" s="52">
        <v>263600</v>
      </c>
      <c r="N213" s="52">
        <v>30800</v>
      </c>
      <c r="O213" s="217">
        <v>0.81</v>
      </c>
      <c r="Q213" s="4"/>
      <c r="R213" s="4"/>
      <c r="S213" s="4"/>
      <c r="T213" s="4"/>
      <c r="U213" s="4"/>
      <c r="V213" s="4"/>
      <c r="W213" s="4"/>
      <c r="X213" s="4"/>
      <c r="Y213" s="4"/>
      <c r="Z213" s="4"/>
    </row>
    <row r="214" spans="2:26" x14ac:dyDescent="0.2">
      <c r="B214" s="74" t="s">
        <v>302</v>
      </c>
      <c r="C214" s="52">
        <v>1347</v>
      </c>
      <c r="D214" s="52">
        <v>89000</v>
      </c>
      <c r="E214" s="52">
        <v>74000</v>
      </c>
      <c r="F214" s="217">
        <v>0.42</v>
      </c>
      <c r="G214" s="52">
        <v>69400</v>
      </c>
      <c r="H214" s="52">
        <v>58300</v>
      </c>
      <c r="I214" s="217">
        <v>0.43</v>
      </c>
      <c r="J214" s="52">
        <v>555500</v>
      </c>
      <c r="K214" s="52">
        <v>268800</v>
      </c>
      <c r="L214" s="217">
        <v>0.66</v>
      </c>
      <c r="M214" s="52">
        <v>313600</v>
      </c>
      <c r="N214" s="52">
        <v>53000</v>
      </c>
      <c r="O214" s="217">
        <v>0.77</v>
      </c>
      <c r="Q214" s="4"/>
      <c r="R214" s="4"/>
      <c r="S214" s="4"/>
      <c r="T214" s="4"/>
      <c r="U214" s="4"/>
      <c r="V214" s="4"/>
      <c r="W214" s="4"/>
      <c r="X214" s="4"/>
      <c r="Y214" s="4"/>
      <c r="Z214" s="4"/>
    </row>
    <row r="215" spans="2:26" x14ac:dyDescent="0.2">
      <c r="B215" s="74" t="s">
        <v>303</v>
      </c>
      <c r="C215" s="52">
        <v>222</v>
      </c>
      <c r="D215" s="52">
        <v>85800</v>
      </c>
      <c r="E215" s="52">
        <v>74400</v>
      </c>
      <c r="F215" s="217">
        <v>0.38</v>
      </c>
      <c r="G215" s="52">
        <v>67500</v>
      </c>
      <c r="H215" s="52">
        <v>60700</v>
      </c>
      <c r="I215" s="217">
        <v>0.39</v>
      </c>
      <c r="J215" s="52">
        <v>490200</v>
      </c>
      <c r="K215" s="52">
        <v>227500</v>
      </c>
      <c r="L215" s="217">
        <v>0.69</v>
      </c>
      <c r="M215" s="52">
        <v>289300</v>
      </c>
      <c r="N215" s="52">
        <v>25100</v>
      </c>
      <c r="O215" s="217">
        <v>0.83</v>
      </c>
      <c r="Q215" s="4"/>
      <c r="R215" s="4"/>
      <c r="S215" s="4"/>
      <c r="T215" s="4"/>
      <c r="U215" s="4"/>
      <c r="V215" s="4"/>
      <c r="W215" s="4"/>
      <c r="X215" s="4"/>
      <c r="Y215" s="4"/>
      <c r="Z215" s="4"/>
    </row>
    <row r="216" spans="2:26" x14ac:dyDescent="0.2">
      <c r="B216" s="74" t="s">
        <v>304</v>
      </c>
      <c r="C216" s="52">
        <v>463</v>
      </c>
      <c r="D216" s="52">
        <v>87600</v>
      </c>
      <c r="E216" s="52">
        <v>72700</v>
      </c>
      <c r="F216" s="217">
        <v>0.39</v>
      </c>
      <c r="G216" s="52">
        <v>67300</v>
      </c>
      <c r="H216" s="52">
        <v>55900</v>
      </c>
      <c r="I216" s="217">
        <v>0.41</v>
      </c>
      <c r="J216" s="52">
        <v>661100</v>
      </c>
      <c r="K216" s="52">
        <v>459900</v>
      </c>
      <c r="L216" s="217">
        <v>0.64</v>
      </c>
      <c r="M216" s="52">
        <v>430400</v>
      </c>
      <c r="N216" s="52">
        <v>86900</v>
      </c>
      <c r="O216" s="217">
        <v>0.81</v>
      </c>
      <c r="Q216" s="4"/>
      <c r="R216" s="4"/>
      <c r="S216" s="4"/>
      <c r="T216" s="4"/>
      <c r="U216" s="4"/>
      <c r="V216" s="4"/>
      <c r="W216" s="4"/>
      <c r="X216" s="4"/>
      <c r="Y216" s="4"/>
      <c r="Z216" s="4"/>
    </row>
    <row r="217" spans="2:26" x14ac:dyDescent="0.2">
      <c r="B217" s="74" t="s">
        <v>305</v>
      </c>
      <c r="C217" s="52">
        <v>230</v>
      </c>
      <c r="D217" s="52">
        <v>80000</v>
      </c>
      <c r="E217" s="52">
        <v>66700</v>
      </c>
      <c r="F217" s="217">
        <v>0.4</v>
      </c>
      <c r="G217" s="52">
        <v>63100</v>
      </c>
      <c r="H217" s="52">
        <v>55700</v>
      </c>
      <c r="I217" s="217">
        <v>0.41</v>
      </c>
      <c r="J217" s="52">
        <v>389700</v>
      </c>
      <c r="K217" s="52">
        <v>72200</v>
      </c>
      <c r="L217" s="217">
        <v>0.7</v>
      </c>
      <c r="M217" s="52">
        <v>229000</v>
      </c>
      <c r="N217" s="52">
        <v>26800</v>
      </c>
      <c r="O217" s="217">
        <v>0.76</v>
      </c>
      <c r="Q217" s="4"/>
      <c r="R217" s="4"/>
      <c r="S217" s="4"/>
      <c r="T217" s="4"/>
      <c r="U217" s="4"/>
      <c r="V217" s="4"/>
      <c r="W217" s="4"/>
      <c r="X217" s="4"/>
      <c r="Y217" s="4"/>
      <c r="Z217" s="4"/>
    </row>
    <row r="218" spans="2:26" x14ac:dyDescent="0.2">
      <c r="B218" s="74" t="s">
        <v>306</v>
      </c>
      <c r="C218" s="52">
        <v>1941</v>
      </c>
      <c r="D218" s="52">
        <v>82200</v>
      </c>
      <c r="E218" s="52">
        <v>69000</v>
      </c>
      <c r="F218" s="217">
        <v>0.4</v>
      </c>
      <c r="G218" s="52">
        <v>65200</v>
      </c>
      <c r="H218" s="52">
        <v>54400</v>
      </c>
      <c r="I218" s="217">
        <v>0.42</v>
      </c>
      <c r="J218" s="52">
        <v>452700</v>
      </c>
      <c r="K218" s="52">
        <v>178800</v>
      </c>
      <c r="L218" s="217">
        <v>0.68</v>
      </c>
      <c r="M218" s="52">
        <v>261800</v>
      </c>
      <c r="N218" s="52">
        <v>41100</v>
      </c>
      <c r="O218" s="217">
        <v>0.77</v>
      </c>
      <c r="Q218" s="4"/>
      <c r="R218" s="4"/>
      <c r="S218" s="4"/>
      <c r="T218" s="4"/>
      <c r="U218" s="4"/>
      <c r="V218" s="4"/>
      <c r="W218" s="4"/>
      <c r="X218" s="4"/>
      <c r="Y218" s="4"/>
      <c r="Z218" s="4"/>
    </row>
    <row r="219" spans="2:26" x14ac:dyDescent="0.2">
      <c r="B219" s="74" t="s">
        <v>307</v>
      </c>
      <c r="C219" s="52">
        <v>896</v>
      </c>
      <c r="D219" s="52">
        <v>72900</v>
      </c>
      <c r="E219" s="52">
        <v>63700</v>
      </c>
      <c r="F219" s="217">
        <v>0.38</v>
      </c>
      <c r="G219" s="52">
        <v>57000</v>
      </c>
      <c r="H219" s="52">
        <v>50300</v>
      </c>
      <c r="I219" s="217">
        <v>0.4</v>
      </c>
      <c r="J219" s="52">
        <v>310300</v>
      </c>
      <c r="K219" s="52">
        <v>77000</v>
      </c>
      <c r="L219" s="217">
        <v>0.69</v>
      </c>
      <c r="M219" s="52">
        <v>166100</v>
      </c>
      <c r="N219" s="52">
        <v>21500</v>
      </c>
      <c r="O219" s="217">
        <v>0.79</v>
      </c>
      <c r="Q219" s="4"/>
      <c r="R219" s="4"/>
      <c r="S219" s="4"/>
      <c r="T219" s="4"/>
      <c r="U219" s="4"/>
      <c r="V219" s="4"/>
      <c r="W219" s="4"/>
      <c r="X219" s="4"/>
      <c r="Y219" s="4"/>
      <c r="Z219" s="4"/>
    </row>
    <row r="220" spans="2:26" x14ac:dyDescent="0.2">
      <c r="B220" s="82" t="s">
        <v>308</v>
      </c>
      <c r="C220" s="52">
        <v>702</v>
      </c>
      <c r="D220" s="52">
        <v>79300</v>
      </c>
      <c r="E220" s="52">
        <v>67200</v>
      </c>
      <c r="F220" s="217">
        <v>0.39</v>
      </c>
      <c r="G220" s="52">
        <v>63400</v>
      </c>
      <c r="H220" s="52">
        <v>52800</v>
      </c>
      <c r="I220" s="217">
        <v>0.42</v>
      </c>
      <c r="J220" s="52">
        <v>477800</v>
      </c>
      <c r="K220" s="52">
        <v>211400</v>
      </c>
      <c r="L220" s="217">
        <v>0.69</v>
      </c>
      <c r="M220" s="52">
        <v>321200</v>
      </c>
      <c r="N220" s="52">
        <v>56000</v>
      </c>
      <c r="O220" s="217">
        <v>0.79</v>
      </c>
      <c r="Q220" s="4"/>
      <c r="R220" s="4"/>
      <c r="S220" s="4"/>
      <c r="T220" s="4"/>
      <c r="U220" s="4"/>
      <c r="V220" s="4"/>
      <c r="W220" s="4"/>
      <c r="X220" s="4"/>
      <c r="Y220" s="4"/>
      <c r="Z220" s="4"/>
    </row>
    <row r="221" spans="2:26" x14ac:dyDescent="0.2">
      <c r="B221" s="82" t="s">
        <v>424</v>
      </c>
      <c r="C221" s="52">
        <v>1468</v>
      </c>
      <c r="D221" s="52">
        <v>91600</v>
      </c>
      <c r="E221" s="52">
        <v>72300</v>
      </c>
      <c r="F221" s="217">
        <v>0.44</v>
      </c>
      <c r="G221" s="52">
        <v>70600</v>
      </c>
      <c r="H221" s="52">
        <v>56500</v>
      </c>
      <c r="I221" s="217">
        <v>0.45</v>
      </c>
      <c r="J221" s="52">
        <v>646500</v>
      </c>
      <c r="K221" s="52">
        <v>214600</v>
      </c>
      <c r="L221" s="217">
        <v>0.74</v>
      </c>
      <c r="M221" s="52">
        <v>406800</v>
      </c>
      <c r="N221" s="52">
        <v>50100</v>
      </c>
      <c r="O221" s="217">
        <v>0.84</v>
      </c>
      <c r="Q221" s="4"/>
      <c r="R221" s="4"/>
      <c r="S221" s="4"/>
      <c r="T221" s="4"/>
      <c r="U221" s="4"/>
      <c r="V221" s="4"/>
      <c r="W221" s="4"/>
      <c r="X221" s="4"/>
      <c r="Y221" s="4"/>
      <c r="Z221" s="4"/>
    </row>
    <row r="222" spans="2:26" x14ac:dyDescent="0.2">
      <c r="B222" s="82" t="s">
        <v>309</v>
      </c>
      <c r="C222" s="52">
        <v>1217</v>
      </c>
      <c r="D222" s="52">
        <v>79800</v>
      </c>
      <c r="E222" s="52">
        <v>67900</v>
      </c>
      <c r="F222" s="217">
        <v>0.38</v>
      </c>
      <c r="G222" s="52">
        <v>62100</v>
      </c>
      <c r="H222" s="52">
        <v>54000</v>
      </c>
      <c r="I222" s="217">
        <v>0.39</v>
      </c>
      <c r="J222" s="52">
        <v>468300</v>
      </c>
      <c r="K222" s="52">
        <v>307500</v>
      </c>
      <c r="L222" s="217">
        <v>0.61</v>
      </c>
      <c r="M222" s="52">
        <v>263100</v>
      </c>
      <c r="N222" s="52">
        <v>66000</v>
      </c>
      <c r="O222" s="217">
        <v>0.73</v>
      </c>
      <c r="Q222" s="4"/>
      <c r="R222" s="4"/>
      <c r="S222" s="4"/>
      <c r="T222" s="4"/>
      <c r="U222" s="4"/>
      <c r="V222" s="4"/>
      <c r="W222" s="4"/>
      <c r="X222" s="4"/>
      <c r="Y222" s="4"/>
      <c r="Z222" s="4"/>
    </row>
    <row r="223" spans="2:26" x14ac:dyDescent="0.2">
      <c r="B223" s="82" t="s">
        <v>310</v>
      </c>
      <c r="C223" s="52">
        <v>120</v>
      </c>
      <c r="D223" s="52">
        <v>84800</v>
      </c>
      <c r="E223" s="52">
        <v>69900</v>
      </c>
      <c r="F223" s="217">
        <v>0.42</v>
      </c>
      <c r="G223" s="52">
        <v>66500</v>
      </c>
      <c r="H223" s="52">
        <v>55600</v>
      </c>
      <c r="I223" s="217">
        <v>0.45</v>
      </c>
      <c r="J223" s="52">
        <v>609500</v>
      </c>
      <c r="K223" s="52">
        <v>406700</v>
      </c>
      <c r="L223" s="217">
        <v>0.63</v>
      </c>
      <c r="M223" s="52">
        <v>391900</v>
      </c>
      <c r="N223" s="52">
        <v>89100</v>
      </c>
      <c r="O223" s="217">
        <v>0.77</v>
      </c>
      <c r="Q223" s="4"/>
      <c r="R223" s="4"/>
      <c r="S223" s="4"/>
      <c r="T223" s="4"/>
      <c r="U223" s="4"/>
      <c r="V223" s="4"/>
      <c r="W223" s="4"/>
      <c r="X223" s="4"/>
      <c r="Y223" s="4"/>
      <c r="Z223" s="4"/>
    </row>
    <row r="224" spans="2:26" x14ac:dyDescent="0.2">
      <c r="B224" s="82" t="s">
        <v>425</v>
      </c>
      <c r="C224" s="52">
        <v>510</v>
      </c>
      <c r="D224" s="52">
        <v>73000</v>
      </c>
      <c r="E224" s="52">
        <v>64000</v>
      </c>
      <c r="F224" s="217">
        <v>0.37</v>
      </c>
      <c r="G224" s="52">
        <v>55500</v>
      </c>
      <c r="H224" s="52">
        <v>51100</v>
      </c>
      <c r="I224" s="217">
        <v>0.39</v>
      </c>
      <c r="J224" s="52">
        <v>350100</v>
      </c>
      <c r="K224" s="52">
        <v>213200</v>
      </c>
      <c r="L224" s="217">
        <v>0.65</v>
      </c>
      <c r="M224" s="52">
        <v>173800</v>
      </c>
      <c r="N224" s="52">
        <v>20500</v>
      </c>
      <c r="O224" s="217">
        <v>0.8</v>
      </c>
      <c r="Q224" s="4"/>
      <c r="R224" s="4"/>
      <c r="S224" s="4"/>
      <c r="T224" s="4"/>
      <c r="U224" s="4"/>
      <c r="V224" s="4"/>
      <c r="W224" s="4"/>
      <c r="X224" s="4"/>
      <c r="Y224" s="4"/>
      <c r="Z224" s="4"/>
    </row>
    <row r="225" spans="2:26" x14ac:dyDescent="0.2">
      <c r="B225" s="82" t="s">
        <v>311</v>
      </c>
      <c r="C225" s="52">
        <v>409</v>
      </c>
      <c r="D225" s="52">
        <v>73500</v>
      </c>
      <c r="E225" s="52">
        <v>63000</v>
      </c>
      <c r="F225" s="217">
        <v>0.42</v>
      </c>
      <c r="G225" s="52">
        <v>56900</v>
      </c>
      <c r="H225" s="52">
        <v>49500</v>
      </c>
      <c r="I225" s="217">
        <v>0.44</v>
      </c>
      <c r="J225" s="52">
        <v>350100</v>
      </c>
      <c r="K225" s="52">
        <v>160800</v>
      </c>
      <c r="L225" s="217">
        <v>0.66</v>
      </c>
      <c r="M225" s="52">
        <v>172400</v>
      </c>
      <c r="N225" s="52">
        <v>12100</v>
      </c>
      <c r="O225" s="217">
        <v>0.81</v>
      </c>
      <c r="Q225" s="4"/>
      <c r="R225" s="4"/>
      <c r="S225" s="4"/>
      <c r="T225" s="4"/>
      <c r="U225" s="4"/>
      <c r="V225" s="4"/>
      <c r="W225" s="4"/>
      <c r="X225" s="4"/>
      <c r="Y225" s="4"/>
      <c r="Z225" s="4"/>
    </row>
    <row r="226" spans="2:26" x14ac:dyDescent="0.2">
      <c r="B226" s="82" t="s">
        <v>312</v>
      </c>
      <c r="C226" s="52">
        <v>146</v>
      </c>
      <c r="D226" s="52">
        <v>84500</v>
      </c>
      <c r="E226" s="52">
        <v>74600</v>
      </c>
      <c r="F226" s="217">
        <v>0.37</v>
      </c>
      <c r="G226" s="52">
        <v>66500</v>
      </c>
      <c r="H226" s="52">
        <v>58100</v>
      </c>
      <c r="I226" s="217">
        <v>0.39</v>
      </c>
      <c r="J226" s="52">
        <v>398000</v>
      </c>
      <c r="K226" s="52">
        <v>80300</v>
      </c>
      <c r="L226" s="217">
        <v>0.74</v>
      </c>
      <c r="M226" s="52">
        <v>217800</v>
      </c>
      <c r="N226" s="52">
        <v>16800</v>
      </c>
      <c r="O226" s="217">
        <v>0.84</v>
      </c>
      <c r="Q226" s="4"/>
      <c r="R226" s="4"/>
      <c r="S226" s="4"/>
      <c r="T226" s="4"/>
      <c r="U226" s="4"/>
      <c r="V226" s="4"/>
      <c r="W226" s="4"/>
      <c r="X226" s="4"/>
      <c r="Y226" s="4"/>
      <c r="Z226" s="4"/>
    </row>
    <row r="227" spans="2:26" x14ac:dyDescent="0.2">
      <c r="B227" s="82" t="s">
        <v>313</v>
      </c>
      <c r="C227" s="52">
        <v>792</v>
      </c>
      <c r="D227" s="52">
        <v>93800</v>
      </c>
      <c r="E227" s="52">
        <v>76300</v>
      </c>
      <c r="F227" s="217">
        <v>0.4</v>
      </c>
      <c r="G227" s="52">
        <v>74200</v>
      </c>
      <c r="H227" s="52">
        <v>60400</v>
      </c>
      <c r="I227" s="217">
        <v>0.41</v>
      </c>
      <c r="J227" s="52">
        <v>638900</v>
      </c>
      <c r="K227" s="52">
        <v>448200</v>
      </c>
      <c r="L227" s="217">
        <v>0.61</v>
      </c>
      <c r="M227" s="52">
        <v>371600</v>
      </c>
      <c r="N227" s="52">
        <v>106300</v>
      </c>
      <c r="O227" s="217">
        <v>0.73</v>
      </c>
      <c r="Q227" s="4"/>
      <c r="R227" s="4"/>
      <c r="S227" s="4"/>
      <c r="T227" s="4"/>
      <c r="U227" s="4"/>
      <c r="V227" s="4"/>
      <c r="W227" s="4"/>
      <c r="X227" s="4"/>
      <c r="Y227" s="4"/>
      <c r="Z227" s="4"/>
    </row>
    <row r="228" spans="2:26" x14ac:dyDescent="0.2">
      <c r="B228" s="82" t="s">
        <v>314</v>
      </c>
      <c r="C228" s="52">
        <v>344</v>
      </c>
      <c r="D228" s="52">
        <v>86800</v>
      </c>
      <c r="E228" s="52">
        <v>73100</v>
      </c>
      <c r="F228" s="217">
        <v>0.39</v>
      </c>
      <c r="G228" s="52">
        <v>66200</v>
      </c>
      <c r="H228" s="52">
        <v>54100</v>
      </c>
      <c r="I228" s="217">
        <v>0.41</v>
      </c>
      <c r="J228" s="52">
        <v>478500</v>
      </c>
      <c r="K228" s="52">
        <v>319800</v>
      </c>
      <c r="L228" s="217">
        <v>0.62</v>
      </c>
      <c r="M228" s="52">
        <v>215500</v>
      </c>
      <c r="N228" s="52">
        <v>42900</v>
      </c>
      <c r="O228" s="217">
        <v>0.76</v>
      </c>
      <c r="Q228" s="4"/>
      <c r="R228" s="4"/>
      <c r="S228" s="4"/>
      <c r="T228" s="4"/>
      <c r="U228" s="4"/>
      <c r="V228" s="4"/>
      <c r="W228" s="4"/>
      <c r="X228" s="4"/>
      <c r="Y228" s="4"/>
      <c r="Z228" s="4"/>
    </row>
    <row r="229" spans="2:26" x14ac:dyDescent="0.2">
      <c r="B229" s="82" t="s">
        <v>315</v>
      </c>
      <c r="C229" s="52">
        <v>650</v>
      </c>
      <c r="D229" s="52">
        <v>86200</v>
      </c>
      <c r="E229" s="52">
        <v>73200</v>
      </c>
      <c r="F229" s="217">
        <v>0.38</v>
      </c>
      <c r="G229" s="52">
        <v>66600</v>
      </c>
      <c r="H229" s="52">
        <v>57000</v>
      </c>
      <c r="I229" s="217">
        <v>0.39</v>
      </c>
      <c r="J229" s="52">
        <v>565000</v>
      </c>
      <c r="K229" s="52">
        <v>217200</v>
      </c>
      <c r="L229" s="217">
        <v>0.69</v>
      </c>
      <c r="M229" s="52">
        <v>335300</v>
      </c>
      <c r="N229" s="52">
        <v>55100</v>
      </c>
      <c r="O229" s="217">
        <v>0.79</v>
      </c>
      <c r="Q229" s="4"/>
      <c r="R229" s="4"/>
      <c r="S229" s="4"/>
      <c r="T229" s="4"/>
      <c r="U229" s="4"/>
      <c r="V229" s="4"/>
      <c r="W229" s="4"/>
      <c r="X229" s="4"/>
      <c r="Y229" s="4"/>
      <c r="Z229" s="4"/>
    </row>
    <row r="230" spans="2:26" ht="13.5" thickBot="1" x14ac:dyDescent="0.25">
      <c r="B230" s="140" t="s">
        <v>316</v>
      </c>
      <c r="C230" s="121">
        <v>180</v>
      </c>
      <c r="D230" s="121">
        <v>86300</v>
      </c>
      <c r="E230" s="121">
        <v>71500</v>
      </c>
      <c r="F230" s="218">
        <v>0.36</v>
      </c>
      <c r="G230" s="121">
        <v>67100</v>
      </c>
      <c r="H230" s="121">
        <v>55600</v>
      </c>
      <c r="I230" s="218">
        <v>0.38</v>
      </c>
      <c r="J230" s="121">
        <v>535100</v>
      </c>
      <c r="K230" s="121">
        <v>277500</v>
      </c>
      <c r="L230" s="218">
        <v>0.64</v>
      </c>
      <c r="M230" s="121">
        <v>307800</v>
      </c>
      <c r="N230" s="121">
        <v>84000</v>
      </c>
      <c r="O230" s="218">
        <v>0.78</v>
      </c>
      <c r="Q230" s="4"/>
      <c r="R230" s="4"/>
      <c r="S230" s="4"/>
      <c r="T230" s="4"/>
      <c r="U230" s="4"/>
      <c r="V230" s="4"/>
      <c r="W230" s="4"/>
      <c r="X230" s="4"/>
      <c r="Y230" s="4"/>
      <c r="Z230" s="4"/>
    </row>
    <row r="231" spans="2:26" x14ac:dyDescent="0.2">
      <c r="B231" s="82"/>
      <c r="C231" s="52"/>
      <c r="D231" s="52"/>
      <c r="E231" s="52"/>
      <c r="F231" s="52"/>
      <c r="G231" s="52"/>
      <c r="H231" s="52"/>
      <c r="I231" s="52"/>
      <c r="J231" s="52"/>
      <c r="K231" s="52"/>
      <c r="L231" s="52"/>
      <c r="M231" s="52"/>
      <c r="N231" s="52"/>
      <c r="Q231" s="4"/>
      <c r="R231" s="4"/>
      <c r="S231" s="4"/>
      <c r="T231" s="4"/>
      <c r="U231" s="4"/>
      <c r="V231" s="4"/>
      <c r="W231" s="4"/>
      <c r="X231" s="4"/>
      <c r="Y231" s="4"/>
      <c r="Z231" s="4"/>
    </row>
    <row r="232" spans="2:26" ht="29.25" customHeight="1" x14ac:dyDescent="0.2">
      <c r="B232" s="328" t="s">
        <v>640</v>
      </c>
      <c r="C232" s="328"/>
      <c r="D232" s="328"/>
      <c r="E232" s="328"/>
      <c r="F232" s="328"/>
      <c r="G232" s="328"/>
      <c r="H232" s="328"/>
      <c r="I232" s="328"/>
      <c r="J232" s="328"/>
      <c r="K232" s="328"/>
      <c r="L232" s="328"/>
      <c r="M232" s="328"/>
      <c r="N232" s="328"/>
    </row>
    <row r="233" spans="2:26" ht="41.25" customHeight="1" x14ac:dyDescent="0.2">
      <c r="B233" s="326" t="s">
        <v>667</v>
      </c>
      <c r="C233" s="326"/>
      <c r="D233" s="326"/>
      <c r="E233" s="326"/>
      <c r="F233" s="326"/>
      <c r="G233" s="326"/>
      <c r="H233" s="326"/>
      <c r="I233" s="326"/>
      <c r="J233" s="326"/>
      <c r="K233" s="326"/>
      <c r="L233" s="326"/>
      <c r="M233" s="326"/>
      <c r="N233" s="326"/>
    </row>
    <row r="234" spans="2:26" ht="45" customHeight="1" x14ac:dyDescent="0.2">
      <c r="B234" s="326" t="s">
        <v>643</v>
      </c>
      <c r="C234" s="327"/>
      <c r="D234" s="327"/>
      <c r="E234" s="327"/>
      <c r="F234" s="327"/>
      <c r="G234" s="327"/>
      <c r="H234" s="327"/>
      <c r="I234" s="327"/>
      <c r="J234" s="327"/>
      <c r="K234" s="327"/>
      <c r="L234" s="327"/>
      <c r="M234" s="327"/>
      <c r="N234" s="327"/>
    </row>
    <row r="235" spans="2:26" x14ac:dyDescent="0.2">
      <c r="B235" s="74"/>
      <c r="C235" s="62"/>
      <c r="D235" s="62"/>
      <c r="E235" s="62"/>
      <c r="F235" s="62"/>
      <c r="G235" s="62"/>
      <c r="H235" s="62"/>
      <c r="I235" s="62"/>
      <c r="J235" s="62"/>
      <c r="K235" s="62"/>
      <c r="L235" s="62"/>
      <c r="M235" s="62"/>
      <c r="N235" s="62"/>
    </row>
    <row r="236" spans="2:26" x14ac:dyDescent="0.2">
      <c r="B236" s="82"/>
      <c r="C236" s="62"/>
      <c r="D236" s="62"/>
      <c r="E236" s="62"/>
      <c r="F236" s="62"/>
      <c r="G236" s="62"/>
      <c r="H236" s="62"/>
      <c r="I236" s="62"/>
      <c r="J236" s="62"/>
      <c r="K236" s="62"/>
      <c r="L236" s="62"/>
      <c r="M236" s="62"/>
      <c r="N236" s="62"/>
    </row>
    <row r="237" spans="2:26" x14ac:dyDescent="0.2">
      <c r="B237" s="82"/>
      <c r="C237" s="62"/>
      <c r="D237" s="62"/>
      <c r="E237" s="62"/>
      <c r="F237" s="62"/>
      <c r="G237" s="62"/>
      <c r="H237" s="62"/>
      <c r="I237" s="62"/>
      <c r="J237" s="62"/>
      <c r="K237" s="62"/>
      <c r="L237" s="62"/>
      <c r="M237" s="62"/>
      <c r="N237" s="62"/>
    </row>
    <row r="238" spans="2:26" x14ac:dyDescent="0.2">
      <c r="B238" s="82"/>
      <c r="C238" s="62"/>
      <c r="D238" s="62"/>
      <c r="E238" s="62"/>
      <c r="F238" s="62"/>
      <c r="G238" s="62"/>
      <c r="H238" s="62"/>
      <c r="I238" s="62"/>
      <c r="J238" s="62"/>
      <c r="K238" s="62"/>
      <c r="L238" s="62"/>
      <c r="M238" s="62"/>
      <c r="N238" s="62"/>
    </row>
    <row r="239" spans="2:26" x14ac:dyDescent="0.2">
      <c r="B239" s="82"/>
      <c r="C239" s="62"/>
      <c r="D239" s="62"/>
      <c r="E239" s="62"/>
      <c r="F239" s="62"/>
      <c r="G239" s="62"/>
      <c r="H239" s="62"/>
      <c r="I239" s="62"/>
      <c r="J239" s="62"/>
      <c r="K239" s="62"/>
      <c r="L239" s="62"/>
      <c r="M239" s="62"/>
      <c r="N239" s="62"/>
    </row>
  </sheetData>
  <mergeCells count="9">
    <mergeCell ref="B234:N234"/>
    <mergeCell ref="B233:N233"/>
    <mergeCell ref="B232:N232"/>
    <mergeCell ref="B4:B5"/>
    <mergeCell ref="C4:C5"/>
    <mergeCell ref="D4:F4"/>
    <mergeCell ref="G4:I4"/>
    <mergeCell ref="J4:L4"/>
    <mergeCell ref="M4:O4"/>
  </mergeCells>
  <pageMargins left="0.78740157480314965" right="0.78740157480314965" top="0.98425196850393704" bottom="0.98425196850393704" header="0.51181102362204722" footer="0.51181102362204722"/>
  <pageSetup paperSize="9" scale="52" fitToHeight="0"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3CC00"/>
    <pageSetUpPr fitToPage="1"/>
  </sheetPr>
  <dimension ref="B1:AE239"/>
  <sheetViews>
    <sheetView showGridLines="0" zoomScaleNormal="100" zoomScaleSheetLayoutView="100" zoomScalePageLayoutView="70" workbookViewId="0">
      <pane ySplit="5" topLeftCell="A24" activePane="bottomLeft" state="frozen"/>
      <selection activeCell="N4" sqref="N4"/>
      <selection pane="bottomLeft" activeCell="I5" sqref="I5"/>
    </sheetView>
  </sheetViews>
  <sheetFormatPr baseColWidth="10" defaultRowHeight="12.75" x14ac:dyDescent="0.2"/>
  <cols>
    <col min="1" max="1" width="2.7109375" style="18" customWidth="1"/>
    <col min="2" max="2" width="20.7109375" style="18" customWidth="1"/>
    <col min="3" max="13" width="10.7109375" style="18" customWidth="1"/>
    <col min="14" max="14" width="6.5703125" style="18" customWidth="1"/>
    <col min="15" max="15" width="3.85546875" style="18" customWidth="1"/>
    <col min="16" max="16384" width="11.42578125" style="18"/>
  </cols>
  <sheetData>
    <row r="1" spans="2:31" s="55" customFormat="1" ht="15.75" x14ac:dyDescent="0.2">
      <c r="B1" s="53" t="str">
        <f>Inhaltsverzeichnis!B63&amp;" "&amp;Inhaltsverzeichnis!C63&amp;" "&amp;Inhaltsverzeichnis!D63</f>
        <v>Tabelle 28:  Steuerpflichtige mit Wohnsitz im Kanton Aargau nach Einkommens- und Vermögensstufe und Gemeinde, in Prozent, 2017</v>
      </c>
      <c r="C1" s="53"/>
      <c r="D1" s="53"/>
      <c r="E1" s="54"/>
      <c r="F1" s="54"/>
      <c r="G1" s="54"/>
      <c r="H1" s="54"/>
      <c r="I1" s="54"/>
      <c r="J1" s="54"/>
      <c r="K1" s="54"/>
      <c r="L1" s="54"/>
      <c r="M1" s="54"/>
      <c r="N1" s="54"/>
      <c r="O1" s="54"/>
      <c r="P1" s="54"/>
      <c r="Q1" s="54"/>
      <c r="R1" s="54"/>
      <c r="S1" s="54"/>
      <c r="T1" s="54"/>
      <c r="U1" s="54"/>
      <c r="V1" s="53"/>
      <c r="W1" s="53"/>
      <c r="X1" s="53"/>
      <c r="Y1" s="53"/>
      <c r="Z1" s="53"/>
      <c r="AA1" s="53"/>
      <c r="AB1" s="53"/>
      <c r="AC1" s="53"/>
      <c r="AD1" s="53"/>
      <c r="AE1" s="53"/>
    </row>
    <row r="2" spans="2:31" s="55" customFormat="1" ht="15.75" x14ac:dyDescent="0.2">
      <c r="B2" s="199"/>
      <c r="C2" s="53"/>
      <c r="D2" s="53"/>
      <c r="E2" s="54"/>
      <c r="F2" s="54"/>
      <c r="G2" s="54"/>
      <c r="H2" s="54"/>
      <c r="I2" s="54"/>
      <c r="J2" s="54"/>
      <c r="K2" s="54"/>
      <c r="L2" s="54"/>
      <c r="M2" s="54"/>
      <c r="N2" s="54"/>
      <c r="O2" s="54"/>
      <c r="P2" s="54"/>
      <c r="Q2" s="54"/>
      <c r="R2" s="54"/>
      <c r="S2" s="54"/>
      <c r="T2" s="54"/>
      <c r="U2" s="54"/>
      <c r="V2" s="53"/>
      <c r="W2" s="53"/>
      <c r="X2" s="53"/>
      <c r="Y2" s="53"/>
      <c r="Z2" s="53"/>
      <c r="AA2" s="53"/>
      <c r="AB2" s="53"/>
      <c r="AC2" s="53"/>
      <c r="AD2" s="53"/>
      <c r="AE2" s="53"/>
    </row>
    <row r="4" spans="2:31" s="57" customFormat="1" ht="27" customHeight="1" x14ac:dyDescent="0.2">
      <c r="B4" s="279" t="s">
        <v>114</v>
      </c>
      <c r="C4" s="335" t="s">
        <v>471</v>
      </c>
      <c r="D4" s="278" t="s">
        <v>690</v>
      </c>
      <c r="E4" s="275"/>
      <c r="F4" s="275"/>
      <c r="G4" s="275"/>
      <c r="H4" s="275"/>
      <c r="I4" s="277" t="s">
        <v>691</v>
      </c>
      <c r="J4" s="275"/>
      <c r="K4" s="275"/>
      <c r="L4" s="275"/>
      <c r="M4" s="275"/>
    </row>
    <row r="5" spans="2:31" ht="15" customHeight="1" x14ac:dyDescent="0.2">
      <c r="B5" s="280"/>
      <c r="C5" s="336"/>
      <c r="D5" s="124" t="s">
        <v>460</v>
      </c>
      <c r="E5" s="117" t="s">
        <v>509</v>
      </c>
      <c r="F5" s="117" t="s">
        <v>510</v>
      </c>
      <c r="G5" s="117" t="s">
        <v>511</v>
      </c>
      <c r="H5" s="117" t="s">
        <v>400</v>
      </c>
      <c r="I5" s="117" t="s">
        <v>434</v>
      </c>
      <c r="J5" s="117" t="s">
        <v>510</v>
      </c>
      <c r="K5" s="117" t="s">
        <v>512</v>
      </c>
      <c r="L5" s="117" t="s">
        <v>513</v>
      </c>
      <c r="M5" s="117" t="s">
        <v>401</v>
      </c>
    </row>
    <row r="6" spans="2:31" x14ac:dyDescent="0.2">
      <c r="B6" s="71" t="s">
        <v>117</v>
      </c>
      <c r="C6" s="72">
        <v>377033</v>
      </c>
      <c r="D6" s="73">
        <v>18.919830000000001</v>
      </c>
      <c r="E6" s="73">
        <v>24.590420000000002</v>
      </c>
      <c r="F6" s="73">
        <v>38.141219999999997</v>
      </c>
      <c r="G6" s="73">
        <v>12.246938999999999</v>
      </c>
      <c r="H6" s="73">
        <v>6.1015879999999996</v>
      </c>
      <c r="I6" s="73">
        <v>52.686104399349603</v>
      </c>
      <c r="J6" s="73">
        <v>9.2312874469873893</v>
      </c>
      <c r="K6" s="73">
        <v>9.66095805937411</v>
      </c>
      <c r="L6" s="73">
        <v>13.234915776603099</v>
      </c>
      <c r="M6" s="73">
        <v>15.186734317685699</v>
      </c>
      <c r="Q6" s="177"/>
    </row>
    <row r="7" spans="2:31" x14ac:dyDescent="0.2">
      <c r="B7" s="71" t="s">
        <v>118</v>
      </c>
      <c r="C7" s="72">
        <v>44469</v>
      </c>
      <c r="D7" s="73">
        <v>19.13693</v>
      </c>
      <c r="E7" s="73">
        <v>24.356290000000001</v>
      </c>
      <c r="F7" s="73">
        <v>38.633650000000003</v>
      </c>
      <c r="G7" s="73">
        <v>11.850951999999999</v>
      </c>
      <c r="H7" s="73">
        <v>6.0221730000000004</v>
      </c>
      <c r="I7" s="73">
        <v>51.881085700150599</v>
      </c>
      <c r="J7" s="73">
        <v>9.7888416649800902</v>
      </c>
      <c r="K7" s="73">
        <v>9.9642447547729809</v>
      </c>
      <c r="L7" s="73">
        <v>13.069778947131701</v>
      </c>
      <c r="M7" s="73">
        <v>15.296048932964499</v>
      </c>
      <c r="P7" s="182"/>
      <c r="Q7" s="177"/>
    </row>
    <row r="8" spans="2:31" x14ac:dyDescent="0.2">
      <c r="B8" s="74" t="s">
        <v>531</v>
      </c>
      <c r="C8" s="75">
        <v>13157</v>
      </c>
      <c r="D8" s="78">
        <v>20.065359999999998</v>
      </c>
      <c r="E8" s="78">
        <v>24.72448</v>
      </c>
      <c r="F8" s="78">
        <v>37.49335</v>
      </c>
      <c r="G8" s="78">
        <v>10.800333999999999</v>
      </c>
      <c r="H8" s="78">
        <v>6.9164700000000003</v>
      </c>
      <c r="I8" s="78">
        <v>51.9495325682146</v>
      </c>
      <c r="J8" s="78">
        <v>11.2259633655088</v>
      </c>
      <c r="K8" s="78">
        <v>10.443110131488901</v>
      </c>
      <c r="L8" s="78">
        <v>11.872007296496101</v>
      </c>
      <c r="M8" s="78">
        <v>14.509386638291399</v>
      </c>
      <c r="P8" s="182"/>
      <c r="Q8" s="177"/>
    </row>
    <row r="9" spans="2:31" x14ac:dyDescent="0.2">
      <c r="B9" s="76" t="s">
        <v>119</v>
      </c>
      <c r="C9" s="77">
        <v>938</v>
      </c>
      <c r="D9" s="78">
        <v>12.899789999999999</v>
      </c>
      <c r="E9" s="78">
        <v>18.23028</v>
      </c>
      <c r="F9" s="78">
        <v>41.684429999999999</v>
      </c>
      <c r="G9" s="78">
        <v>15.245203</v>
      </c>
      <c r="H9" s="78">
        <v>11.940299</v>
      </c>
      <c r="I9" s="78">
        <v>41.791044776119399</v>
      </c>
      <c r="J9" s="78">
        <v>7.6759061833688698</v>
      </c>
      <c r="K9" s="78">
        <v>9.4882729211087398</v>
      </c>
      <c r="L9" s="78">
        <v>16.9509594882729</v>
      </c>
      <c r="M9" s="78">
        <v>24.09381663113</v>
      </c>
      <c r="P9" s="182"/>
      <c r="Q9" s="177"/>
    </row>
    <row r="10" spans="2:31" x14ac:dyDescent="0.2">
      <c r="B10" s="76" t="s">
        <v>405</v>
      </c>
      <c r="C10" s="77">
        <v>4404</v>
      </c>
      <c r="D10" s="78">
        <v>18.074480000000001</v>
      </c>
      <c r="E10" s="78">
        <v>24.091729999999998</v>
      </c>
      <c r="F10" s="78">
        <v>41.030880000000003</v>
      </c>
      <c r="G10" s="78">
        <v>12.26158</v>
      </c>
      <c r="H10" s="78">
        <v>4.5413259999999998</v>
      </c>
      <c r="I10" s="78">
        <v>55.108991825613003</v>
      </c>
      <c r="J10" s="78">
        <v>10.558583106266999</v>
      </c>
      <c r="K10" s="78">
        <v>10.127157129881899</v>
      </c>
      <c r="L10" s="78">
        <v>12.534059945504</v>
      </c>
      <c r="M10" s="78">
        <v>11.6712079927338</v>
      </c>
      <c r="P10" s="182"/>
      <c r="Q10" s="177"/>
    </row>
    <row r="11" spans="2:31" x14ac:dyDescent="0.2">
      <c r="B11" s="76" t="s">
        <v>120</v>
      </c>
      <c r="C11" s="77">
        <v>423</v>
      </c>
      <c r="D11" s="78">
        <v>19.385339999999999</v>
      </c>
      <c r="E11" s="78">
        <v>26.241129999999998</v>
      </c>
      <c r="F11" s="78">
        <v>39.007089999999998</v>
      </c>
      <c r="G11" s="78">
        <v>12.293144</v>
      </c>
      <c r="H11" s="78">
        <v>3.073286</v>
      </c>
      <c r="I11" s="78">
        <v>50.8274231678486</v>
      </c>
      <c r="J11" s="78">
        <v>7.5650118203309598</v>
      </c>
      <c r="K11" s="78">
        <v>8.5106382978723403</v>
      </c>
      <c r="L11" s="78">
        <v>15.366430260047199</v>
      </c>
      <c r="M11" s="78">
        <v>17.730496453900699</v>
      </c>
      <c r="P11" s="182"/>
      <c r="Q11" s="177"/>
    </row>
    <row r="12" spans="2:31" x14ac:dyDescent="0.2">
      <c r="B12" s="76" t="s">
        <v>406</v>
      </c>
      <c r="C12" s="77">
        <v>2288</v>
      </c>
      <c r="D12" s="78">
        <v>16.389859999999999</v>
      </c>
      <c r="E12" s="78">
        <v>20.23601</v>
      </c>
      <c r="F12" s="78">
        <v>39.029719999999998</v>
      </c>
      <c r="G12" s="78">
        <v>15.20979</v>
      </c>
      <c r="H12" s="78">
        <v>9.1346150000000002</v>
      </c>
      <c r="I12" s="78">
        <v>47.639860139860097</v>
      </c>
      <c r="J12" s="78">
        <v>7.8671328671328604</v>
      </c>
      <c r="K12" s="78">
        <v>8.8286713286713194</v>
      </c>
      <c r="L12" s="78">
        <v>14.3793706293706</v>
      </c>
      <c r="M12" s="78">
        <v>21.284965034965001</v>
      </c>
      <c r="P12" s="182"/>
      <c r="Q12" s="177"/>
    </row>
    <row r="13" spans="2:31" x14ac:dyDescent="0.2">
      <c r="B13" s="76" t="s">
        <v>121</v>
      </c>
      <c r="C13" s="77">
        <v>4338</v>
      </c>
      <c r="D13" s="78">
        <v>18.6722</v>
      </c>
      <c r="E13" s="78">
        <v>25.311199999999999</v>
      </c>
      <c r="F13" s="78">
        <v>40.31812</v>
      </c>
      <c r="G13" s="78">
        <v>11.964039</v>
      </c>
      <c r="H13" s="78">
        <v>3.7344400000000002</v>
      </c>
      <c r="I13" s="78">
        <v>52.512678653757497</v>
      </c>
      <c r="J13" s="78">
        <v>8.6906408483171909</v>
      </c>
      <c r="K13" s="78">
        <v>10.3042876901798</v>
      </c>
      <c r="L13" s="78">
        <v>13.646841862609399</v>
      </c>
      <c r="M13" s="78">
        <v>14.845550945136001</v>
      </c>
      <c r="P13" s="182"/>
      <c r="Q13" s="177"/>
    </row>
    <row r="14" spans="2:31" x14ac:dyDescent="0.2">
      <c r="B14" s="76" t="s">
        <v>122</v>
      </c>
      <c r="C14" s="77">
        <v>912</v>
      </c>
      <c r="D14" s="78">
        <v>17.105260000000001</v>
      </c>
      <c r="E14" s="78">
        <v>23.574560000000002</v>
      </c>
      <c r="F14" s="78">
        <v>39.254390000000001</v>
      </c>
      <c r="G14" s="78">
        <v>13.815789000000001</v>
      </c>
      <c r="H14" s="78">
        <v>6.25</v>
      </c>
      <c r="I14" s="78">
        <v>50.438596491227997</v>
      </c>
      <c r="J14" s="78">
        <v>10.9649122807017</v>
      </c>
      <c r="K14" s="78">
        <v>9.1008771929824501</v>
      </c>
      <c r="L14" s="78">
        <v>13.8157894736842</v>
      </c>
      <c r="M14" s="78">
        <v>15.6798245614035</v>
      </c>
      <c r="P14" s="182"/>
      <c r="Q14" s="177"/>
    </row>
    <row r="15" spans="2:31" x14ac:dyDescent="0.2">
      <c r="B15" s="76" t="s">
        <v>123</v>
      </c>
      <c r="C15" s="77">
        <v>3541</v>
      </c>
      <c r="D15" s="78">
        <v>18.384640000000001</v>
      </c>
      <c r="E15" s="78">
        <v>21.265180000000001</v>
      </c>
      <c r="F15" s="78">
        <v>36.712789999999998</v>
      </c>
      <c r="G15" s="78">
        <v>14.939283</v>
      </c>
      <c r="H15" s="78">
        <v>8.6981079999999995</v>
      </c>
      <c r="I15" s="78">
        <v>46.9358938153064</v>
      </c>
      <c r="J15" s="78">
        <v>9.3758825190624098</v>
      </c>
      <c r="K15" s="78">
        <v>9.8277322790172192</v>
      </c>
      <c r="L15" s="78">
        <v>13.5272521886472</v>
      </c>
      <c r="M15" s="78">
        <v>20.333239197966599</v>
      </c>
      <c r="P15" s="182"/>
      <c r="Q15" s="177"/>
    </row>
    <row r="16" spans="2:31" x14ac:dyDescent="0.2">
      <c r="B16" s="76" t="s">
        <v>124</v>
      </c>
      <c r="C16" s="77">
        <v>2211</v>
      </c>
      <c r="D16" s="78">
        <v>17.367709999999999</v>
      </c>
      <c r="E16" s="78">
        <v>26.051559999999998</v>
      </c>
      <c r="F16" s="78">
        <v>39.439169999999997</v>
      </c>
      <c r="G16" s="78">
        <v>12.302125999999999</v>
      </c>
      <c r="H16" s="78">
        <v>4.8394389999999996</v>
      </c>
      <c r="I16" s="78">
        <v>46.630483943916701</v>
      </c>
      <c r="J16" s="78">
        <v>9.2265943012211604</v>
      </c>
      <c r="K16" s="78">
        <v>10.945273631840699</v>
      </c>
      <c r="L16" s="78">
        <v>16.8701944821347</v>
      </c>
      <c r="M16" s="78">
        <v>16.3274536408864</v>
      </c>
      <c r="P16" s="182"/>
      <c r="Q16" s="177"/>
    </row>
    <row r="17" spans="2:17" x14ac:dyDescent="0.2">
      <c r="B17" s="76" t="s">
        <v>125</v>
      </c>
      <c r="C17" s="77">
        <v>4548</v>
      </c>
      <c r="D17" s="78">
        <v>20.448550000000001</v>
      </c>
      <c r="E17" s="78">
        <v>26.275289999999998</v>
      </c>
      <c r="F17" s="78">
        <v>39.313980000000001</v>
      </c>
      <c r="G17" s="78">
        <v>10.224273999999999</v>
      </c>
      <c r="H17" s="78">
        <v>3.7379069999999999</v>
      </c>
      <c r="I17" s="78">
        <v>55.496921723834603</v>
      </c>
      <c r="J17" s="78">
        <v>9.3227792436235699</v>
      </c>
      <c r="K17" s="78">
        <v>9.6086191732629693</v>
      </c>
      <c r="L17" s="78">
        <v>12.664907651715</v>
      </c>
      <c r="M17" s="78">
        <v>12.9067722075637</v>
      </c>
      <c r="P17" s="182"/>
      <c r="Q17" s="177"/>
    </row>
    <row r="18" spans="2:17" x14ac:dyDescent="0.2">
      <c r="B18" s="76" t="s">
        <v>126</v>
      </c>
      <c r="C18" s="77">
        <v>5463</v>
      </c>
      <c r="D18" s="78">
        <v>21.61816</v>
      </c>
      <c r="E18" s="78">
        <v>25.224240000000002</v>
      </c>
      <c r="F18" s="78">
        <v>37.451949999999997</v>
      </c>
      <c r="G18" s="78">
        <v>10.232473000000001</v>
      </c>
      <c r="H18" s="78">
        <v>5.4731829999999997</v>
      </c>
      <c r="I18" s="78">
        <v>55.372505949112202</v>
      </c>
      <c r="J18" s="78">
        <v>9.3355299286106508</v>
      </c>
      <c r="K18" s="78">
        <v>9.0243455976569606</v>
      </c>
      <c r="L18" s="78">
        <v>12.5572030020135</v>
      </c>
      <c r="M18" s="78">
        <v>13.710415522606599</v>
      </c>
      <c r="P18" s="182"/>
      <c r="Q18" s="177"/>
    </row>
    <row r="19" spans="2:17" x14ac:dyDescent="0.2">
      <c r="B19" s="76" t="s">
        <v>127</v>
      </c>
      <c r="C19" s="77">
        <v>2246</v>
      </c>
      <c r="D19" s="78">
        <v>17.097059999999999</v>
      </c>
      <c r="E19" s="78">
        <v>24.79964</v>
      </c>
      <c r="F19" s="78">
        <v>39.091720000000002</v>
      </c>
      <c r="G19" s="78">
        <v>13.178985000000001</v>
      </c>
      <c r="H19" s="78">
        <v>5.8325909999999999</v>
      </c>
      <c r="I19" s="78">
        <v>50.400712377560097</v>
      </c>
      <c r="J19" s="78">
        <v>8.0142475512021303</v>
      </c>
      <c r="K19" s="78">
        <v>10.4185218165627</v>
      </c>
      <c r="L19" s="78">
        <v>13.935886019590299</v>
      </c>
      <c r="M19" s="78">
        <v>17.230632235084499</v>
      </c>
      <c r="P19" s="182"/>
      <c r="Q19" s="177"/>
    </row>
    <row r="20" spans="2:17" x14ac:dyDescent="0.2">
      <c r="B20" s="79" t="s">
        <v>128</v>
      </c>
      <c r="C20" s="72">
        <v>80517</v>
      </c>
      <c r="D20" s="73">
        <v>18.918990000000001</v>
      </c>
      <c r="E20" s="73">
        <v>22.98272</v>
      </c>
      <c r="F20" s="73">
        <v>37.339939999999999</v>
      </c>
      <c r="G20" s="73">
        <v>13.197213</v>
      </c>
      <c r="H20" s="73">
        <v>7.5611360000000003</v>
      </c>
      <c r="I20" s="73">
        <v>52.501956108647803</v>
      </c>
      <c r="J20" s="73">
        <v>9.1322329445955504</v>
      </c>
      <c r="K20" s="73">
        <v>9.7159606045928193</v>
      </c>
      <c r="L20" s="73">
        <v>12.9401244457692</v>
      </c>
      <c r="M20" s="73">
        <v>15.709725896394501</v>
      </c>
      <c r="P20" s="182"/>
      <c r="Q20" s="177"/>
    </row>
    <row r="21" spans="2:17" x14ac:dyDescent="0.2">
      <c r="B21" s="76" t="s">
        <v>129</v>
      </c>
      <c r="C21" s="77">
        <v>11655</v>
      </c>
      <c r="D21" s="78">
        <v>18.87602</v>
      </c>
      <c r="E21" s="78">
        <v>21.235520000000001</v>
      </c>
      <c r="F21" s="78">
        <v>36.954099999999997</v>
      </c>
      <c r="G21" s="78">
        <v>13.470613</v>
      </c>
      <c r="H21" s="78">
        <v>9.463749</v>
      </c>
      <c r="I21" s="78">
        <v>49.927069927069901</v>
      </c>
      <c r="J21" s="78">
        <v>10.072930072929999</v>
      </c>
      <c r="K21" s="78">
        <v>10.785070785070699</v>
      </c>
      <c r="L21" s="78">
        <v>13.384813384813301</v>
      </c>
      <c r="M21" s="78">
        <v>15.830115830115799</v>
      </c>
      <c r="P21" s="182"/>
      <c r="Q21" s="177"/>
    </row>
    <row r="22" spans="2:17" x14ac:dyDescent="0.2">
      <c r="B22" s="76" t="s">
        <v>130</v>
      </c>
      <c r="C22" s="77">
        <v>921</v>
      </c>
      <c r="D22" s="78">
        <v>14.44083</v>
      </c>
      <c r="E22" s="78">
        <v>18.023890000000002</v>
      </c>
      <c r="F22" s="78">
        <v>36.26493</v>
      </c>
      <c r="G22" s="78">
        <v>17.155266000000001</v>
      </c>
      <c r="H22" s="78">
        <v>14.115092000000001</v>
      </c>
      <c r="I22" s="78">
        <v>42.8881650380021</v>
      </c>
      <c r="J22" s="78">
        <v>9.3376764386536308</v>
      </c>
      <c r="K22" s="78">
        <v>10.0977198697068</v>
      </c>
      <c r="L22" s="78">
        <v>14.8751357220412</v>
      </c>
      <c r="M22" s="78">
        <v>22.801302931595998</v>
      </c>
      <c r="P22" s="182"/>
      <c r="Q22" s="177"/>
    </row>
    <row r="23" spans="2:17" x14ac:dyDescent="0.2">
      <c r="B23" s="76" t="s">
        <v>131</v>
      </c>
      <c r="C23" s="77">
        <v>1564</v>
      </c>
      <c r="D23" s="78">
        <v>12.723789999999999</v>
      </c>
      <c r="E23" s="78">
        <v>19.117650000000001</v>
      </c>
      <c r="F23" s="78">
        <v>34.718670000000003</v>
      </c>
      <c r="G23" s="78">
        <v>18.414321999999999</v>
      </c>
      <c r="H23" s="78">
        <v>15.025575</v>
      </c>
      <c r="I23" s="78">
        <v>42.902813299232697</v>
      </c>
      <c r="J23" s="78">
        <v>7.16112531969309</v>
      </c>
      <c r="K23" s="78">
        <v>8.6317135549872095</v>
      </c>
      <c r="L23" s="78">
        <v>14.769820971867</v>
      </c>
      <c r="M23" s="78">
        <v>26.534526854219902</v>
      </c>
      <c r="P23" s="182"/>
      <c r="Q23" s="177"/>
    </row>
    <row r="24" spans="2:17" x14ac:dyDescent="0.2">
      <c r="B24" s="76" t="s">
        <v>407</v>
      </c>
      <c r="C24" s="77">
        <v>1657</v>
      </c>
      <c r="D24" s="78">
        <v>15.570309999999999</v>
      </c>
      <c r="E24" s="78">
        <v>20.700060000000001</v>
      </c>
      <c r="F24" s="78">
        <v>37.477370000000001</v>
      </c>
      <c r="G24" s="78">
        <v>16.596257999999999</v>
      </c>
      <c r="H24" s="78">
        <v>9.6560050000000004</v>
      </c>
      <c r="I24" s="78">
        <v>47.254073627036803</v>
      </c>
      <c r="J24" s="78">
        <v>9.5956547978273896</v>
      </c>
      <c r="K24" s="78">
        <v>10.8026554013277</v>
      </c>
      <c r="L24" s="78">
        <v>14.0012070006035</v>
      </c>
      <c r="M24" s="78">
        <v>18.346409173204499</v>
      </c>
      <c r="P24" s="182"/>
      <c r="Q24" s="177"/>
    </row>
    <row r="25" spans="2:17" x14ac:dyDescent="0.2">
      <c r="B25" s="76" t="s">
        <v>132</v>
      </c>
      <c r="C25" s="77">
        <v>2688</v>
      </c>
      <c r="D25" s="78">
        <v>18.56399</v>
      </c>
      <c r="E25" s="78">
        <v>20.57292</v>
      </c>
      <c r="F25" s="78">
        <v>39.136899999999997</v>
      </c>
      <c r="G25" s="78">
        <v>14.434524</v>
      </c>
      <c r="H25" s="78">
        <v>7.2916670000000003</v>
      </c>
      <c r="I25" s="78">
        <v>49.627976190476097</v>
      </c>
      <c r="J25" s="78">
        <v>8.4449404761904692</v>
      </c>
      <c r="K25" s="78">
        <v>10.305059523809501</v>
      </c>
      <c r="L25" s="78">
        <v>14.136904761904701</v>
      </c>
      <c r="M25" s="78">
        <v>17.485119047619001</v>
      </c>
      <c r="P25" s="182"/>
      <c r="Q25" s="177"/>
    </row>
    <row r="26" spans="2:17" x14ac:dyDescent="0.2">
      <c r="B26" s="76" t="s">
        <v>133</v>
      </c>
      <c r="C26" s="77">
        <v>1959</v>
      </c>
      <c r="D26" s="78">
        <v>15.00766</v>
      </c>
      <c r="E26" s="78">
        <v>16.079630000000002</v>
      </c>
      <c r="F26" s="78">
        <v>35.068910000000002</v>
      </c>
      <c r="G26" s="78">
        <v>16.641143</v>
      </c>
      <c r="H26" s="78">
        <v>17.202653999999999</v>
      </c>
      <c r="I26" s="78">
        <v>41.092394078611498</v>
      </c>
      <c r="J26" s="78">
        <v>10.5155691679428</v>
      </c>
      <c r="K26" s="78">
        <v>8.8820826952526808</v>
      </c>
      <c r="L26" s="78">
        <v>14.139867279223999</v>
      </c>
      <c r="M26" s="78">
        <v>25.370086778968801</v>
      </c>
      <c r="P26" s="182"/>
      <c r="Q26" s="177"/>
    </row>
    <row r="27" spans="2:17" x14ac:dyDescent="0.2">
      <c r="B27" s="76" t="s">
        <v>134</v>
      </c>
      <c r="C27" s="77">
        <v>3109</v>
      </c>
      <c r="D27" s="78">
        <v>19.009329999999999</v>
      </c>
      <c r="E27" s="78">
        <v>24.927630000000001</v>
      </c>
      <c r="F27" s="78">
        <v>38.533290000000001</v>
      </c>
      <c r="G27" s="78">
        <v>11.965261999999999</v>
      </c>
      <c r="H27" s="78">
        <v>5.5644900000000002</v>
      </c>
      <c r="I27" s="78">
        <v>50.8523641042135</v>
      </c>
      <c r="J27" s="78">
        <v>9.2312640720488908</v>
      </c>
      <c r="K27" s="78">
        <v>9.7137343197169503</v>
      </c>
      <c r="L27" s="78">
        <v>14.9887423608877</v>
      </c>
      <c r="M27" s="78">
        <v>15.213895143132801</v>
      </c>
      <c r="P27" s="182"/>
      <c r="Q27" s="177"/>
    </row>
    <row r="28" spans="2:17" x14ac:dyDescent="0.2">
      <c r="B28" s="76" t="s">
        <v>135</v>
      </c>
      <c r="C28" s="77">
        <v>568</v>
      </c>
      <c r="D28" s="78">
        <v>22.535209999999999</v>
      </c>
      <c r="E28" s="78">
        <v>17.605630000000001</v>
      </c>
      <c r="F28" s="78">
        <v>35.035209999999999</v>
      </c>
      <c r="G28" s="78">
        <v>15.316901</v>
      </c>
      <c r="H28" s="78">
        <v>9.5070420000000002</v>
      </c>
      <c r="I28" s="78">
        <v>49.823943661971803</v>
      </c>
      <c r="J28" s="78">
        <v>11.443661971830901</v>
      </c>
      <c r="K28" s="78">
        <v>9.5070422535211208</v>
      </c>
      <c r="L28" s="78">
        <v>11.0915492957746</v>
      </c>
      <c r="M28" s="78">
        <v>18.133802816901401</v>
      </c>
      <c r="P28" s="182"/>
      <c r="Q28" s="177"/>
    </row>
    <row r="29" spans="2:17" x14ac:dyDescent="0.2">
      <c r="B29" s="76" t="s">
        <v>136</v>
      </c>
      <c r="C29" s="77">
        <v>3027</v>
      </c>
      <c r="D29" s="78">
        <v>17.77337</v>
      </c>
      <c r="E29" s="78">
        <v>25.635940000000002</v>
      </c>
      <c r="F29" s="78">
        <v>38.850349999999999</v>
      </c>
      <c r="G29" s="78">
        <v>12.322431</v>
      </c>
      <c r="H29" s="78">
        <v>5.4179060000000003</v>
      </c>
      <c r="I29" s="78">
        <v>53.584407003633899</v>
      </c>
      <c r="J29" s="78">
        <v>9.1179385530227908</v>
      </c>
      <c r="K29" s="78">
        <v>9.4482986455236198</v>
      </c>
      <c r="L29" s="78">
        <v>13.643871820284099</v>
      </c>
      <c r="M29" s="78">
        <v>14.205483977535501</v>
      </c>
      <c r="P29" s="182"/>
      <c r="Q29" s="177"/>
    </row>
    <row r="30" spans="2:17" x14ac:dyDescent="0.2">
      <c r="B30" s="76" t="s">
        <v>137</v>
      </c>
      <c r="C30" s="77">
        <v>1079</v>
      </c>
      <c r="D30" s="78">
        <v>17.516220000000001</v>
      </c>
      <c r="E30" s="78">
        <v>18.072289999999999</v>
      </c>
      <c r="F30" s="78">
        <v>38.832250000000002</v>
      </c>
      <c r="G30" s="78">
        <v>18.072289000000001</v>
      </c>
      <c r="H30" s="78">
        <v>7.5069509999999999</v>
      </c>
      <c r="I30" s="78">
        <v>52.085264133456903</v>
      </c>
      <c r="J30" s="78">
        <v>8.5264133456904503</v>
      </c>
      <c r="K30" s="78">
        <v>8.8971269694161208</v>
      </c>
      <c r="L30" s="78">
        <v>13.7164040778498</v>
      </c>
      <c r="M30" s="78">
        <v>16.7747914735866</v>
      </c>
      <c r="P30" s="182"/>
      <c r="Q30" s="177"/>
    </row>
    <row r="31" spans="2:17" x14ac:dyDescent="0.2">
      <c r="B31" s="76" t="s">
        <v>138</v>
      </c>
      <c r="C31" s="77">
        <v>957</v>
      </c>
      <c r="D31" s="78">
        <v>18.07732</v>
      </c>
      <c r="E31" s="78">
        <v>25.49634</v>
      </c>
      <c r="F31" s="78">
        <v>35.109720000000003</v>
      </c>
      <c r="G31" s="78">
        <v>15.360502</v>
      </c>
      <c r="H31" s="78">
        <v>5.9561130000000002</v>
      </c>
      <c r="I31" s="78">
        <v>51.724137931034399</v>
      </c>
      <c r="J31" s="78">
        <v>8.5684430512016707</v>
      </c>
      <c r="K31" s="78">
        <v>9.2998955067920495</v>
      </c>
      <c r="L31" s="78">
        <v>15.882967607105501</v>
      </c>
      <c r="M31" s="78">
        <v>14.524555903866201</v>
      </c>
      <c r="P31" s="182"/>
      <c r="Q31" s="177"/>
    </row>
    <row r="32" spans="2:17" x14ac:dyDescent="0.2">
      <c r="B32" s="76" t="s">
        <v>139</v>
      </c>
      <c r="C32" s="77">
        <v>1148</v>
      </c>
      <c r="D32" s="78">
        <v>20.644600000000001</v>
      </c>
      <c r="E32" s="78">
        <v>22.038329999999998</v>
      </c>
      <c r="F32" s="78">
        <v>36.498260000000002</v>
      </c>
      <c r="G32" s="78">
        <v>13.066202000000001</v>
      </c>
      <c r="H32" s="78">
        <v>7.7526130000000002</v>
      </c>
      <c r="I32" s="78">
        <v>57.317073170731703</v>
      </c>
      <c r="J32" s="78">
        <v>8.4494773519163697</v>
      </c>
      <c r="K32" s="78">
        <v>8.5365853658536501</v>
      </c>
      <c r="L32" s="78">
        <v>9.9303135888501703</v>
      </c>
      <c r="M32" s="78">
        <v>15.766550522648</v>
      </c>
      <c r="P32" s="182"/>
      <c r="Q32" s="177"/>
    </row>
    <row r="33" spans="2:17" x14ac:dyDescent="0.2">
      <c r="B33" s="76" t="s">
        <v>140</v>
      </c>
      <c r="C33" s="77">
        <v>2945</v>
      </c>
      <c r="D33" s="78">
        <v>18.438030000000001</v>
      </c>
      <c r="E33" s="78">
        <v>23.735140000000001</v>
      </c>
      <c r="F33" s="78">
        <v>39.286929999999998</v>
      </c>
      <c r="G33" s="78">
        <v>12.359932000000001</v>
      </c>
      <c r="H33" s="78">
        <v>6.1799660000000003</v>
      </c>
      <c r="I33" s="78">
        <v>58.064516129032199</v>
      </c>
      <c r="J33" s="78">
        <v>9.4057724957555102</v>
      </c>
      <c r="K33" s="78">
        <v>9.7453310696095006</v>
      </c>
      <c r="L33" s="78">
        <v>11.341256366723201</v>
      </c>
      <c r="M33" s="78">
        <v>11.443123938879401</v>
      </c>
      <c r="P33" s="182"/>
      <c r="Q33" s="177"/>
    </row>
    <row r="34" spans="2:17" x14ac:dyDescent="0.2">
      <c r="B34" s="76" t="s">
        <v>141</v>
      </c>
      <c r="C34" s="77">
        <v>4733</v>
      </c>
      <c r="D34" s="78">
        <v>21.550809999999998</v>
      </c>
      <c r="E34" s="78">
        <v>30.044370000000001</v>
      </c>
      <c r="F34" s="78">
        <v>37.967460000000003</v>
      </c>
      <c r="G34" s="78">
        <v>8.2400169999999999</v>
      </c>
      <c r="H34" s="78">
        <v>2.1973379999999998</v>
      </c>
      <c r="I34" s="78">
        <v>63.807310373969997</v>
      </c>
      <c r="J34" s="78">
        <v>9.2541728290724699</v>
      </c>
      <c r="K34" s="78">
        <v>8.7682231143038205</v>
      </c>
      <c r="L34" s="78">
        <v>9.7401225438411103</v>
      </c>
      <c r="M34" s="78">
        <v>8.4301711388125895</v>
      </c>
      <c r="P34" s="182"/>
      <c r="Q34" s="177"/>
    </row>
    <row r="35" spans="2:17" x14ac:dyDescent="0.2">
      <c r="B35" s="76" t="s">
        <v>142</v>
      </c>
      <c r="C35" s="77">
        <v>2267</v>
      </c>
      <c r="D35" s="78">
        <v>16.056460000000001</v>
      </c>
      <c r="E35" s="78">
        <v>20.732250000000001</v>
      </c>
      <c r="F35" s="78">
        <v>38.464930000000003</v>
      </c>
      <c r="G35" s="78">
        <v>15.924129000000001</v>
      </c>
      <c r="H35" s="78">
        <v>8.8222319999999996</v>
      </c>
      <c r="I35" s="78">
        <v>47.5518306131451</v>
      </c>
      <c r="J35" s="78">
        <v>9.9250110277900294</v>
      </c>
      <c r="K35" s="78">
        <v>10.6749007498897</v>
      </c>
      <c r="L35" s="78">
        <v>13.983237759153001</v>
      </c>
      <c r="M35" s="78">
        <v>17.865019850022001</v>
      </c>
      <c r="P35" s="182"/>
      <c r="Q35" s="177"/>
    </row>
    <row r="36" spans="2:17" x14ac:dyDescent="0.2">
      <c r="B36" s="76" t="s">
        <v>143</v>
      </c>
      <c r="C36" s="77">
        <v>2401</v>
      </c>
      <c r="D36" s="78">
        <v>18.284050000000001</v>
      </c>
      <c r="E36" s="78">
        <v>19.658480000000001</v>
      </c>
      <c r="F36" s="78">
        <v>35.318620000000003</v>
      </c>
      <c r="G36" s="78">
        <v>14.410662</v>
      </c>
      <c r="H36" s="78">
        <v>12.328196999999999</v>
      </c>
      <c r="I36" s="78">
        <v>46.563931695127003</v>
      </c>
      <c r="J36" s="78">
        <v>7.9550187421907497</v>
      </c>
      <c r="K36" s="78">
        <v>8.3298625572678002</v>
      </c>
      <c r="L36" s="78">
        <v>13.2028321532694</v>
      </c>
      <c r="M36" s="78">
        <v>23.948354852144899</v>
      </c>
      <c r="P36" s="182"/>
      <c r="Q36" s="177"/>
    </row>
    <row r="37" spans="2:17" x14ac:dyDescent="0.2">
      <c r="B37" s="76" t="s">
        <v>144</v>
      </c>
      <c r="C37" s="77">
        <v>4750</v>
      </c>
      <c r="D37" s="78">
        <v>18.652629999999998</v>
      </c>
      <c r="E37" s="78">
        <v>22.294740000000001</v>
      </c>
      <c r="F37" s="78">
        <v>35.894739999999999</v>
      </c>
      <c r="G37" s="78">
        <v>14.736841999999999</v>
      </c>
      <c r="H37" s="78">
        <v>8.4210530000000006</v>
      </c>
      <c r="I37" s="78">
        <v>47.894736842105203</v>
      </c>
      <c r="J37" s="78">
        <v>8.6736842105263108</v>
      </c>
      <c r="K37" s="78">
        <v>9.9789473684210499</v>
      </c>
      <c r="L37" s="78">
        <v>13.831578947368399</v>
      </c>
      <c r="M37" s="78">
        <v>19.621052631578898</v>
      </c>
      <c r="P37" s="182"/>
      <c r="Q37" s="177"/>
    </row>
    <row r="38" spans="2:17" x14ac:dyDescent="0.2">
      <c r="B38" s="76" t="s">
        <v>145</v>
      </c>
      <c r="C38" s="77">
        <v>1119</v>
      </c>
      <c r="D38" s="78">
        <v>20.1966</v>
      </c>
      <c r="E38" s="78">
        <v>17.515640000000001</v>
      </c>
      <c r="F38" s="78">
        <v>32.707769999999996</v>
      </c>
      <c r="G38" s="78">
        <v>16.711348999999998</v>
      </c>
      <c r="H38" s="78">
        <v>12.868633000000001</v>
      </c>
      <c r="I38" s="78">
        <v>46.470062555853403</v>
      </c>
      <c r="J38" s="78">
        <v>6.4343163538873904</v>
      </c>
      <c r="K38" s="78">
        <v>8.1322609472743501</v>
      </c>
      <c r="L38" s="78">
        <v>15.638963360142901</v>
      </c>
      <c r="M38" s="78">
        <v>23.324396782841799</v>
      </c>
      <c r="P38" s="182"/>
      <c r="Q38" s="177"/>
    </row>
    <row r="39" spans="2:17" x14ac:dyDescent="0.2">
      <c r="B39" s="76" t="s">
        <v>146</v>
      </c>
      <c r="C39" s="77">
        <v>6067</v>
      </c>
      <c r="D39" s="78">
        <v>21.279050000000002</v>
      </c>
      <c r="E39" s="78">
        <v>28.18526</v>
      </c>
      <c r="F39" s="78">
        <v>38.997860000000003</v>
      </c>
      <c r="G39" s="78">
        <v>9.2632270000000005</v>
      </c>
      <c r="H39" s="78">
        <v>2.2746</v>
      </c>
      <c r="I39" s="78">
        <v>68.155595846381999</v>
      </c>
      <c r="J39" s="78">
        <v>7.9116532058678004</v>
      </c>
      <c r="K39" s="78">
        <v>7.94461842755892</v>
      </c>
      <c r="L39" s="78">
        <v>8.9665402999835102</v>
      </c>
      <c r="M39" s="78">
        <v>7.0215922202076797</v>
      </c>
      <c r="P39" s="182"/>
      <c r="Q39" s="177"/>
    </row>
    <row r="40" spans="2:17" x14ac:dyDescent="0.2">
      <c r="B40" s="76" t="s">
        <v>408</v>
      </c>
      <c r="C40" s="77">
        <v>1218</v>
      </c>
      <c r="D40" s="78">
        <v>16.338259999999998</v>
      </c>
      <c r="E40" s="78">
        <v>25.615760000000002</v>
      </c>
      <c r="F40" s="78">
        <v>38.505749999999999</v>
      </c>
      <c r="G40" s="78">
        <v>13.711002000000001</v>
      </c>
      <c r="H40" s="78">
        <v>5.8292279999999996</v>
      </c>
      <c r="I40" s="78">
        <v>57.224958949096802</v>
      </c>
      <c r="J40" s="78">
        <v>9.8522167487684698</v>
      </c>
      <c r="K40" s="78">
        <v>8.0459770114942497</v>
      </c>
      <c r="L40" s="78">
        <v>11.5763546798029</v>
      </c>
      <c r="M40" s="78">
        <v>13.3004926108374</v>
      </c>
      <c r="P40" s="182"/>
      <c r="Q40" s="177"/>
    </row>
    <row r="41" spans="2:17" x14ac:dyDescent="0.2">
      <c r="B41" s="76" t="s">
        <v>147</v>
      </c>
      <c r="C41" s="77">
        <v>1683</v>
      </c>
      <c r="D41" s="78">
        <v>23.113489999999999</v>
      </c>
      <c r="E41" s="78">
        <v>26.559709999999999</v>
      </c>
      <c r="F41" s="78">
        <v>35.056449999999998</v>
      </c>
      <c r="G41" s="78">
        <v>10.635769</v>
      </c>
      <c r="H41" s="78">
        <v>4.6345809999999998</v>
      </c>
      <c r="I41" s="78">
        <v>59.1800356506238</v>
      </c>
      <c r="J41" s="78">
        <v>9.2097445038621508</v>
      </c>
      <c r="K41" s="78">
        <v>8.9126559714795004</v>
      </c>
      <c r="L41" s="78">
        <v>12.715389185977401</v>
      </c>
      <c r="M41" s="78">
        <v>9.9821746880570394</v>
      </c>
      <c r="P41" s="182"/>
      <c r="Q41" s="177"/>
    </row>
    <row r="42" spans="2:17" x14ac:dyDescent="0.2">
      <c r="B42" s="76" t="s">
        <v>148</v>
      </c>
      <c r="C42" s="77">
        <v>3985</v>
      </c>
      <c r="D42" s="78">
        <v>20.978670000000001</v>
      </c>
      <c r="E42" s="78">
        <v>22.158090000000001</v>
      </c>
      <c r="F42" s="78">
        <v>37.365119999999997</v>
      </c>
      <c r="G42" s="78">
        <v>13.375157</v>
      </c>
      <c r="H42" s="78">
        <v>6.1229610000000001</v>
      </c>
      <c r="I42" s="78">
        <v>52.195734002509397</v>
      </c>
      <c r="J42" s="78">
        <v>8.1806775407779107</v>
      </c>
      <c r="K42" s="78">
        <v>9.7365119196988701</v>
      </c>
      <c r="L42" s="78">
        <v>14.0025094102885</v>
      </c>
      <c r="M42" s="78">
        <v>15.8845671267252</v>
      </c>
      <c r="P42" s="182"/>
      <c r="Q42" s="177"/>
    </row>
    <row r="43" spans="2:17" x14ac:dyDescent="0.2">
      <c r="B43" s="76" t="s">
        <v>149</v>
      </c>
      <c r="C43" s="77">
        <v>12201</v>
      </c>
      <c r="D43" s="78">
        <v>19.736090000000001</v>
      </c>
      <c r="E43" s="78">
        <v>24.112780000000001</v>
      </c>
      <c r="F43" s="78">
        <v>37.037950000000002</v>
      </c>
      <c r="G43" s="78">
        <v>12.072781000000001</v>
      </c>
      <c r="H43" s="78">
        <v>7.0404070000000001</v>
      </c>
      <c r="I43" s="78">
        <v>51.913777559216399</v>
      </c>
      <c r="J43" s="78">
        <v>10.007376444553699</v>
      </c>
      <c r="K43" s="78">
        <v>10.0729448405868</v>
      </c>
      <c r="L43" s="78">
        <v>12.6055241373657</v>
      </c>
      <c r="M43" s="78">
        <v>15.4003770182771</v>
      </c>
      <c r="P43" s="182"/>
      <c r="Q43" s="177"/>
    </row>
    <row r="44" spans="2:17" x14ac:dyDescent="0.2">
      <c r="B44" s="76" t="s">
        <v>150</v>
      </c>
      <c r="C44" s="77">
        <v>837</v>
      </c>
      <c r="D44" s="78">
        <v>19.23536</v>
      </c>
      <c r="E44" s="78">
        <v>23.775390000000002</v>
      </c>
      <c r="F44" s="78">
        <v>36.917560000000002</v>
      </c>
      <c r="G44" s="78">
        <v>11.589008</v>
      </c>
      <c r="H44" s="78">
        <v>8.4826759999999997</v>
      </c>
      <c r="I44" s="78">
        <v>49.1039426523297</v>
      </c>
      <c r="J44" s="78">
        <v>9.3189964157706093</v>
      </c>
      <c r="K44" s="78">
        <v>9.1995221027479097</v>
      </c>
      <c r="L44" s="78">
        <v>15.6511350059737</v>
      </c>
      <c r="M44" s="78">
        <v>16.726403823178</v>
      </c>
      <c r="P44" s="182"/>
      <c r="Q44" s="177"/>
    </row>
    <row r="45" spans="2:17" x14ac:dyDescent="0.2">
      <c r="B45" s="76" t="s">
        <v>151</v>
      </c>
      <c r="C45" s="77">
        <v>2506</v>
      </c>
      <c r="D45" s="78">
        <v>16.91939</v>
      </c>
      <c r="E45" s="78">
        <v>21.747810000000001</v>
      </c>
      <c r="F45" s="78">
        <v>40.662410000000001</v>
      </c>
      <c r="G45" s="78">
        <v>14.445330999999999</v>
      </c>
      <c r="H45" s="78">
        <v>6.22506</v>
      </c>
      <c r="I45" s="78">
        <v>51.875498802872997</v>
      </c>
      <c r="J45" s="78">
        <v>8.7789305666400601</v>
      </c>
      <c r="K45" s="78">
        <v>11.6520351157222</v>
      </c>
      <c r="L45" s="78">
        <v>12.569832402234599</v>
      </c>
      <c r="M45" s="78">
        <v>15.123703112529901</v>
      </c>
      <c r="P45" s="182"/>
      <c r="Q45" s="177"/>
    </row>
    <row r="46" spans="2:17" x14ac:dyDescent="0.2">
      <c r="B46" s="76" t="s">
        <v>152</v>
      </c>
      <c r="C46" s="77">
        <v>3473</v>
      </c>
      <c r="D46" s="78">
        <v>17.50648</v>
      </c>
      <c r="E46" s="78">
        <v>18.859780000000001</v>
      </c>
      <c r="F46" s="78">
        <v>36.510219999999997</v>
      </c>
      <c r="G46" s="78">
        <v>16.585084999999999</v>
      </c>
      <c r="H46" s="78">
        <v>10.538439</v>
      </c>
      <c r="I46" s="78">
        <v>45.810538439389497</v>
      </c>
      <c r="J46" s="78">
        <v>7.9182263173049199</v>
      </c>
      <c r="K46" s="78">
        <v>10.3080909876187</v>
      </c>
      <c r="L46" s="78">
        <v>15.663691333141299</v>
      </c>
      <c r="M46" s="78">
        <v>20.299452922545299</v>
      </c>
      <c r="P46" s="182"/>
      <c r="Q46" s="177"/>
    </row>
    <row r="47" spans="2:17" x14ac:dyDescent="0.2">
      <c r="B47" s="79" t="s">
        <v>153</v>
      </c>
      <c r="C47" s="72">
        <v>42622</v>
      </c>
      <c r="D47" s="73">
        <v>18.579609999999999</v>
      </c>
      <c r="E47" s="73">
        <v>23.81634</v>
      </c>
      <c r="F47" s="73">
        <v>37.185020000000002</v>
      </c>
      <c r="G47" s="73">
        <v>13.051945</v>
      </c>
      <c r="H47" s="73">
        <v>7.3670869999999997</v>
      </c>
      <c r="I47" s="73">
        <v>53.148608699732499</v>
      </c>
      <c r="J47" s="73">
        <v>8.8803904087091095</v>
      </c>
      <c r="K47" s="73">
        <v>9.1525503261226593</v>
      </c>
      <c r="L47" s="73">
        <v>12.650743747360499</v>
      </c>
      <c r="M47" s="73">
        <v>16.1677068180751</v>
      </c>
      <c r="P47" s="182"/>
      <c r="Q47" s="177"/>
    </row>
    <row r="48" spans="2:17" x14ac:dyDescent="0.2">
      <c r="B48" s="76" t="s">
        <v>409</v>
      </c>
      <c r="C48" s="77">
        <v>1021</v>
      </c>
      <c r="D48" s="78">
        <v>17.042120000000001</v>
      </c>
      <c r="E48" s="78">
        <v>16.94417</v>
      </c>
      <c r="F48" s="78">
        <v>33.888339999999999</v>
      </c>
      <c r="G48" s="78">
        <v>17.238002000000002</v>
      </c>
      <c r="H48" s="78">
        <v>14.887365000000001</v>
      </c>
      <c r="I48" s="78">
        <v>43.976493633692399</v>
      </c>
      <c r="J48" s="78">
        <v>9.3046033300685593</v>
      </c>
      <c r="K48" s="78">
        <v>8.32517140058766</v>
      </c>
      <c r="L48" s="78">
        <v>13.9079333986287</v>
      </c>
      <c r="M48" s="78">
        <v>24.4857982370225</v>
      </c>
      <c r="P48" s="182"/>
      <c r="Q48" s="177"/>
    </row>
    <row r="49" spans="2:17" x14ac:dyDescent="0.2">
      <c r="B49" s="76" t="s">
        <v>154</v>
      </c>
      <c r="C49" s="77">
        <v>2694</v>
      </c>
      <c r="D49" s="78">
        <v>17.371939999999999</v>
      </c>
      <c r="E49" s="78">
        <v>22.123239999999999</v>
      </c>
      <c r="F49" s="78">
        <v>37.602080000000001</v>
      </c>
      <c r="G49" s="78">
        <v>14.625093</v>
      </c>
      <c r="H49" s="78">
        <v>8.2776540000000001</v>
      </c>
      <c r="I49" s="78">
        <v>51.373422420193002</v>
      </c>
      <c r="J49" s="78">
        <v>9.2798812175204102</v>
      </c>
      <c r="K49" s="78">
        <v>8.7973273942093506</v>
      </c>
      <c r="L49" s="78">
        <v>12.2494432071269</v>
      </c>
      <c r="M49" s="78">
        <v>18.299925760950199</v>
      </c>
      <c r="P49" s="182"/>
      <c r="Q49" s="177"/>
    </row>
    <row r="50" spans="2:17" x14ac:dyDescent="0.2">
      <c r="B50" s="76" t="s">
        <v>410</v>
      </c>
      <c r="C50" s="77">
        <v>4581</v>
      </c>
      <c r="D50" s="78">
        <v>19.886489999999998</v>
      </c>
      <c r="E50" s="78">
        <v>25.540279999999999</v>
      </c>
      <c r="F50" s="78">
        <v>37.349919999999997</v>
      </c>
      <c r="G50" s="78">
        <v>11.569526</v>
      </c>
      <c r="H50" s="78">
        <v>5.6537870000000003</v>
      </c>
      <c r="I50" s="78">
        <v>56.254092992796302</v>
      </c>
      <c r="J50" s="78">
        <v>9.6267190569744603</v>
      </c>
      <c r="K50" s="78">
        <v>9.0154987993887801</v>
      </c>
      <c r="L50" s="78">
        <v>12.595503165247701</v>
      </c>
      <c r="M50" s="78">
        <v>12.508185985592601</v>
      </c>
      <c r="P50" s="182"/>
      <c r="Q50" s="177"/>
    </row>
    <row r="51" spans="2:17" x14ac:dyDescent="0.2">
      <c r="B51" s="76" t="s">
        <v>155</v>
      </c>
      <c r="C51" s="77">
        <v>564</v>
      </c>
      <c r="D51" s="78">
        <v>15.42553</v>
      </c>
      <c r="E51" s="78">
        <v>24.645389999999999</v>
      </c>
      <c r="F51" s="78">
        <v>38.829790000000003</v>
      </c>
      <c r="G51" s="78">
        <v>14.361701999999999</v>
      </c>
      <c r="H51" s="78">
        <v>6.7375889999999998</v>
      </c>
      <c r="I51" s="78">
        <v>52.304964539007003</v>
      </c>
      <c r="J51" s="78">
        <v>9.5744680851063801</v>
      </c>
      <c r="K51" s="78">
        <v>12.0567375886524</v>
      </c>
      <c r="L51" s="78">
        <v>13.297872340425499</v>
      </c>
      <c r="M51" s="78">
        <v>12.7659574468085</v>
      </c>
      <c r="P51" s="182"/>
      <c r="Q51" s="177"/>
    </row>
    <row r="52" spans="2:17" x14ac:dyDescent="0.2">
      <c r="B52" s="76" t="s">
        <v>156</v>
      </c>
      <c r="C52" s="77">
        <v>2108</v>
      </c>
      <c r="D52" s="78">
        <v>18.02657</v>
      </c>
      <c r="E52" s="78">
        <v>28.083490000000001</v>
      </c>
      <c r="F52" s="78">
        <v>39.705880000000001</v>
      </c>
      <c r="G52" s="78">
        <v>10.388994</v>
      </c>
      <c r="H52" s="78">
        <v>3.7950659999999998</v>
      </c>
      <c r="I52" s="78">
        <v>58.633776091081501</v>
      </c>
      <c r="J52" s="78">
        <v>8.5388994307400292</v>
      </c>
      <c r="K52" s="78">
        <v>9.2504743833017002</v>
      </c>
      <c r="L52" s="78">
        <v>10.9582542694497</v>
      </c>
      <c r="M52" s="78">
        <v>12.618595825426899</v>
      </c>
      <c r="P52" s="182"/>
      <c r="Q52" s="177"/>
    </row>
    <row r="53" spans="2:17" x14ac:dyDescent="0.2">
      <c r="B53" s="76" t="s">
        <v>157</v>
      </c>
      <c r="C53" s="77">
        <v>559</v>
      </c>
      <c r="D53" s="78">
        <v>16.279070000000001</v>
      </c>
      <c r="E53" s="78">
        <v>18.246870000000001</v>
      </c>
      <c r="F53" s="78">
        <v>38.282649999999997</v>
      </c>
      <c r="G53" s="78">
        <v>18.067979000000001</v>
      </c>
      <c r="H53" s="78">
        <v>9.1234350000000006</v>
      </c>
      <c r="I53" s="78">
        <v>53.667262969588499</v>
      </c>
      <c r="J53" s="78">
        <v>8.0500894454382799</v>
      </c>
      <c r="K53" s="78">
        <v>10.017889087656499</v>
      </c>
      <c r="L53" s="78">
        <v>12.16457960644</v>
      </c>
      <c r="M53" s="78">
        <v>16.100178890876499</v>
      </c>
      <c r="P53" s="182"/>
      <c r="Q53" s="177"/>
    </row>
    <row r="54" spans="2:17" x14ac:dyDescent="0.2">
      <c r="B54" s="76" t="s">
        <v>402</v>
      </c>
      <c r="C54" s="77">
        <v>913</v>
      </c>
      <c r="D54" s="78">
        <v>18.072289999999999</v>
      </c>
      <c r="E54" s="78">
        <v>22.56298</v>
      </c>
      <c r="F54" s="78">
        <v>41.07338</v>
      </c>
      <c r="G54" s="78">
        <v>13.47207</v>
      </c>
      <c r="H54" s="78">
        <v>4.8192769999999996</v>
      </c>
      <c r="I54" s="78">
        <v>52.4644030668127</v>
      </c>
      <c r="J54" s="78">
        <v>10.0766703176341</v>
      </c>
      <c r="K54" s="78">
        <v>9.8576122672508202</v>
      </c>
      <c r="L54" s="78">
        <v>11.8291347207009</v>
      </c>
      <c r="M54" s="78">
        <v>15.7721796276013</v>
      </c>
      <c r="P54" s="182"/>
      <c r="Q54" s="177"/>
    </row>
    <row r="55" spans="2:17" x14ac:dyDescent="0.2">
      <c r="B55" s="76" t="s">
        <v>159</v>
      </c>
      <c r="C55" s="77">
        <v>1393</v>
      </c>
      <c r="D55" s="78">
        <v>17.94688</v>
      </c>
      <c r="E55" s="78">
        <v>24.33597</v>
      </c>
      <c r="F55" s="78">
        <v>36.109119999999997</v>
      </c>
      <c r="G55" s="78">
        <v>13.280689000000001</v>
      </c>
      <c r="H55" s="78">
        <v>8.3273510000000002</v>
      </c>
      <c r="I55" s="78">
        <v>49.318018664752302</v>
      </c>
      <c r="J55" s="78">
        <v>9.18880114860014</v>
      </c>
      <c r="K55" s="78">
        <v>8.1837760229719994</v>
      </c>
      <c r="L55" s="78">
        <v>15.0753768844221</v>
      </c>
      <c r="M55" s="78">
        <v>18.2340272792534</v>
      </c>
      <c r="P55" s="182"/>
      <c r="Q55" s="177"/>
    </row>
    <row r="56" spans="2:17" x14ac:dyDescent="0.2">
      <c r="B56" s="76" t="s">
        <v>160</v>
      </c>
      <c r="C56" s="77">
        <v>355</v>
      </c>
      <c r="D56" s="78">
        <v>14.08451</v>
      </c>
      <c r="E56" s="78">
        <v>17.464790000000001</v>
      </c>
      <c r="F56" s="78">
        <v>39.15493</v>
      </c>
      <c r="G56" s="78">
        <v>16.619717999999999</v>
      </c>
      <c r="H56" s="78">
        <v>12.676056000000001</v>
      </c>
      <c r="I56" s="78">
        <v>48.169014084506998</v>
      </c>
      <c r="J56" s="78">
        <v>10.1408450704225</v>
      </c>
      <c r="K56" s="78">
        <v>10.1408450704225</v>
      </c>
      <c r="L56" s="78">
        <v>12.957746478873201</v>
      </c>
      <c r="M56" s="78">
        <v>18.591549295774598</v>
      </c>
      <c r="P56" s="182"/>
      <c r="Q56" s="177"/>
    </row>
    <row r="57" spans="2:17" x14ac:dyDescent="0.2">
      <c r="B57" s="76" t="s">
        <v>161</v>
      </c>
      <c r="C57" s="77">
        <v>1123</v>
      </c>
      <c r="D57" s="78">
        <v>19.412289999999999</v>
      </c>
      <c r="E57" s="78">
        <v>18.96705</v>
      </c>
      <c r="F57" s="78">
        <v>30.543189999999999</v>
      </c>
      <c r="G57" s="78">
        <v>17.542297000000001</v>
      </c>
      <c r="H57" s="78">
        <v>13.535174</v>
      </c>
      <c r="I57" s="78">
        <v>48.3526268922528</v>
      </c>
      <c r="J57" s="78">
        <v>9.1718610863757792</v>
      </c>
      <c r="K57" s="78">
        <v>8.9937666963490592</v>
      </c>
      <c r="L57" s="78">
        <v>15.3161175422974</v>
      </c>
      <c r="M57" s="78">
        <v>18.165627782724801</v>
      </c>
      <c r="P57" s="182"/>
      <c r="Q57" s="177"/>
    </row>
    <row r="58" spans="2:17" x14ac:dyDescent="0.2">
      <c r="B58" s="76" t="s">
        <v>411</v>
      </c>
      <c r="C58" s="77">
        <v>1619</v>
      </c>
      <c r="D58" s="78">
        <v>18.77702</v>
      </c>
      <c r="E58" s="78">
        <v>23.656580000000002</v>
      </c>
      <c r="F58" s="78">
        <v>38.727609999999999</v>
      </c>
      <c r="G58" s="78">
        <v>13.650401</v>
      </c>
      <c r="H58" s="78">
        <v>5.1883879999999998</v>
      </c>
      <c r="I58" s="78">
        <v>55.775169857937001</v>
      </c>
      <c r="J58" s="78">
        <v>9.1414453366275392</v>
      </c>
      <c r="K58" s="78">
        <v>9.32674490426189</v>
      </c>
      <c r="L58" s="78">
        <v>11.9209388511426</v>
      </c>
      <c r="M58" s="78">
        <v>13.835701050030799</v>
      </c>
      <c r="P58" s="182"/>
      <c r="Q58" s="177"/>
    </row>
    <row r="59" spans="2:17" x14ac:dyDescent="0.2">
      <c r="B59" s="76" t="s">
        <v>162</v>
      </c>
      <c r="C59" s="77">
        <v>1159</v>
      </c>
      <c r="D59" s="78">
        <v>15.703189999999999</v>
      </c>
      <c r="E59" s="78">
        <v>15.44435</v>
      </c>
      <c r="F59" s="78">
        <v>36.842109999999998</v>
      </c>
      <c r="G59" s="78">
        <v>16.566005000000001</v>
      </c>
      <c r="H59" s="78">
        <v>15.444349000000001</v>
      </c>
      <c r="I59" s="78">
        <v>41.415012942191503</v>
      </c>
      <c r="J59" s="78">
        <v>8.9732528041415005</v>
      </c>
      <c r="K59" s="78">
        <v>8.6281276962898996</v>
      </c>
      <c r="L59" s="78">
        <v>15.358067299396</v>
      </c>
      <c r="M59" s="78">
        <v>25.625539257981</v>
      </c>
      <c r="P59" s="182"/>
      <c r="Q59" s="177"/>
    </row>
    <row r="60" spans="2:17" x14ac:dyDescent="0.2">
      <c r="B60" s="76" t="s">
        <v>163</v>
      </c>
      <c r="C60" s="77">
        <v>1331</v>
      </c>
      <c r="D60" s="78">
        <v>17.12998</v>
      </c>
      <c r="E60" s="78">
        <v>15.62735</v>
      </c>
      <c r="F60" s="78">
        <v>31.404959999999999</v>
      </c>
      <c r="G60" s="78">
        <v>15.25169</v>
      </c>
      <c r="H60" s="78">
        <v>20.586026</v>
      </c>
      <c r="I60" s="78">
        <v>39.143501126972197</v>
      </c>
      <c r="J60" s="78">
        <v>7.2126220886551398</v>
      </c>
      <c r="K60" s="78">
        <v>7.6634109691960903</v>
      </c>
      <c r="L60" s="78">
        <v>14.800901577761</v>
      </c>
      <c r="M60" s="78">
        <v>31.179564237415399</v>
      </c>
      <c r="P60" s="182"/>
      <c r="Q60" s="177"/>
    </row>
    <row r="61" spans="2:17" x14ac:dyDescent="0.2">
      <c r="B61" s="76" t="s">
        <v>446</v>
      </c>
      <c r="C61" s="77">
        <v>2422</v>
      </c>
      <c r="D61" s="78">
        <v>18.125520000000002</v>
      </c>
      <c r="E61" s="78">
        <v>22.791080000000001</v>
      </c>
      <c r="F61" s="78">
        <v>37.696120000000001</v>
      </c>
      <c r="G61" s="78">
        <v>14.037985000000001</v>
      </c>
      <c r="H61" s="78">
        <v>7.3492980000000001</v>
      </c>
      <c r="I61" s="78">
        <v>55.697770437654803</v>
      </c>
      <c r="J61" s="78">
        <v>8.0511973575557398</v>
      </c>
      <c r="K61" s="78">
        <v>8.7530966143682907</v>
      </c>
      <c r="L61" s="78">
        <v>11.478117258464</v>
      </c>
      <c r="M61" s="78">
        <v>16.019818331957001</v>
      </c>
      <c r="P61" s="182"/>
      <c r="Q61" s="177"/>
    </row>
    <row r="62" spans="2:17" x14ac:dyDescent="0.2">
      <c r="B62" s="76" t="s">
        <v>165</v>
      </c>
      <c r="C62" s="77">
        <v>1603</v>
      </c>
      <c r="D62" s="78">
        <v>17.46725</v>
      </c>
      <c r="E62" s="78">
        <v>25.07798</v>
      </c>
      <c r="F62" s="78">
        <v>37.928879999999999</v>
      </c>
      <c r="G62" s="78">
        <v>13.661884000000001</v>
      </c>
      <c r="H62" s="78">
        <v>5.8640049999999997</v>
      </c>
      <c r="I62" s="78">
        <v>50.592638802245702</v>
      </c>
      <c r="J62" s="78">
        <v>8.9207735495945109</v>
      </c>
      <c r="K62" s="78">
        <v>11.665626949469701</v>
      </c>
      <c r="L62" s="78">
        <v>12.289457267623201</v>
      </c>
      <c r="M62" s="78">
        <v>16.5315034310667</v>
      </c>
      <c r="P62" s="182"/>
      <c r="Q62" s="177"/>
    </row>
    <row r="63" spans="2:17" x14ac:dyDescent="0.2">
      <c r="B63" s="76" t="s">
        <v>166</v>
      </c>
      <c r="C63" s="77">
        <v>769</v>
      </c>
      <c r="D63" s="78">
        <v>18.85566</v>
      </c>
      <c r="E63" s="78">
        <v>20.54616</v>
      </c>
      <c r="F63" s="78">
        <v>40.052019999999999</v>
      </c>
      <c r="G63" s="78">
        <v>16.254875999999999</v>
      </c>
      <c r="H63" s="78">
        <v>4.2912869999999996</v>
      </c>
      <c r="I63" s="78">
        <v>51.625487646293799</v>
      </c>
      <c r="J63" s="78">
        <v>8.3224967490246993</v>
      </c>
      <c r="K63" s="78">
        <v>8.4525357607282103</v>
      </c>
      <c r="L63" s="78">
        <v>17.815344603381</v>
      </c>
      <c r="M63" s="78">
        <v>13.7841352405721</v>
      </c>
      <c r="P63" s="182"/>
      <c r="Q63" s="177"/>
    </row>
    <row r="64" spans="2:17" x14ac:dyDescent="0.2">
      <c r="B64" s="76" t="s">
        <v>167</v>
      </c>
      <c r="C64" s="77">
        <v>264</v>
      </c>
      <c r="D64" s="78">
        <v>16.66667</v>
      </c>
      <c r="E64" s="78">
        <v>27.651520000000001</v>
      </c>
      <c r="F64" s="78">
        <v>38.257579999999997</v>
      </c>
      <c r="G64" s="78">
        <v>12.878788</v>
      </c>
      <c r="H64" s="78">
        <v>4.5454549999999996</v>
      </c>
      <c r="I64" s="78">
        <v>52.272727272727202</v>
      </c>
      <c r="J64" s="78">
        <v>8.3333333333333304</v>
      </c>
      <c r="K64" s="78">
        <v>9.8484848484848406</v>
      </c>
      <c r="L64" s="78">
        <v>14.772727272727201</v>
      </c>
      <c r="M64" s="78">
        <v>14.772727272727201</v>
      </c>
      <c r="P64" s="182"/>
      <c r="Q64" s="177"/>
    </row>
    <row r="65" spans="2:17" x14ac:dyDescent="0.2">
      <c r="B65" s="76" t="s">
        <v>168</v>
      </c>
      <c r="C65" s="77">
        <v>791</v>
      </c>
      <c r="D65" s="78">
        <v>15.549939999999999</v>
      </c>
      <c r="E65" s="78">
        <v>18.331230000000001</v>
      </c>
      <c r="F65" s="78">
        <v>39.570160000000001</v>
      </c>
      <c r="G65" s="78">
        <v>15.423515</v>
      </c>
      <c r="H65" s="78">
        <v>11.125158000000001</v>
      </c>
      <c r="I65" s="78">
        <v>45.764854614412101</v>
      </c>
      <c r="J65" s="78">
        <v>10.3666245259165</v>
      </c>
      <c r="K65" s="78">
        <v>11.8836915297092</v>
      </c>
      <c r="L65" s="78">
        <v>13.2743362831858</v>
      </c>
      <c r="M65" s="78">
        <v>18.7104930467762</v>
      </c>
      <c r="P65" s="182"/>
      <c r="Q65" s="177"/>
    </row>
    <row r="66" spans="2:17" x14ac:dyDescent="0.2">
      <c r="B66" s="76" t="s">
        <v>169</v>
      </c>
      <c r="C66" s="77">
        <v>4020</v>
      </c>
      <c r="D66" s="78">
        <v>16.592040000000001</v>
      </c>
      <c r="E66" s="78">
        <v>27.68657</v>
      </c>
      <c r="F66" s="78">
        <v>41.144280000000002</v>
      </c>
      <c r="G66" s="78">
        <v>10.945274</v>
      </c>
      <c r="H66" s="78">
        <v>3.6318410000000001</v>
      </c>
      <c r="I66" s="78">
        <v>58.308457711442699</v>
      </c>
      <c r="J66" s="78">
        <v>9.4527363184079594</v>
      </c>
      <c r="K66" s="78">
        <v>8.8059701492537297</v>
      </c>
      <c r="L66" s="78">
        <v>11.641791044776101</v>
      </c>
      <c r="M66" s="78">
        <v>11.791044776119399</v>
      </c>
      <c r="P66" s="182"/>
      <c r="Q66" s="177"/>
    </row>
    <row r="67" spans="2:17" x14ac:dyDescent="0.2">
      <c r="B67" s="76" t="s">
        <v>170</v>
      </c>
      <c r="C67" s="77">
        <v>2106</v>
      </c>
      <c r="D67" s="78">
        <v>15.764480000000001</v>
      </c>
      <c r="E67" s="78">
        <v>21.225069999999999</v>
      </c>
      <c r="F67" s="78">
        <v>36.609690000000001</v>
      </c>
      <c r="G67" s="78">
        <v>14.387464</v>
      </c>
      <c r="H67" s="78">
        <v>12.013294999999999</v>
      </c>
      <c r="I67" s="78">
        <v>42.735042735042697</v>
      </c>
      <c r="J67" s="78">
        <v>9.0693257359924004</v>
      </c>
      <c r="K67" s="78">
        <v>9.3067426400759707</v>
      </c>
      <c r="L67" s="78">
        <v>15.147198480531801</v>
      </c>
      <c r="M67" s="78">
        <v>23.741690408357002</v>
      </c>
      <c r="P67" s="182"/>
      <c r="Q67" s="177"/>
    </row>
    <row r="68" spans="2:17" x14ac:dyDescent="0.2">
      <c r="B68" s="76" t="s">
        <v>412</v>
      </c>
      <c r="C68" s="77">
        <v>8662</v>
      </c>
      <c r="D68" s="78">
        <v>22.073419999999999</v>
      </c>
      <c r="E68" s="78">
        <v>27.141539999999999</v>
      </c>
      <c r="F68" s="78">
        <v>35.0381</v>
      </c>
      <c r="G68" s="78">
        <v>10.921265</v>
      </c>
      <c r="H68" s="78">
        <v>4.8256750000000004</v>
      </c>
      <c r="I68" s="78">
        <v>58.1967213114754</v>
      </c>
      <c r="J68" s="78">
        <v>7.9889171092126503</v>
      </c>
      <c r="K68" s="78">
        <v>9.0510274763334095</v>
      </c>
      <c r="L68" s="78">
        <v>11.4407758023551</v>
      </c>
      <c r="M68" s="78">
        <v>13.322558300623401</v>
      </c>
      <c r="P68" s="182"/>
      <c r="Q68" s="177"/>
    </row>
    <row r="69" spans="2:17" x14ac:dyDescent="0.2">
      <c r="B69" s="76" t="s">
        <v>171</v>
      </c>
      <c r="C69" s="77">
        <v>2565</v>
      </c>
      <c r="D69" s="78">
        <v>18.284600000000001</v>
      </c>
      <c r="E69" s="78">
        <v>21.364519999999999</v>
      </c>
      <c r="F69" s="78">
        <v>37.972709999999999</v>
      </c>
      <c r="G69" s="78">
        <v>13.762183</v>
      </c>
      <c r="H69" s="78">
        <v>8.6159839999999992</v>
      </c>
      <c r="I69" s="78">
        <v>50.136452241715403</v>
      </c>
      <c r="J69" s="78">
        <v>9.5126705653021393</v>
      </c>
      <c r="K69" s="78">
        <v>9.1617933723196803</v>
      </c>
      <c r="L69" s="78">
        <v>12.9044834307992</v>
      </c>
      <c r="M69" s="78">
        <v>18.284600389863499</v>
      </c>
      <c r="P69" s="182"/>
      <c r="Q69" s="177"/>
    </row>
    <row r="70" spans="2:17" x14ac:dyDescent="0.2">
      <c r="B70" s="79" t="s">
        <v>172</v>
      </c>
      <c r="C70" s="72">
        <v>28484</v>
      </c>
      <c r="D70" s="73">
        <v>19.119509999999998</v>
      </c>
      <c r="E70" s="73">
        <v>24.599779999999999</v>
      </c>
      <c r="F70" s="73">
        <v>38.330289999999998</v>
      </c>
      <c r="G70" s="73">
        <v>12.241960000000001</v>
      </c>
      <c r="H70" s="73">
        <v>5.7084679999999999</v>
      </c>
      <c r="I70" s="73">
        <v>51.495576463979702</v>
      </c>
      <c r="J70" s="73">
        <v>9.1946355848897596</v>
      </c>
      <c r="K70" s="73">
        <v>9.2999578710855193</v>
      </c>
      <c r="L70" s="73">
        <v>13.5304030332818</v>
      </c>
      <c r="M70" s="73">
        <v>16.479427046763</v>
      </c>
      <c r="P70" s="182"/>
      <c r="Q70" s="177"/>
    </row>
    <row r="71" spans="2:17" x14ac:dyDescent="0.2">
      <c r="B71" s="80" t="s">
        <v>173</v>
      </c>
      <c r="C71" s="77">
        <v>923</v>
      </c>
      <c r="D71" s="78">
        <v>16.14301</v>
      </c>
      <c r="E71" s="78">
        <v>19.826650000000001</v>
      </c>
      <c r="F71" s="78">
        <v>41.820149999999998</v>
      </c>
      <c r="G71" s="78">
        <v>13.109425999999999</v>
      </c>
      <c r="H71" s="78">
        <v>9.1007580000000008</v>
      </c>
      <c r="I71" s="78">
        <v>41.928494041170097</v>
      </c>
      <c r="J71" s="78">
        <v>9.1007583965330401</v>
      </c>
      <c r="K71" s="78">
        <v>9.2091007583965308</v>
      </c>
      <c r="L71" s="78">
        <v>17.118093174431198</v>
      </c>
      <c r="M71" s="78">
        <v>22.6435536294691</v>
      </c>
      <c r="P71" s="182"/>
      <c r="Q71" s="177"/>
    </row>
    <row r="72" spans="2:17" x14ac:dyDescent="0.2">
      <c r="B72" s="76" t="s">
        <v>174</v>
      </c>
      <c r="C72" s="77">
        <v>2212</v>
      </c>
      <c r="D72" s="78">
        <v>19.620249999999999</v>
      </c>
      <c r="E72" s="78">
        <v>24.864380000000001</v>
      </c>
      <c r="F72" s="78">
        <v>41.500900000000001</v>
      </c>
      <c r="G72" s="78">
        <v>10.62387</v>
      </c>
      <c r="H72" s="78">
        <v>3.3905970000000001</v>
      </c>
      <c r="I72" s="78">
        <v>62.251356238698001</v>
      </c>
      <c r="J72" s="78">
        <v>8.2278481012658204</v>
      </c>
      <c r="K72" s="78">
        <v>8.5895117540687096</v>
      </c>
      <c r="L72" s="78">
        <v>10.623869801084901</v>
      </c>
      <c r="M72" s="78">
        <v>10.307414104882399</v>
      </c>
      <c r="P72" s="182"/>
      <c r="Q72" s="177"/>
    </row>
    <row r="73" spans="2:17" x14ac:dyDescent="0.2">
      <c r="B73" s="76" t="s">
        <v>175</v>
      </c>
      <c r="C73" s="77">
        <v>420</v>
      </c>
      <c r="D73" s="78">
        <v>16.428570000000001</v>
      </c>
      <c r="E73" s="78">
        <v>23.571429999999999</v>
      </c>
      <c r="F73" s="78">
        <v>42.142859999999999</v>
      </c>
      <c r="G73" s="78">
        <v>13.571429</v>
      </c>
      <c r="H73" s="78">
        <v>4.2857139999999996</v>
      </c>
      <c r="I73" s="78">
        <v>52.857142857142797</v>
      </c>
      <c r="J73" s="78">
        <v>10.2380952380952</v>
      </c>
      <c r="K73" s="78">
        <v>8.0952380952380896</v>
      </c>
      <c r="L73" s="78">
        <v>13.5714285714285</v>
      </c>
      <c r="M73" s="78">
        <v>15.2380952380952</v>
      </c>
      <c r="P73" s="182"/>
      <c r="Q73" s="177"/>
    </row>
    <row r="74" spans="2:17" x14ac:dyDescent="0.2">
      <c r="B74" s="76" t="s">
        <v>435</v>
      </c>
      <c r="C74" s="77">
        <v>905</v>
      </c>
      <c r="D74" s="78">
        <v>16.685079999999999</v>
      </c>
      <c r="E74" s="78">
        <v>25.74586</v>
      </c>
      <c r="F74" s="78">
        <v>36.906080000000003</v>
      </c>
      <c r="G74" s="78">
        <v>14.917127000000001</v>
      </c>
      <c r="H74" s="78">
        <v>5.7458559999999999</v>
      </c>
      <c r="I74" s="78">
        <v>41.546961325966798</v>
      </c>
      <c r="J74" s="78">
        <v>8.9502762430939207</v>
      </c>
      <c r="K74" s="78">
        <v>10.2762430939226</v>
      </c>
      <c r="L74" s="78">
        <v>15.3591160220994</v>
      </c>
      <c r="M74" s="78">
        <v>23.867403314917102</v>
      </c>
      <c r="P74" s="182"/>
      <c r="Q74" s="177"/>
    </row>
    <row r="75" spans="2:17" x14ac:dyDescent="0.2">
      <c r="B75" s="76" t="s">
        <v>176</v>
      </c>
      <c r="C75" s="77">
        <v>433</v>
      </c>
      <c r="D75" s="78">
        <v>17.551960000000001</v>
      </c>
      <c r="E75" s="78">
        <v>26.558890000000002</v>
      </c>
      <c r="F75" s="78">
        <v>41.108550000000001</v>
      </c>
      <c r="G75" s="78">
        <v>10.161663000000001</v>
      </c>
      <c r="H75" s="78">
        <v>4.618938</v>
      </c>
      <c r="I75" s="78">
        <v>48.729792147806002</v>
      </c>
      <c r="J75" s="78">
        <v>11.0854503464203</v>
      </c>
      <c r="K75" s="78">
        <v>10.8545034642032</v>
      </c>
      <c r="L75" s="78">
        <v>15.0115473441108</v>
      </c>
      <c r="M75" s="78">
        <v>14.318706697459501</v>
      </c>
      <c r="P75" s="182"/>
      <c r="Q75" s="177"/>
    </row>
    <row r="76" spans="2:17" x14ac:dyDescent="0.2">
      <c r="B76" s="76" t="s">
        <v>177</v>
      </c>
      <c r="C76" s="77">
        <v>6513</v>
      </c>
      <c r="D76" s="78">
        <v>21.387989999999999</v>
      </c>
      <c r="E76" s="78">
        <v>24.781210000000002</v>
      </c>
      <c r="F76" s="78">
        <v>36.880090000000003</v>
      </c>
      <c r="G76" s="78">
        <v>11.146936999999999</v>
      </c>
      <c r="H76" s="78">
        <v>5.8037770000000002</v>
      </c>
      <c r="I76" s="78">
        <v>52.280055274067202</v>
      </c>
      <c r="J76" s="78">
        <v>9.9186242898817696</v>
      </c>
      <c r="K76" s="78">
        <v>9.2737601719637599</v>
      </c>
      <c r="L76" s="78">
        <v>12.697681559956999</v>
      </c>
      <c r="M76" s="78">
        <v>15.8298787041302</v>
      </c>
      <c r="P76" s="182"/>
      <c r="Q76" s="177"/>
    </row>
    <row r="77" spans="2:17" x14ac:dyDescent="0.2">
      <c r="B77" s="76" t="s">
        <v>178</v>
      </c>
      <c r="C77" s="77">
        <v>320</v>
      </c>
      <c r="D77" s="78">
        <v>15.9375</v>
      </c>
      <c r="E77" s="78">
        <v>24.6875</v>
      </c>
      <c r="F77" s="78">
        <v>36.875</v>
      </c>
      <c r="G77" s="78">
        <v>15</v>
      </c>
      <c r="H77" s="78">
        <v>7.5</v>
      </c>
      <c r="I77" s="78">
        <v>43.4375</v>
      </c>
      <c r="J77" s="78">
        <v>9.0625</v>
      </c>
      <c r="K77" s="78">
        <v>12.812499999999901</v>
      </c>
      <c r="L77" s="78">
        <v>16.25</v>
      </c>
      <c r="M77" s="78">
        <v>18.4375</v>
      </c>
      <c r="P77" s="182"/>
      <c r="Q77" s="177"/>
    </row>
    <row r="78" spans="2:17" x14ac:dyDescent="0.2">
      <c r="B78" s="76" t="s">
        <v>179</v>
      </c>
      <c r="C78" s="77">
        <v>165</v>
      </c>
      <c r="D78" s="78">
        <v>14.545450000000001</v>
      </c>
      <c r="E78" s="78">
        <v>26.66667</v>
      </c>
      <c r="F78" s="78">
        <v>35.151519999999998</v>
      </c>
      <c r="G78" s="78">
        <v>18.181818</v>
      </c>
      <c r="H78" s="78">
        <v>5.4545450000000004</v>
      </c>
      <c r="I78" s="78">
        <v>47.878787878787797</v>
      </c>
      <c r="J78" s="78">
        <v>7.2727272727272698</v>
      </c>
      <c r="K78" s="78">
        <v>10.909090909090899</v>
      </c>
      <c r="L78" s="78">
        <v>12.1212121212121</v>
      </c>
      <c r="M78" s="78">
        <v>21.818181818181799</v>
      </c>
      <c r="P78" s="182"/>
      <c r="Q78" s="177"/>
    </row>
    <row r="79" spans="2:17" x14ac:dyDescent="0.2">
      <c r="B79" s="76" t="s">
        <v>180</v>
      </c>
      <c r="C79" s="77">
        <v>257</v>
      </c>
      <c r="D79" s="78">
        <v>16.342410000000001</v>
      </c>
      <c r="E79" s="78">
        <v>19.06615</v>
      </c>
      <c r="F79" s="78">
        <v>33.852139999999999</v>
      </c>
      <c r="G79" s="78">
        <v>17.509727999999999</v>
      </c>
      <c r="H79" s="78">
        <v>13.229571999999999</v>
      </c>
      <c r="I79" s="78">
        <v>51.750972762645901</v>
      </c>
      <c r="J79" s="78">
        <v>8.5603112840466906</v>
      </c>
      <c r="K79" s="78">
        <v>4.6692607003891</v>
      </c>
      <c r="L79" s="78">
        <v>10.505836575875399</v>
      </c>
      <c r="M79" s="78">
        <v>24.5136186770428</v>
      </c>
      <c r="P79" s="182"/>
      <c r="Q79" s="177"/>
    </row>
    <row r="80" spans="2:17" x14ac:dyDescent="0.2">
      <c r="B80" s="76" t="s">
        <v>413</v>
      </c>
      <c r="C80" s="77">
        <v>2046</v>
      </c>
      <c r="D80" s="78">
        <v>16.764420000000001</v>
      </c>
      <c r="E80" s="78">
        <v>23.362660000000002</v>
      </c>
      <c r="F80" s="78">
        <v>40.469209999999997</v>
      </c>
      <c r="G80" s="78">
        <v>12.805474</v>
      </c>
      <c r="H80" s="78">
        <v>6.5982399999999997</v>
      </c>
      <c r="I80" s="78">
        <v>53.030303030303003</v>
      </c>
      <c r="J80" s="78">
        <v>9.0909090909090899</v>
      </c>
      <c r="K80" s="78">
        <v>8.5532746823069399</v>
      </c>
      <c r="L80" s="78">
        <v>12.952101661779</v>
      </c>
      <c r="M80" s="78">
        <v>16.373411534701798</v>
      </c>
      <c r="P80" s="182"/>
      <c r="Q80" s="177"/>
    </row>
    <row r="81" spans="2:17" x14ac:dyDescent="0.2">
      <c r="B81" s="76" t="s">
        <v>181</v>
      </c>
      <c r="C81" s="77">
        <v>1414</v>
      </c>
      <c r="D81" s="78">
        <v>16.19519</v>
      </c>
      <c r="E81" s="78">
        <v>24.186699999999998</v>
      </c>
      <c r="F81" s="78">
        <v>40.806220000000003</v>
      </c>
      <c r="G81" s="78">
        <v>13.507778999999999</v>
      </c>
      <c r="H81" s="78">
        <v>5.3041020000000003</v>
      </c>
      <c r="I81" s="78">
        <v>51.414427157001398</v>
      </c>
      <c r="J81" s="78">
        <v>8.9816124469589802</v>
      </c>
      <c r="K81" s="78">
        <v>9.6181046676096091</v>
      </c>
      <c r="L81" s="78">
        <v>15.275813295615199</v>
      </c>
      <c r="M81" s="78">
        <v>14.710042432814699</v>
      </c>
      <c r="P81" s="182"/>
      <c r="Q81" s="177"/>
    </row>
    <row r="82" spans="2:17" x14ac:dyDescent="0.2">
      <c r="B82" s="76" t="s">
        <v>182</v>
      </c>
      <c r="C82" s="77">
        <v>190</v>
      </c>
      <c r="D82" s="78">
        <v>19.473680000000002</v>
      </c>
      <c r="E82" s="78">
        <v>25.263159999999999</v>
      </c>
      <c r="F82" s="78">
        <v>38.947369999999999</v>
      </c>
      <c r="G82" s="78">
        <v>12.631579</v>
      </c>
      <c r="H82" s="81">
        <v>3.6842109999999999</v>
      </c>
      <c r="I82" s="78">
        <v>47.368421052631497</v>
      </c>
      <c r="J82" s="78">
        <v>8.4210526315789398</v>
      </c>
      <c r="K82" s="78">
        <v>10.5263157894736</v>
      </c>
      <c r="L82" s="78">
        <v>15.789473684210501</v>
      </c>
      <c r="M82" s="78">
        <v>17.8947368421052</v>
      </c>
      <c r="P82" s="182"/>
      <c r="Q82" s="177"/>
    </row>
    <row r="83" spans="2:17" x14ac:dyDescent="0.2">
      <c r="B83" s="76" t="s">
        <v>183</v>
      </c>
      <c r="C83" s="77">
        <v>226</v>
      </c>
      <c r="D83" s="78">
        <v>16.814160000000001</v>
      </c>
      <c r="E83" s="78">
        <v>22.123889999999999</v>
      </c>
      <c r="F83" s="78">
        <v>40.26549</v>
      </c>
      <c r="G83" s="78">
        <v>14.159292000000001</v>
      </c>
      <c r="H83" s="78">
        <v>6.637168</v>
      </c>
      <c r="I83" s="78">
        <v>38.938053097345097</v>
      </c>
      <c r="J83" s="78">
        <v>10.6194690265486</v>
      </c>
      <c r="K83" s="78">
        <v>10.176991150442401</v>
      </c>
      <c r="L83" s="78">
        <v>19.469026548672499</v>
      </c>
      <c r="M83" s="78">
        <v>20.796460176991101</v>
      </c>
      <c r="P83" s="182"/>
      <c r="Q83" s="177"/>
    </row>
    <row r="84" spans="2:17" x14ac:dyDescent="0.2">
      <c r="B84" s="76" t="s">
        <v>184</v>
      </c>
      <c r="C84" s="77">
        <v>618</v>
      </c>
      <c r="D84" s="78">
        <v>14.56311</v>
      </c>
      <c r="E84" s="78">
        <v>25.080909999999999</v>
      </c>
      <c r="F84" s="78">
        <v>45.145629999999997</v>
      </c>
      <c r="G84" s="78">
        <v>10.679612000000001</v>
      </c>
      <c r="H84" s="78">
        <v>4.5307440000000003</v>
      </c>
      <c r="I84" s="78">
        <v>55.501618122977298</v>
      </c>
      <c r="J84" s="78">
        <v>9.8705501618122895</v>
      </c>
      <c r="K84" s="78">
        <v>9.8705501618122895</v>
      </c>
      <c r="L84" s="78">
        <v>12.944983818770201</v>
      </c>
      <c r="M84" s="78">
        <v>11.8122977346278</v>
      </c>
      <c r="P84" s="182"/>
      <c r="Q84" s="177"/>
    </row>
    <row r="85" spans="2:17" x14ac:dyDescent="0.2">
      <c r="B85" s="76" t="s">
        <v>185</v>
      </c>
      <c r="C85" s="77">
        <v>558</v>
      </c>
      <c r="D85" s="78">
        <v>17.921150000000001</v>
      </c>
      <c r="E85" s="78">
        <v>20.071680000000001</v>
      </c>
      <c r="F85" s="78">
        <v>41.039430000000003</v>
      </c>
      <c r="G85" s="78">
        <v>14.695341000000001</v>
      </c>
      <c r="H85" s="78">
        <v>6.2724010000000003</v>
      </c>
      <c r="I85" s="78">
        <v>41.218637992831503</v>
      </c>
      <c r="J85" s="78">
        <v>7.1684587813620002</v>
      </c>
      <c r="K85" s="78">
        <v>8.9605734767024998</v>
      </c>
      <c r="L85" s="78">
        <v>18.279569892473098</v>
      </c>
      <c r="M85" s="78">
        <v>24.3727598566308</v>
      </c>
      <c r="P85" s="182"/>
      <c r="Q85" s="177"/>
    </row>
    <row r="86" spans="2:17" x14ac:dyDescent="0.2">
      <c r="B86" s="76" t="s">
        <v>186</v>
      </c>
      <c r="C86" s="77">
        <v>815</v>
      </c>
      <c r="D86" s="78">
        <v>17.177910000000001</v>
      </c>
      <c r="E86" s="78">
        <v>25.153369999999999</v>
      </c>
      <c r="F86" s="78">
        <v>39.5092</v>
      </c>
      <c r="G86" s="78">
        <v>12.147239000000001</v>
      </c>
      <c r="H86" s="78">
        <v>6.01227</v>
      </c>
      <c r="I86" s="78">
        <v>47.4846625766871</v>
      </c>
      <c r="J86" s="78">
        <v>9.0797546012269894</v>
      </c>
      <c r="K86" s="78">
        <v>8.5889570552147205</v>
      </c>
      <c r="L86" s="78">
        <v>12.883435582822001</v>
      </c>
      <c r="M86" s="78">
        <v>21.963190184049001</v>
      </c>
      <c r="P86" s="182"/>
      <c r="Q86" s="177"/>
    </row>
    <row r="87" spans="2:17" x14ac:dyDescent="0.2">
      <c r="B87" s="76" t="s">
        <v>187</v>
      </c>
      <c r="C87" s="77">
        <v>473</v>
      </c>
      <c r="D87" s="78">
        <v>17.758990000000001</v>
      </c>
      <c r="E87" s="78">
        <v>19.873149999999999</v>
      </c>
      <c r="F87" s="78">
        <v>39.957720000000002</v>
      </c>
      <c r="G87" s="78">
        <v>15.856237</v>
      </c>
      <c r="H87" s="78">
        <v>6.5539110000000003</v>
      </c>
      <c r="I87" s="78">
        <v>42.917547568710297</v>
      </c>
      <c r="J87" s="78">
        <v>9.0909090909090899</v>
      </c>
      <c r="K87" s="78">
        <v>13.1078224101479</v>
      </c>
      <c r="L87" s="78">
        <v>16.0676532769556</v>
      </c>
      <c r="M87" s="78">
        <v>18.8160676532769</v>
      </c>
      <c r="P87" s="182"/>
      <c r="Q87" s="177"/>
    </row>
    <row r="88" spans="2:17" x14ac:dyDescent="0.2">
      <c r="B88" s="76" t="s">
        <v>188</v>
      </c>
      <c r="C88" s="77">
        <v>392</v>
      </c>
      <c r="D88" s="78">
        <v>18.622450000000001</v>
      </c>
      <c r="E88" s="78">
        <v>22.95918</v>
      </c>
      <c r="F88" s="78">
        <v>39.030610000000003</v>
      </c>
      <c r="G88" s="78">
        <v>13.520408</v>
      </c>
      <c r="H88" s="78">
        <v>5.8673469999999996</v>
      </c>
      <c r="I88" s="78">
        <v>44.8979591836734</v>
      </c>
      <c r="J88" s="78">
        <v>7.6530612244897904</v>
      </c>
      <c r="K88" s="78">
        <v>11.2244897959183</v>
      </c>
      <c r="L88" s="78">
        <v>16.581632653061199</v>
      </c>
      <c r="M88" s="78">
        <v>19.6428571428571</v>
      </c>
      <c r="P88" s="182"/>
      <c r="Q88" s="177"/>
    </row>
    <row r="89" spans="2:17" x14ac:dyDescent="0.2">
      <c r="B89" s="76" t="s">
        <v>447</v>
      </c>
      <c r="C89" s="77">
        <v>1283</v>
      </c>
      <c r="D89" s="78">
        <v>20.031179999999999</v>
      </c>
      <c r="E89" s="78">
        <v>26.734220000000001</v>
      </c>
      <c r="F89" s="78">
        <v>34.0608</v>
      </c>
      <c r="G89" s="78">
        <v>12.081060000000001</v>
      </c>
      <c r="H89" s="78">
        <v>7.0927509999999998</v>
      </c>
      <c r="I89" s="78">
        <v>47.388932190179197</v>
      </c>
      <c r="J89" s="78">
        <v>9.0413094310210393</v>
      </c>
      <c r="K89" s="78">
        <v>8.3398285268901002</v>
      </c>
      <c r="L89" s="78">
        <v>14.653156664068501</v>
      </c>
      <c r="M89" s="78">
        <v>20.576773187840899</v>
      </c>
      <c r="P89" s="182"/>
      <c r="Q89" s="177"/>
    </row>
    <row r="90" spans="2:17" x14ac:dyDescent="0.2">
      <c r="B90" s="76" t="s">
        <v>189</v>
      </c>
      <c r="C90" s="77">
        <v>758</v>
      </c>
      <c r="D90" s="78">
        <v>23.482849999999999</v>
      </c>
      <c r="E90" s="78">
        <v>26.38522</v>
      </c>
      <c r="F90" s="78">
        <v>31.926120000000001</v>
      </c>
      <c r="G90" s="78">
        <v>12.664908</v>
      </c>
      <c r="H90" s="78">
        <v>5.5408970000000002</v>
      </c>
      <c r="I90" s="78">
        <v>59.234828496042198</v>
      </c>
      <c r="J90" s="78">
        <v>7.25593667546174</v>
      </c>
      <c r="K90" s="78">
        <v>6.9920844327176699</v>
      </c>
      <c r="L90" s="78">
        <v>13.0606860158311</v>
      </c>
      <c r="M90" s="78">
        <v>13.456464379947199</v>
      </c>
      <c r="P90" s="182"/>
      <c r="Q90" s="177"/>
    </row>
    <row r="91" spans="2:17" x14ac:dyDescent="0.2">
      <c r="B91" s="76" t="s">
        <v>414</v>
      </c>
      <c r="C91" s="77">
        <v>472</v>
      </c>
      <c r="D91" s="78">
        <v>17.372879999999999</v>
      </c>
      <c r="E91" s="78">
        <v>23.093219999999999</v>
      </c>
      <c r="F91" s="78">
        <v>43.644069999999999</v>
      </c>
      <c r="G91" s="78">
        <v>10.593220000000001</v>
      </c>
      <c r="H91" s="78">
        <v>5.2966100000000003</v>
      </c>
      <c r="I91" s="78">
        <v>40.042372881355902</v>
      </c>
      <c r="J91" s="78">
        <v>9.7457627118643995</v>
      </c>
      <c r="K91" s="78">
        <v>11.016949152542299</v>
      </c>
      <c r="L91" s="78">
        <v>17.584745762711801</v>
      </c>
      <c r="M91" s="78">
        <v>21.610169491525401</v>
      </c>
      <c r="P91" s="182"/>
      <c r="Q91" s="177"/>
    </row>
    <row r="92" spans="2:17" x14ac:dyDescent="0.2">
      <c r="B92" s="76" t="s">
        <v>415</v>
      </c>
      <c r="C92" s="77">
        <v>829</v>
      </c>
      <c r="D92" s="78">
        <v>21.351030000000002</v>
      </c>
      <c r="E92" s="78">
        <v>24.48733</v>
      </c>
      <c r="F92" s="78">
        <v>34.861280000000001</v>
      </c>
      <c r="G92" s="78">
        <v>13.148372</v>
      </c>
      <c r="H92" s="78">
        <v>6.1519899999999996</v>
      </c>
      <c r="I92" s="78">
        <v>54.161640530759897</v>
      </c>
      <c r="J92" s="78">
        <v>8.6851628468033706</v>
      </c>
      <c r="K92" s="78">
        <v>9.6501809408926391</v>
      </c>
      <c r="L92" s="78">
        <v>13.268998793727301</v>
      </c>
      <c r="M92" s="78">
        <v>14.234016887816599</v>
      </c>
      <c r="P92" s="182"/>
      <c r="Q92" s="177"/>
    </row>
    <row r="93" spans="2:17" x14ac:dyDescent="0.2">
      <c r="B93" s="76" t="s">
        <v>190</v>
      </c>
      <c r="C93" s="77">
        <v>1117</v>
      </c>
      <c r="D93" s="78">
        <v>15.666969999999999</v>
      </c>
      <c r="E93" s="78">
        <v>23.455680000000001</v>
      </c>
      <c r="F93" s="78">
        <v>40.644579999999998</v>
      </c>
      <c r="G93" s="78">
        <v>14.950761</v>
      </c>
      <c r="H93" s="78">
        <v>5.2820049999999998</v>
      </c>
      <c r="I93" s="78">
        <v>49.328558639212098</v>
      </c>
      <c r="J93" s="78">
        <v>7.1620411817367904</v>
      </c>
      <c r="K93" s="78">
        <v>10.205908683974901</v>
      </c>
      <c r="L93" s="78">
        <v>14.324082363473501</v>
      </c>
      <c r="M93" s="78">
        <v>18.979409131602502</v>
      </c>
      <c r="P93" s="182"/>
      <c r="Q93" s="177"/>
    </row>
    <row r="94" spans="2:17" x14ac:dyDescent="0.2">
      <c r="B94" s="76" t="s">
        <v>191</v>
      </c>
      <c r="C94" s="77">
        <v>871</v>
      </c>
      <c r="D94" s="78">
        <v>16.762339999999998</v>
      </c>
      <c r="E94" s="78">
        <v>24.569459999999999</v>
      </c>
      <c r="F94" s="78">
        <v>38.805970000000002</v>
      </c>
      <c r="G94" s="78">
        <v>14.121699</v>
      </c>
      <c r="H94" s="78">
        <v>5.7405280000000003</v>
      </c>
      <c r="I94" s="78">
        <v>50.057405281285803</v>
      </c>
      <c r="J94" s="78">
        <v>8.7256027554534992</v>
      </c>
      <c r="K94" s="78">
        <v>8.0367393800229596</v>
      </c>
      <c r="L94" s="78">
        <v>14.2365097588978</v>
      </c>
      <c r="M94" s="78">
        <v>18.9437428243398</v>
      </c>
      <c r="P94" s="182"/>
      <c r="Q94" s="177"/>
    </row>
    <row r="95" spans="2:17" x14ac:dyDescent="0.2">
      <c r="B95" s="76" t="s">
        <v>192</v>
      </c>
      <c r="C95" s="77">
        <v>4274</v>
      </c>
      <c r="D95" s="78">
        <v>21.24474</v>
      </c>
      <c r="E95" s="78">
        <v>26.579319999999999</v>
      </c>
      <c r="F95" s="78">
        <v>36.31259</v>
      </c>
      <c r="G95" s="78">
        <v>10.809545999999999</v>
      </c>
      <c r="H95" s="78">
        <v>5.053814</v>
      </c>
      <c r="I95" s="78">
        <v>54.468881609733202</v>
      </c>
      <c r="J95" s="78">
        <v>9.9672437997192294</v>
      </c>
      <c r="K95" s="78">
        <v>9.5460926532522201</v>
      </c>
      <c r="L95" s="78">
        <v>12.3303696771174</v>
      </c>
      <c r="M95" s="78">
        <v>13.687412260177799</v>
      </c>
      <c r="P95" s="182"/>
      <c r="Q95" s="177"/>
    </row>
    <row r="96" spans="2:17" s="60" customFormat="1" x14ac:dyDescent="0.2">
      <c r="B96" s="79" t="s">
        <v>193</v>
      </c>
      <c r="C96" s="72">
        <v>23125</v>
      </c>
      <c r="D96" s="73">
        <v>20.895140000000001</v>
      </c>
      <c r="E96" s="73">
        <v>29.042159999999999</v>
      </c>
      <c r="F96" s="73">
        <v>37.44</v>
      </c>
      <c r="G96" s="73">
        <v>9.1199999999999992</v>
      </c>
      <c r="H96" s="73">
        <v>3.5027029999999999</v>
      </c>
      <c r="I96" s="73">
        <v>54.953513513513499</v>
      </c>
      <c r="J96" s="73">
        <v>8.4929729729729697</v>
      </c>
      <c r="K96" s="73">
        <v>9.2540540540540501</v>
      </c>
      <c r="L96" s="73">
        <v>13.357837837837801</v>
      </c>
      <c r="M96" s="73">
        <v>13.9416216216216</v>
      </c>
      <c r="P96" s="182"/>
      <c r="Q96" s="177"/>
    </row>
    <row r="97" spans="2:17" x14ac:dyDescent="0.2">
      <c r="B97" s="76" t="s">
        <v>194</v>
      </c>
      <c r="C97" s="77">
        <v>1830</v>
      </c>
      <c r="D97" s="78">
        <v>20.491800000000001</v>
      </c>
      <c r="E97" s="78">
        <v>24.371580000000002</v>
      </c>
      <c r="F97" s="78">
        <v>37.540979999999998</v>
      </c>
      <c r="G97" s="78">
        <v>11.202185999999999</v>
      </c>
      <c r="H97" s="78">
        <v>6.3934430000000004</v>
      </c>
      <c r="I97" s="78">
        <v>50</v>
      </c>
      <c r="J97" s="78">
        <v>8.36065573770491</v>
      </c>
      <c r="K97" s="78">
        <v>9.3989071038251293</v>
      </c>
      <c r="L97" s="78">
        <v>13.3333333333333</v>
      </c>
      <c r="M97" s="78">
        <v>18.907103825136598</v>
      </c>
      <c r="P97" s="182"/>
      <c r="Q97" s="177"/>
    </row>
    <row r="98" spans="2:17" s="57" customFormat="1" x14ac:dyDescent="0.2">
      <c r="B98" s="80" t="s">
        <v>195</v>
      </c>
      <c r="C98" s="77">
        <v>728</v>
      </c>
      <c r="D98" s="78">
        <v>16.62088</v>
      </c>
      <c r="E98" s="78">
        <v>22.802199999999999</v>
      </c>
      <c r="F98" s="78">
        <v>41.20879</v>
      </c>
      <c r="G98" s="78">
        <v>11.538462000000001</v>
      </c>
      <c r="H98" s="78">
        <v>7.8296700000000001</v>
      </c>
      <c r="I98" s="78">
        <v>41.895604395604302</v>
      </c>
      <c r="J98" s="78">
        <v>9.7527472527472501</v>
      </c>
      <c r="K98" s="78">
        <v>10.576923076923</v>
      </c>
      <c r="L98" s="78">
        <v>14.8351648351648</v>
      </c>
      <c r="M98" s="78">
        <v>22.939560439560399</v>
      </c>
      <c r="P98" s="182"/>
      <c r="Q98" s="177"/>
    </row>
    <row r="99" spans="2:17" x14ac:dyDescent="0.2">
      <c r="B99" s="76" t="s">
        <v>416</v>
      </c>
      <c r="C99" s="77">
        <v>561</v>
      </c>
      <c r="D99" s="78">
        <v>22.281639999999999</v>
      </c>
      <c r="E99" s="78">
        <v>30.481280000000002</v>
      </c>
      <c r="F99" s="78">
        <v>35.650620000000004</v>
      </c>
      <c r="G99" s="78">
        <v>8.7344030000000004</v>
      </c>
      <c r="H99" s="78">
        <v>2.8520500000000002</v>
      </c>
      <c r="I99" s="78">
        <v>59.1800356506238</v>
      </c>
      <c r="J99" s="78">
        <v>9.0909090909090899</v>
      </c>
      <c r="K99" s="78">
        <v>10.338680926916201</v>
      </c>
      <c r="L99" s="78">
        <v>13.1907308377896</v>
      </c>
      <c r="M99" s="78">
        <v>8.1996434937611404</v>
      </c>
      <c r="P99" s="182"/>
      <c r="Q99" s="177"/>
    </row>
    <row r="100" spans="2:17" x14ac:dyDescent="0.2">
      <c r="B100" s="76" t="s">
        <v>196</v>
      </c>
      <c r="C100" s="77">
        <v>663</v>
      </c>
      <c r="D100" s="78">
        <v>16.44042</v>
      </c>
      <c r="E100" s="78">
        <v>26.545999999999999</v>
      </c>
      <c r="F100" s="78">
        <v>39.969830000000002</v>
      </c>
      <c r="G100" s="78">
        <v>12.971342</v>
      </c>
      <c r="H100" s="78">
        <v>4.0723979999999997</v>
      </c>
      <c r="I100" s="78">
        <v>46.455505279034597</v>
      </c>
      <c r="J100" s="78">
        <v>7.6923076923076898</v>
      </c>
      <c r="K100" s="78">
        <v>9.6530920060331802</v>
      </c>
      <c r="L100" s="78">
        <v>15.233785822021099</v>
      </c>
      <c r="M100" s="78">
        <v>20.965309200603301</v>
      </c>
      <c r="P100" s="182"/>
      <c r="Q100" s="177"/>
    </row>
    <row r="101" spans="2:17" x14ac:dyDescent="0.2">
      <c r="B101" s="80" t="s">
        <v>197</v>
      </c>
      <c r="C101" s="77">
        <v>1199</v>
      </c>
      <c r="D101" s="78">
        <v>17.931609999999999</v>
      </c>
      <c r="E101" s="78">
        <v>31.025849999999998</v>
      </c>
      <c r="F101" s="78">
        <v>39.699750000000002</v>
      </c>
      <c r="G101" s="78">
        <v>8.0900750000000006</v>
      </c>
      <c r="H101" s="78">
        <v>3.2527110000000001</v>
      </c>
      <c r="I101" s="78">
        <v>53.544620517097499</v>
      </c>
      <c r="J101" s="78">
        <v>6.9224353628023296</v>
      </c>
      <c r="K101" s="78">
        <v>9.0909090909090899</v>
      </c>
      <c r="L101" s="78">
        <v>14.1784820683903</v>
      </c>
      <c r="M101" s="78">
        <v>16.263552960800599</v>
      </c>
      <c r="P101" s="182"/>
      <c r="Q101" s="177"/>
    </row>
    <row r="102" spans="2:17" x14ac:dyDescent="0.2">
      <c r="B102" s="76" t="s">
        <v>198</v>
      </c>
      <c r="C102" s="77">
        <v>763</v>
      </c>
      <c r="D102" s="78">
        <v>15.59633</v>
      </c>
      <c r="E102" s="78">
        <v>30.53735</v>
      </c>
      <c r="F102" s="78">
        <v>39.580599999999997</v>
      </c>
      <c r="G102" s="78">
        <v>9.9606820000000003</v>
      </c>
      <c r="H102" s="78">
        <v>4.3250330000000003</v>
      </c>
      <c r="I102" s="78">
        <v>53.7352555701179</v>
      </c>
      <c r="J102" s="78">
        <v>11.140235910878101</v>
      </c>
      <c r="K102" s="78">
        <v>9.4364351245085096</v>
      </c>
      <c r="L102" s="78">
        <v>11.4023591087811</v>
      </c>
      <c r="M102" s="78">
        <v>14.285714285714199</v>
      </c>
      <c r="P102" s="182"/>
      <c r="Q102" s="177"/>
    </row>
    <row r="103" spans="2:17" x14ac:dyDescent="0.2">
      <c r="B103" s="76" t="s">
        <v>417</v>
      </c>
      <c r="C103" s="77">
        <v>247</v>
      </c>
      <c r="D103" s="78">
        <v>18.623480000000001</v>
      </c>
      <c r="E103" s="78">
        <v>22.672059999999998</v>
      </c>
      <c r="F103" s="78">
        <v>38.461539999999999</v>
      </c>
      <c r="G103" s="78">
        <v>13.360324</v>
      </c>
      <c r="H103" s="78">
        <v>6.8825909999999997</v>
      </c>
      <c r="I103" s="78">
        <v>44.939271255060703</v>
      </c>
      <c r="J103" s="78">
        <v>4.0485829959514099</v>
      </c>
      <c r="K103" s="78">
        <v>12.9554655870445</v>
      </c>
      <c r="L103" s="78">
        <v>17.408906882591001</v>
      </c>
      <c r="M103" s="78">
        <v>20.647773279352201</v>
      </c>
      <c r="P103" s="182"/>
      <c r="Q103" s="177"/>
    </row>
    <row r="104" spans="2:17" x14ac:dyDescent="0.2">
      <c r="B104" s="76" t="s">
        <v>199</v>
      </c>
      <c r="C104" s="77">
        <v>460</v>
      </c>
      <c r="D104" s="78">
        <v>20.217390000000002</v>
      </c>
      <c r="E104" s="78">
        <v>24.782609999999998</v>
      </c>
      <c r="F104" s="78">
        <v>38.695650000000001</v>
      </c>
      <c r="G104" s="78">
        <v>12.826086999999999</v>
      </c>
      <c r="H104" s="78">
        <v>3.4782609999999998</v>
      </c>
      <c r="I104" s="78">
        <v>46.739130434782602</v>
      </c>
      <c r="J104" s="78">
        <v>8.2608695652173907</v>
      </c>
      <c r="K104" s="78">
        <v>9.13043478260869</v>
      </c>
      <c r="L104" s="78">
        <v>18.478260869565201</v>
      </c>
      <c r="M104" s="78">
        <v>17.391304347826001</v>
      </c>
      <c r="P104" s="182"/>
      <c r="Q104" s="177"/>
    </row>
    <row r="105" spans="2:17" x14ac:dyDescent="0.2">
      <c r="B105" s="76" t="s">
        <v>200</v>
      </c>
      <c r="C105" s="77">
        <v>3346</v>
      </c>
      <c r="D105" s="78">
        <v>22.922889999999999</v>
      </c>
      <c r="E105" s="78">
        <v>30.304839999999999</v>
      </c>
      <c r="F105" s="78">
        <v>35.833829999999999</v>
      </c>
      <c r="G105" s="78">
        <v>8.0095639999999992</v>
      </c>
      <c r="H105" s="78">
        <v>2.9288699999999999</v>
      </c>
      <c r="I105" s="78">
        <v>60.729228930065702</v>
      </c>
      <c r="J105" s="78">
        <v>7.8601315002988601</v>
      </c>
      <c r="K105" s="78">
        <v>7.9497907949790703</v>
      </c>
      <c r="L105" s="78">
        <v>12.612074118350201</v>
      </c>
      <c r="M105" s="78">
        <v>10.848774656306</v>
      </c>
      <c r="P105" s="182"/>
      <c r="Q105" s="177"/>
    </row>
    <row r="106" spans="2:17" x14ac:dyDescent="0.2">
      <c r="B106" s="76" t="s">
        <v>201</v>
      </c>
      <c r="C106" s="77">
        <v>1503</v>
      </c>
      <c r="D106" s="78">
        <v>19.893550000000001</v>
      </c>
      <c r="E106" s="78">
        <v>29.27478</v>
      </c>
      <c r="F106" s="78">
        <v>39.654029999999999</v>
      </c>
      <c r="G106" s="78">
        <v>8.7824349999999995</v>
      </c>
      <c r="H106" s="78">
        <v>2.3952100000000001</v>
      </c>
      <c r="I106" s="78">
        <v>53.027278775781703</v>
      </c>
      <c r="J106" s="78">
        <v>10.046573519627399</v>
      </c>
      <c r="K106" s="78">
        <v>10.379241516965999</v>
      </c>
      <c r="L106" s="78">
        <v>13.5063206919494</v>
      </c>
      <c r="M106" s="78">
        <v>13.0405854956753</v>
      </c>
      <c r="P106" s="182"/>
      <c r="Q106" s="177"/>
    </row>
    <row r="107" spans="2:17" x14ac:dyDescent="0.2">
      <c r="B107" s="76" t="s">
        <v>418</v>
      </c>
      <c r="C107" s="77">
        <v>4680</v>
      </c>
      <c r="D107" s="78">
        <v>23.311969999999999</v>
      </c>
      <c r="E107" s="78">
        <v>30.918800000000001</v>
      </c>
      <c r="F107" s="78">
        <v>36.32479</v>
      </c>
      <c r="G107" s="78">
        <v>7.3290600000000001</v>
      </c>
      <c r="H107" s="78">
        <v>2.1153849999999998</v>
      </c>
      <c r="I107" s="78">
        <v>60.470085470085401</v>
      </c>
      <c r="J107" s="78">
        <v>7.9700854700854604</v>
      </c>
      <c r="K107" s="78">
        <v>8.4188034188034102</v>
      </c>
      <c r="L107" s="78">
        <v>11.346153846153801</v>
      </c>
      <c r="M107" s="78">
        <v>11.7948717948717</v>
      </c>
      <c r="P107" s="182"/>
      <c r="Q107" s="177"/>
    </row>
    <row r="108" spans="2:17" x14ac:dyDescent="0.2">
      <c r="B108" s="76" t="s">
        <v>202</v>
      </c>
      <c r="C108" s="77">
        <v>493</v>
      </c>
      <c r="D108" s="78">
        <v>22.312370000000001</v>
      </c>
      <c r="E108" s="78">
        <v>30.83164</v>
      </c>
      <c r="F108" s="78">
        <v>36.713999999999999</v>
      </c>
      <c r="G108" s="78">
        <v>7.7079110000000002</v>
      </c>
      <c r="H108" s="78">
        <v>2.4340769999999998</v>
      </c>
      <c r="I108" s="78">
        <v>53.549695740365102</v>
      </c>
      <c r="J108" s="78">
        <v>7.30223123732251</v>
      </c>
      <c r="K108" s="78">
        <v>9.7363083164300193</v>
      </c>
      <c r="L108" s="78">
        <v>16.430020283975601</v>
      </c>
      <c r="M108" s="78">
        <v>12.981744421906599</v>
      </c>
      <c r="P108" s="182"/>
      <c r="Q108" s="177"/>
    </row>
    <row r="109" spans="2:17" x14ac:dyDescent="0.2">
      <c r="B109" s="76" t="s">
        <v>203</v>
      </c>
      <c r="C109" s="77">
        <v>681</v>
      </c>
      <c r="D109" s="78">
        <v>24.375920000000001</v>
      </c>
      <c r="E109" s="78">
        <v>31.57122</v>
      </c>
      <c r="F109" s="78">
        <v>31.424379999999999</v>
      </c>
      <c r="G109" s="78">
        <v>10.719530000000001</v>
      </c>
      <c r="H109" s="78">
        <v>1.908957</v>
      </c>
      <c r="I109" s="78">
        <v>51.395007342143899</v>
      </c>
      <c r="J109" s="78">
        <v>8.6637298091042503</v>
      </c>
      <c r="K109" s="78">
        <v>11.8942731277533</v>
      </c>
      <c r="L109" s="78">
        <v>16.0058737151248</v>
      </c>
      <c r="M109" s="78">
        <v>12.0411160058737</v>
      </c>
      <c r="P109" s="182"/>
      <c r="Q109" s="177"/>
    </row>
    <row r="110" spans="2:17" x14ac:dyDescent="0.2">
      <c r="B110" s="76" t="s">
        <v>204</v>
      </c>
      <c r="C110" s="77">
        <v>2586</v>
      </c>
      <c r="D110" s="78">
        <v>18.638819999999999</v>
      </c>
      <c r="E110" s="78">
        <v>28.267589999999998</v>
      </c>
      <c r="F110" s="78">
        <v>38.360399999999998</v>
      </c>
      <c r="G110" s="78">
        <v>9.4354220000000009</v>
      </c>
      <c r="H110" s="78">
        <v>5.2977569999999998</v>
      </c>
      <c r="I110" s="78">
        <v>52.0108275328693</v>
      </c>
      <c r="J110" s="78">
        <v>10.2861562258314</v>
      </c>
      <c r="K110" s="78">
        <v>9.28074245939675</v>
      </c>
      <c r="L110" s="78">
        <v>14.423820572312399</v>
      </c>
      <c r="M110" s="78">
        <v>13.9984532095901</v>
      </c>
      <c r="P110" s="182"/>
      <c r="Q110" s="177"/>
    </row>
    <row r="111" spans="2:17" x14ac:dyDescent="0.2">
      <c r="B111" s="76" t="s">
        <v>419</v>
      </c>
      <c r="C111" s="77">
        <v>967</v>
      </c>
      <c r="D111" s="78">
        <v>20.68252</v>
      </c>
      <c r="E111" s="78">
        <v>29.88625</v>
      </c>
      <c r="F111" s="78">
        <v>37.538780000000003</v>
      </c>
      <c r="G111" s="78">
        <v>9.8241990000000001</v>
      </c>
      <c r="H111" s="78">
        <v>2.0682520000000002</v>
      </c>
      <c r="I111" s="78">
        <v>57.497414684591497</v>
      </c>
      <c r="J111" s="78">
        <v>6.8252326783867598</v>
      </c>
      <c r="K111" s="78">
        <v>11.3753877973112</v>
      </c>
      <c r="L111" s="78">
        <v>12.2026887280248</v>
      </c>
      <c r="M111" s="78">
        <v>12.099276111685599</v>
      </c>
      <c r="P111" s="182"/>
      <c r="Q111" s="177"/>
    </row>
    <row r="112" spans="2:17" x14ac:dyDescent="0.2">
      <c r="B112" s="76" t="s">
        <v>205</v>
      </c>
      <c r="C112" s="77">
        <v>1673</v>
      </c>
      <c r="D112" s="78">
        <v>22.89301</v>
      </c>
      <c r="E112" s="78">
        <v>28.81052</v>
      </c>
      <c r="F112" s="78">
        <v>36.222360000000002</v>
      </c>
      <c r="G112" s="78">
        <v>8.9659289999999991</v>
      </c>
      <c r="H112" s="78">
        <v>3.1081889999999999</v>
      </c>
      <c r="I112" s="78">
        <v>56.6049013747758</v>
      </c>
      <c r="J112" s="78">
        <v>8.6670651524208004</v>
      </c>
      <c r="K112" s="78">
        <v>8.2486551105797901</v>
      </c>
      <c r="L112" s="78">
        <v>13.209802749551701</v>
      </c>
      <c r="M112" s="78">
        <v>13.269575612671799</v>
      </c>
      <c r="P112" s="182"/>
      <c r="Q112" s="177"/>
    </row>
    <row r="113" spans="2:17" x14ac:dyDescent="0.2">
      <c r="B113" s="76" t="s">
        <v>206</v>
      </c>
      <c r="C113" s="77">
        <v>745</v>
      </c>
      <c r="D113" s="78">
        <v>17.58389</v>
      </c>
      <c r="E113" s="78">
        <v>28.456379999999999</v>
      </c>
      <c r="F113" s="78">
        <v>40.805370000000003</v>
      </c>
      <c r="G113" s="78">
        <v>10.335570000000001</v>
      </c>
      <c r="H113" s="78">
        <v>2.8187920000000002</v>
      </c>
      <c r="I113" s="78">
        <v>46.845637583892596</v>
      </c>
      <c r="J113" s="78">
        <v>8.4563758389261707</v>
      </c>
      <c r="K113" s="78">
        <v>10.8724832214765</v>
      </c>
      <c r="L113" s="78">
        <v>15.9731543624161</v>
      </c>
      <c r="M113" s="78">
        <v>17.852348993288501</v>
      </c>
      <c r="P113" s="182"/>
      <c r="Q113" s="177"/>
    </row>
    <row r="114" spans="2:17" s="60" customFormat="1" x14ac:dyDescent="0.2">
      <c r="B114" s="79" t="s">
        <v>207</v>
      </c>
      <c r="C114" s="72">
        <v>18008</v>
      </c>
      <c r="D114" s="73">
        <v>18.525099999999998</v>
      </c>
      <c r="E114" s="73">
        <v>23.58952</v>
      </c>
      <c r="F114" s="73">
        <v>39.032649999999997</v>
      </c>
      <c r="G114" s="73">
        <v>13.060862</v>
      </c>
      <c r="H114" s="73">
        <v>5.7918700000000003</v>
      </c>
      <c r="I114" s="73">
        <v>49.783429586850197</v>
      </c>
      <c r="J114" s="73">
        <v>9.2403376277210096</v>
      </c>
      <c r="K114" s="73">
        <v>9.7456685917369992</v>
      </c>
      <c r="L114" s="73">
        <v>14.7878720568636</v>
      </c>
      <c r="M114" s="73">
        <v>16.442692136828001</v>
      </c>
      <c r="P114" s="182"/>
      <c r="Q114" s="177"/>
    </row>
    <row r="115" spans="2:17" x14ac:dyDescent="0.2">
      <c r="B115" s="76" t="s">
        <v>208</v>
      </c>
      <c r="C115" s="77">
        <v>1288</v>
      </c>
      <c r="D115" s="78">
        <v>17.857140000000001</v>
      </c>
      <c r="E115" s="78">
        <v>24.844719999999999</v>
      </c>
      <c r="F115" s="78">
        <v>40.683230000000002</v>
      </c>
      <c r="G115" s="78">
        <v>12.034160999999999</v>
      </c>
      <c r="H115" s="78">
        <v>4.5807450000000003</v>
      </c>
      <c r="I115" s="78">
        <v>53.3385093167701</v>
      </c>
      <c r="J115" s="78">
        <v>9.9378881987577596</v>
      </c>
      <c r="K115" s="78">
        <v>9.2391304347826004</v>
      </c>
      <c r="L115" s="78">
        <v>11.9565217391304</v>
      </c>
      <c r="M115" s="78">
        <v>15.527950310559</v>
      </c>
      <c r="P115" s="182"/>
      <c r="Q115" s="177"/>
    </row>
    <row r="116" spans="2:17" s="57" customFormat="1" x14ac:dyDescent="0.2">
      <c r="B116" s="80" t="s">
        <v>209</v>
      </c>
      <c r="C116" s="77">
        <v>3082</v>
      </c>
      <c r="D116" s="78">
        <v>18.851400000000002</v>
      </c>
      <c r="E116" s="78">
        <v>23.426349999999999</v>
      </c>
      <c r="F116" s="78">
        <v>38.22193</v>
      </c>
      <c r="G116" s="78">
        <v>12.589228</v>
      </c>
      <c r="H116" s="78">
        <v>6.9110969999999998</v>
      </c>
      <c r="I116" s="78">
        <v>52.822842310188101</v>
      </c>
      <c r="J116" s="78">
        <v>8.7280986372485394</v>
      </c>
      <c r="K116" s="78">
        <v>9.9935107073329004</v>
      </c>
      <c r="L116" s="78">
        <v>13.465282284231</v>
      </c>
      <c r="M116" s="78">
        <v>14.9902660609993</v>
      </c>
      <c r="P116" s="182"/>
      <c r="Q116" s="177"/>
    </row>
    <row r="117" spans="2:17" x14ac:dyDescent="0.2">
      <c r="B117" s="76" t="s">
        <v>210</v>
      </c>
      <c r="C117" s="77">
        <v>579</v>
      </c>
      <c r="D117" s="78">
        <v>20.37997</v>
      </c>
      <c r="E117" s="78">
        <v>20.207249999999998</v>
      </c>
      <c r="F117" s="78">
        <v>42.314340000000001</v>
      </c>
      <c r="G117" s="78">
        <v>11.744387</v>
      </c>
      <c r="H117" s="78">
        <v>5.3540590000000003</v>
      </c>
      <c r="I117" s="78">
        <v>43.696027633851401</v>
      </c>
      <c r="J117" s="78">
        <v>9.6718480138169198</v>
      </c>
      <c r="K117" s="78">
        <v>9.6718480138169198</v>
      </c>
      <c r="L117" s="78">
        <v>18.652849740932599</v>
      </c>
      <c r="M117" s="78">
        <v>18.307426597582001</v>
      </c>
      <c r="P117" s="182"/>
      <c r="Q117" s="177"/>
    </row>
    <row r="118" spans="2:17" x14ac:dyDescent="0.2">
      <c r="B118" s="76" t="s">
        <v>211</v>
      </c>
      <c r="C118" s="77">
        <v>2025</v>
      </c>
      <c r="D118" s="78">
        <v>18.91358</v>
      </c>
      <c r="E118" s="78">
        <v>22.172840000000001</v>
      </c>
      <c r="F118" s="78">
        <v>34.666670000000003</v>
      </c>
      <c r="G118" s="78">
        <v>14.91358</v>
      </c>
      <c r="H118" s="78">
        <v>9.3333329999999997</v>
      </c>
      <c r="I118" s="78">
        <v>45.679012345678998</v>
      </c>
      <c r="J118" s="78">
        <v>9.4814814814814792</v>
      </c>
      <c r="K118" s="78">
        <v>9.4814814814814792</v>
      </c>
      <c r="L118" s="78">
        <v>15.1111111111111</v>
      </c>
      <c r="M118" s="78">
        <v>20.2469135802469</v>
      </c>
      <c r="P118" s="182"/>
      <c r="Q118" s="177"/>
    </row>
    <row r="119" spans="2:17" x14ac:dyDescent="0.2">
      <c r="B119" s="80" t="s">
        <v>212</v>
      </c>
      <c r="C119" s="77">
        <v>849</v>
      </c>
      <c r="D119" s="78">
        <v>17.667840000000002</v>
      </c>
      <c r="E119" s="78">
        <v>22.73263</v>
      </c>
      <c r="F119" s="78">
        <v>39.340400000000002</v>
      </c>
      <c r="G119" s="78">
        <v>13.663133</v>
      </c>
      <c r="H119" s="78">
        <v>6.5959950000000003</v>
      </c>
      <c r="I119" s="78">
        <v>48.056537102473499</v>
      </c>
      <c r="J119" s="78">
        <v>9.4228504122496997</v>
      </c>
      <c r="K119" s="78">
        <v>8.7161366313309703</v>
      </c>
      <c r="L119" s="78">
        <v>14.8409893992932</v>
      </c>
      <c r="M119" s="78">
        <v>18.9634864546525</v>
      </c>
      <c r="P119" s="182"/>
      <c r="Q119" s="177"/>
    </row>
    <row r="120" spans="2:17" x14ac:dyDescent="0.2">
      <c r="B120" s="76" t="s">
        <v>213</v>
      </c>
      <c r="C120" s="77">
        <v>517</v>
      </c>
      <c r="D120" s="78">
        <v>19.535779999999999</v>
      </c>
      <c r="E120" s="78">
        <v>27.853000000000002</v>
      </c>
      <c r="F120" s="78">
        <v>41.005800000000001</v>
      </c>
      <c r="G120" s="78">
        <v>8.8974849999999996</v>
      </c>
      <c r="H120" s="78">
        <v>2.7079300000000002</v>
      </c>
      <c r="I120" s="78">
        <v>56.092843326885799</v>
      </c>
      <c r="J120" s="78">
        <v>8.7040618955512503</v>
      </c>
      <c r="K120" s="78">
        <v>9.0909090909090899</v>
      </c>
      <c r="L120" s="78">
        <v>13.1528046421663</v>
      </c>
      <c r="M120" s="78">
        <v>12.959381044487399</v>
      </c>
      <c r="P120" s="182"/>
      <c r="Q120" s="177"/>
    </row>
    <row r="121" spans="2:17" x14ac:dyDescent="0.2">
      <c r="B121" s="76" t="s">
        <v>214</v>
      </c>
      <c r="C121" s="77">
        <v>1495</v>
      </c>
      <c r="D121" s="78">
        <v>19.197320000000001</v>
      </c>
      <c r="E121" s="78">
        <v>21.47157</v>
      </c>
      <c r="F121" s="78">
        <v>42.809359999999998</v>
      </c>
      <c r="G121" s="78">
        <v>11.638795999999999</v>
      </c>
      <c r="H121" s="78">
        <v>4.882943</v>
      </c>
      <c r="I121" s="78">
        <v>46.220735785953103</v>
      </c>
      <c r="J121" s="78">
        <v>9.8996655518394601</v>
      </c>
      <c r="K121" s="78">
        <v>10.2341137123745</v>
      </c>
      <c r="L121" s="78">
        <v>16.4548494983277</v>
      </c>
      <c r="M121" s="78">
        <v>17.190635451504999</v>
      </c>
      <c r="P121" s="182"/>
      <c r="Q121" s="177"/>
    </row>
    <row r="122" spans="2:17" x14ac:dyDescent="0.2">
      <c r="B122" s="76" t="s">
        <v>215</v>
      </c>
      <c r="C122" s="77">
        <v>1909</v>
      </c>
      <c r="D122" s="78">
        <v>19.434259999999998</v>
      </c>
      <c r="E122" s="78">
        <v>23.205870000000001</v>
      </c>
      <c r="F122" s="78">
        <v>39.96857</v>
      </c>
      <c r="G122" s="78">
        <v>12.048192999999999</v>
      </c>
      <c r="H122" s="78">
        <v>5.3431119999999996</v>
      </c>
      <c r="I122" s="78">
        <v>49.345206914614899</v>
      </c>
      <c r="J122" s="78">
        <v>8.0670508119434192</v>
      </c>
      <c r="K122" s="78">
        <v>9.0099528548978505</v>
      </c>
      <c r="L122" s="78">
        <v>16.238868517548401</v>
      </c>
      <c r="M122" s="78">
        <v>17.338920900995198</v>
      </c>
      <c r="P122" s="182"/>
      <c r="Q122" s="177"/>
    </row>
    <row r="123" spans="2:17" x14ac:dyDescent="0.2">
      <c r="B123" s="76" t="s">
        <v>369</v>
      </c>
      <c r="C123" s="77">
        <v>1139</v>
      </c>
      <c r="D123" s="78">
        <v>17.120280000000001</v>
      </c>
      <c r="E123" s="78">
        <v>25.19754</v>
      </c>
      <c r="F123" s="78">
        <v>38.805970000000002</v>
      </c>
      <c r="G123" s="78">
        <v>15.539947</v>
      </c>
      <c r="H123" s="78">
        <v>3.3362599999999998</v>
      </c>
      <c r="I123" s="78">
        <v>44.161545215100901</v>
      </c>
      <c r="J123" s="78">
        <v>8.9552238805970106</v>
      </c>
      <c r="K123" s="78">
        <v>11.150131694468801</v>
      </c>
      <c r="L123" s="78">
        <v>17.0324846356453</v>
      </c>
      <c r="M123" s="78">
        <v>18.700614574187799</v>
      </c>
      <c r="P123" s="182"/>
      <c r="Q123" s="177"/>
    </row>
    <row r="124" spans="2:17" x14ac:dyDescent="0.2">
      <c r="B124" s="76" t="s">
        <v>420</v>
      </c>
      <c r="C124" s="77">
        <v>507</v>
      </c>
      <c r="D124" s="78">
        <v>15.187379999999999</v>
      </c>
      <c r="E124" s="78">
        <v>23.076920000000001</v>
      </c>
      <c r="F124" s="78">
        <v>42.406309999999998</v>
      </c>
      <c r="G124" s="78">
        <v>13.412229</v>
      </c>
      <c r="H124" s="78">
        <v>5.91716</v>
      </c>
      <c r="I124" s="78">
        <v>49.901380670611402</v>
      </c>
      <c r="J124" s="78">
        <v>8.6785009861932902</v>
      </c>
      <c r="K124" s="78">
        <v>9.6646942800788906</v>
      </c>
      <c r="L124" s="78">
        <v>14.5956607495069</v>
      </c>
      <c r="M124" s="78">
        <v>17.1597633136094</v>
      </c>
      <c r="P124" s="182"/>
      <c r="Q124" s="177"/>
    </row>
    <row r="125" spans="2:17" x14ac:dyDescent="0.2">
      <c r="B125" s="76" t="s">
        <v>216</v>
      </c>
      <c r="C125" s="77">
        <v>307</v>
      </c>
      <c r="D125" s="78">
        <v>20.846910000000001</v>
      </c>
      <c r="E125" s="78">
        <v>23.127040000000001</v>
      </c>
      <c r="F125" s="78">
        <v>38.110750000000003</v>
      </c>
      <c r="G125" s="78">
        <v>12.37785</v>
      </c>
      <c r="H125" s="78">
        <v>5.5374590000000001</v>
      </c>
      <c r="I125" s="78">
        <v>45.602605863192103</v>
      </c>
      <c r="J125" s="78">
        <v>10.0977198697068</v>
      </c>
      <c r="K125" s="78">
        <v>10.4234527687296</v>
      </c>
      <c r="L125" s="78">
        <v>17.915309446254</v>
      </c>
      <c r="M125" s="78">
        <v>15.9609120521172</v>
      </c>
      <c r="P125" s="182"/>
      <c r="Q125" s="177"/>
    </row>
    <row r="126" spans="2:17" x14ac:dyDescent="0.2">
      <c r="B126" s="76" t="s">
        <v>217</v>
      </c>
      <c r="C126" s="77">
        <v>558</v>
      </c>
      <c r="D126" s="78">
        <v>18.996420000000001</v>
      </c>
      <c r="E126" s="78">
        <v>21.14695</v>
      </c>
      <c r="F126" s="78">
        <v>37.81362</v>
      </c>
      <c r="G126" s="78">
        <v>16.308243999999998</v>
      </c>
      <c r="H126" s="78">
        <v>5.7347669999999997</v>
      </c>
      <c r="I126" s="78">
        <v>48.566308243727597</v>
      </c>
      <c r="J126" s="78">
        <v>9.1397849462365599</v>
      </c>
      <c r="K126" s="78">
        <v>8.7813620071684504</v>
      </c>
      <c r="L126" s="78">
        <v>17.383512544802802</v>
      </c>
      <c r="M126" s="78">
        <v>16.129032258064498</v>
      </c>
      <c r="P126" s="182"/>
      <c r="Q126" s="177"/>
    </row>
    <row r="127" spans="2:17" x14ac:dyDescent="0.2">
      <c r="B127" s="76" t="s">
        <v>218</v>
      </c>
      <c r="C127" s="77">
        <v>373</v>
      </c>
      <c r="D127" s="78">
        <v>17.694369999999999</v>
      </c>
      <c r="E127" s="78">
        <v>26.27346</v>
      </c>
      <c r="F127" s="78">
        <v>38.337800000000001</v>
      </c>
      <c r="G127" s="78">
        <v>13.941019000000001</v>
      </c>
      <c r="H127" s="78">
        <v>3.7533509999999999</v>
      </c>
      <c r="I127" s="78">
        <v>47.453083109919497</v>
      </c>
      <c r="J127" s="78">
        <v>9.6514745308310896</v>
      </c>
      <c r="K127" s="78">
        <v>11.5281501340482</v>
      </c>
      <c r="L127" s="78">
        <v>17.694369973190302</v>
      </c>
      <c r="M127" s="78">
        <v>13.6729222520107</v>
      </c>
      <c r="P127" s="182"/>
      <c r="Q127" s="177"/>
    </row>
    <row r="128" spans="2:17" x14ac:dyDescent="0.2">
      <c r="B128" s="76" t="s">
        <v>219</v>
      </c>
      <c r="C128" s="77">
        <v>895</v>
      </c>
      <c r="D128" s="78">
        <v>18.100560000000002</v>
      </c>
      <c r="E128" s="78">
        <v>22.56983</v>
      </c>
      <c r="F128" s="78">
        <v>38.882680000000001</v>
      </c>
      <c r="G128" s="78">
        <v>14.748602999999999</v>
      </c>
      <c r="H128" s="78">
        <v>5.6983240000000004</v>
      </c>
      <c r="I128" s="78">
        <v>55.530726256983201</v>
      </c>
      <c r="J128" s="78">
        <v>9.72067039106145</v>
      </c>
      <c r="K128" s="78">
        <v>10.1675977653631</v>
      </c>
      <c r="L128" s="78">
        <v>12.6256983240223</v>
      </c>
      <c r="M128" s="78">
        <v>11.9553072625698</v>
      </c>
      <c r="P128" s="182"/>
      <c r="Q128" s="177"/>
    </row>
    <row r="129" spans="2:17" x14ac:dyDescent="0.2">
      <c r="B129" s="76" t="s">
        <v>220</v>
      </c>
      <c r="C129" s="77">
        <v>496</v>
      </c>
      <c r="D129" s="78">
        <v>18.346769999999999</v>
      </c>
      <c r="E129" s="78">
        <v>24.596769999999999</v>
      </c>
      <c r="F129" s="78">
        <v>37.5</v>
      </c>
      <c r="G129" s="78">
        <v>12.701613</v>
      </c>
      <c r="H129" s="78">
        <v>6.8548390000000001</v>
      </c>
      <c r="I129" s="78">
        <v>55.443548387096698</v>
      </c>
      <c r="J129" s="78">
        <v>9.67741935483871</v>
      </c>
      <c r="K129" s="78">
        <v>9.8790322580645107</v>
      </c>
      <c r="L129" s="78">
        <v>12.096774193548301</v>
      </c>
      <c r="M129" s="78">
        <v>12.9032258064516</v>
      </c>
      <c r="P129" s="182"/>
      <c r="Q129" s="177"/>
    </row>
    <row r="130" spans="2:17" x14ac:dyDescent="0.2">
      <c r="B130" s="76" t="s">
        <v>221</v>
      </c>
      <c r="C130" s="77">
        <v>747</v>
      </c>
      <c r="D130" s="78">
        <v>17.536809999999999</v>
      </c>
      <c r="E130" s="78">
        <v>27.175370000000001</v>
      </c>
      <c r="F130" s="78">
        <v>37.081659999999999</v>
      </c>
      <c r="G130" s="78">
        <v>13.52075</v>
      </c>
      <c r="H130" s="78">
        <v>4.6854079999999998</v>
      </c>
      <c r="I130" s="78">
        <v>52.342704149932999</v>
      </c>
      <c r="J130" s="78">
        <v>10.1740294511378</v>
      </c>
      <c r="K130" s="78">
        <v>9.6385542168674707</v>
      </c>
      <c r="L130" s="78">
        <v>13.1191432396251</v>
      </c>
      <c r="M130" s="78">
        <v>14.7255689424364</v>
      </c>
      <c r="P130" s="182"/>
      <c r="Q130" s="177"/>
    </row>
    <row r="131" spans="2:17" x14ac:dyDescent="0.2">
      <c r="B131" s="76" t="s">
        <v>222</v>
      </c>
      <c r="C131" s="77">
        <v>595</v>
      </c>
      <c r="D131" s="78">
        <v>19.495799999999999</v>
      </c>
      <c r="E131" s="78">
        <v>26.55462</v>
      </c>
      <c r="F131" s="78">
        <v>37.815130000000003</v>
      </c>
      <c r="G131" s="78">
        <v>11.596639</v>
      </c>
      <c r="H131" s="78">
        <v>4.5378150000000002</v>
      </c>
      <c r="I131" s="78">
        <v>47.731092436974699</v>
      </c>
      <c r="J131" s="78">
        <v>9.7478991596638593</v>
      </c>
      <c r="K131" s="78">
        <v>11.4285714285714</v>
      </c>
      <c r="L131" s="78">
        <v>13.445378151260501</v>
      </c>
      <c r="M131" s="78">
        <v>17.647058823529399</v>
      </c>
      <c r="P131" s="182"/>
      <c r="Q131" s="177"/>
    </row>
    <row r="132" spans="2:17" x14ac:dyDescent="0.2">
      <c r="B132" s="76" t="s">
        <v>223</v>
      </c>
      <c r="C132" s="77">
        <v>647</v>
      </c>
      <c r="D132" s="78">
        <v>16.537870000000002</v>
      </c>
      <c r="E132" s="78">
        <v>25.193200000000001</v>
      </c>
      <c r="F132" s="78">
        <v>41.267389999999999</v>
      </c>
      <c r="G132" s="78">
        <v>12.673878999999999</v>
      </c>
      <c r="H132" s="78">
        <v>4.3276659999999998</v>
      </c>
      <c r="I132" s="78">
        <v>54.095826893353902</v>
      </c>
      <c r="J132" s="78">
        <v>9.1190108191653696</v>
      </c>
      <c r="K132" s="78">
        <v>8.3462132921174597</v>
      </c>
      <c r="L132" s="78">
        <v>14.374034003091101</v>
      </c>
      <c r="M132" s="78">
        <v>14.064914992272</v>
      </c>
      <c r="P132" s="182"/>
      <c r="Q132" s="177"/>
    </row>
    <row r="133" spans="2:17" s="60" customFormat="1" x14ac:dyDescent="0.2">
      <c r="B133" s="79" t="s">
        <v>224</v>
      </c>
      <c r="C133" s="72">
        <v>35013</v>
      </c>
      <c r="D133" s="73">
        <v>18.181819999999998</v>
      </c>
      <c r="E133" s="73">
        <v>24.862189999999998</v>
      </c>
      <c r="F133" s="73">
        <v>38.662779999999998</v>
      </c>
      <c r="G133" s="73">
        <v>12.295432999999999</v>
      </c>
      <c r="H133" s="73">
        <v>5.9977720000000003</v>
      </c>
      <c r="I133" s="73">
        <v>52.197755119527002</v>
      </c>
      <c r="J133" s="73">
        <v>9.51075314883043</v>
      </c>
      <c r="K133" s="73">
        <v>9.5907234455773498</v>
      </c>
      <c r="L133" s="73">
        <v>13.3064861622825</v>
      </c>
      <c r="M133" s="73">
        <v>15.394282123782499</v>
      </c>
      <c r="P133" s="182"/>
      <c r="Q133" s="177"/>
    </row>
    <row r="134" spans="2:17" x14ac:dyDescent="0.2">
      <c r="B134" s="76" t="s">
        <v>225</v>
      </c>
      <c r="C134" s="77">
        <v>366</v>
      </c>
      <c r="D134" s="78">
        <v>17.21311</v>
      </c>
      <c r="E134" s="78">
        <v>19.945360000000001</v>
      </c>
      <c r="F134" s="78">
        <v>37.704920000000001</v>
      </c>
      <c r="G134" s="78">
        <v>18.306011000000002</v>
      </c>
      <c r="H134" s="78">
        <v>6.8306009999999997</v>
      </c>
      <c r="I134" s="78">
        <v>44.262295081967203</v>
      </c>
      <c r="J134" s="78">
        <v>12.021857923497199</v>
      </c>
      <c r="K134" s="78">
        <v>10.109289617486301</v>
      </c>
      <c r="L134" s="78">
        <v>15.300546448087401</v>
      </c>
      <c r="M134" s="78">
        <v>18.306010928961701</v>
      </c>
      <c r="P134" s="182"/>
      <c r="Q134" s="177"/>
    </row>
    <row r="135" spans="2:17" s="57" customFormat="1" x14ac:dyDescent="0.2">
      <c r="B135" s="80" t="s">
        <v>226</v>
      </c>
      <c r="C135" s="77">
        <v>800</v>
      </c>
      <c r="D135" s="78">
        <v>21.125</v>
      </c>
      <c r="E135" s="78">
        <v>24.75</v>
      </c>
      <c r="F135" s="78">
        <v>32.625</v>
      </c>
      <c r="G135" s="78">
        <v>15.125</v>
      </c>
      <c r="H135" s="78">
        <v>6.375</v>
      </c>
      <c r="I135" s="78">
        <v>46.375</v>
      </c>
      <c r="J135" s="78">
        <v>7.1249999999999902</v>
      </c>
      <c r="K135" s="78">
        <v>10.75</v>
      </c>
      <c r="L135" s="78">
        <v>17.375</v>
      </c>
      <c r="M135" s="78">
        <v>18.375</v>
      </c>
      <c r="P135" s="182"/>
      <c r="Q135" s="177"/>
    </row>
    <row r="136" spans="2:17" x14ac:dyDescent="0.2">
      <c r="B136" s="76" t="s">
        <v>227</v>
      </c>
      <c r="C136" s="77">
        <v>444</v>
      </c>
      <c r="D136" s="78">
        <v>14.63964</v>
      </c>
      <c r="E136" s="78">
        <v>20.94595</v>
      </c>
      <c r="F136" s="78">
        <v>44.594589999999997</v>
      </c>
      <c r="G136" s="78">
        <v>14.864865</v>
      </c>
      <c r="H136" s="78">
        <v>4.954955</v>
      </c>
      <c r="I136" s="78">
        <v>54.504504504504503</v>
      </c>
      <c r="J136" s="78">
        <v>9.0090090090090094</v>
      </c>
      <c r="K136" s="78">
        <v>11.2612612612612</v>
      </c>
      <c r="L136" s="78">
        <v>15.315315315315299</v>
      </c>
      <c r="M136" s="78">
        <v>9.9099099099099099</v>
      </c>
      <c r="P136" s="182"/>
      <c r="Q136" s="177"/>
    </row>
    <row r="137" spans="2:17" x14ac:dyDescent="0.2">
      <c r="B137" s="76" t="s">
        <v>228</v>
      </c>
      <c r="C137" s="77">
        <v>1175</v>
      </c>
      <c r="D137" s="78">
        <v>17.61702</v>
      </c>
      <c r="E137" s="78">
        <v>24.85106</v>
      </c>
      <c r="F137" s="78">
        <v>38.553190000000001</v>
      </c>
      <c r="G137" s="78">
        <v>14.468085</v>
      </c>
      <c r="H137" s="78">
        <v>4.5106380000000001</v>
      </c>
      <c r="I137" s="78">
        <v>51.574468085106297</v>
      </c>
      <c r="J137" s="78">
        <v>10.127659574468</v>
      </c>
      <c r="K137" s="78">
        <v>9.8723404255319096</v>
      </c>
      <c r="L137" s="78">
        <v>14.5531914893617</v>
      </c>
      <c r="M137" s="78">
        <v>13.872340425531901</v>
      </c>
      <c r="P137" s="182"/>
      <c r="Q137" s="177"/>
    </row>
    <row r="138" spans="2:17" x14ac:dyDescent="0.2">
      <c r="B138" s="80" t="s">
        <v>229</v>
      </c>
      <c r="C138" s="77">
        <v>789</v>
      </c>
      <c r="D138" s="78">
        <v>16.47655</v>
      </c>
      <c r="E138" s="78">
        <v>24.20786</v>
      </c>
      <c r="F138" s="78">
        <v>40.050699999999999</v>
      </c>
      <c r="G138" s="78">
        <v>13.181241999999999</v>
      </c>
      <c r="H138" s="78">
        <v>6.0836499999999996</v>
      </c>
      <c r="I138" s="78">
        <v>49.049429657794597</v>
      </c>
      <c r="J138" s="78">
        <v>7.4778200253485396</v>
      </c>
      <c r="K138" s="78">
        <v>9.5057034220532302</v>
      </c>
      <c r="L138" s="78">
        <v>14.828897338402999</v>
      </c>
      <c r="M138" s="78">
        <v>19.138149556400499</v>
      </c>
      <c r="P138" s="182"/>
      <c r="Q138" s="177"/>
    </row>
    <row r="139" spans="2:17" x14ac:dyDescent="0.2">
      <c r="B139" s="76" t="s">
        <v>230</v>
      </c>
      <c r="C139" s="77">
        <v>1159</v>
      </c>
      <c r="D139" s="78">
        <v>22.001729999999998</v>
      </c>
      <c r="E139" s="78">
        <v>27.868849999999998</v>
      </c>
      <c r="F139" s="78">
        <v>36.92839</v>
      </c>
      <c r="G139" s="78">
        <v>9.0595339999999993</v>
      </c>
      <c r="H139" s="78">
        <v>4.1415009999999999</v>
      </c>
      <c r="I139" s="78">
        <v>55.478861087144097</v>
      </c>
      <c r="J139" s="78">
        <v>9.4909404659188894</v>
      </c>
      <c r="K139" s="78">
        <v>8.9732528041415005</v>
      </c>
      <c r="L139" s="78">
        <v>12.942191544434801</v>
      </c>
      <c r="M139" s="78">
        <v>13.114754098360599</v>
      </c>
      <c r="P139" s="182"/>
      <c r="Q139" s="177"/>
    </row>
    <row r="140" spans="2:17" x14ac:dyDescent="0.2">
      <c r="B140" s="76" t="s">
        <v>231</v>
      </c>
      <c r="C140" s="77">
        <v>530</v>
      </c>
      <c r="D140" s="78">
        <v>16.792449999999999</v>
      </c>
      <c r="E140" s="78">
        <v>33.584910000000001</v>
      </c>
      <c r="F140" s="78">
        <v>40.188679999999998</v>
      </c>
      <c r="G140" s="78">
        <v>7.735849</v>
      </c>
      <c r="H140" s="78">
        <v>1.698113</v>
      </c>
      <c r="I140" s="78">
        <v>57.924528301886703</v>
      </c>
      <c r="J140" s="78">
        <v>9.6226415094339597</v>
      </c>
      <c r="K140" s="78">
        <v>9.2452830188679194</v>
      </c>
      <c r="L140" s="78">
        <v>12.452830188679201</v>
      </c>
      <c r="M140" s="78">
        <v>10.754716981132001</v>
      </c>
      <c r="P140" s="182"/>
      <c r="Q140" s="177"/>
    </row>
    <row r="141" spans="2:17" x14ac:dyDescent="0.2">
      <c r="B141" s="76" t="s">
        <v>232</v>
      </c>
      <c r="C141" s="77">
        <v>673</v>
      </c>
      <c r="D141" s="78">
        <v>18.72214</v>
      </c>
      <c r="E141" s="78">
        <v>24.665679999999998</v>
      </c>
      <c r="F141" s="78">
        <v>42.496290000000002</v>
      </c>
      <c r="G141" s="78">
        <v>10.698366</v>
      </c>
      <c r="H141" s="78">
        <v>3.4175330000000002</v>
      </c>
      <c r="I141" s="78">
        <v>59.138187221396699</v>
      </c>
      <c r="J141" s="78">
        <v>7.7265973254086102</v>
      </c>
      <c r="K141" s="78">
        <v>9.8068350668647799</v>
      </c>
      <c r="L141" s="78">
        <v>10.549777117384799</v>
      </c>
      <c r="M141" s="78">
        <v>12.778603268945</v>
      </c>
      <c r="P141" s="182"/>
      <c r="Q141" s="177"/>
    </row>
    <row r="142" spans="2:17" x14ac:dyDescent="0.2">
      <c r="B142" s="76" t="s">
        <v>421</v>
      </c>
      <c r="C142" s="77">
        <v>664</v>
      </c>
      <c r="D142" s="78">
        <v>18.22289</v>
      </c>
      <c r="E142" s="78">
        <v>25.150600000000001</v>
      </c>
      <c r="F142" s="78">
        <v>43.825299999999999</v>
      </c>
      <c r="G142" s="78">
        <v>9.9397590000000005</v>
      </c>
      <c r="H142" s="78">
        <v>2.8614459999999999</v>
      </c>
      <c r="I142" s="78">
        <v>55.120481927710799</v>
      </c>
      <c r="J142" s="78">
        <v>11.144578313253</v>
      </c>
      <c r="K142" s="78">
        <v>9.3373493975903603</v>
      </c>
      <c r="L142" s="78">
        <v>13.855421686746899</v>
      </c>
      <c r="M142" s="78">
        <v>10.542168674698701</v>
      </c>
      <c r="P142" s="182"/>
      <c r="Q142" s="177"/>
    </row>
    <row r="143" spans="2:17" x14ac:dyDescent="0.2">
      <c r="B143" s="76" t="s">
        <v>233</v>
      </c>
      <c r="C143" s="77">
        <v>2278</v>
      </c>
      <c r="D143" s="78">
        <v>16.944690000000001</v>
      </c>
      <c r="E143" s="78">
        <v>28.75329</v>
      </c>
      <c r="F143" s="78">
        <v>39.596139999999998</v>
      </c>
      <c r="G143" s="78">
        <v>10.755048</v>
      </c>
      <c r="H143" s="78">
        <v>3.950834</v>
      </c>
      <c r="I143" s="78">
        <v>59.8331870061457</v>
      </c>
      <c r="J143" s="78">
        <v>9.2625109745390599</v>
      </c>
      <c r="K143" s="78">
        <v>8.1650570676031595</v>
      </c>
      <c r="L143" s="78">
        <v>10.667251975417001</v>
      </c>
      <c r="M143" s="78">
        <v>12.071992976294901</v>
      </c>
      <c r="P143" s="182"/>
      <c r="Q143" s="177"/>
    </row>
    <row r="144" spans="2:17" x14ac:dyDescent="0.2">
      <c r="B144" s="76" t="s">
        <v>234</v>
      </c>
      <c r="C144" s="77">
        <v>6178</v>
      </c>
      <c r="D144" s="78">
        <v>19.779859999999999</v>
      </c>
      <c r="E144" s="78">
        <v>25.80123</v>
      </c>
      <c r="F144" s="78">
        <v>37.115569999999998</v>
      </c>
      <c r="G144" s="78">
        <v>10.440272</v>
      </c>
      <c r="H144" s="78">
        <v>6.8630620000000002</v>
      </c>
      <c r="I144" s="78">
        <v>54.985432178698602</v>
      </c>
      <c r="J144" s="78">
        <v>10.278407251537701</v>
      </c>
      <c r="K144" s="78">
        <v>9.1453544836516603</v>
      </c>
      <c r="L144" s="78">
        <v>10.747814826804699</v>
      </c>
      <c r="M144" s="78">
        <v>14.842991259307199</v>
      </c>
      <c r="P144" s="182"/>
      <c r="Q144" s="177"/>
    </row>
    <row r="145" spans="2:17" x14ac:dyDescent="0.2">
      <c r="B145" s="76" t="s">
        <v>235</v>
      </c>
      <c r="C145" s="77">
        <v>1734</v>
      </c>
      <c r="D145" s="78">
        <v>16.43599</v>
      </c>
      <c r="E145" s="78">
        <v>24.68281</v>
      </c>
      <c r="F145" s="78">
        <v>34.83276</v>
      </c>
      <c r="G145" s="78">
        <v>13.956170999999999</v>
      </c>
      <c r="H145" s="78">
        <v>10.092271999999999</v>
      </c>
      <c r="I145" s="78">
        <v>46.6551326412918</v>
      </c>
      <c r="J145" s="78">
        <v>9.4002306805074909</v>
      </c>
      <c r="K145" s="78">
        <v>9.2848904267589294</v>
      </c>
      <c r="L145" s="78">
        <v>13.321799307958401</v>
      </c>
      <c r="M145" s="78">
        <v>21.3379469434832</v>
      </c>
      <c r="P145" s="182"/>
      <c r="Q145" s="177"/>
    </row>
    <row r="146" spans="2:17" x14ac:dyDescent="0.2">
      <c r="B146" s="76" t="s">
        <v>236</v>
      </c>
      <c r="C146" s="77">
        <v>2393</v>
      </c>
      <c r="D146" s="78">
        <v>18.972000000000001</v>
      </c>
      <c r="E146" s="78">
        <v>22.482240000000001</v>
      </c>
      <c r="F146" s="78">
        <v>36.899290000000001</v>
      </c>
      <c r="G146" s="78">
        <v>13.205182000000001</v>
      </c>
      <c r="H146" s="78">
        <v>8.4412870000000009</v>
      </c>
      <c r="I146" s="78">
        <v>47.221061429168401</v>
      </c>
      <c r="J146" s="78">
        <v>8.7338069368992901</v>
      </c>
      <c r="K146" s="78">
        <v>9.5695779356456292</v>
      </c>
      <c r="L146" s="78">
        <v>14.0409527789385</v>
      </c>
      <c r="M146" s="78">
        <v>20.434600919348</v>
      </c>
      <c r="P146" s="182"/>
      <c r="Q146" s="177"/>
    </row>
    <row r="147" spans="2:17" x14ac:dyDescent="0.2">
      <c r="B147" s="76" t="s">
        <v>237</v>
      </c>
      <c r="C147" s="77">
        <v>2483</v>
      </c>
      <c r="D147" s="78">
        <v>20.3383</v>
      </c>
      <c r="E147" s="78">
        <v>24.889250000000001</v>
      </c>
      <c r="F147" s="78">
        <v>37.696339999999999</v>
      </c>
      <c r="G147" s="78">
        <v>12.364076000000001</v>
      </c>
      <c r="H147" s="78">
        <v>4.7120420000000003</v>
      </c>
      <c r="I147" s="78">
        <v>56.947241240434899</v>
      </c>
      <c r="J147" s="78">
        <v>8.9810712847362009</v>
      </c>
      <c r="K147" s="78">
        <v>9.1824405960531603</v>
      </c>
      <c r="L147" s="78">
        <v>11.8807893677003</v>
      </c>
      <c r="M147" s="78">
        <v>13.008457511075299</v>
      </c>
      <c r="P147" s="182"/>
      <c r="Q147" s="177"/>
    </row>
    <row r="148" spans="2:17" x14ac:dyDescent="0.2">
      <c r="B148" s="76" t="s">
        <v>238</v>
      </c>
      <c r="C148" s="77">
        <v>1515</v>
      </c>
      <c r="D148" s="78">
        <v>17.161719999999999</v>
      </c>
      <c r="E148" s="78">
        <v>24.026399999999999</v>
      </c>
      <c r="F148" s="78">
        <v>41.518149999999999</v>
      </c>
      <c r="G148" s="78">
        <v>12.871287000000001</v>
      </c>
      <c r="H148" s="78">
        <v>4.4224420000000002</v>
      </c>
      <c r="I148" s="78">
        <v>57.161716171617101</v>
      </c>
      <c r="J148" s="78">
        <v>9.0429042904290409</v>
      </c>
      <c r="K148" s="78">
        <v>11.1551155115511</v>
      </c>
      <c r="L148" s="78">
        <v>12.079207920791999</v>
      </c>
      <c r="M148" s="78">
        <v>10.561056105610501</v>
      </c>
      <c r="P148" s="182"/>
      <c r="Q148" s="177"/>
    </row>
    <row r="149" spans="2:17" x14ac:dyDescent="0.2">
      <c r="B149" s="76" t="s">
        <v>239</v>
      </c>
      <c r="C149" s="77">
        <v>3092</v>
      </c>
      <c r="D149" s="78">
        <v>16.106079999999999</v>
      </c>
      <c r="E149" s="78">
        <v>23.86805</v>
      </c>
      <c r="F149" s="78">
        <v>41.558860000000003</v>
      </c>
      <c r="G149" s="78">
        <v>13.065977</v>
      </c>
      <c r="H149" s="78">
        <v>5.4010350000000003</v>
      </c>
      <c r="I149" s="78">
        <v>52.619663648124103</v>
      </c>
      <c r="J149" s="78">
        <v>10.155239327296201</v>
      </c>
      <c r="K149" s="78">
        <v>10.575679172056899</v>
      </c>
      <c r="L149" s="78">
        <v>13.874514877102101</v>
      </c>
      <c r="M149" s="78">
        <v>12.7749029754204</v>
      </c>
      <c r="P149" s="182"/>
      <c r="Q149" s="177"/>
    </row>
    <row r="150" spans="2:17" x14ac:dyDescent="0.2">
      <c r="B150" s="76" t="s">
        <v>240</v>
      </c>
      <c r="C150" s="77">
        <v>1682</v>
      </c>
      <c r="D150" s="78">
        <v>18.252079999999999</v>
      </c>
      <c r="E150" s="78">
        <v>24.791910000000001</v>
      </c>
      <c r="F150" s="78">
        <v>40.60642</v>
      </c>
      <c r="G150" s="78">
        <v>11.652794</v>
      </c>
      <c r="H150" s="78">
        <v>4.69679</v>
      </c>
      <c r="I150" s="78">
        <v>51.010701545778801</v>
      </c>
      <c r="J150" s="78">
        <v>9.6313912009512492</v>
      </c>
      <c r="K150" s="78">
        <v>9.4530321046373302</v>
      </c>
      <c r="L150" s="78">
        <v>16.468489892984501</v>
      </c>
      <c r="M150" s="78">
        <v>13.436385255648</v>
      </c>
      <c r="P150" s="182"/>
      <c r="Q150" s="177"/>
    </row>
    <row r="151" spans="2:17" x14ac:dyDescent="0.2">
      <c r="B151" s="76" t="s">
        <v>241</v>
      </c>
      <c r="C151" s="77">
        <v>2265</v>
      </c>
      <c r="D151" s="78">
        <v>16.821190000000001</v>
      </c>
      <c r="E151" s="78">
        <v>22.781459999999999</v>
      </c>
      <c r="F151" s="78">
        <v>34.834440000000001</v>
      </c>
      <c r="G151" s="78">
        <v>14.701987000000001</v>
      </c>
      <c r="H151" s="78">
        <v>10.860927</v>
      </c>
      <c r="I151" s="78">
        <v>44.459161147902797</v>
      </c>
      <c r="J151" s="78">
        <v>8.5651214128035296</v>
      </c>
      <c r="K151" s="78">
        <v>9.4481236203090493</v>
      </c>
      <c r="L151" s="78">
        <v>15.6291390728476</v>
      </c>
      <c r="M151" s="78">
        <v>21.8984547461368</v>
      </c>
      <c r="P151" s="182"/>
      <c r="Q151" s="177"/>
    </row>
    <row r="152" spans="2:17" x14ac:dyDescent="0.2">
      <c r="B152" s="76" t="s">
        <v>242</v>
      </c>
      <c r="C152" s="77">
        <v>2898</v>
      </c>
      <c r="D152" s="78">
        <v>19.082129999999999</v>
      </c>
      <c r="E152" s="78">
        <v>26.432020000000001</v>
      </c>
      <c r="F152" s="78">
        <v>39.268459999999997</v>
      </c>
      <c r="G152" s="78">
        <v>11.214631000000001</v>
      </c>
      <c r="H152" s="78">
        <v>4.0027609999999996</v>
      </c>
      <c r="I152" s="78">
        <v>49.861973775017198</v>
      </c>
      <c r="J152" s="78">
        <v>9.7308488612836399</v>
      </c>
      <c r="K152" s="78">
        <v>9.7308488612836399</v>
      </c>
      <c r="L152" s="78">
        <v>15.2518978605935</v>
      </c>
      <c r="M152" s="78">
        <v>15.4244306418219</v>
      </c>
      <c r="P152" s="182"/>
      <c r="Q152" s="177"/>
    </row>
    <row r="153" spans="2:17" x14ac:dyDescent="0.2">
      <c r="B153" s="76" t="s">
        <v>243</v>
      </c>
      <c r="C153" s="77">
        <v>1895</v>
      </c>
      <c r="D153" s="78">
        <v>15.303430000000001</v>
      </c>
      <c r="E153" s="78">
        <v>20.580469999999998</v>
      </c>
      <c r="F153" s="78">
        <v>42.79683</v>
      </c>
      <c r="G153" s="78">
        <v>15.039578000000001</v>
      </c>
      <c r="H153" s="78">
        <v>6.2796830000000003</v>
      </c>
      <c r="I153" s="78">
        <v>46.332453825857499</v>
      </c>
      <c r="J153" s="78">
        <v>10.2374670184696</v>
      </c>
      <c r="K153" s="78">
        <v>10.184696569920799</v>
      </c>
      <c r="L153" s="78">
        <v>14.5118733509234</v>
      </c>
      <c r="M153" s="78">
        <v>18.7335092348284</v>
      </c>
      <c r="P153" s="182"/>
      <c r="Q153" s="177"/>
    </row>
    <row r="154" spans="2:17" s="60" customFormat="1" x14ac:dyDescent="0.2">
      <c r="B154" s="79" t="s">
        <v>244</v>
      </c>
      <c r="C154" s="72">
        <v>19510</v>
      </c>
      <c r="D154" s="73">
        <v>18.554590000000001</v>
      </c>
      <c r="E154" s="73">
        <v>24.7104</v>
      </c>
      <c r="F154" s="73">
        <v>37.590980000000002</v>
      </c>
      <c r="G154" s="73">
        <v>13.244490000000001</v>
      </c>
      <c r="H154" s="73">
        <v>5.8995389999999999</v>
      </c>
      <c r="I154" s="73">
        <v>52.383393131727303</v>
      </c>
      <c r="J154" s="73">
        <v>9.6514607893388007</v>
      </c>
      <c r="K154" s="73">
        <v>9.9538698103536607</v>
      </c>
      <c r="L154" s="73">
        <v>13.3931317273193</v>
      </c>
      <c r="M154" s="73">
        <v>14.618144541260801</v>
      </c>
      <c r="P154" s="182"/>
      <c r="Q154" s="177"/>
    </row>
    <row r="155" spans="2:17" x14ac:dyDescent="0.2">
      <c r="B155" s="76" t="s">
        <v>245</v>
      </c>
      <c r="C155" s="77">
        <v>502</v>
      </c>
      <c r="D155" s="78">
        <v>16.932269999999999</v>
      </c>
      <c r="E155" s="78">
        <v>22.908370000000001</v>
      </c>
      <c r="F155" s="78">
        <v>39.64143</v>
      </c>
      <c r="G155" s="78">
        <v>14.741035999999999</v>
      </c>
      <c r="H155" s="78">
        <v>5.7768920000000001</v>
      </c>
      <c r="I155" s="78">
        <v>53.784860557768901</v>
      </c>
      <c r="J155" s="78">
        <v>10.5577689243027</v>
      </c>
      <c r="K155" s="78">
        <v>10.5577689243027</v>
      </c>
      <c r="L155" s="78">
        <v>11.155378486055699</v>
      </c>
      <c r="M155" s="78">
        <v>13.9442231075697</v>
      </c>
      <c r="P155" s="182"/>
      <c r="Q155" s="177"/>
    </row>
    <row r="156" spans="2:17" s="57" customFormat="1" x14ac:dyDescent="0.2">
      <c r="B156" s="80" t="s">
        <v>246</v>
      </c>
      <c r="C156" s="77">
        <v>807</v>
      </c>
      <c r="D156" s="78">
        <v>19.826519999999999</v>
      </c>
      <c r="E156" s="78">
        <v>22.552659999999999</v>
      </c>
      <c r="F156" s="78">
        <v>35.935560000000002</v>
      </c>
      <c r="G156" s="78">
        <v>14.126393999999999</v>
      </c>
      <c r="H156" s="78">
        <v>7.5588600000000001</v>
      </c>
      <c r="I156" s="78">
        <v>52.2924411400247</v>
      </c>
      <c r="J156" s="78">
        <v>8.3023543990086708</v>
      </c>
      <c r="K156" s="78">
        <v>9.7893432465923098</v>
      </c>
      <c r="L156" s="78">
        <v>14.3742255266418</v>
      </c>
      <c r="M156" s="78">
        <v>15.2416356877323</v>
      </c>
      <c r="P156" s="182"/>
      <c r="Q156" s="177"/>
    </row>
    <row r="157" spans="2:17" x14ac:dyDescent="0.2">
      <c r="B157" s="76" t="s">
        <v>247</v>
      </c>
      <c r="C157" s="77">
        <v>1012</v>
      </c>
      <c r="D157" s="78">
        <v>14.624510000000001</v>
      </c>
      <c r="E157" s="78">
        <v>25.790510000000001</v>
      </c>
      <c r="F157" s="78">
        <v>39.22925</v>
      </c>
      <c r="G157" s="78">
        <v>13.438734999999999</v>
      </c>
      <c r="H157" s="78">
        <v>6.9169960000000001</v>
      </c>
      <c r="I157" s="78">
        <v>55.138339920948603</v>
      </c>
      <c r="J157" s="78">
        <v>9.9802371541501902</v>
      </c>
      <c r="K157" s="78">
        <v>10.770750988142201</v>
      </c>
      <c r="L157" s="78">
        <v>12.1541501976284</v>
      </c>
      <c r="M157" s="78">
        <v>11.9565217391304</v>
      </c>
      <c r="P157" s="182"/>
      <c r="Q157" s="177"/>
    </row>
    <row r="158" spans="2:17" x14ac:dyDescent="0.2">
      <c r="B158" s="76" t="s">
        <v>248</v>
      </c>
      <c r="C158" s="77">
        <v>629</v>
      </c>
      <c r="D158" s="78">
        <v>17.170110000000001</v>
      </c>
      <c r="E158" s="78">
        <v>29.411760000000001</v>
      </c>
      <c r="F158" s="78">
        <v>35.612079999999999</v>
      </c>
      <c r="G158" s="78">
        <v>11.605722999999999</v>
      </c>
      <c r="H158" s="78">
        <v>6.2003180000000002</v>
      </c>
      <c r="I158" s="78">
        <v>49.125596184419699</v>
      </c>
      <c r="J158" s="78">
        <v>12.082670906200301</v>
      </c>
      <c r="K158" s="78">
        <v>11.2877583465818</v>
      </c>
      <c r="L158" s="78">
        <v>14.626391096979299</v>
      </c>
      <c r="M158" s="78">
        <v>12.877583465818701</v>
      </c>
      <c r="P158" s="182"/>
      <c r="Q158" s="177"/>
    </row>
    <row r="159" spans="2:17" x14ac:dyDescent="0.2">
      <c r="B159" s="80" t="s">
        <v>249</v>
      </c>
      <c r="C159" s="77">
        <v>311</v>
      </c>
      <c r="D159" s="78">
        <v>19.2926</v>
      </c>
      <c r="E159" s="78">
        <v>20.900320000000001</v>
      </c>
      <c r="F159" s="78">
        <v>36.655949999999997</v>
      </c>
      <c r="G159" s="78">
        <v>16.077169999999999</v>
      </c>
      <c r="H159" s="78">
        <v>7.0739549999999998</v>
      </c>
      <c r="I159" s="78">
        <v>46.302250803858499</v>
      </c>
      <c r="J159" s="78">
        <v>10.2893890675241</v>
      </c>
      <c r="K159" s="78">
        <v>9.32475884244373</v>
      </c>
      <c r="L159" s="78">
        <v>17.684887459807001</v>
      </c>
      <c r="M159" s="78">
        <v>16.3987138263665</v>
      </c>
      <c r="P159" s="182"/>
      <c r="Q159" s="177"/>
    </row>
    <row r="160" spans="2:17" x14ac:dyDescent="0.2">
      <c r="B160" s="76" t="s">
        <v>250</v>
      </c>
      <c r="C160" s="77">
        <v>358</v>
      </c>
      <c r="D160" s="78">
        <v>16.20112</v>
      </c>
      <c r="E160" s="78">
        <v>29.60894</v>
      </c>
      <c r="F160" s="78">
        <v>39.6648</v>
      </c>
      <c r="G160" s="78">
        <v>9.4972069999999995</v>
      </c>
      <c r="H160" s="78">
        <v>5.027933</v>
      </c>
      <c r="I160" s="78">
        <v>49.720670391061397</v>
      </c>
      <c r="J160" s="78">
        <v>11.452513966480399</v>
      </c>
      <c r="K160" s="78">
        <v>7.2625698324022299</v>
      </c>
      <c r="L160" s="78">
        <v>17.318435754189899</v>
      </c>
      <c r="M160" s="78">
        <v>14.245810055865901</v>
      </c>
      <c r="P160" s="182"/>
      <c r="Q160" s="177"/>
    </row>
    <row r="161" spans="2:17" x14ac:dyDescent="0.2">
      <c r="B161" s="76" t="s">
        <v>251</v>
      </c>
      <c r="C161" s="77">
        <v>1534</v>
      </c>
      <c r="D161" s="78">
        <v>16.818770000000001</v>
      </c>
      <c r="E161" s="78">
        <v>27.18383</v>
      </c>
      <c r="F161" s="78">
        <v>40.352020000000003</v>
      </c>
      <c r="G161" s="78">
        <v>12.059974</v>
      </c>
      <c r="H161" s="78">
        <v>3.5853980000000001</v>
      </c>
      <c r="I161" s="78">
        <v>52.151238591916503</v>
      </c>
      <c r="J161" s="78">
        <v>9.5176010430247704</v>
      </c>
      <c r="K161" s="78">
        <v>9.5176010430247704</v>
      </c>
      <c r="L161" s="78">
        <v>14.2764015645371</v>
      </c>
      <c r="M161" s="78">
        <v>14.537157757496701</v>
      </c>
      <c r="P161" s="182"/>
      <c r="Q161" s="177"/>
    </row>
    <row r="162" spans="2:17" x14ac:dyDescent="0.2">
      <c r="B162" s="76" t="s">
        <v>252</v>
      </c>
      <c r="C162" s="77">
        <v>588</v>
      </c>
      <c r="D162" s="78">
        <v>17.176870000000001</v>
      </c>
      <c r="E162" s="78">
        <v>27.380949999999999</v>
      </c>
      <c r="F162" s="78">
        <v>37.074829999999999</v>
      </c>
      <c r="G162" s="78">
        <v>14.285714</v>
      </c>
      <c r="H162" s="78">
        <v>4.0816330000000001</v>
      </c>
      <c r="I162" s="78">
        <v>49.829931972789097</v>
      </c>
      <c r="J162" s="78">
        <v>9.3537414965986407</v>
      </c>
      <c r="K162" s="78">
        <v>10.714285714285699</v>
      </c>
      <c r="L162" s="78">
        <v>13.095238095238001</v>
      </c>
      <c r="M162" s="78">
        <v>17.006802721088398</v>
      </c>
      <c r="P162" s="182"/>
      <c r="Q162" s="177"/>
    </row>
    <row r="163" spans="2:17" x14ac:dyDescent="0.2">
      <c r="B163" s="76" t="s">
        <v>253</v>
      </c>
      <c r="C163" s="77">
        <v>659</v>
      </c>
      <c r="D163" s="78">
        <v>18.816389999999998</v>
      </c>
      <c r="E163" s="78">
        <v>23.216999999999999</v>
      </c>
      <c r="F163" s="78">
        <v>35.50835</v>
      </c>
      <c r="G163" s="78">
        <v>16.388466999999999</v>
      </c>
      <c r="H163" s="78">
        <v>6.0698030000000003</v>
      </c>
      <c r="I163" s="78">
        <v>50.075872534142597</v>
      </c>
      <c r="J163" s="78">
        <v>7.89074355083459</v>
      </c>
      <c r="K163" s="78">
        <v>10.9256449165402</v>
      </c>
      <c r="L163" s="78">
        <v>14.2640364188163</v>
      </c>
      <c r="M163" s="78">
        <v>16.8437025796661</v>
      </c>
      <c r="P163" s="182"/>
      <c r="Q163" s="177"/>
    </row>
    <row r="164" spans="2:17" x14ac:dyDescent="0.2">
      <c r="B164" s="76" t="s">
        <v>254</v>
      </c>
      <c r="C164" s="77">
        <v>733</v>
      </c>
      <c r="D164" s="78">
        <v>16.780349999999999</v>
      </c>
      <c r="E164" s="78">
        <v>24.283770000000001</v>
      </c>
      <c r="F164" s="78">
        <v>42.428379999999997</v>
      </c>
      <c r="G164" s="78">
        <v>11.050477000000001</v>
      </c>
      <c r="H164" s="78">
        <v>5.4570259999999999</v>
      </c>
      <c r="I164" s="78">
        <v>54.706684856753</v>
      </c>
      <c r="J164" s="78">
        <v>9.1405184174624807</v>
      </c>
      <c r="K164" s="78">
        <v>10.504774897680701</v>
      </c>
      <c r="L164" s="78">
        <v>11.7326057298772</v>
      </c>
      <c r="M164" s="78">
        <v>13.9154160982264</v>
      </c>
      <c r="P164" s="182"/>
      <c r="Q164" s="177"/>
    </row>
    <row r="165" spans="2:17" x14ac:dyDescent="0.2">
      <c r="B165" s="76" t="s">
        <v>255</v>
      </c>
      <c r="C165" s="77">
        <v>112</v>
      </c>
      <c r="D165" s="78">
        <v>16.964289999999998</v>
      </c>
      <c r="E165" s="78">
        <v>21.428570000000001</v>
      </c>
      <c r="F165" s="78">
        <v>35.714289999999998</v>
      </c>
      <c r="G165" s="78">
        <v>14.285714</v>
      </c>
      <c r="H165" s="78">
        <v>11.607143000000001</v>
      </c>
      <c r="I165" s="78">
        <v>53.571428571428498</v>
      </c>
      <c r="J165" s="78">
        <v>6.25</v>
      </c>
      <c r="K165" s="78">
        <v>11.607142857142801</v>
      </c>
      <c r="L165" s="78">
        <v>12.5</v>
      </c>
      <c r="M165" s="78">
        <v>16.071428571428498</v>
      </c>
      <c r="P165" s="182"/>
      <c r="Q165" s="177"/>
    </row>
    <row r="166" spans="2:17" x14ac:dyDescent="0.2">
      <c r="B166" s="76" t="s">
        <v>256</v>
      </c>
      <c r="C166" s="77">
        <v>198</v>
      </c>
      <c r="D166" s="78">
        <v>17.676770000000001</v>
      </c>
      <c r="E166" s="78">
        <v>22.22222</v>
      </c>
      <c r="F166" s="78">
        <v>39.393940000000001</v>
      </c>
      <c r="G166" s="78">
        <v>14.141413999999999</v>
      </c>
      <c r="H166" s="78">
        <v>6.5656569999999999</v>
      </c>
      <c r="I166" s="78">
        <v>48.484848484848399</v>
      </c>
      <c r="J166" s="78">
        <v>10.6060606060606</v>
      </c>
      <c r="K166" s="78">
        <v>9.5959595959595898</v>
      </c>
      <c r="L166" s="78">
        <v>10.6060606060606</v>
      </c>
      <c r="M166" s="78">
        <v>20.707070707070699</v>
      </c>
      <c r="P166" s="182"/>
      <c r="Q166" s="177"/>
    </row>
    <row r="167" spans="2:17" x14ac:dyDescent="0.2">
      <c r="B167" s="76" t="s">
        <v>257</v>
      </c>
      <c r="C167" s="77">
        <v>1868</v>
      </c>
      <c r="D167" s="78">
        <v>19.16488</v>
      </c>
      <c r="E167" s="78">
        <v>23.07281</v>
      </c>
      <c r="F167" s="78">
        <v>37.419699999999999</v>
      </c>
      <c r="G167" s="78">
        <v>13.543896999999999</v>
      </c>
      <c r="H167" s="78">
        <v>6.7987149999999996</v>
      </c>
      <c r="I167" s="78">
        <v>55.246252676659502</v>
      </c>
      <c r="J167" s="78">
        <v>8.8865096359742992</v>
      </c>
      <c r="K167" s="78">
        <v>9.7430406852248392</v>
      </c>
      <c r="L167" s="78">
        <v>11.9914346895074</v>
      </c>
      <c r="M167" s="78">
        <v>14.132762312633799</v>
      </c>
      <c r="P167" s="182"/>
      <c r="Q167" s="177"/>
    </row>
    <row r="168" spans="2:17" x14ac:dyDescent="0.2">
      <c r="B168" s="76" t="s">
        <v>258</v>
      </c>
      <c r="C168" s="77">
        <v>662</v>
      </c>
      <c r="D168" s="78">
        <v>18.731120000000001</v>
      </c>
      <c r="E168" s="78">
        <v>29.15408</v>
      </c>
      <c r="F168" s="78">
        <v>35.498489999999997</v>
      </c>
      <c r="G168" s="78">
        <v>11.329305</v>
      </c>
      <c r="H168" s="78">
        <v>5.2870090000000003</v>
      </c>
      <c r="I168" s="78">
        <v>54.380664652567901</v>
      </c>
      <c r="J168" s="78">
        <v>8.7613293051359502</v>
      </c>
      <c r="K168" s="78">
        <v>9.81873111782477</v>
      </c>
      <c r="L168" s="78">
        <v>14.1993957703927</v>
      </c>
      <c r="M168" s="78">
        <v>12.839879154078499</v>
      </c>
      <c r="P168" s="182"/>
      <c r="Q168" s="177"/>
    </row>
    <row r="169" spans="2:17" x14ac:dyDescent="0.2">
      <c r="B169" s="76" t="s">
        <v>422</v>
      </c>
      <c r="C169" s="77">
        <v>4326</v>
      </c>
      <c r="D169" s="78">
        <v>19.741099999999999</v>
      </c>
      <c r="E169" s="78">
        <v>24.872859999999999</v>
      </c>
      <c r="F169" s="78">
        <v>37.10125</v>
      </c>
      <c r="G169" s="78">
        <v>12.528895</v>
      </c>
      <c r="H169" s="78">
        <v>5.7558949999999998</v>
      </c>
      <c r="I169" s="78">
        <v>52.958853444290298</v>
      </c>
      <c r="J169" s="78">
        <v>9.3157651410078497</v>
      </c>
      <c r="K169" s="78">
        <v>9.6625057790106297</v>
      </c>
      <c r="L169" s="78">
        <v>13.1761442441054</v>
      </c>
      <c r="M169" s="78">
        <v>14.8867313915857</v>
      </c>
      <c r="P169" s="182"/>
      <c r="Q169" s="177"/>
    </row>
    <row r="170" spans="2:17" x14ac:dyDescent="0.2">
      <c r="B170" s="76" t="s">
        <v>259</v>
      </c>
      <c r="C170" s="77">
        <v>819</v>
      </c>
      <c r="D170" s="78">
        <v>18.192920000000001</v>
      </c>
      <c r="E170" s="78">
        <v>21.489619999999999</v>
      </c>
      <c r="F170" s="78">
        <v>37.11844</v>
      </c>
      <c r="G170" s="78">
        <v>16.849817000000002</v>
      </c>
      <c r="H170" s="78">
        <v>6.3492059999999997</v>
      </c>
      <c r="I170" s="78">
        <v>49.206349206349202</v>
      </c>
      <c r="J170" s="78">
        <v>11.9658119658119</v>
      </c>
      <c r="K170" s="78">
        <v>11.477411477411399</v>
      </c>
      <c r="L170" s="78">
        <v>13.308913308913301</v>
      </c>
      <c r="M170" s="78">
        <v>14.041514041514001</v>
      </c>
      <c r="P170" s="182"/>
      <c r="Q170" s="177"/>
    </row>
    <row r="171" spans="2:17" x14ac:dyDescent="0.2">
      <c r="B171" s="76" t="s">
        <v>260</v>
      </c>
      <c r="C171" s="77">
        <v>489</v>
      </c>
      <c r="D171" s="78">
        <v>20.040900000000001</v>
      </c>
      <c r="E171" s="78">
        <v>22.699390000000001</v>
      </c>
      <c r="F171" s="78">
        <v>35.173819999999999</v>
      </c>
      <c r="G171" s="78">
        <v>14.723926000000001</v>
      </c>
      <c r="H171" s="78">
        <v>7.3619630000000003</v>
      </c>
      <c r="I171" s="78">
        <v>49.079754601226902</v>
      </c>
      <c r="J171" s="78">
        <v>12.678936605316901</v>
      </c>
      <c r="K171" s="78">
        <v>8.1799591002044991</v>
      </c>
      <c r="L171" s="78">
        <v>13.905930470347601</v>
      </c>
      <c r="M171" s="78">
        <v>16.155419222903799</v>
      </c>
      <c r="P171" s="182"/>
      <c r="Q171" s="177"/>
    </row>
    <row r="172" spans="2:17" x14ac:dyDescent="0.2">
      <c r="B172" s="76" t="s">
        <v>261</v>
      </c>
      <c r="C172" s="77">
        <v>2284</v>
      </c>
      <c r="D172" s="78">
        <v>20.14011</v>
      </c>
      <c r="E172" s="78">
        <v>23.423819999999999</v>
      </c>
      <c r="F172" s="78">
        <v>36.558669999999999</v>
      </c>
      <c r="G172" s="78">
        <v>13.704027999999999</v>
      </c>
      <c r="H172" s="78">
        <v>6.1733799999999999</v>
      </c>
      <c r="I172" s="78">
        <v>51.970227670752998</v>
      </c>
      <c r="J172" s="78">
        <v>9.80735551663747</v>
      </c>
      <c r="K172" s="78">
        <v>9.7635726795096307</v>
      </c>
      <c r="L172" s="78">
        <v>13.9229422066549</v>
      </c>
      <c r="M172" s="78">
        <v>14.535901926444801</v>
      </c>
      <c r="P172" s="182"/>
      <c r="Q172" s="177"/>
    </row>
    <row r="173" spans="2:17" x14ac:dyDescent="0.2">
      <c r="B173" s="76" t="s">
        <v>262</v>
      </c>
      <c r="C173" s="77">
        <v>1619</v>
      </c>
      <c r="D173" s="78">
        <v>18.406420000000001</v>
      </c>
      <c r="E173" s="78">
        <v>25.20074</v>
      </c>
      <c r="F173" s="78">
        <v>38.171709999999997</v>
      </c>
      <c r="G173" s="78">
        <v>12.847436999999999</v>
      </c>
      <c r="H173" s="78">
        <v>5.3736870000000003</v>
      </c>
      <c r="I173" s="78">
        <v>52.254478072884403</v>
      </c>
      <c r="J173" s="78">
        <v>9.51204447189623</v>
      </c>
      <c r="K173" s="78">
        <v>10.067943174799201</v>
      </c>
      <c r="L173" s="78">
        <v>13.2798023471278</v>
      </c>
      <c r="M173" s="78">
        <v>14.885731933292099</v>
      </c>
      <c r="P173" s="182"/>
      <c r="Q173" s="177"/>
    </row>
    <row r="174" spans="2:17" s="60" customFormat="1" x14ac:dyDescent="0.2">
      <c r="B174" s="79" t="s">
        <v>263</v>
      </c>
      <c r="C174" s="72">
        <v>26804</v>
      </c>
      <c r="D174" s="73">
        <v>18.07939</v>
      </c>
      <c r="E174" s="73">
        <v>22.373529999999999</v>
      </c>
      <c r="F174" s="73">
        <v>38.665869999999998</v>
      </c>
      <c r="G174" s="73">
        <v>13.56887</v>
      </c>
      <c r="H174" s="73">
        <v>7.312341</v>
      </c>
      <c r="I174" s="73">
        <v>52.044470974481399</v>
      </c>
      <c r="J174" s="73">
        <v>9.2299656767646603</v>
      </c>
      <c r="K174" s="73">
        <v>9.9798537531711595</v>
      </c>
      <c r="L174" s="73">
        <v>13.3375615579764</v>
      </c>
      <c r="M174" s="73">
        <v>15.408148037606299</v>
      </c>
      <c r="P174" s="182"/>
      <c r="Q174" s="177"/>
    </row>
    <row r="175" spans="2:17" x14ac:dyDescent="0.2">
      <c r="B175" s="76" t="s">
        <v>264</v>
      </c>
      <c r="C175" s="77">
        <v>457</v>
      </c>
      <c r="D175" s="78">
        <v>16.411380000000001</v>
      </c>
      <c r="E175" s="78">
        <v>31.072209999999998</v>
      </c>
      <c r="F175" s="78">
        <v>39.60613</v>
      </c>
      <c r="G175" s="78">
        <v>10.722101</v>
      </c>
      <c r="H175" s="78">
        <v>2.1881840000000001</v>
      </c>
      <c r="I175" s="78">
        <v>41.356673960612603</v>
      </c>
      <c r="J175" s="78">
        <v>11.1597374179431</v>
      </c>
      <c r="K175" s="78">
        <v>10.722100656455099</v>
      </c>
      <c r="L175" s="78">
        <v>16.6301969365426</v>
      </c>
      <c r="M175" s="78">
        <v>20.131291028446299</v>
      </c>
      <c r="P175" s="182"/>
      <c r="Q175" s="177"/>
    </row>
    <row r="176" spans="2:17" s="57" customFormat="1" x14ac:dyDescent="0.2">
      <c r="B176" s="80" t="s">
        <v>265</v>
      </c>
      <c r="C176" s="77">
        <v>3137</v>
      </c>
      <c r="D176" s="78">
        <v>15.30124</v>
      </c>
      <c r="E176" s="78">
        <v>20.752310000000001</v>
      </c>
      <c r="F176" s="78">
        <v>42.429070000000003</v>
      </c>
      <c r="G176" s="78">
        <v>15.747529</v>
      </c>
      <c r="H176" s="78">
        <v>5.769844</v>
      </c>
      <c r="I176" s="78">
        <v>54.415046222505502</v>
      </c>
      <c r="J176" s="78">
        <v>8.5431941345234303</v>
      </c>
      <c r="K176" s="78">
        <v>10.9021357985336</v>
      </c>
      <c r="L176" s="78">
        <v>13.6436085431941</v>
      </c>
      <c r="M176" s="78">
        <v>12.496015301243199</v>
      </c>
      <c r="P176" s="182"/>
      <c r="Q176" s="177"/>
    </row>
    <row r="177" spans="2:17" x14ac:dyDescent="0.2">
      <c r="B177" s="76" t="s">
        <v>266</v>
      </c>
      <c r="C177" s="77">
        <v>2100</v>
      </c>
      <c r="D177" s="78">
        <v>18.285710000000002</v>
      </c>
      <c r="E177" s="78">
        <v>16.66667</v>
      </c>
      <c r="F177" s="78">
        <v>33.095239999999997</v>
      </c>
      <c r="G177" s="78">
        <v>15.952381000000001</v>
      </c>
      <c r="H177" s="78">
        <v>16</v>
      </c>
      <c r="I177" s="78">
        <v>44.6666666666666</v>
      </c>
      <c r="J177" s="78">
        <v>8.3333333333333304</v>
      </c>
      <c r="K177" s="78">
        <v>9.1428571428571406</v>
      </c>
      <c r="L177" s="78">
        <v>13.6666666666666</v>
      </c>
      <c r="M177" s="78">
        <v>24.190476190476101</v>
      </c>
      <c r="P177" s="182"/>
      <c r="Q177" s="177"/>
    </row>
    <row r="178" spans="2:17" x14ac:dyDescent="0.2">
      <c r="B178" s="76" t="s">
        <v>267</v>
      </c>
      <c r="C178" s="77">
        <v>6050</v>
      </c>
      <c r="D178" s="78">
        <v>18.942150000000002</v>
      </c>
      <c r="E178" s="78">
        <v>23.206610000000001</v>
      </c>
      <c r="F178" s="78">
        <v>39.140500000000003</v>
      </c>
      <c r="G178" s="78">
        <v>12.991736</v>
      </c>
      <c r="H178" s="78">
        <v>5.7190079999999996</v>
      </c>
      <c r="I178" s="78">
        <v>54.661157024793297</v>
      </c>
      <c r="J178" s="78">
        <v>9.4876033057851199</v>
      </c>
      <c r="K178" s="78">
        <v>9.5371900826446208</v>
      </c>
      <c r="L178" s="78">
        <v>12.132231404958601</v>
      </c>
      <c r="M178" s="78">
        <v>14.1818181818181</v>
      </c>
      <c r="P178" s="182"/>
      <c r="Q178" s="177"/>
    </row>
    <row r="179" spans="2:17" x14ac:dyDescent="0.2">
      <c r="B179" s="80" t="s">
        <v>268</v>
      </c>
      <c r="C179" s="77">
        <v>797</v>
      </c>
      <c r="D179" s="78">
        <v>17.69134</v>
      </c>
      <c r="E179" s="78">
        <v>25.84693</v>
      </c>
      <c r="F179" s="78">
        <v>40.652450000000002</v>
      </c>
      <c r="G179" s="78">
        <v>11.041404999999999</v>
      </c>
      <c r="H179" s="78">
        <v>4.7678799999999999</v>
      </c>
      <c r="I179" s="78">
        <v>55.834378920953498</v>
      </c>
      <c r="J179" s="78">
        <v>10.414052697616</v>
      </c>
      <c r="K179" s="78">
        <v>8.1555834378920906</v>
      </c>
      <c r="L179" s="78">
        <v>11.7942283563362</v>
      </c>
      <c r="M179" s="78">
        <v>13.801756587202</v>
      </c>
      <c r="P179" s="182"/>
      <c r="Q179" s="177"/>
    </row>
    <row r="180" spans="2:17" x14ac:dyDescent="0.2">
      <c r="B180" s="76" t="s">
        <v>269</v>
      </c>
      <c r="C180" s="77">
        <v>606</v>
      </c>
      <c r="D180" s="78">
        <v>18.64686</v>
      </c>
      <c r="E180" s="78">
        <v>26.897690000000001</v>
      </c>
      <c r="F180" s="78">
        <v>38.613860000000003</v>
      </c>
      <c r="G180" s="78">
        <v>11.386139</v>
      </c>
      <c r="H180" s="78">
        <v>4.4554460000000002</v>
      </c>
      <c r="I180" s="78">
        <v>51.980198019801897</v>
      </c>
      <c r="J180" s="78">
        <v>9.9009900990098991</v>
      </c>
      <c r="K180" s="78">
        <v>11.5511551155115</v>
      </c>
      <c r="L180" s="78">
        <v>14.026402640263999</v>
      </c>
      <c r="M180" s="78">
        <v>12.5412541254125</v>
      </c>
      <c r="P180" s="182"/>
      <c r="Q180" s="177"/>
    </row>
    <row r="181" spans="2:17" x14ac:dyDescent="0.2">
      <c r="B181" s="76" t="s">
        <v>270</v>
      </c>
      <c r="C181" s="77">
        <v>213</v>
      </c>
      <c r="D181" s="78">
        <v>17.370889999999999</v>
      </c>
      <c r="E181" s="78">
        <v>16.431920000000002</v>
      </c>
      <c r="F181" s="78">
        <v>29.577459999999999</v>
      </c>
      <c r="G181" s="78">
        <v>22.535211</v>
      </c>
      <c r="H181" s="78">
        <v>14.084507</v>
      </c>
      <c r="I181" s="78">
        <v>39.906103286384898</v>
      </c>
      <c r="J181" s="78">
        <v>9.3896713615023408</v>
      </c>
      <c r="K181" s="78">
        <v>4.6948356807511704</v>
      </c>
      <c r="L181" s="78">
        <v>16.901408450704199</v>
      </c>
      <c r="M181" s="78">
        <v>29.107981220657202</v>
      </c>
      <c r="P181" s="182"/>
      <c r="Q181" s="177"/>
    </row>
    <row r="182" spans="2:17" x14ac:dyDescent="0.2">
      <c r="B182" s="76" t="s">
        <v>271</v>
      </c>
      <c r="C182" s="77">
        <v>7680</v>
      </c>
      <c r="D182" s="78">
        <v>18.22917</v>
      </c>
      <c r="E182" s="78">
        <v>22.304690000000001</v>
      </c>
      <c r="F182" s="78">
        <v>39.179690000000001</v>
      </c>
      <c r="G182" s="78">
        <v>12.877604</v>
      </c>
      <c r="H182" s="78">
        <v>7.4088539999999998</v>
      </c>
      <c r="I182" s="78">
        <v>53.125</v>
      </c>
      <c r="J182" s="78">
        <v>9.7005208333333304</v>
      </c>
      <c r="K182" s="78">
        <v>10.4947916666666</v>
      </c>
      <c r="L182" s="78">
        <v>12.9296875</v>
      </c>
      <c r="M182" s="78">
        <v>13.75</v>
      </c>
      <c r="P182" s="182"/>
      <c r="Q182" s="177"/>
    </row>
    <row r="183" spans="2:17" x14ac:dyDescent="0.2">
      <c r="B183" s="76" t="s">
        <v>272</v>
      </c>
      <c r="C183" s="77">
        <v>470</v>
      </c>
      <c r="D183" s="78">
        <v>17.446809999999999</v>
      </c>
      <c r="E183" s="78">
        <v>22.978719999999999</v>
      </c>
      <c r="F183" s="78">
        <v>43.404260000000001</v>
      </c>
      <c r="G183" s="78">
        <v>11.489362</v>
      </c>
      <c r="H183" s="78">
        <v>4.6808509999999997</v>
      </c>
      <c r="I183" s="78">
        <v>45.319148936170201</v>
      </c>
      <c r="J183" s="78">
        <v>11.063829787234001</v>
      </c>
      <c r="K183" s="78">
        <v>9.7872340425531892</v>
      </c>
      <c r="L183" s="78">
        <v>15.9574468085106</v>
      </c>
      <c r="M183" s="78">
        <v>17.872340425531899</v>
      </c>
      <c r="P183" s="182"/>
      <c r="Q183" s="177"/>
    </row>
    <row r="184" spans="2:17" x14ac:dyDescent="0.2">
      <c r="B184" s="76" t="s">
        <v>423</v>
      </c>
      <c r="C184" s="77">
        <v>1745</v>
      </c>
      <c r="D184" s="78">
        <v>18.567340000000002</v>
      </c>
      <c r="E184" s="78">
        <v>23.896850000000001</v>
      </c>
      <c r="F184" s="78">
        <v>39.426929999999999</v>
      </c>
      <c r="G184" s="78">
        <v>12.492837</v>
      </c>
      <c r="H184" s="78">
        <v>5.6160459999999999</v>
      </c>
      <c r="I184" s="78">
        <v>56.561604584527203</v>
      </c>
      <c r="J184" s="78">
        <v>8.25214899713467</v>
      </c>
      <c r="K184" s="78">
        <v>10.2005730659025</v>
      </c>
      <c r="L184" s="78">
        <v>12.550143266475599</v>
      </c>
      <c r="M184" s="78">
        <v>12.435530085959799</v>
      </c>
      <c r="P184" s="182"/>
      <c r="Q184" s="177"/>
    </row>
    <row r="185" spans="2:17" x14ac:dyDescent="0.2">
      <c r="B185" s="76" t="s">
        <v>273</v>
      </c>
      <c r="C185" s="77">
        <v>1120</v>
      </c>
      <c r="D185" s="78">
        <v>17.5</v>
      </c>
      <c r="E185" s="78">
        <v>20.446429999999999</v>
      </c>
      <c r="F185" s="78">
        <v>33.928570000000001</v>
      </c>
      <c r="G185" s="78">
        <v>15.982143000000001</v>
      </c>
      <c r="H185" s="78">
        <v>12.142856999999999</v>
      </c>
      <c r="I185" s="78">
        <v>46.160714285714199</v>
      </c>
      <c r="J185" s="78">
        <v>8.3035714285714199</v>
      </c>
      <c r="K185" s="78">
        <v>9.8214285714285694</v>
      </c>
      <c r="L185" s="78">
        <v>14.8214285714285</v>
      </c>
      <c r="M185" s="78">
        <v>20.8928571428571</v>
      </c>
      <c r="P185" s="182"/>
      <c r="Q185" s="177"/>
    </row>
    <row r="186" spans="2:17" x14ac:dyDescent="0.2">
      <c r="B186" s="76" t="s">
        <v>274</v>
      </c>
      <c r="C186" s="77">
        <v>603</v>
      </c>
      <c r="D186" s="78">
        <v>20.729679999999998</v>
      </c>
      <c r="E186" s="78">
        <v>23.548919999999999</v>
      </c>
      <c r="F186" s="78">
        <v>39.801000000000002</v>
      </c>
      <c r="G186" s="78">
        <v>10.779436</v>
      </c>
      <c r="H186" s="78">
        <v>5.140962</v>
      </c>
      <c r="I186" s="78">
        <v>43.449419568822499</v>
      </c>
      <c r="J186" s="78">
        <v>10.116086235489201</v>
      </c>
      <c r="K186" s="78">
        <v>8.4577114427860707</v>
      </c>
      <c r="L186" s="78">
        <v>17.247097844112702</v>
      </c>
      <c r="M186" s="78">
        <v>20.729684908789299</v>
      </c>
      <c r="P186" s="182"/>
      <c r="Q186" s="177"/>
    </row>
    <row r="187" spans="2:17" x14ac:dyDescent="0.2">
      <c r="B187" s="76" t="s">
        <v>275</v>
      </c>
      <c r="C187" s="77">
        <v>1324</v>
      </c>
      <c r="D187" s="78">
        <v>17.29607</v>
      </c>
      <c r="E187" s="78">
        <v>24.62236</v>
      </c>
      <c r="F187" s="78">
        <v>35.725079999999998</v>
      </c>
      <c r="G187" s="78">
        <v>14.577038999999999</v>
      </c>
      <c r="H187" s="78">
        <v>7.7794559999999997</v>
      </c>
      <c r="I187" s="78">
        <v>50.302114803625301</v>
      </c>
      <c r="J187" s="78">
        <v>8.3081570996978797</v>
      </c>
      <c r="K187" s="78">
        <v>9.4410876132930497</v>
      </c>
      <c r="L187" s="78">
        <v>14.123867069486399</v>
      </c>
      <c r="M187" s="78">
        <v>17.824773413897201</v>
      </c>
      <c r="P187" s="182"/>
      <c r="Q187" s="177"/>
    </row>
    <row r="188" spans="2:17" x14ac:dyDescent="0.2">
      <c r="B188" s="76" t="s">
        <v>276</v>
      </c>
      <c r="C188" s="77">
        <v>502</v>
      </c>
      <c r="D188" s="78">
        <v>22.709160000000001</v>
      </c>
      <c r="E188" s="78">
        <v>22.111550000000001</v>
      </c>
      <c r="F188" s="78">
        <v>34.661349999999999</v>
      </c>
      <c r="G188" s="78">
        <v>13.944222999999999</v>
      </c>
      <c r="H188" s="78">
        <v>6.5737050000000004</v>
      </c>
      <c r="I188" s="78">
        <v>47.609561752988</v>
      </c>
      <c r="J188" s="78">
        <v>7.5697211155378401</v>
      </c>
      <c r="K188" s="78">
        <v>10.756972111553701</v>
      </c>
      <c r="L188" s="78">
        <v>18.127490039840598</v>
      </c>
      <c r="M188" s="78">
        <v>15.9362549800796</v>
      </c>
      <c r="P188" s="182"/>
      <c r="Q188" s="177"/>
    </row>
    <row r="189" spans="2:17" s="60" customFormat="1" x14ac:dyDescent="0.2">
      <c r="B189" s="79" t="s">
        <v>277</v>
      </c>
      <c r="C189" s="72">
        <v>40038</v>
      </c>
      <c r="D189" s="73">
        <v>18.87707</v>
      </c>
      <c r="E189" s="73">
        <v>27.651230000000002</v>
      </c>
      <c r="F189" s="73">
        <v>39.242719999999998</v>
      </c>
      <c r="G189" s="73">
        <v>10.340177000000001</v>
      </c>
      <c r="H189" s="73">
        <v>3.8888060000000002</v>
      </c>
      <c r="I189" s="73">
        <v>55.649632848793601</v>
      </c>
      <c r="J189" s="73">
        <v>9.4834906838503397</v>
      </c>
      <c r="K189" s="73">
        <v>9.8481442629501892</v>
      </c>
      <c r="L189" s="73">
        <v>13.0326190119386</v>
      </c>
      <c r="M189" s="73">
        <v>11.9861131924671</v>
      </c>
      <c r="P189" s="182"/>
      <c r="Q189" s="177"/>
    </row>
    <row r="190" spans="2:17" x14ac:dyDescent="0.2">
      <c r="B190" s="76" t="s">
        <v>278</v>
      </c>
      <c r="C190" s="77">
        <v>4321</v>
      </c>
      <c r="D190" s="78">
        <v>20.597079999999998</v>
      </c>
      <c r="E190" s="78">
        <v>28.789629999999999</v>
      </c>
      <c r="F190" s="78">
        <v>38.926169999999999</v>
      </c>
      <c r="G190" s="78">
        <v>9.1876879999999996</v>
      </c>
      <c r="H190" s="78">
        <v>2.4994209999999999</v>
      </c>
      <c r="I190" s="78">
        <v>63.596389724600698</v>
      </c>
      <c r="J190" s="78">
        <v>9.2571164082388293</v>
      </c>
      <c r="K190" s="78">
        <v>9.1876880351770396</v>
      </c>
      <c r="L190" s="78">
        <v>10.2985420041657</v>
      </c>
      <c r="M190" s="78">
        <v>7.66026382781763</v>
      </c>
      <c r="P190" s="182"/>
      <c r="Q190" s="177"/>
    </row>
    <row r="191" spans="2:17" s="57" customFormat="1" x14ac:dyDescent="0.2">
      <c r="B191" s="80" t="s">
        <v>279</v>
      </c>
      <c r="C191" s="77">
        <v>165</v>
      </c>
      <c r="D191" s="78">
        <v>17.575759999999999</v>
      </c>
      <c r="E191" s="78">
        <v>26.66667</v>
      </c>
      <c r="F191" s="78">
        <v>38.181820000000002</v>
      </c>
      <c r="G191" s="78">
        <v>10.909091</v>
      </c>
      <c r="H191" s="78">
        <v>6.6666670000000003</v>
      </c>
      <c r="I191" s="78">
        <v>47.878787878787797</v>
      </c>
      <c r="J191" s="78">
        <v>10.303030303030299</v>
      </c>
      <c r="K191" s="78">
        <v>9.6969696969696901</v>
      </c>
      <c r="L191" s="78">
        <v>15.757575757575699</v>
      </c>
      <c r="M191" s="78">
        <v>16.363636363636299</v>
      </c>
      <c r="P191" s="182"/>
      <c r="Q191" s="177"/>
    </row>
    <row r="192" spans="2:17" x14ac:dyDescent="0.2">
      <c r="B192" s="76" t="s">
        <v>280</v>
      </c>
      <c r="C192" s="77">
        <v>451</v>
      </c>
      <c r="D192" s="78">
        <v>17.960090000000001</v>
      </c>
      <c r="E192" s="78">
        <v>26.164079999999998</v>
      </c>
      <c r="F192" s="78">
        <v>40.354770000000002</v>
      </c>
      <c r="G192" s="78">
        <v>10.421286</v>
      </c>
      <c r="H192" s="78">
        <v>5.0997779999999997</v>
      </c>
      <c r="I192" s="78">
        <v>48.780487804878</v>
      </c>
      <c r="J192" s="78">
        <v>11.5299334811529</v>
      </c>
      <c r="K192" s="78">
        <v>9.9778270509977798</v>
      </c>
      <c r="L192" s="78">
        <v>14.412416851441201</v>
      </c>
      <c r="M192" s="78">
        <v>15.299334811529899</v>
      </c>
      <c r="P192" s="182"/>
      <c r="Q192" s="177"/>
    </row>
    <row r="193" spans="2:18" x14ac:dyDescent="0.2">
      <c r="B193" s="76" t="s">
        <v>281</v>
      </c>
      <c r="C193" s="77">
        <v>2216</v>
      </c>
      <c r="D193" s="78">
        <v>18.59206</v>
      </c>
      <c r="E193" s="78">
        <v>26.083030000000001</v>
      </c>
      <c r="F193" s="78">
        <v>39.124549999999999</v>
      </c>
      <c r="G193" s="78">
        <v>11.868231</v>
      </c>
      <c r="H193" s="78">
        <v>4.3321300000000003</v>
      </c>
      <c r="I193" s="78">
        <v>50.496389891696701</v>
      </c>
      <c r="J193" s="78">
        <v>7.98736462093862</v>
      </c>
      <c r="K193" s="78">
        <v>11.326714801444</v>
      </c>
      <c r="L193" s="78">
        <v>16.922382671480101</v>
      </c>
      <c r="M193" s="78">
        <v>13.2671480144404</v>
      </c>
      <c r="P193" s="182"/>
      <c r="Q193" s="177"/>
    </row>
    <row r="194" spans="2:18" x14ac:dyDescent="0.2">
      <c r="B194" s="80" t="s">
        <v>282</v>
      </c>
      <c r="C194" s="77">
        <v>497</v>
      </c>
      <c r="D194" s="78">
        <v>16.700199999999999</v>
      </c>
      <c r="E194" s="78">
        <v>31.79074</v>
      </c>
      <c r="F194" s="78">
        <v>39.436619999999998</v>
      </c>
      <c r="G194" s="78">
        <v>8.6519110000000001</v>
      </c>
      <c r="H194" s="78">
        <v>3.4205230000000002</v>
      </c>
      <c r="I194" s="78">
        <v>53.118712273641798</v>
      </c>
      <c r="J194" s="78">
        <v>8.0482897384305794</v>
      </c>
      <c r="K194" s="78">
        <v>9.4567404426559296</v>
      </c>
      <c r="L194" s="78">
        <v>18.309859154929502</v>
      </c>
      <c r="M194" s="78">
        <v>11.066398390342</v>
      </c>
      <c r="P194" s="182"/>
      <c r="Q194" s="177"/>
    </row>
    <row r="195" spans="2:18" x14ac:dyDescent="0.2">
      <c r="B195" s="76" t="s">
        <v>283</v>
      </c>
      <c r="C195" s="77">
        <v>2383</v>
      </c>
      <c r="D195" s="78">
        <v>19.009650000000001</v>
      </c>
      <c r="E195" s="78">
        <v>25.220310000000001</v>
      </c>
      <c r="F195" s="78">
        <v>39.446080000000002</v>
      </c>
      <c r="G195" s="78">
        <v>12.463282</v>
      </c>
      <c r="H195" s="78">
        <v>3.8606799999999999</v>
      </c>
      <c r="I195" s="78">
        <v>55.098615190935703</v>
      </c>
      <c r="J195" s="78">
        <v>9.5258078052874495</v>
      </c>
      <c r="K195" s="78">
        <v>8.6865295845572792</v>
      </c>
      <c r="L195" s="78">
        <v>13.5123793537557</v>
      </c>
      <c r="M195" s="78">
        <v>13.1766680654637</v>
      </c>
      <c r="P195" s="182"/>
      <c r="Q195" s="177"/>
    </row>
    <row r="196" spans="2:18" x14ac:dyDescent="0.2">
      <c r="B196" s="76" t="s">
        <v>284</v>
      </c>
      <c r="C196" s="77">
        <v>517</v>
      </c>
      <c r="D196" s="78">
        <v>19.342359999999999</v>
      </c>
      <c r="E196" s="78">
        <v>30.754349999999999</v>
      </c>
      <c r="F196" s="78">
        <v>33.655709999999999</v>
      </c>
      <c r="G196" s="78">
        <v>10.251450999999999</v>
      </c>
      <c r="H196" s="78">
        <v>5.9961320000000002</v>
      </c>
      <c r="I196" s="78">
        <v>55.512572533849102</v>
      </c>
      <c r="J196" s="78">
        <v>10.058027079303599</v>
      </c>
      <c r="K196" s="78">
        <v>7.5435203094777501</v>
      </c>
      <c r="L196" s="78">
        <v>11.992263056092799</v>
      </c>
      <c r="M196" s="78">
        <v>14.8936170212765</v>
      </c>
      <c r="P196" s="182"/>
      <c r="Q196" s="177"/>
    </row>
    <row r="197" spans="2:18" x14ac:dyDescent="0.2">
      <c r="B197" s="76" t="s">
        <v>285</v>
      </c>
      <c r="C197" s="77">
        <v>1640</v>
      </c>
      <c r="D197" s="78">
        <v>20.365849999999998</v>
      </c>
      <c r="E197" s="78">
        <v>30.182929999999999</v>
      </c>
      <c r="F197" s="78">
        <v>36.463410000000003</v>
      </c>
      <c r="G197" s="78">
        <v>9.5731710000000003</v>
      </c>
      <c r="H197" s="78">
        <v>3.4146339999999999</v>
      </c>
      <c r="I197" s="78">
        <v>54.207317073170699</v>
      </c>
      <c r="J197" s="78">
        <v>8.3536585365853604</v>
      </c>
      <c r="K197" s="78">
        <v>9.8170731707316996</v>
      </c>
      <c r="L197" s="78">
        <v>14.2682926829268</v>
      </c>
      <c r="M197" s="78">
        <v>13.3536585365853</v>
      </c>
      <c r="P197" s="182"/>
      <c r="Q197" s="177"/>
    </row>
    <row r="198" spans="2:18" x14ac:dyDescent="0.2">
      <c r="B198" s="76" t="s">
        <v>286</v>
      </c>
      <c r="C198" s="77">
        <v>7524</v>
      </c>
      <c r="D198" s="78">
        <v>18.40776</v>
      </c>
      <c r="E198" s="78">
        <v>28.77459</v>
      </c>
      <c r="F198" s="78">
        <v>40.4572</v>
      </c>
      <c r="G198" s="78">
        <v>9.27698</v>
      </c>
      <c r="H198" s="78">
        <v>3.083466</v>
      </c>
      <c r="I198" s="78">
        <v>60.433280170122202</v>
      </c>
      <c r="J198" s="78">
        <v>9.7554492291334398</v>
      </c>
      <c r="K198" s="78">
        <v>9.7687400318979201</v>
      </c>
      <c r="L198" s="78">
        <v>10.9914938862307</v>
      </c>
      <c r="M198" s="78">
        <v>9.0510366826156297</v>
      </c>
      <c r="P198" s="182"/>
      <c r="Q198" s="177"/>
    </row>
    <row r="199" spans="2:18" x14ac:dyDescent="0.2">
      <c r="B199" s="76" t="s">
        <v>287</v>
      </c>
      <c r="C199" s="77">
        <v>662</v>
      </c>
      <c r="D199" s="78">
        <v>19.788519999999998</v>
      </c>
      <c r="E199" s="78">
        <v>23.716010000000001</v>
      </c>
      <c r="F199" s="78">
        <v>41.238669999999999</v>
      </c>
      <c r="G199" s="78">
        <v>10.876132999999999</v>
      </c>
      <c r="H199" s="78">
        <v>4.3806649999999996</v>
      </c>
      <c r="I199" s="78">
        <v>53.172205438066399</v>
      </c>
      <c r="J199" s="78">
        <v>9.3655589123866996</v>
      </c>
      <c r="K199" s="78">
        <v>9.21450151057401</v>
      </c>
      <c r="L199" s="78">
        <v>15.1057401812688</v>
      </c>
      <c r="M199" s="78">
        <v>13.1419939577039</v>
      </c>
      <c r="P199" s="182"/>
      <c r="Q199" s="177"/>
    </row>
    <row r="200" spans="2:18" x14ac:dyDescent="0.2">
      <c r="B200" s="76" t="s">
        <v>288</v>
      </c>
      <c r="C200" s="77">
        <v>5011</v>
      </c>
      <c r="D200" s="78">
        <v>19.33746</v>
      </c>
      <c r="E200" s="78">
        <v>26.461780000000001</v>
      </c>
      <c r="F200" s="78">
        <v>39.233690000000003</v>
      </c>
      <c r="G200" s="78">
        <v>10.776292</v>
      </c>
      <c r="H200" s="78">
        <v>4.1907800000000002</v>
      </c>
      <c r="I200" s="78">
        <v>54.839353422470502</v>
      </c>
      <c r="J200" s="78">
        <v>9.4591897824785391</v>
      </c>
      <c r="K200" s="78">
        <v>9.7784873278786595</v>
      </c>
      <c r="L200" s="78">
        <v>12.9515066852923</v>
      </c>
      <c r="M200" s="78">
        <v>12.971462781879801</v>
      </c>
      <c r="P200" s="182"/>
      <c r="Q200" s="177"/>
    </row>
    <row r="201" spans="2:18" x14ac:dyDescent="0.2">
      <c r="B201" s="76" t="s">
        <v>289</v>
      </c>
      <c r="C201" s="77">
        <v>2125</v>
      </c>
      <c r="D201" s="78">
        <v>18.541180000000001</v>
      </c>
      <c r="E201" s="78">
        <v>29.364709999999999</v>
      </c>
      <c r="F201" s="78">
        <v>40.564709999999998</v>
      </c>
      <c r="G201" s="78">
        <v>8.8000000000000007</v>
      </c>
      <c r="H201" s="78">
        <v>2.7294119999999999</v>
      </c>
      <c r="I201" s="78">
        <v>56.470588235294102</v>
      </c>
      <c r="J201" s="78">
        <v>9.3176470588235194</v>
      </c>
      <c r="K201" s="78">
        <v>9.0352941176470498</v>
      </c>
      <c r="L201" s="78">
        <v>13.2235294117647</v>
      </c>
      <c r="M201" s="78">
        <v>11.9529411764705</v>
      </c>
      <c r="P201" s="182"/>
      <c r="Q201" s="177"/>
    </row>
    <row r="202" spans="2:18" x14ac:dyDescent="0.2">
      <c r="B202" s="76" t="s">
        <v>290</v>
      </c>
      <c r="C202" s="77">
        <v>705</v>
      </c>
      <c r="D202" s="78">
        <v>15.744680000000001</v>
      </c>
      <c r="E202" s="78">
        <v>29.361699999999999</v>
      </c>
      <c r="F202" s="78">
        <v>42.836880000000001</v>
      </c>
      <c r="G202" s="78">
        <v>8.6524819999999991</v>
      </c>
      <c r="H202" s="78">
        <v>3.404255</v>
      </c>
      <c r="I202" s="78">
        <v>51.489361702127603</v>
      </c>
      <c r="J202" s="78">
        <v>10.780141843971601</v>
      </c>
      <c r="K202" s="78">
        <v>10.6382978723404</v>
      </c>
      <c r="L202" s="78">
        <v>13.3333333333333</v>
      </c>
      <c r="M202" s="78">
        <v>13.7588652482269</v>
      </c>
      <c r="P202" s="182"/>
      <c r="Q202" s="177"/>
    </row>
    <row r="203" spans="2:18" x14ac:dyDescent="0.2">
      <c r="B203" s="76" t="s">
        <v>291</v>
      </c>
      <c r="C203" s="77">
        <v>2674</v>
      </c>
      <c r="D203" s="78">
        <v>19.035150000000002</v>
      </c>
      <c r="E203" s="78">
        <v>29.805530000000001</v>
      </c>
      <c r="F203" s="78">
        <v>39.042630000000003</v>
      </c>
      <c r="G203" s="78">
        <v>9.4988779999999995</v>
      </c>
      <c r="H203" s="78">
        <v>2.617801</v>
      </c>
      <c r="I203" s="78">
        <v>55.422587883320801</v>
      </c>
      <c r="J203" s="78">
        <v>9.4988780852655097</v>
      </c>
      <c r="K203" s="78">
        <v>9.6858638743455501</v>
      </c>
      <c r="L203" s="78">
        <v>14.061331338818199</v>
      </c>
      <c r="M203" s="78">
        <v>11.331338818249799</v>
      </c>
      <c r="P203" s="182"/>
      <c r="Q203" s="177"/>
    </row>
    <row r="204" spans="2:18" x14ac:dyDescent="0.2">
      <c r="B204" s="76" t="s">
        <v>292</v>
      </c>
      <c r="C204" s="77">
        <v>794</v>
      </c>
      <c r="D204" s="78">
        <v>17.884129999999999</v>
      </c>
      <c r="E204" s="78">
        <v>27.581859999999999</v>
      </c>
      <c r="F204" s="78">
        <v>38.916879999999999</v>
      </c>
      <c r="G204" s="78">
        <v>11.964736</v>
      </c>
      <c r="H204" s="78">
        <v>3.652393</v>
      </c>
      <c r="I204" s="78">
        <v>51.637279596977301</v>
      </c>
      <c r="J204" s="78">
        <v>10.075566750629701</v>
      </c>
      <c r="K204" s="78">
        <v>8.8161209068010002</v>
      </c>
      <c r="L204" s="78">
        <v>15.8690176322418</v>
      </c>
      <c r="M204" s="78">
        <v>13.602015113350101</v>
      </c>
      <c r="P204" s="182"/>
      <c r="Q204" s="177"/>
    </row>
    <row r="205" spans="2:18" x14ac:dyDescent="0.2">
      <c r="B205" s="76" t="s">
        <v>293</v>
      </c>
      <c r="C205" s="77">
        <v>1106</v>
      </c>
      <c r="D205" s="78">
        <v>19.258590000000002</v>
      </c>
      <c r="E205" s="78">
        <v>26.401450000000001</v>
      </c>
      <c r="F205" s="78">
        <v>39.963830000000002</v>
      </c>
      <c r="G205" s="78">
        <v>11.030741000000001</v>
      </c>
      <c r="H205" s="78">
        <v>3.3453889999999999</v>
      </c>
      <c r="I205" s="78">
        <v>49.367088607594901</v>
      </c>
      <c r="J205" s="78">
        <v>9.2224231464737798</v>
      </c>
      <c r="K205" s="78">
        <v>10.9403254972875</v>
      </c>
      <c r="L205" s="78">
        <v>16.2748643761302</v>
      </c>
      <c r="M205" s="78">
        <v>14.1952983725135</v>
      </c>
      <c r="P205" s="182"/>
      <c r="Q205" s="177"/>
    </row>
    <row r="206" spans="2:18" x14ac:dyDescent="0.2">
      <c r="B206" s="76" t="s">
        <v>294</v>
      </c>
      <c r="C206" s="77">
        <v>101</v>
      </c>
      <c r="D206" s="78">
        <v>15.84158</v>
      </c>
      <c r="E206" s="78">
        <v>24.752479999999998</v>
      </c>
      <c r="F206" s="78">
        <v>44.554459999999999</v>
      </c>
      <c r="G206" s="78">
        <v>14.851485</v>
      </c>
      <c r="H206" s="81" t="s">
        <v>544</v>
      </c>
      <c r="I206" s="78">
        <v>43.564356435643496</v>
      </c>
      <c r="J206" s="78">
        <v>10.8910891089108</v>
      </c>
      <c r="K206" s="78">
        <v>13.861386138613801</v>
      </c>
      <c r="L206" s="78">
        <v>17.821782178217799</v>
      </c>
      <c r="M206" s="78">
        <v>13.861386138613801</v>
      </c>
      <c r="O206" s="177"/>
      <c r="P206" s="182"/>
      <c r="Q206" s="177"/>
      <c r="R206" s="177"/>
    </row>
    <row r="207" spans="2:18" x14ac:dyDescent="0.2">
      <c r="B207" s="76" t="s">
        <v>295</v>
      </c>
      <c r="C207" s="77">
        <v>7146</v>
      </c>
      <c r="D207" s="78">
        <v>18.275960000000001</v>
      </c>
      <c r="E207" s="78">
        <v>26.056539999999998</v>
      </c>
      <c r="F207" s="78">
        <v>38.105229999999999</v>
      </c>
      <c r="G207" s="78">
        <v>11.530925999999999</v>
      </c>
      <c r="H207" s="78">
        <v>6.0313460000000001</v>
      </c>
      <c r="I207" s="78">
        <v>51.357402742793099</v>
      </c>
      <c r="J207" s="78">
        <v>9.8516652672823906</v>
      </c>
      <c r="K207" s="78">
        <v>10.677301987125601</v>
      </c>
      <c r="L207" s="78">
        <v>13.252169045619899</v>
      </c>
      <c r="M207" s="78">
        <v>14.861460957178799</v>
      </c>
      <c r="P207" s="182"/>
      <c r="Q207" s="177"/>
    </row>
    <row r="208" spans="2:18" s="60" customFormat="1" x14ac:dyDescent="0.2">
      <c r="B208" s="79" t="s">
        <v>296</v>
      </c>
      <c r="C208" s="72">
        <v>18443</v>
      </c>
      <c r="D208" s="73">
        <v>19.888304505774499</v>
      </c>
      <c r="E208" s="73">
        <v>25.277883207721001</v>
      </c>
      <c r="F208" s="73">
        <v>38.816895299029397</v>
      </c>
      <c r="G208" s="73">
        <v>11.3972781000921</v>
      </c>
      <c r="H208" s="73">
        <v>4.6196388873827399</v>
      </c>
      <c r="I208" s="73">
        <v>51.938404814834897</v>
      </c>
      <c r="J208" s="73">
        <v>8.5832022989752197</v>
      </c>
      <c r="K208" s="73">
        <v>9.8031773572629106</v>
      </c>
      <c r="L208" s="73">
        <v>14.1300222306566</v>
      </c>
      <c r="M208" s="73">
        <v>15.5451932982703</v>
      </c>
      <c r="P208" s="182"/>
      <c r="Q208" s="177"/>
    </row>
    <row r="209" spans="2:18" x14ac:dyDescent="0.2">
      <c r="B209" s="76" t="s">
        <v>297</v>
      </c>
      <c r="C209" s="77">
        <v>2313</v>
      </c>
      <c r="D209" s="78">
        <v>21.184608733246801</v>
      </c>
      <c r="E209" s="78">
        <v>26.8050151318633</v>
      </c>
      <c r="F209" s="78">
        <v>38.045827929096397</v>
      </c>
      <c r="G209" s="78">
        <v>10.073497622135701</v>
      </c>
      <c r="H209" s="78">
        <v>3.8910505836575799</v>
      </c>
      <c r="I209" s="78">
        <v>52.140077821011602</v>
      </c>
      <c r="J209" s="78">
        <v>8.3873757025507896</v>
      </c>
      <c r="K209" s="78">
        <v>9.8140942498919106</v>
      </c>
      <c r="L209" s="78">
        <v>14.396887159533</v>
      </c>
      <c r="M209" s="78">
        <v>15.2615650670125</v>
      </c>
      <c r="P209" s="182"/>
      <c r="Q209" s="177"/>
    </row>
    <row r="210" spans="2:18" s="57" customFormat="1" x14ac:dyDescent="0.2">
      <c r="B210" s="80" t="s">
        <v>298</v>
      </c>
      <c r="C210" s="77">
        <v>155</v>
      </c>
      <c r="D210" s="78">
        <v>21.2903225806451</v>
      </c>
      <c r="E210" s="78">
        <v>26.451612903225801</v>
      </c>
      <c r="F210" s="78">
        <v>32.258064516128997</v>
      </c>
      <c r="G210" s="78">
        <v>13.5483870967741</v>
      </c>
      <c r="H210" s="78">
        <v>6.4516129032257998</v>
      </c>
      <c r="I210" s="78">
        <v>51.612903225806399</v>
      </c>
      <c r="J210" s="78">
        <v>9.0322580645161192</v>
      </c>
      <c r="K210" s="78">
        <v>9.67741935483871</v>
      </c>
      <c r="L210" s="78">
        <v>15.4838709677419</v>
      </c>
      <c r="M210" s="78">
        <v>14.193548387096699</v>
      </c>
      <c r="P210" s="182"/>
      <c r="Q210" s="177"/>
    </row>
    <row r="211" spans="2:18" x14ac:dyDescent="0.2">
      <c r="B211" s="76" t="s">
        <v>299</v>
      </c>
      <c r="C211" s="77">
        <v>98</v>
      </c>
      <c r="D211" s="78">
        <v>23.469387755102002</v>
      </c>
      <c r="E211" s="78">
        <v>26.530612244897899</v>
      </c>
      <c r="F211" s="78">
        <v>33.673469387755098</v>
      </c>
      <c r="G211" s="81">
        <v>10.204081632653001</v>
      </c>
      <c r="H211" s="81">
        <v>6.1224489795918302</v>
      </c>
      <c r="I211" s="78">
        <v>40.816326530612201</v>
      </c>
      <c r="J211" s="78">
        <v>9.1836734693877506</v>
      </c>
      <c r="K211" s="78">
        <v>8.1632653061224492</v>
      </c>
      <c r="L211" s="78">
        <v>20.408163265306101</v>
      </c>
      <c r="M211" s="78">
        <v>21.428571428571399</v>
      </c>
      <c r="P211" s="182"/>
      <c r="Q211" s="177"/>
      <c r="R211" s="185"/>
    </row>
    <row r="212" spans="2:18" x14ac:dyDescent="0.2">
      <c r="B212" s="76" t="s">
        <v>300</v>
      </c>
      <c r="C212" s="77">
        <v>2126</v>
      </c>
      <c r="D212" s="78">
        <v>19.0498588899341</v>
      </c>
      <c r="E212" s="78">
        <v>28.033866415804301</v>
      </c>
      <c r="F212" s="78">
        <v>39.322671683913399</v>
      </c>
      <c r="G212" s="78">
        <v>10.395108184383799</v>
      </c>
      <c r="H212" s="78">
        <v>3.1984948259642501</v>
      </c>
      <c r="I212" s="78">
        <v>55.032925682031902</v>
      </c>
      <c r="J212" s="78">
        <v>7.8551269990592596</v>
      </c>
      <c r="K212" s="78">
        <v>9.4543744120413908</v>
      </c>
      <c r="L212" s="78">
        <v>13.311382878645301</v>
      </c>
      <c r="M212" s="78">
        <v>14.346190028222001</v>
      </c>
      <c r="P212" s="182"/>
      <c r="Q212" s="177"/>
    </row>
    <row r="213" spans="2:18" x14ac:dyDescent="0.2">
      <c r="B213" s="80" t="s">
        <v>301</v>
      </c>
      <c r="C213" s="77">
        <v>2114</v>
      </c>
      <c r="D213" s="78">
        <v>19.3472090823084</v>
      </c>
      <c r="E213" s="78">
        <v>25.5912961210974</v>
      </c>
      <c r="F213" s="78">
        <v>40.3500473036896</v>
      </c>
      <c r="G213" s="78">
        <v>10.9744560075685</v>
      </c>
      <c r="H213" s="78">
        <v>3.7369914853358499</v>
      </c>
      <c r="I213" s="78">
        <v>55.487228003784203</v>
      </c>
      <c r="J213" s="78">
        <v>8.7038789025543899</v>
      </c>
      <c r="K213" s="78">
        <v>9.2242194891201503</v>
      </c>
      <c r="L213" s="78">
        <v>12.2989593188268</v>
      </c>
      <c r="M213" s="78">
        <v>14.285714285714199</v>
      </c>
      <c r="P213" s="182"/>
      <c r="Q213" s="177"/>
    </row>
    <row r="214" spans="2:18" x14ac:dyDescent="0.2">
      <c r="B214" s="76" t="s">
        <v>302</v>
      </c>
      <c r="C214" s="77">
        <v>1347</v>
      </c>
      <c r="D214" s="78">
        <v>20.489977728285002</v>
      </c>
      <c r="E214" s="78">
        <v>20.712694877505498</v>
      </c>
      <c r="F214" s="78">
        <v>38.233110616184099</v>
      </c>
      <c r="G214" s="78">
        <v>13.5115070527097</v>
      </c>
      <c r="H214" s="78">
        <v>7.05270972531551</v>
      </c>
      <c r="I214" s="78">
        <v>49.7401633259094</v>
      </c>
      <c r="J214" s="78">
        <v>7.2754268745359996</v>
      </c>
      <c r="K214" s="78">
        <v>9.7995545657015501</v>
      </c>
      <c r="L214" s="78">
        <v>14.699331848552299</v>
      </c>
      <c r="M214" s="78">
        <v>18.485523385300599</v>
      </c>
      <c r="P214" s="182"/>
      <c r="Q214" s="177"/>
    </row>
    <row r="215" spans="2:18" x14ac:dyDescent="0.2">
      <c r="B215" s="76" t="s">
        <v>303</v>
      </c>
      <c r="C215" s="77">
        <v>222</v>
      </c>
      <c r="D215" s="78">
        <v>17.1171171171171</v>
      </c>
      <c r="E215" s="78">
        <v>20.270270270270199</v>
      </c>
      <c r="F215" s="78">
        <v>44.594594594594597</v>
      </c>
      <c r="G215" s="78">
        <v>9.4594594594594597</v>
      </c>
      <c r="H215" s="78">
        <v>8.5585585585585502</v>
      </c>
      <c r="I215" s="78">
        <v>57.657657657657602</v>
      </c>
      <c r="J215" s="78">
        <v>7.2072072072072002</v>
      </c>
      <c r="K215" s="78">
        <v>8.5585585585585502</v>
      </c>
      <c r="L215" s="78">
        <v>13.5135135135135</v>
      </c>
      <c r="M215" s="78">
        <v>13.063063063063</v>
      </c>
      <c r="P215" s="182"/>
      <c r="Q215" s="177"/>
    </row>
    <row r="216" spans="2:18" x14ac:dyDescent="0.2">
      <c r="B216" s="76" t="s">
        <v>304</v>
      </c>
      <c r="C216" s="77">
        <v>463</v>
      </c>
      <c r="D216" s="78">
        <v>19.222462203023699</v>
      </c>
      <c r="E216" s="78">
        <v>25.053995680345501</v>
      </c>
      <c r="F216" s="78">
        <v>36.501079913606901</v>
      </c>
      <c r="G216" s="78">
        <v>15.1187904967602</v>
      </c>
      <c r="H216" s="78">
        <v>4.1036717062634898</v>
      </c>
      <c r="I216" s="78">
        <v>41.468682505399499</v>
      </c>
      <c r="J216" s="78">
        <v>11.4470842332613</v>
      </c>
      <c r="K216" s="78">
        <v>10.5831533477321</v>
      </c>
      <c r="L216" s="78">
        <v>19.870410367170599</v>
      </c>
      <c r="M216" s="78">
        <v>16.630669546436199</v>
      </c>
      <c r="P216" s="182"/>
      <c r="Q216" s="177"/>
    </row>
    <row r="217" spans="2:18" x14ac:dyDescent="0.2">
      <c r="B217" s="76" t="s">
        <v>305</v>
      </c>
      <c r="C217" s="77">
        <v>230</v>
      </c>
      <c r="D217" s="78">
        <v>22.6086956521739</v>
      </c>
      <c r="E217" s="78">
        <v>22.6086956521739</v>
      </c>
      <c r="F217" s="78">
        <v>36.956521739130402</v>
      </c>
      <c r="G217" s="78">
        <v>12.6086956521739</v>
      </c>
      <c r="H217" s="78">
        <v>5.2173913043478199</v>
      </c>
      <c r="I217" s="78">
        <v>54.782608695652101</v>
      </c>
      <c r="J217" s="78">
        <v>7.8260869565217401</v>
      </c>
      <c r="K217" s="78">
        <v>8.6956521739130395</v>
      </c>
      <c r="L217" s="78">
        <v>11.3043478260869</v>
      </c>
      <c r="M217" s="78">
        <v>17.391304347826001</v>
      </c>
      <c r="P217" s="182"/>
      <c r="Q217" s="177"/>
    </row>
    <row r="218" spans="2:18" x14ac:dyDescent="0.2">
      <c r="B218" s="76" t="s">
        <v>306</v>
      </c>
      <c r="C218" s="77">
        <v>1941</v>
      </c>
      <c r="D218" s="78">
        <v>19.010819165378599</v>
      </c>
      <c r="E218" s="78">
        <v>26.172076249356</v>
      </c>
      <c r="F218" s="78">
        <v>38.279237506439898</v>
      </c>
      <c r="G218" s="78">
        <v>11.231324059763001</v>
      </c>
      <c r="H218" s="78">
        <v>5.3065430190623299</v>
      </c>
      <c r="I218" s="78">
        <v>52.241112828438901</v>
      </c>
      <c r="J218" s="78">
        <v>8.8614116434827395</v>
      </c>
      <c r="K218" s="78">
        <v>9.4796496651210695</v>
      </c>
      <c r="L218" s="78">
        <v>13.2405976300875</v>
      </c>
      <c r="M218" s="78">
        <v>16.177228232869599</v>
      </c>
      <c r="P218" s="182"/>
      <c r="Q218" s="177"/>
    </row>
    <row r="219" spans="2:18" x14ac:dyDescent="0.2">
      <c r="B219" s="76" t="s">
        <v>307</v>
      </c>
      <c r="C219" s="77">
        <v>896</v>
      </c>
      <c r="D219" s="78">
        <v>22.879464285714199</v>
      </c>
      <c r="E219" s="78">
        <v>26.785714285714199</v>
      </c>
      <c r="F219" s="78">
        <v>38.058035714285701</v>
      </c>
      <c r="G219" s="78">
        <v>9.5982142857142794</v>
      </c>
      <c r="H219" s="78">
        <v>2.6785714285714199</v>
      </c>
      <c r="I219" s="78">
        <v>58.482142857142797</v>
      </c>
      <c r="J219" s="78">
        <v>9.4866071428571406</v>
      </c>
      <c r="K219" s="78">
        <v>11.160714285714199</v>
      </c>
      <c r="L219" s="78">
        <v>10.9375</v>
      </c>
      <c r="M219" s="78">
        <v>9.93303571428571</v>
      </c>
      <c r="P219" s="182"/>
      <c r="Q219" s="177"/>
    </row>
    <row r="220" spans="2:18" x14ac:dyDescent="0.2">
      <c r="B220" s="76" t="s">
        <v>308</v>
      </c>
      <c r="C220" s="77">
        <v>702</v>
      </c>
      <c r="D220" s="78">
        <v>20.5128205128205</v>
      </c>
      <c r="E220" s="78">
        <v>24.501424501424498</v>
      </c>
      <c r="F220" s="78">
        <v>42.165242165242098</v>
      </c>
      <c r="G220" s="78">
        <v>9.9715099715099704</v>
      </c>
      <c r="H220" s="78">
        <v>2.8490028490028401</v>
      </c>
      <c r="I220" s="78">
        <v>48.860398860398803</v>
      </c>
      <c r="J220" s="78">
        <v>8.8319088319088301</v>
      </c>
      <c r="K220" s="78">
        <v>10.113960113960101</v>
      </c>
      <c r="L220" s="78">
        <v>14.6723646723646</v>
      </c>
      <c r="M220" s="78">
        <v>17.521367521367502</v>
      </c>
      <c r="P220" s="182"/>
      <c r="Q220" s="177"/>
    </row>
    <row r="221" spans="2:18" x14ac:dyDescent="0.2">
      <c r="B221" s="76" t="s">
        <v>424</v>
      </c>
      <c r="C221" s="77">
        <v>1468</v>
      </c>
      <c r="D221" s="78">
        <v>21.594005449591201</v>
      </c>
      <c r="E221" s="78">
        <v>21.866485013623901</v>
      </c>
      <c r="F221" s="78">
        <v>35.354223433242502</v>
      </c>
      <c r="G221" s="78">
        <v>14.850136239782</v>
      </c>
      <c r="H221" s="78">
        <v>6.3351498637602104</v>
      </c>
      <c r="I221" s="78">
        <v>49.931880108991798</v>
      </c>
      <c r="J221" s="78">
        <v>9.4005449591280605</v>
      </c>
      <c r="K221" s="78">
        <v>9.7411444141689305</v>
      </c>
      <c r="L221" s="78">
        <v>13.828337874659301</v>
      </c>
      <c r="M221" s="78">
        <v>17.0980926430517</v>
      </c>
      <c r="P221" s="182"/>
      <c r="Q221" s="177"/>
    </row>
    <row r="222" spans="2:18" x14ac:dyDescent="0.2">
      <c r="B222" s="76" t="s">
        <v>309</v>
      </c>
      <c r="C222" s="77">
        <v>1217</v>
      </c>
      <c r="D222" s="78">
        <v>19.474116680361501</v>
      </c>
      <c r="E222" s="78">
        <v>25.883319638455198</v>
      </c>
      <c r="F222" s="78">
        <v>39.6055875102711</v>
      </c>
      <c r="G222" s="78">
        <v>11.0106820049301</v>
      </c>
      <c r="H222" s="78">
        <v>4.0262941659819198</v>
      </c>
      <c r="I222" s="78">
        <v>46.672144617912899</v>
      </c>
      <c r="J222" s="78">
        <v>8.3812654067378798</v>
      </c>
      <c r="K222" s="78">
        <v>10.188989317995</v>
      </c>
      <c r="L222" s="78">
        <v>19.309778142974501</v>
      </c>
      <c r="M222" s="78">
        <v>15.447822514379601</v>
      </c>
      <c r="P222" s="182"/>
      <c r="Q222" s="177"/>
    </row>
    <row r="223" spans="2:18" x14ac:dyDescent="0.2">
      <c r="B223" s="76" t="s">
        <v>310</v>
      </c>
      <c r="C223" s="77">
        <v>120</v>
      </c>
      <c r="D223" s="78">
        <v>20</v>
      </c>
      <c r="E223" s="78">
        <v>24.1666666666666</v>
      </c>
      <c r="F223" s="78">
        <v>39.1666666666666</v>
      </c>
      <c r="G223" s="78">
        <v>11.6666666666666</v>
      </c>
      <c r="H223" s="81">
        <v>5</v>
      </c>
      <c r="I223" s="78">
        <v>44.1666666666666</v>
      </c>
      <c r="J223" s="78">
        <v>7.5</v>
      </c>
      <c r="K223" s="78">
        <v>12.5</v>
      </c>
      <c r="L223" s="78">
        <v>15</v>
      </c>
      <c r="M223" s="78">
        <v>20.8333333333333</v>
      </c>
      <c r="N223" s="116"/>
      <c r="P223" s="182"/>
      <c r="Q223" s="177"/>
    </row>
    <row r="224" spans="2:18" x14ac:dyDescent="0.2">
      <c r="B224" s="76" t="s">
        <v>425</v>
      </c>
      <c r="C224" s="77">
        <v>510</v>
      </c>
      <c r="D224" s="78">
        <v>23.137254901960699</v>
      </c>
      <c r="E224" s="78">
        <v>25.4901960784313</v>
      </c>
      <c r="F224" s="78">
        <v>40.588235294117602</v>
      </c>
      <c r="G224" s="78">
        <v>8.2352941176470509</v>
      </c>
      <c r="H224" s="78">
        <v>2.54901960784313</v>
      </c>
      <c r="I224" s="78">
        <v>60.196078431372499</v>
      </c>
      <c r="J224" s="78">
        <v>9.2156862745097996</v>
      </c>
      <c r="K224" s="78">
        <v>10</v>
      </c>
      <c r="L224" s="78">
        <v>11.176470588235199</v>
      </c>
      <c r="M224" s="78">
        <v>9.4117647058823497</v>
      </c>
      <c r="P224" s="182"/>
      <c r="Q224" s="177"/>
    </row>
    <row r="225" spans="2:17" x14ac:dyDescent="0.2">
      <c r="B225" s="76" t="s">
        <v>311</v>
      </c>
      <c r="C225" s="77">
        <v>409</v>
      </c>
      <c r="D225" s="78">
        <v>25.427872860635699</v>
      </c>
      <c r="E225" s="78">
        <v>24.938875305623402</v>
      </c>
      <c r="F225" s="78">
        <v>35.696821515892402</v>
      </c>
      <c r="G225" s="78">
        <v>11.002444987775</v>
      </c>
      <c r="H225" s="78">
        <v>2.9339853300733498</v>
      </c>
      <c r="I225" s="78">
        <v>62.591687041564697</v>
      </c>
      <c r="J225" s="78">
        <v>6.3569682151589202</v>
      </c>
      <c r="K225" s="78">
        <v>9.7799511002444994</v>
      </c>
      <c r="L225" s="78">
        <v>11.491442542787199</v>
      </c>
      <c r="M225" s="78">
        <v>9.7799511002444994</v>
      </c>
      <c r="P225" s="182"/>
      <c r="Q225" s="177"/>
    </row>
    <row r="226" spans="2:17" x14ac:dyDescent="0.2">
      <c r="B226" s="76" t="s">
        <v>312</v>
      </c>
      <c r="C226" s="77">
        <v>146</v>
      </c>
      <c r="D226" s="78">
        <v>14.3835616438356</v>
      </c>
      <c r="E226" s="78">
        <v>24.657534246575299</v>
      </c>
      <c r="F226" s="78">
        <v>48.630136986301302</v>
      </c>
      <c r="G226" s="78">
        <v>12.3287671232876</v>
      </c>
      <c r="H226" s="81" t="s">
        <v>544</v>
      </c>
      <c r="I226" s="78">
        <v>61.643835616438302</v>
      </c>
      <c r="J226" s="78">
        <v>9.5890410958904102</v>
      </c>
      <c r="K226" s="78">
        <v>7.5342465753424603</v>
      </c>
      <c r="L226" s="78">
        <v>9.5890410958904102</v>
      </c>
      <c r="M226" s="78">
        <v>11.643835616438301</v>
      </c>
      <c r="N226" s="177"/>
      <c r="P226" s="182"/>
      <c r="Q226" s="177"/>
    </row>
    <row r="227" spans="2:17" x14ac:dyDescent="0.2">
      <c r="B227" s="76" t="s">
        <v>313</v>
      </c>
      <c r="C227" s="77">
        <v>792</v>
      </c>
      <c r="D227" s="78">
        <v>15.2777777777777</v>
      </c>
      <c r="E227" s="78">
        <v>24.2424242424242</v>
      </c>
      <c r="F227" s="78">
        <v>38.257575757575701</v>
      </c>
      <c r="G227" s="78">
        <v>13.257575757575699</v>
      </c>
      <c r="H227" s="78">
        <v>8.9646464646464601</v>
      </c>
      <c r="I227" s="78">
        <v>41.540404040403999</v>
      </c>
      <c r="J227" s="78">
        <v>7.32323232323232</v>
      </c>
      <c r="K227" s="78">
        <v>10.7323232323232</v>
      </c>
      <c r="L227" s="78">
        <v>17.803030303030301</v>
      </c>
      <c r="M227" s="78">
        <v>22.6010101010101</v>
      </c>
      <c r="P227" s="182"/>
      <c r="Q227" s="177"/>
    </row>
    <row r="228" spans="2:17" x14ac:dyDescent="0.2">
      <c r="B228" s="76" t="s">
        <v>314</v>
      </c>
      <c r="C228" s="77">
        <v>344</v>
      </c>
      <c r="D228" s="78">
        <v>17.4418604651162</v>
      </c>
      <c r="E228" s="78">
        <v>28.779069767441801</v>
      </c>
      <c r="F228" s="78">
        <v>37.5</v>
      </c>
      <c r="G228" s="78">
        <v>9.5930232558139501</v>
      </c>
      <c r="H228" s="78">
        <v>6.6860465116279002</v>
      </c>
      <c r="I228" s="78">
        <v>52.325581395348799</v>
      </c>
      <c r="J228" s="78">
        <v>10.7558139534883</v>
      </c>
      <c r="K228" s="78">
        <v>10.465116279069701</v>
      </c>
      <c r="L228" s="78">
        <v>11.918604651162701</v>
      </c>
      <c r="M228" s="78">
        <v>14.5348837209302</v>
      </c>
      <c r="P228" s="182"/>
      <c r="Q228" s="177"/>
    </row>
    <row r="229" spans="2:17" x14ac:dyDescent="0.2">
      <c r="B229" s="76" t="s">
        <v>315</v>
      </c>
      <c r="C229" s="77">
        <v>650</v>
      </c>
      <c r="D229" s="78">
        <v>16.4615384615384</v>
      </c>
      <c r="E229" s="78">
        <v>24.307692307692299</v>
      </c>
      <c r="F229" s="78">
        <v>42.307692307692299</v>
      </c>
      <c r="G229" s="78">
        <v>12.4615384615384</v>
      </c>
      <c r="H229" s="78">
        <v>4.4615384615384599</v>
      </c>
      <c r="I229" s="78">
        <v>48.461538461538403</v>
      </c>
      <c r="J229" s="78">
        <v>10</v>
      </c>
      <c r="K229" s="78">
        <v>10</v>
      </c>
      <c r="L229" s="78">
        <v>13.3846153846153</v>
      </c>
      <c r="M229" s="78">
        <v>18.1538461538461</v>
      </c>
      <c r="P229" s="182"/>
      <c r="Q229" s="177"/>
    </row>
    <row r="230" spans="2:17" ht="13.5" thickBot="1" x14ac:dyDescent="0.25">
      <c r="B230" s="141" t="s">
        <v>316</v>
      </c>
      <c r="C230" s="139">
        <v>180</v>
      </c>
      <c r="D230" s="142">
        <v>14.4444444444444</v>
      </c>
      <c r="E230" s="142">
        <v>24.4444444444444</v>
      </c>
      <c r="F230" s="142">
        <v>44.4444444444444</v>
      </c>
      <c r="G230" s="142">
        <v>12.7777777777777</v>
      </c>
      <c r="H230" s="142">
        <v>3.88888888888888</v>
      </c>
      <c r="I230" s="142">
        <v>45.5555555555555</v>
      </c>
      <c r="J230" s="142">
        <v>8.3333333333333304</v>
      </c>
      <c r="K230" s="142">
        <v>9.4444444444444393</v>
      </c>
      <c r="L230" s="142">
        <v>21.6666666666666</v>
      </c>
      <c r="M230" s="142">
        <v>15</v>
      </c>
      <c r="P230" s="182"/>
      <c r="Q230" s="177"/>
    </row>
    <row r="231" spans="2:17" x14ac:dyDescent="0.2">
      <c r="B231" s="76"/>
      <c r="C231" s="77"/>
      <c r="D231" s="78"/>
      <c r="E231" s="78"/>
      <c r="F231" s="78"/>
      <c r="G231" s="78"/>
      <c r="H231" s="78"/>
      <c r="I231" s="78"/>
      <c r="J231" s="78"/>
      <c r="K231" s="78"/>
      <c r="L231" s="78"/>
      <c r="M231" s="78"/>
    </row>
    <row r="232" spans="2:17" ht="44.25" customHeight="1" x14ac:dyDescent="0.2">
      <c r="B232" s="326" t="s">
        <v>558</v>
      </c>
      <c r="C232" s="326"/>
      <c r="D232" s="326"/>
      <c r="E232" s="326"/>
      <c r="F232" s="326"/>
      <c r="G232" s="326"/>
      <c r="H232" s="326"/>
      <c r="I232" s="326"/>
      <c r="J232" s="326"/>
      <c r="K232" s="326"/>
      <c r="L232" s="326"/>
      <c r="M232" s="326"/>
    </row>
    <row r="233" spans="2:17" x14ac:dyDescent="0.2">
      <c r="B233" s="328"/>
      <c r="C233" s="328"/>
      <c r="D233" s="328"/>
      <c r="E233" s="311"/>
      <c r="F233" s="311"/>
      <c r="G233" s="311"/>
      <c r="H233" s="311"/>
      <c r="I233" s="311"/>
      <c r="J233" s="311"/>
      <c r="K233" s="311"/>
      <c r="L233" s="311"/>
      <c r="M233" s="311"/>
    </row>
    <row r="234" spans="2:17" x14ac:dyDescent="0.2">
      <c r="B234" s="334" t="s">
        <v>467</v>
      </c>
      <c r="C234" s="334"/>
      <c r="D234" s="334"/>
      <c r="E234" s="334"/>
      <c r="F234" s="334"/>
      <c r="G234" s="334"/>
      <c r="H234" s="334"/>
      <c r="I234" s="334"/>
      <c r="J234" s="334"/>
      <c r="K234" s="334"/>
      <c r="L234" s="334"/>
      <c r="M234" s="334"/>
    </row>
    <row r="235" spans="2:17" x14ac:dyDescent="0.2">
      <c r="B235" s="82"/>
      <c r="C235" s="82"/>
      <c r="D235" s="82"/>
      <c r="E235" s="62"/>
      <c r="F235" s="62"/>
      <c r="G235" s="62"/>
      <c r="H235" s="62"/>
      <c r="I235" s="62"/>
      <c r="J235" s="62"/>
      <c r="K235" s="62"/>
      <c r="L235" s="62"/>
      <c r="M235" s="62"/>
    </row>
    <row r="236" spans="2:17" x14ac:dyDescent="0.2">
      <c r="B236" s="82"/>
      <c r="C236" s="82"/>
      <c r="D236" s="82"/>
      <c r="E236" s="62"/>
      <c r="F236" s="62"/>
      <c r="G236" s="62"/>
      <c r="H236" s="62"/>
      <c r="I236" s="62"/>
      <c r="J236" s="62"/>
      <c r="K236" s="62"/>
      <c r="L236" s="62"/>
      <c r="M236" s="62"/>
    </row>
    <row r="237" spans="2:17" x14ac:dyDescent="0.2">
      <c r="B237" s="82"/>
      <c r="C237" s="82"/>
      <c r="D237" s="82"/>
      <c r="E237" s="62"/>
      <c r="F237" s="62"/>
      <c r="G237" s="62"/>
      <c r="H237" s="62"/>
      <c r="I237" s="62"/>
      <c r="J237" s="62"/>
      <c r="K237" s="62"/>
      <c r="L237" s="62"/>
      <c r="M237" s="62"/>
    </row>
    <row r="238" spans="2:17" x14ac:dyDescent="0.2">
      <c r="B238" s="82"/>
      <c r="C238" s="82"/>
      <c r="D238" s="82"/>
      <c r="E238" s="62"/>
      <c r="F238" s="62"/>
      <c r="G238" s="62"/>
      <c r="H238" s="62"/>
      <c r="I238" s="62"/>
      <c r="J238" s="62"/>
      <c r="K238" s="62"/>
      <c r="L238" s="62"/>
      <c r="M238" s="62"/>
    </row>
    <row r="239" spans="2:17" x14ac:dyDescent="0.2">
      <c r="B239" s="82"/>
      <c r="C239" s="82"/>
      <c r="D239" s="82"/>
      <c r="E239" s="62"/>
      <c r="F239" s="62"/>
      <c r="G239" s="62"/>
      <c r="H239" s="62"/>
      <c r="I239" s="62"/>
      <c r="J239" s="62"/>
      <c r="K239" s="62"/>
      <c r="L239" s="62"/>
      <c r="M239" s="62"/>
    </row>
  </sheetData>
  <mergeCells count="7">
    <mergeCell ref="B234:M234"/>
    <mergeCell ref="B233:M233"/>
    <mergeCell ref="D4:H4"/>
    <mergeCell ref="I4:M4"/>
    <mergeCell ref="C4:C5"/>
    <mergeCell ref="B4:B5"/>
    <mergeCell ref="B232:M232"/>
  </mergeCells>
  <pageMargins left="0.78740157480314965" right="0.78740157480314965" top="0.98425196850393704" bottom="0.98425196850393704" header="0.51181102362204722" footer="0.51181102362204722"/>
  <pageSetup paperSize="9" scale="61" fitToHeight="0" orientation="portrait"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D9900"/>
    <pageSetUpPr fitToPage="1"/>
  </sheetPr>
  <dimension ref="B1:W7"/>
  <sheetViews>
    <sheetView tabSelected="1" topLeftCell="A10" zoomScale="85" zoomScaleNormal="85" zoomScaleSheetLayoutView="100" workbookViewId="0">
      <selection activeCell="U35" sqref="U35"/>
    </sheetView>
  </sheetViews>
  <sheetFormatPr baseColWidth="10" defaultRowHeight="12.75" x14ac:dyDescent="0.2"/>
  <cols>
    <col min="1" max="1" width="2" customWidth="1"/>
  </cols>
  <sheetData>
    <row r="1" spans="2:23" ht="15.75" x14ac:dyDescent="0.2">
      <c r="B1" s="42" t="str">
        <f>Inhaltsverzeichnis!B65&amp;" "&amp;Inhaltsverzeichnis!C65&amp;" "&amp;Inhaltsverzeichnis!D65</f>
        <v>Gemeindekarte:  Einfache Kantonssteuer der Pflichtigen mit Wohnsitz im Kanton Aargau nach Gemeinde, in Franken pro Steuerpflichtigen, 2017</v>
      </c>
      <c r="C1" s="42"/>
      <c r="D1" s="42"/>
      <c r="E1" s="42"/>
      <c r="F1" s="42"/>
      <c r="G1" s="42"/>
      <c r="H1" s="42"/>
      <c r="I1" s="42"/>
      <c r="J1" s="42"/>
      <c r="K1" s="42"/>
      <c r="L1" s="42"/>
      <c r="M1" s="42"/>
      <c r="N1" s="42"/>
      <c r="O1" s="42"/>
      <c r="P1" s="42"/>
      <c r="Q1" s="42"/>
      <c r="R1" s="42"/>
      <c r="S1" s="42"/>
      <c r="T1" s="42"/>
      <c r="U1" s="42"/>
      <c r="V1" s="42"/>
      <c r="W1" s="42"/>
    </row>
    <row r="2" spans="2:23" x14ac:dyDescent="0.2">
      <c r="B2" s="33"/>
      <c r="R2" s="195"/>
    </row>
    <row r="4" spans="2:23" x14ac:dyDescent="0.2">
      <c r="B4" s="33"/>
    </row>
    <row r="7" spans="2:23" x14ac:dyDescent="0.2">
      <c r="M7" s="36"/>
    </row>
  </sheetData>
  <pageMargins left="0.7" right="0.7" top="0.78740157499999996" bottom="0.78740157499999996" header="0.3" footer="0.3"/>
  <pageSetup paperSize="9" scale="27"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00"/>
    <pageSetUpPr fitToPage="1"/>
  </sheetPr>
  <dimension ref="B1:W82"/>
  <sheetViews>
    <sheetView zoomScale="130" zoomScaleNormal="130" zoomScaleSheetLayoutView="100" workbookViewId="0">
      <selection activeCell="B15" sqref="B15"/>
    </sheetView>
  </sheetViews>
  <sheetFormatPr baseColWidth="10" defaultRowHeight="12.75" x14ac:dyDescent="0.2"/>
  <cols>
    <col min="1" max="1" width="2" style="1" customWidth="1"/>
    <col min="2" max="2" width="111.140625" style="7" customWidth="1"/>
    <col min="3" max="16384" width="11.42578125" style="1"/>
  </cols>
  <sheetData>
    <row r="1" spans="2:23" s="4" customFormat="1" ht="15.75" x14ac:dyDescent="0.2">
      <c r="B1" s="41" t="str">
        <f>Inhaltsverzeichnis!B68</f>
        <v>Erläuterungen und Hinweise</v>
      </c>
      <c r="C1" s="41"/>
      <c r="D1" s="41"/>
      <c r="E1" s="41"/>
      <c r="F1" s="41"/>
      <c r="G1" s="41"/>
      <c r="H1" s="41"/>
      <c r="I1" s="41"/>
      <c r="J1" s="41"/>
      <c r="K1" s="41"/>
      <c r="L1" s="41"/>
      <c r="M1" s="41"/>
      <c r="N1" s="41"/>
      <c r="O1" s="41"/>
      <c r="P1" s="41"/>
      <c r="Q1" s="41"/>
      <c r="R1" s="41"/>
      <c r="S1" s="41"/>
      <c r="T1" s="41"/>
      <c r="U1" s="41"/>
      <c r="V1" s="41"/>
      <c r="W1" s="41"/>
    </row>
    <row r="3" spans="2:23" x14ac:dyDescent="0.2">
      <c r="B3" s="8" t="s">
        <v>317</v>
      </c>
    </row>
    <row r="4" spans="2:23" ht="40.5" customHeight="1" x14ac:dyDescent="0.2">
      <c r="B4" s="6" t="s">
        <v>319</v>
      </c>
    </row>
    <row r="5" spans="2:23" hidden="1" x14ac:dyDescent="0.2">
      <c r="B5" s="6"/>
    </row>
    <row r="6" spans="2:23" ht="25.5" hidden="1" x14ac:dyDescent="0.2">
      <c r="B6" s="40" t="s">
        <v>320</v>
      </c>
    </row>
    <row r="7" spans="2:23" x14ac:dyDescent="0.2">
      <c r="B7" s="6"/>
    </row>
    <row r="8" spans="2:23" s="10" customFormat="1" ht="78.75" customHeight="1" x14ac:dyDescent="0.2">
      <c r="B8" s="6" t="s">
        <v>646</v>
      </c>
    </row>
    <row r="9" spans="2:23" s="10" customFormat="1" x14ac:dyDescent="0.2">
      <c r="B9" s="6"/>
    </row>
    <row r="10" spans="2:23" s="10" customFormat="1" ht="39.75" customHeight="1" x14ac:dyDescent="0.2">
      <c r="B10" s="6" t="s">
        <v>465</v>
      </c>
    </row>
    <row r="12" spans="2:23" x14ac:dyDescent="0.2">
      <c r="B12" s="8" t="s">
        <v>318</v>
      </c>
    </row>
    <row r="13" spans="2:23" ht="67.5" customHeight="1" x14ac:dyDescent="0.2">
      <c r="B13" s="6" t="s">
        <v>647</v>
      </c>
    </row>
    <row r="14" spans="2:23" x14ac:dyDescent="0.2">
      <c r="B14" s="6"/>
    </row>
    <row r="15" spans="2:23" ht="66.75" customHeight="1" x14ac:dyDescent="0.2">
      <c r="B15" s="34" t="s">
        <v>668</v>
      </c>
    </row>
    <row r="16" spans="2:23" x14ac:dyDescent="0.2">
      <c r="B16" s="14"/>
    </row>
    <row r="17" spans="2:2" x14ac:dyDescent="0.2">
      <c r="B17" s="8" t="s">
        <v>333</v>
      </c>
    </row>
    <row r="18" spans="2:2" x14ac:dyDescent="0.2">
      <c r="B18" s="6" t="s">
        <v>334</v>
      </c>
    </row>
    <row r="19" spans="2:2" x14ac:dyDescent="0.2">
      <c r="B19" s="6" t="s">
        <v>321</v>
      </c>
    </row>
    <row r="20" spans="2:2" x14ac:dyDescent="0.2">
      <c r="B20" s="13" t="s">
        <v>462</v>
      </c>
    </row>
    <row r="21" spans="2:2" x14ac:dyDescent="0.2">
      <c r="B21" s="13" t="s">
        <v>463</v>
      </c>
    </row>
    <row r="22" spans="2:2" x14ac:dyDescent="0.2">
      <c r="B22" s="13" t="s">
        <v>464</v>
      </c>
    </row>
    <row r="23" spans="2:2" x14ac:dyDescent="0.2">
      <c r="B23" s="13" t="s">
        <v>322</v>
      </c>
    </row>
    <row r="24" spans="2:2" s="31" customFormat="1" x14ac:dyDescent="0.2">
      <c r="B24" s="13" t="s">
        <v>323</v>
      </c>
    </row>
    <row r="25" spans="2:2" s="31" customFormat="1" ht="25.5" x14ac:dyDescent="0.2">
      <c r="B25" s="13" t="s">
        <v>324</v>
      </c>
    </row>
    <row r="26" spans="2:2" s="31" customFormat="1" x14ac:dyDescent="0.2">
      <c r="B26" s="13"/>
    </row>
    <row r="27" spans="2:2" s="31" customFormat="1" x14ac:dyDescent="0.2">
      <c r="B27" s="6" t="s">
        <v>325</v>
      </c>
    </row>
    <row r="28" spans="2:2" s="31" customFormat="1" x14ac:dyDescent="0.2">
      <c r="B28" s="13" t="s">
        <v>461</v>
      </c>
    </row>
    <row r="29" spans="2:2" s="31" customFormat="1" x14ac:dyDescent="0.2">
      <c r="B29" s="13" t="s">
        <v>326</v>
      </c>
    </row>
    <row r="30" spans="2:2" s="31" customFormat="1" x14ac:dyDescent="0.2">
      <c r="B30" s="13" t="s">
        <v>327</v>
      </c>
    </row>
    <row r="31" spans="2:2" s="31" customFormat="1" x14ac:dyDescent="0.2">
      <c r="B31" s="13" t="s">
        <v>328</v>
      </c>
    </row>
    <row r="32" spans="2:2" s="31" customFormat="1" ht="38.25" x14ac:dyDescent="0.2">
      <c r="B32" s="13" t="s">
        <v>329</v>
      </c>
    </row>
    <row r="33" spans="2:2" s="31" customFormat="1" x14ac:dyDescent="0.2">
      <c r="B33" s="13" t="s">
        <v>330</v>
      </c>
    </row>
    <row r="34" spans="2:2" s="10" customFormat="1" x14ac:dyDescent="0.2">
      <c r="B34" s="13" t="s">
        <v>331</v>
      </c>
    </row>
    <row r="35" spans="2:2" s="31" customFormat="1" x14ac:dyDescent="0.2">
      <c r="B35" s="44" t="s">
        <v>466</v>
      </c>
    </row>
    <row r="36" spans="2:2" s="43" customFormat="1" x14ac:dyDescent="0.2">
      <c r="B36" s="13"/>
    </row>
    <row r="37" spans="2:2" s="31" customFormat="1" x14ac:dyDescent="0.2">
      <c r="B37" s="6" t="s">
        <v>332</v>
      </c>
    </row>
    <row r="38" spans="2:2" s="31" customFormat="1" x14ac:dyDescent="0.2">
      <c r="B38" s="13" t="s">
        <v>335</v>
      </c>
    </row>
    <row r="39" spans="2:2" s="31" customFormat="1" x14ac:dyDescent="0.2">
      <c r="B39" s="13" t="s">
        <v>336</v>
      </c>
    </row>
    <row r="40" spans="2:2" s="31" customFormat="1" x14ac:dyDescent="0.2">
      <c r="B40" s="13" t="s">
        <v>337</v>
      </c>
    </row>
    <row r="41" spans="2:2" s="31" customFormat="1" x14ac:dyDescent="0.2">
      <c r="B41" s="13" t="s">
        <v>338</v>
      </c>
    </row>
    <row r="42" spans="2:2" s="31" customFormat="1" x14ac:dyDescent="0.2">
      <c r="B42" s="13" t="s">
        <v>339</v>
      </c>
    </row>
    <row r="43" spans="2:2" s="31" customFormat="1" x14ac:dyDescent="0.2"/>
    <row r="44" spans="2:2" s="31" customFormat="1" x14ac:dyDescent="0.2">
      <c r="B44" s="6" t="s">
        <v>340</v>
      </c>
    </row>
    <row r="45" spans="2:2" s="31" customFormat="1" x14ac:dyDescent="0.2">
      <c r="B45" s="13" t="s">
        <v>341</v>
      </c>
    </row>
    <row r="46" spans="2:2" s="31" customFormat="1" x14ac:dyDescent="0.2">
      <c r="B46" s="13" t="s">
        <v>342</v>
      </c>
    </row>
    <row r="47" spans="2:2" s="31" customFormat="1" x14ac:dyDescent="0.2">
      <c r="B47" s="13" t="s">
        <v>343</v>
      </c>
    </row>
    <row r="48" spans="2:2" s="31" customFormat="1" x14ac:dyDescent="0.2">
      <c r="B48" s="13" t="s">
        <v>344</v>
      </c>
    </row>
    <row r="49" spans="2:2" s="31" customFormat="1" ht="25.5" x14ac:dyDescent="0.2">
      <c r="B49" s="13" t="s">
        <v>470</v>
      </c>
    </row>
    <row r="50" spans="2:2" s="31" customFormat="1" x14ac:dyDescent="0.2">
      <c r="B50" s="13"/>
    </row>
    <row r="51" spans="2:2" s="31" customFormat="1" x14ac:dyDescent="0.2">
      <c r="B51" s="6" t="s">
        <v>345</v>
      </c>
    </row>
    <row r="52" spans="2:2" s="31" customFormat="1" x14ac:dyDescent="0.2">
      <c r="B52" s="6"/>
    </row>
    <row r="53" spans="2:2" s="31" customFormat="1" x14ac:dyDescent="0.2">
      <c r="B53" s="6" t="s">
        <v>348</v>
      </c>
    </row>
    <row r="54" spans="2:2" s="31" customFormat="1" x14ac:dyDescent="0.2">
      <c r="B54" s="13" t="s">
        <v>346</v>
      </c>
    </row>
    <row r="55" spans="2:2" s="31" customFormat="1" x14ac:dyDescent="0.2">
      <c r="B55" s="13" t="s">
        <v>347</v>
      </c>
    </row>
    <row r="56" spans="2:2" s="31" customFormat="1" x14ac:dyDescent="0.2">
      <c r="B56" s="13"/>
    </row>
    <row r="57" spans="2:2" s="31" customFormat="1" x14ac:dyDescent="0.2">
      <c r="B57" s="6" t="s">
        <v>349</v>
      </c>
    </row>
    <row r="58" spans="2:2" s="31" customFormat="1" x14ac:dyDescent="0.2">
      <c r="B58" s="13" t="s">
        <v>350</v>
      </c>
    </row>
    <row r="59" spans="2:2" s="31" customFormat="1" x14ac:dyDescent="0.2">
      <c r="B59" s="13" t="s">
        <v>351</v>
      </c>
    </row>
    <row r="60" spans="2:2" s="31" customFormat="1" x14ac:dyDescent="0.2">
      <c r="B60" s="13" t="s">
        <v>352</v>
      </c>
    </row>
    <row r="61" spans="2:2" s="31" customFormat="1" x14ac:dyDescent="0.2">
      <c r="B61" s="13" t="s">
        <v>353</v>
      </c>
    </row>
    <row r="62" spans="2:2" s="31" customFormat="1" x14ac:dyDescent="0.2">
      <c r="B62" s="13" t="s">
        <v>354</v>
      </c>
    </row>
    <row r="64" spans="2:2" x14ac:dyDescent="0.2">
      <c r="B64" s="34"/>
    </row>
    <row r="65" spans="2:2" s="10" customFormat="1" x14ac:dyDescent="0.2">
      <c r="B65" s="34"/>
    </row>
    <row r="66" spans="2:2" x14ac:dyDescent="0.2">
      <c r="B66" s="6"/>
    </row>
    <row r="67" spans="2:2" x14ac:dyDescent="0.2">
      <c r="B67" s="34"/>
    </row>
    <row r="68" spans="2:2" x14ac:dyDescent="0.2">
      <c r="B68" s="14"/>
    </row>
    <row r="69" spans="2:2" s="12" customFormat="1" x14ac:dyDescent="0.2">
      <c r="B69" s="34"/>
    </row>
    <row r="70" spans="2:2" x14ac:dyDescent="0.2">
      <c r="B70" s="6"/>
    </row>
    <row r="71" spans="2:2" x14ac:dyDescent="0.2">
      <c r="B71" s="11"/>
    </row>
    <row r="72" spans="2:2" x14ac:dyDescent="0.2">
      <c r="B72" s="9"/>
    </row>
    <row r="73" spans="2:2" x14ac:dyDescent="0.2">
      <c r="B73" s="11"/>
    </row>
    <row r="75" spans="2:2" x14ac:dyDescent="0.2">
      <c r="B75" s="11"/>
    </row>
    <row r="76" spans="2:2" x14ac:dyDescent="0.2">
      <c r="B76" s="6"/>
    </row>
    <row r="77" spans="2:2" x14ac:dyDescent="0.2">
      <c r="B77" s="11"/>
    </row>
    <row r="78" spans="2:2" x14ac:dyDescent="0.2">
      <c r="B78" s="9"/>
    </row>
    <row r="79" spans="2:2" x14ac:dyDescent="0.2">
      <c r="B79" s="6"/>
    </row>
    <row r="81" spans="2:2" x14ac:dyDescent="0.2">
      <c r="B81" s="9"/>
    </row>
    <row r="82" spans="2:2" x14ac:dyDescent="0.2">
      <c r="B82" s="6"/>
    </row>
  </sheetData>
  <pageMargins left="0.7" right="0.7" top="0.78740157499999996" bottom="0.78740157499999996" header="0.3" footer="0.3"/>
  <pageSetup paperSize="9" scale="7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2AB"/>
    <pageSetUpPr fitToPage="1"/>
  </sheetPr>
  <dimension ref="B1:AF42"/>
  <sheetViews>
    <sheetView showGridLines="0" zoomScaleNormal="100" zoomScaleSheetLayoutView="100" zoomScalePageLayoutView="70" workbookViewId="0">
      <selection activeCell="D37" sqref="D37"/>
    </sheetView>
  </sheetViews>
  <sheetFormatPr baseColWidth="10" defaultRowHeight="12.75" x14ac:dyDescent="0.2"/>
  <cols>
    <col min="1" max="1" width="2.7109375" style="18" customWidth="1"/>
    <col min="2" max="2" width="20.7109375" style="18" customWidth="1"/>
    <col min="3" max="12" width="15.7109375" style="18" customWidth="1"/>
    <col min="13" max="14" width="10.7109375" style="18" customWidth="1"/>
    <col min="15" max="16384" width="11.42578125" style="18"/>
  </cols>
  <sheetData>
    <row r="1" spans="2:32" s="55" customFormat="1" ht="15.75" x14ac:dyDescent="0.2">
      <c r="B1" s="53" t="str">
        <f>Inhaltsverzeichnis!B21&amp;" "&amp;Inhaltsverzeichnis!C21&amp;" "&amp;Inhaltsverzeichnis!D21</f>
        <v>Tabelle 3:  Pflichtige, Einkommen und Vermögen nach Stufe des Reineinkommens, 2017</v>
      </c>
      <c r="C1" s="54"/>
      <c r="D1" s="54"/>
      <c r="E1" s="54"/>
      <c r="F1" s="54"/>
      <c r="G1" s="54"/>
      <c r="H1" s="54"/>
      <c r="I1" s="54"/>
      <c r="J1" s="54"/>
      <c r="K1" s="54"/>
      <c r="L1" s="54"/>
      <c r="M1" s="54"/>
      <c r="N1" s="54"/>
      <c r="O1" s="54"/>
      <c r="P1" s="54"/>
      <c r="Q1" s="54"/>
      <c r="R1" s="54"/>
      <c r="S1" s="54"/>
      <c r="T1" s="53"/>
      <c r="U1" s="53"/>
      <c r="V1" s="53"/>
      <c r="W1" s="53"/>
      <c r="X1" s="53"/>
      <c r="Y1" s="53"/>
      <c r="Z1" s="53"/>
      <c r="AA1" s="53"/>
      <c r="AB1" s="53"/>
      <c r="AC1" s="53"/>
      <c r="AD1" s="53"/>
      <c r="AE1" s="53"/>
      <c r="AF1" s="53"/>
    </row>
    <row r="2" spans="2:32" s="55" customFormat="1" ht="15.75" x14ac:dyDescent="0.2">
      <c r="B2" s="195"/>
      <c r="C2" s="54"/>
      <c r="D2" s="54"/>
      <c r="E2" s="54"/>
      <c r="F2" s="54"/>
      <c r="G2" s="54"/>
      <c r="H2" s="54"/>
      <c r="I2" s="54"/>
      <c r="J2" s="54"/>
      <c r="K2" s="54"/>
      <c r="L2" s="54"/>
      <c r="M2" s="54"/>
      <c r="N2" s="54"/>
      <c r="O2" s="54"/>
      <c r="P2" s="54"/>
      <c r="Q2" s="54"/>
      <c r="R2" s="54"/>
      <c r="S2" s="54"/>
      <c r="T2" s="53"/>
      <c r="U2" s="53"/>
      <c r="V2" s="53"/>
      <c r="W2" s="53"/>
      <c r="X2" s="53"/>
      <c r="Y2" s="53"/>
      <c r="Z2" s="53"/>
      <c r="AA2" s="53"/>
      <c r="AB2" s="53"/>
      <c r="AC2" s="53"/>
      <c r="AD2" s="53"/>
      <c r="AE2" s="53"/>
      <c r="AF2" s="53"/>
    </row>
    <row r="4" spans="2:32" s="57" customFormat="1" ht="14.25" x14ac:dyDescent="0.2">
      <c r="B4" s="279" t="s">
        <v>564</v>
      </c>
      <c r="C4" s="281" t="s">
        <v>471</v>
      </c>
      <c r="D4" s="275"/>
      <c r="E4" s="278" t="s">
        <v>358</v>
      </c>
      <c r="F4" s="277"/>
      <c r="G4" s="278" t="s">
        <v>472</v>
      </c>
      <c r="H4" s="275"/>
      <c r="I4" s="278" t="s">
        <v>473</v>
      </c>
      <c r="J4" s="275"/>
      <c r="K4" s="278" t="s">
        <v>474</v>
      </c>
      <c r="L4" s="275"/>
    </row>
    <row r="5" spans="2:32" ht="28.5" customHeight="1" x14ac:dyDescent="0.2">
      <c r="B5" s="280"/>
      <c r="C5" s="117" t="s">
        <v>1</v>
      </c>
      <c r="D5" s="146" t="s">
        <v>514</v>
      </c>
      <c r="E5" s="186" t="s">
        <v>565</v>
      </c>
      <c r="F5" s="146" t="s">
        <v>514</v>
      </c>
      <c r="G5" s="186" t="s">
        <v>565</v>
      </c>
      <c r="H5" s="146" t="s">
        <v>514</v>
      </c>
      <c r="I5" s="186" t="s">
        <v>565</v>
      </c>
      <c r="J5" s="146" t="s">
        <v>514</v>
      </c>
      <c r="K5" s="186" t="s">
        <v>565</v>
      </c>
      <c r="L5" s="146" t="s">
        <v>514</v>
      </c>
    </row>
    <row r="6" spans="2:32" x14ac:dyDescent="0.2">
      <c r="B6" s="88">
        <v>0</v>
      </c>
      <c r="C6" s="61">
        <v>17805.840400000001</v>
      </c>
      <c r="D6" s="208">
        <f>C6/SUM($C$6:$C$17)*100</f>
        <v>4.6849313204290155</v>
      </c>
      <c r="E6" s="61">
        <v>137613.29999999999</v>
      </c>
      <c r="F6" s="208">
        <f>E6/SUM($E$6:$E$17)*100</f>
        <v>0.42007272862428935</v>
      </c>
      <c r="G6" s="107">
        <v>0</v>
      </c>
      <c r="H6" s="208">
        <f>G6/SUM($G$6:$G$17)*100</f>
        <v>0</v>
      </c>
      <c r="I6" s="61">
        <v>2029564</v>
      </c>
      <c r="J6" s="208">
        <f>I6/SUM($I$6:$I$17)*100</f>
        <v>1.0752684924865155</v>
      </c>
      <c r="K6" s="61">
        <v>1363526.2</v>
      </c>
      <c r="L6" s="208">
        <f>K6/SUM($K$6:$K$17)*100</f>
        <v>1.1701426177260656</v>
      </c>
    </row>
    <row r="7" spans="2:32" x14ac:dyDescent="0.2">
      <c r="B7" s="88" t="s">
        <v>19</v>
      </c>
      <c r="C7" s="61">
        <v>21873.258999999998</v>
      </c>
      <c r="D7" s="208">
        <f t="shared" ref="D7:D17" si="0">C7/SUM($C$6:$C$17)*100</f>
        <v>5.755118200933433</v>
      </c>
      <c r="E7" s="61">
        <v>268122.59999999998</v>
      </c>
      <c r="F7" s="208">
        <f t="shared" ref="F7:F17" si="1">E7/SUM($E$6:$E$17)*100</f>
        <v>0.81846007753493943</v>
      </c>
      <c r="G7" s="61">
        <v>109749.4</v>
      </c>
      <c r="H7" s="208">
        <f t="shared" ref="H7:H17" si="2">G7/SUM($G$6:$G$17)*100</f>
        <v>0.42084555647109295</v>
      </c>
      <c r="I7" s="61">
        <v>1235950</v>
      </c>
      <c r="J7" s="208">
        <f t="shared" ref="J7:J17" si="3">I7/SUM($I$6:$I$17)*100</f>
        <v>0.65480965039225614</v>
      </c>
      <c r="K7" s="61">
        <v>873178.5</v>
      </c>
      <c r="L7" s="208">
        <f t="shared" ref="L7:L17" si="4">K7/SUM($K$6:$K$17)*100</f>
        <v>0.74933901213788146</v>
      </c>
      <c r="N7" s="196"/>
    </row>
    <row r="8" spans="2:32" x14ac:dyDescent="0.2">
      <c r="B8" s="88" t="s">
        <v>20</v>
      </c>
      <c r="C8" s="61">
        <v>20097.675800000001</v>
      </c>
      <c r="D8" s="208">
        <f t="shared" si="0"/>
        <v>5.2879408501970104</v>
      </c>
      <c r="E8" s="61">
        <v>470195.8</v>
      </c>
      <c r="F8" s="208">
        <f t="shared" si="1"/>
        <v>1.4353004592846814</v>
      </c>
      <c r="G8" s="61">
        <v>306426.59999999998</v>
      </c>
      <c r="H8" s="208">
        <f t="shared" si="2"/>
        <v>1.1750248565782138</v>
      </c>
      <c r="I8" s="61">
        <v>2102384</v>
      </c>
      <c r="J8" s="208">
        <f t="shared" si="3"/>
        <v>1.1138487252965517</v>
      </c>
      <c r="K8" s="61">
        <v>1508730.2</v>
      </c>
      <c r="L8" s="208">
        <f t="shared" si="4"/>
        <v>1.2947529029294564</v>
      </c>
    </row>
    <row r="9" spans="2:32" x14ac:dyDescent="0.2">
      <c r="B9" s="88" t="s">
        <v>21</v>
      </c>
      <c r="C9" s="61">
        <v>26945.893</v>
      </c>
      <c r="D9" s="208">
        <f t="shared" si="0"/>
        <v>7.0897893745374114</v>
      </c>
      <c r="E9" s="61">
        <v>908220.5</v>
      </c>
      <c r="F9" s="208">
        <f t="shared" si="1"/>
        <v>2.7723967351085719</v>
      </c>
      <c r="G9" s="61">
        <v>676932.6</v>
      </c>
      <c r="H9" s="208">
        <f t="shared" si="2"/>
        <v>2.5957688765535285</v>
      </c>
      <c r="I9" s="61">
        <v>4475561</v>
      </c>
      <c r="J9" s="208">
        <f t="shared" si="3"/>
        <v>2.3711643138631953</v>
      </c>
      <c r="K9" s="61">
        <v>3287549.7</v>
      </c>
      <c r="L9" s="208">
        <f t="shared" si="4"/>
        <v>2.8212893979320253</v>
      </c>
    </row>
    <row r="10" spans="2:32" x14ac:dyDescent="0.2">
      <c r="B10" s="88" t="s">
        <v>22</v>
      </c>
      <c r="C10" s="61">
        <v>78882.688999999998</v>
      </c>
      <c r="D10" s="208">
        <f t="shared" si="0"/>
        <v>20.754986680424327</v>
      </c>
      <c r="E10" s="61">
        <v>4115869.5</v>
      </c>
      <c r="F10" s="208">
        <f t="shared" si="1"/>
        <v>12.563934819719385</v>
      </c>
      <c r="G10" s="61">
        <v>3215502.3</v>
      </c>
      <c r="H10" s="208">
        <f t="shared" si="2"/>
        <v>12.330179980734103</v>
      </c>
      <c r="I10" s="61">
        <v>17611733</v>
      </c>
      <c r="J10" s="208">
        <f t="shared" si="3"/>
        <v>9.3307437424910074</v>
      </c>
      <c r="K10" s="61">
        <v>12255916.5</v>
      </c>
      <c r="L10" s="208">
        <f t="shared" si="4"/>
        <v>10.517707848915613</v>
      </c>
    </row>
    <row r="11" spans="2:32" x14ac:dyDescent="0.2">
      <c r="B11" s="88" t="s">
        <v>23</v>
      </c>
      <c r="C11" s="61">
        <v>89137.4617</v>
      </c>
      <c r="D11" s="208">
        <f t="shared" si="0"/>
        <v>23.453141034661403</v>
      </c>
      <c r="E11" s="61">
        <v>6820472</v>
      </c>
      <c r="F11" s="208">
        <f t="shared" si="1"/>
        <v>20.819893742433067</v>
      </c>
      <c r="G11" s="61">
        <v>5483047.2999999998</v>
      </c>
      <c r="H11" s="208">
        <f t="shared" si="2"/>
        <v>21.025318517694163</v>
      </c>
      <c r="I11" s="61">
        <v>31111255</v>
      </c>
      <c r="J11" s="208">
        <f t="shared" si="3"/>
        <v>16.48282698314198</v>
      </c>
      <c r="K11" s="61">
        <v>19418392.699999999</v>
      </c>
      <c r="L11" s="208">
        <f t="shared" si="4"/>
        <v>16.664358093017007</v>
      </c>
    </row>
    <row r="12" spans="2:32" x14ac:dyDescent="0.2">
      <c r="B12" s="88" t="s">
        <v>24</v>
      </c>
      <c r="C12" s="61">
        <v>55390.566099999996</v>
      </c>
      <c r="D12" s="208">
        <f t="shared" si="0"/>
        <v>14.573925866379419</v>
      </c>
      <c r="E12" s="61">
        <v>5999460</v>
      </c>
      <c r="F12" s="208">
        <f t="shared" si="1"/>
        <v>18.313706105967078</v>
      </c>
      <c r="G12" s="61">
        <v>4789761.4000000004</v>
      </c>
      <c r="H12" s="208">
        <f t="shared" si="2"/>
        <v>18.36684120138025</v>
      </c>
      <c r="I12" s="61">
        <v>30619837</v>
      </c>
      <c r="J12" s="208">
        <f t="shared" si="3"/>
        <v>16.222472398590451</v>
      </c>
      <c r="K12" s="61">
        <v>16754423.4</v>
      </c>
      <c r="L12" s="208">
        <f t="shared" si="4"/>
        <v>14.378209128483817</v>
      </c>
    </row>
    <row r="13" spans="2:32" x14ac:dyDescent="0.2">
      <c r="B13" s="88" t="s">
        <v>25</v>
      </c>
      <c r="C13" s="61">
        <v>46560.562100000003</v>
      </c>
      <c r="D13" s="208">
        <f t="shared" si="0"/>
        <v>12.250645337642711</v>
      </c>
      <c r="E13" s="61">
        <v>6951464.5</v>
      </c>
      <c r="F13" s="208">
        <f t="shared" si="1"/>
        <v>21.219756087891806</v>
      </c>
      <c r="G13" s="61">
        <v>5565431.7999999998</v>
      </c>
      <c r="H13" s="208">
        <f t="shared" si="2"/>
        <v>21.341230502152328</v>
      </c>
      <c r="I13" s="61">
        <v>39152600</v>
      </c>
      <c r="J13" s="208">
        <f t="shared" si="3"/>
        <v>20.743153297421294</v>
      </c>
      <c r="K13" s="61">
        <v>20543248</v>
      </c>
      <c r="L13" s="208">
        <f t="shared" si="4"/>
        <v>17.629679570011756</v>
      </c>
    </row>
    <row r="14" spans="2:32" x14ac:dyDescent="0.2">
      <c r="B14" s="88" t="s">
        <v>26</v>
      </c>
      <c r="C14" s="61">
        <v>17457.126799999998</v>
      </c>
      <c r="D14" s="208">
        <f t="shared" si="0"/>
        <v>4.5931805673165949</v>
      </c>
      <c r="E14" s="61">
        <v>3944610.6</v>
      </c>
      <c r="F14" s="208">
        <f t="shared" si="1"/>
        <v>12.04115690926891</v>
      </c>
      <c r="G14" s="61">
        <v>3205562.2</v>
      </c>
      <c r="H14" s="208">
        <f t="shared" si="2"/>
        <v>12.292063627333736</v>
      </c>
      <c r="I14" s="61">
        <v>26885816</v>
      </c>
      <c r="J14" s="208">
        <f t="shared" si="3"/>
        <v>14.244177980881528</v>
      </c>
      <c r="K14" s="61">
        <v>15404026.1</v>
      </c>
      <c r="L14" s="208">
        <f t="shared" si="4"/>
        <v>13.21933339027489</v>
      </c>
    </row>
    <row r="15" spans="2:32" x14ac:dyDescent="0.2">
      <c r="B15" s="88" t="s">
        <v>27</v>
      </c>
      <c r="C15" s="61">
        <v>4737.0733</v>
      </c>
      <c r="D15" s="208">
        <f t="shared" si="0"/>
        <v>1.2463811070854052</v>
      </c>
      <c r="E15" s="61">
        <v>1854716</v>
      </c>
      <c r="F15" s="208">
        <f t="shared" si="1"/>
        <v>5.6616301690543542</v>
      </c>
      <c r="G15" s="61">
        <v>1552536.9</v>
      </c>
      <c r="H15" s="208">
        <f t="shared" si="2"/>
        <v>5.9533651721321998</v>
      </c>
      <c r="I15" s="61">
        <v>16332267</v>
      </c>
      <c r="J15" s="208">
        <f t="shared" si="3"/>
        <v>8.652879197688403</v>
      </c>
      <c r="K15" s="61">
        <v>10756110.6</v>
      </c>
      <c r="L15" s="208">
        <f t="shared" si="4"/>
        <v>9.230613547458848</v>
      </c>
    </row>
    <row r="16" spans="2:32" x14ac:dyDescent="0.2">
      <c r="B16" s="88" t="s">
        <v>28</v>
      </c>
      <c r="C16" s="61">
        <v>890.91340000000002</v>
      </c>
      <c r="D16" s="208">
        <f t="shared" si="0"/>
        <v>0.23441005859234273</v>
      </c>
      <c r="E16" s="61">
        <v>664321.1</v>
      </c>
      <c r="F16" s="208">
        <f t="shared" si="1"/>
        <v>2.0278794067120649</v>
      </c>
      <c r="G16" s="61">
        <v>586215.1</v>
      </c>
      <c r="H16" s="208">
        <f t="shared" si="2"/>
        <v>2.2479031317825648</v>
      </c>
      <c r="I16" s="61">
        <v>7317275</v>
      </c>
      <c r="J16" s="208">
        <f t="shared" si="3"/>
        <v>3.8767120713410699</v>
      </c>
      <c r="K16" s="61">
        <v>5540492.4000000004</v>
      </c>
      <c r="L16" s="208">
        <f t="shared" si="4"/>
        <v>4.7547060558333039</v>
      </c>
    </row>
    <row r="17" spans="2:12" x14ac:dyDescent="0.2">
      <c r="B17" s="89" t="s">
        <v>673</v>
      </c>
      <c r="C17" s="61">
        <v>287.13850000000002</v>
      </c>
      <c r="D17" s="208">
        <f t="shared" si="0"/>
        <v>7.5549601800935326E-2</v>
      </c>
      <c r="E17" s="61">
        <v>624332.80000000005</v>
      </c>
      <c r="F17" s="208">
        <f t="shared" si="1"/>
        <v>1.9058127584008433</v>
      </c>
      <c r="G17" s="61">
        <v>587142.30000000005</v>
      </c>
      <c r="H17" s="208">
        <f t="shared" si="2"/>
        <v>2.2514585771878246</v>
      </c>
      <c r="I17" s="61">
        <v>9875267</v>
      </c>
      <c r="J17" s="208">
        <f t="shared" si="3"/>
        <v>5.2319431464057482</v>
      </c>
      <c r="K17" s="61">
        <v>8820902.5</v>
      </c>
      <c r="L17" s="208">
        <f t="shared" si="4"/>
        <v>7.5698684352793491</v>
      </c>
    </row>
    <row r="18" spans="2:12" ht="13.5" thickBot="1" x14ac:dyDescent="0.25">
      <c r="B18" s="122" t="s">
        <v>0</v>
      </c>
      <c r="C18" s="123">
        <f>SUM(C6:C17)</f>
        <v>380066.19909999997</v>
      </c>
      <c r="D18" s="209">
        <f t="shared" ref="D18:L18" si="5">SUM(D6:D17)</f>
        <v>100</v>
      </c>
      <c r="E18" s="123">
        <f t="shared" si="5"/>
        <v>32759398.700000003</v>
      </c>
      <c r="F18" s="209">
        <f t="shared" si="5"/>
        <v>99.999999999999972</v>
      </c>
      <c r="G18" s="123">
        <f t="shared" si="5"/>
        <v>26078307.899999999</v>
      </c>
      <c r="H18" s="209">
        <f t="shared" si="5"/>
        <v>99.999999999999986</v>
      </c>
      <c r="I18" s="123">
        <f t="shared" si="5"/>
        <v>188749509</v>
      </c>
      <c r="J18" s="209">
        <f t="shared" si="5"/>
        <v>100.00000000000003</v>
      </c>
      <c r="K18" s="123">
        <f t="shared" si="5"/>
        <v>116526496.79999998</v>
      </c>
      <c r="L18" s="209">
        <f t="shared" si="5"/>
        <v>100.00000000000001</v>
      </c>
    </row>
    <row r="20" spans="2:12" x14ac:dyDescent="0.2">
      <c r="B20" s="67" t="s">
        <v>18</v>
      </c>
    </row>
    <row r="21" spans="2:12" x14ac:dyDescent="0.2">
      <c r="B21" s="67" t="s">
        <v>534</v>
      </c>
    </row>
    <row r="22" spans="2:12" x14ac:dyDescent="0.2">
      <c r="B22" s="67" t="s">
        <v>535</v>
      </c>
    </row>
    <row r="23" spans="2:12" x14ac:dyDescent="0.2">
      <c r="B23" s="67" t="s">
        <v>547</v>
      </c>
    </row>
    <row r="24" spans="2:12" x14ac:dyDescent="0.2">
      <c r="B24" s="67" t="s">
        <v>548</v>
      </c>
    </row>
    <row r="26" spans="2:12" x14ac:dyDescent="0.2">
      <c r="B26" s="67"/>
      <c r="C26" s="166"/>
      <c r="D26" s="166"/>
      <c r="E26" s="166"/>
      <c r="F26" s="166"/>
      <c r="G26" s="166"/>
      <c r="H26" s="166"/>
      <c r="I26" s="166"/>
    </row>
    <row r="27" spans="2:12" x14ac:dyDescent="0.2">
      <c r="C27" s="166"/>
      <c r="D27" s="166"/>
      <c r="E27" s="166"/>
      <c r="F27" s="166"/>
      <c r="G27" s="166"/>
      <c r="H27" s="166"/>
      <c r="I27" s="166"/>
    </row>
    <row r="28" spans="2:12" x14ac:dyDescent="0.2">
      <c r="C28" s="222"/>
      <c r="D28" s="222"/>
      <c r="E28" s="222"/>
      <c r="F28" s="222"/>
      <c r="G28" s="222"/>
      <c r="H28" s="222"/>
      <c r="I28" s="222"/>
    </row>
    <row r="29" spans="2:12" x14ac:dyDescent="0.2">
      <c r="C29" s="222"/>
      <c r="D29" s="222"/>
      <c r="E29" s="222"/>
      <c r="F29" s="222"/>
      <c r="G29" s="222"/>
      <c r="H29" s="222"/>
      <c r="I29" s="222"/>
    </row>
    <row r="30" spans="2:12" x14ac:dyDescent="0.2">
      <c r="C30" s="222"/>
      <c r="D30" s="222"/>
      <c r="E30" s="222"/>
      <c r="F30" s="222"/>
      <c r="G30" s="222"/>
      <c r="H30" s="222"/>
      <c r="I30" s="222"/>
    </row>
    <row r="31" spans="2:12" x14ac:dyDescent="0.2">
      <c r="C31" s="222"/>
      <c r="D31" s="222"/>
      <c r="E31" s="222"/>
      <c r="F31" s="222"/>
      <c r="G31" s="222"/>
      <c r="H31" s="222"/>
      <c r="I31" s="222"/>
    </row>
    <row r="32" spans="2:12" x14ac:dyDescent="0.2">
      <c r="C32" s="222"/>
      <c r="D32" s="222"/>
      <c r="E32" s="222"/>
      <c r="F32" s="222"/>
      <c r="G32" s="222"/>
      <c r="H32" s="222"/>
      <c r="I32" s="222"/>
    </row>
    <row r="33" spans="3:9" x14ac:dyDescent="0.2">
      <c r="C33" s="222"/>
      <c r="D33" s="222"/>
      <c r="E33" s="222"/>
      <c r="F33" s="222"/>
      <c r="G33" s="222"/>
      <c r="H33" s="222"/>
      <c r="I33" s="222"/>
    </row>
    <row r="34" spans="3:9" x14ac:dyDescent="0.2">
      <c r="C34" s="222"/>
      <c r="D34" s="222"/>
      <c r="E34" s="222"/>
      <c r="F34" s="222"/>
      <c r="G34" s="222"/>
      <c r="H34" s="222"/>
      <c r="I34" s="222"/>
    </row>
    <row r="35" spans="3:9" x14ac:dyDescent="0.2">
      <c r="C35" s="222"/>
      <c r="D35" s="222"/>
      <c r="E35" s="222"/>
      <c r="F35" s="222"/>
      <c r="G35" s="222"/>
      <c r="H35" s="222"/>
      <c r="I35" s="222"/>
    </row>
    <row r="36" spans="3:9" x14ac:dyDescent="0.2">
      <c r="C36" s="222"/>
      <c r="D36" s="222"/>
      <c r="E36" s="222"/>
      <c r="F36" s="222"/>
      <c r="G36" s="222"/>
      <c r="H36" s="222"/>
      <c r="I36" s="222"/>
    </row>
    <row r="37" spans="3:9" x14ac:dyDescent="0.2">
      <c r="C37" s="222"/>
      <c r="D37" s="222"/>
      <c r="E37" s="222"/>
      <c r="F37" s="222"/>
      <c r="G37" s="222"/>
      <c r="H37" s="222"/>
      <c r="I37" s="222"/>
    </row>
    <row r="38" spans="3:9" x14ac:dyDescent="0.2">
      <c r="C38" s="222"/>
      <c r="D38" s="222"/>
      <c r="E38" s="222"/>
      <c r="F38" s="222"/>
      <c r="G38" s="222"/>
      <c r="H38" s="222"/>
      <c r="I38" s="222"/>
    </row>
    <row r="39" spans="3:9" x14ac:dyDescent="0.2">
      <c r="C39" s="222"/>
      <c r="D39" s="222"/>
      <c r="E39" s="222"/>
      <c r="F39" s="222"/>
      <c r="G39" s="222"/>
      <c r="H39" s="222"/>
      <c r="I39" s="222"/>
    </row>
    <row r="40" spans="3:9" x14ac:dyDescent="0.2">
      <c r="C40" s="222"/>
      <c r="D40" s="222"/>
      <c r="E40" s="222"/>
      <c r="F40" s="222"/>
      <c r="G40" s="222"/>
      <c r="H40" s="222"/>
      <c r="I40" s="222"/>
    </row>
    <row r="41" spans="3:9" x14ac:dyDescent="0.2">
      <c r="C41" s="222"/>
      <c r="D41" s="222"/>
      <c r="E41" s="222"/>
      <c r="F41" s="222"/>
      <c r="G41" s="222"/>
      <c r="H41" s="222"/>
      <c r="I41" s="222"/>
    </row>
    <row r="42" spans="3:9" x14ac:dyDescent="0.2">
      <c r="C42" s="222"/>
      <c r="D42" s="222"/>
      <c r="E42" s="222"/>
      <c r="F42" s="222"/>
      <c r="G42" s="222"/>
      <c r="H42" s="222"/>
      <c r="I42" s="222"/>
    </row>
  </sheetData>
  <mergeCells count="6">
    <mergeCell ref="K4:L4"/>
    <mergeCell ref="B4:B5"/>
    <mergeCell ref="E4:F4"/>
    <mergeCell ref="C4:D4"/>
    <mergeCell ref="G4:H4"/>
    <mergeCell ref="I4:J4"/>
  </mergeCells>
  <phoneticPr fontId="5" type="noConversion"/>
  <pageMargins left="0.78740157480314965" right="0.78740157480314965" top="0.98425196850393704" bottom="0.98425196850393704" header="0.51181102362204722" footer="0.51181102362204722"/>
  <pageSetup paperSize="9" scale="68" orientation="landscape" r:id="rId1"/>
  <headerFooter alignWithMargins="0"/>
  <colBreaks count="1" manualBreakCount="1">
    <brk id="14" max="42"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2AB"/>
    <pageSetUpPr fitToPage="1"/>
  </sheetPr>
  <dimension ref="B1:AF40"/>
  <sheetViews>
    <sheetView showGridLines="0" zoomScaleNormal="100" zoomScaleSheetLayoutView="100" zoomScalePageLayoutView="70" workbookViewId="0">
      <selection activeCell="F30" sqref="F30"/>
    </sheetView>
  </sheetViews>
  <sheetFormatPr baseColWidth="10" defaultRowHeight="12.75" x14ac:dyDescent="0.2"/>
  <cols>
    <col min="1" max="1" width="2.7109375" style="18" customWidth="1"/>
    <col min="2" max="2" width="20.7109375" style="18" customWidth="1"/>
    <col min="3" max="12" width="15.7109375" style="18" customWidth="1"/>
    <col min="13" max="15" width="10.7109375" style="18" customWidth="1"/>
    <col min="16" max="17" width="11.42578125" style="18" customWidth="1"/>
    <col min="18" max="16384" width="11.42578125" style="18"/>
  </cols>
  <sheetData>
    <row r="1" spans="2:32" s="55" customFormat="1" ht="15.75" x14ac:dyDescent="0.2">
      <c r="B1" s="53" t="str">
        <f>Inhaltsverzeichnis!B22&amp;" "&amp;Inhaltsverzeichnis!C22&amp;" "&amp;Inhaltsverzeichnis!D22</f>
        <v>Tabelle 4:  Pflichtige, Einkommen und Vermögen nach Stufe des Reinvermögens, 2017</v>
      </c>
      <c r="C1" s="54"/>
      <c r="D1" s="54"/>
      <c r="E1" s="54"/>
      <c r="F1" s="54"/>
      <c r="G1" s="54"/>
      <c r="H1" s="54"/>
      <c r="I1" s="54"/>
      <c r="J1" s="54"/>
      <c r="K1" s="54"/>
      <c r="L1" s="54"/>
      <c r="M1" s="54"/>
      <c r="N1" s="54"/>
      <c r="O1" s="54"/>
      <c r="P1" s="54"/>
      <c r="Q1" s="54"/>
      <c r="R1" s="54"/>
      <c r="S1" s="54"/>
      <c r="T1" s="54"/>
      <c r="U1" s="54"/>
      <c r="V1" s="54"/>
      <c r="W1" s="54"/>
      <c r="X1" s="53"/>
      <c r="Y1" s="53"/>
      <c r="Z1" s="53"/>
      <c r="AA1" s="53"/>
      <c r="AB1" s="53"/>
      <c r="AC1" s="53"/>
      <c r="AD1" s="53"/>
      <c r="AE1" s="53"/>
      <c r="AF1" s="53"/>
    </row>
    <row r="2" spans="2:32" s="55" customFormat="1" ht="15.75" x14ac:dyDescent="0.2">
      <c r="B2" s="195"/>
      <c r="C2" s="54"/>
      <c r="D2" s="54"/>
      <c r="E2" s="54"/>
      <c r="F2" s="54"/>
      <c r="G2" s="54"/>
      <c r="H2" s="54"/>
      <c r="I2" s="54"/>
      <c r="J2" s="54"/>
      <c r="K2" s="54"/>
      <c r="L2" s="54"/>
      <c r="M2" s="54"/>
      <c r="N2" s="54"/>
      <c r="O2" s="54"/>
      <c r="P2" s="54"/>
      <c r="Q2" s="54"/>
      <c r="R2" s="54"/>
      <c r="S2" s="54"/>
      <c r="T2" s="54"/>
      <c r="U2" s="54"/>
      <c r="V2" s="54"/>
      <c r="W2" s="54"/>
      <c r="X2" s="53"/>
      <c r="Y2" s="53"/>
      <c r="Z2" s="53"/>
      <c r="AA2" s="53"/>
      <c r="AB2" s="53"/>
      <c r="AC2" s="53"/>
      <c r="AD2" s="53"/>
      <c r="AE2" s="53"/>
      <c r="AF2" s="53"/>
    </row>
    <row r="4" spans="2:32" ht="14.25" x14ac:dyDescent="0.2">
      <c r="B4" s="279" t="s">
        <v>566</v>
      </c>
      <c r="C4" s="281" t="s">
        <v>471</v>
      </c>
      <c r="D4" s="275"/>
      <c r="E4" s="278" t="s">
        <v>358</v>
      </c>
      <c r="F4" s="277"/>
      <c r="G4" s="278" t="s">
        <v>472</v>
      </c>
      <c r="H4" s="275"/>
      <c r="I4" s="278" t="s">
        <v>473</v>
      </c>
      <c r="J4" s="275"/>
      <c r="K4" s="278" t="s">
        <v>474</v>
      </c>
      <c r="L4" s="275"/>
    </row>
    <row r="5" spans="2:32" ht="28.5" customHeight="1" x14ac:dyDescent="0.2">
      <c r="B5" s="280"/>
      <c r="C5" s="117" t="s">
        <v>1</v>
      </c>
      <c r="D5" s="117" t="s">
        <v>514</v>
      </c>
      <c r="E5" s="186" t="s">
        <v>565</v>
      </c>
      <c r="F5" s="146" t="s">
        <v>514</v>
      </c>
      <c r="G5" s="186" t="s">
        <v>565</v>
      </c>
      <c r="H5" s="146" t="s">
        <v>514</v>
      </c>
      <c r="I5" s="186" t="s">
        <v>565</v>
      </c>
      <c r="J5" s="146" t="s">
        <v>514</v>
      </c>
      <c r="K5" s="186" t="s">
        <v>565</v>
      </c>
      <c r="L5" s="146" t="s">
        <v>514</v>
      </c>
    </row>
    <row r="6" spans="2:32" x14ac:dyDescent="0.2">
      <c r="B6" s="92">
        <v>0</v>
      </c>
      <c r="C6" s="77">
        <v>73285.511299999998</v>
      </c>
      <c r="D6" s="208">
        <f>C6/SUM($C$6:$C$16)*100</f>
        <v>19.282301724009162</v>
      </c>
      <c r="E6" s="77">
        <v>6270115.7999999998</v>
      </c>
      <c r="F6" s="208">
        <f>E6/SUM($E$6:$E$16)*100</f>
        <v>19.139898867741127</v>
      </c>
      <c r="G6" s="77">
        <v>4806881.3</v>
      </c>
      <c r="H6" s="208">
        <f>G6/SUM($G$6:$G$16)*100</f>
        <v>18.432489178362339</v>
      </c>
      <c r="I6" s="77">
        <v>17663708</v>
      </c>
      <c r="J6" s="208">
        <f>I6/SUM($I$6:$I$16)*100</f>
        <v>9.3582801883830058</v>
      </c>
      <c r="K6" s="100">
        <v>0</v>
      </c>
      <c r="L6" s="208">
        <f>K6/SUM($K$6:$K$16)*100</f>
        <v>0</v>
      </c>
    </row>
    <row r="7" spans="2:32" x14ac:dyDescent="0.2">
      <c r="B7" s="103" t="s">
        <v>29</v>
      </c>
      <c r="C7" s="77">
        <v>96278.621499999994</v>
      </c>
      <c r="D7" s="208">
        <f t="shared" ref="D7:D16" si="0">C7/SUM($C$6:$C$16)*100</f>
        <v>25.332066276170956</v>
      </c>
      <c r="E7" s="77">
        <v>4662422.5</v>
      </c>
      <c r="F7" s="208">
        <f t="shared" ref="F7:F16" si="1">E7/SUM($E$6:$E$16)*100</f>
        <v>14.232320099842614</v>
      </c>
      <c r="G7" s="77">
        <v>3663920</v>
      </c>
      <c r="H7" s="208">
        <f t="shared" ref="H7:H16" si="2">G7/SUM($G$6:$G$16)*100</f>
        <v>14.049684511740562</v>
      </c>
      <c r="I7" s="77">
        <v>3610431</v>
      </c>
      <c r="J7" s="208">
        <f t="shared" ref="J7:J16" si="3">I7/SUM($I$6:$I$16)*100</f>
        <v>1.9128160915490589</v>
      </c>
      <c r="K7" s="77">
        <v>829617.8</v>
      </c>
      <c r="L7" s="208">
        <f t="shared" ref="L7:L16" si="4">K7/SUM($K$6:$K$16)*100</f>
        <v>0.71195635566382209</v>
      </c>
    </row>
    <row r="8" spans="2:32" x14ac:dyDescent="0.2">
      <c r="B8" s="88" t="s">
        <v>30</v>
      </c>
      <c r="C8" s="77">
        <v>32320.337599999999</v>
      </c>
      <c r="D8" s="208">
        <f t="shared" si="0"/>
        <v>8.5038705519004569</v>
      </c>
      <c r="E8" s="77">
        <v>2153682.2000000002</v>
      </c>
      <c r="F8" s="208">
        <f t="shared" si="1"/>
        <v>6.5742421378013809</v>
      </c>
      <c r="G8" s="77">
        <v>1696174</v>
      </c>
      <c r="H8" s="208">
        <f t="shared" si="2"/>
        <v>6.5041566347019142</v>
      </c>
      <c r="I8" s="77">
        <v>3769111</v>
      </c>
      <c r="J8" s="208">
        <f t="shared" si="3"/>
        <v>1.9968851839668351</v>
      </c>
      <c r="K8" s="77">
        <v>1170494.5</v>
      </c>
      <c r="L8" s="208">
        <f t="shared" si="4"/>
        <v>1.0044878479518489</v>
      </c>
      <c r="N8" s="196"/>
    </row>
    <row r="9" spans="2:32" x14ac:dyDescent="0.2">
      <c r="B9" s="88" t="s">
        <v>31</v>
      </c>
      <c r="C9" s="77">
        <v>35405.172200000001</v>
      </c>
      <c r="D9" s="208">
        <f t="shared" si="0"/>
        <v>9.3155277331182553</v>
      </c>
      <c r="E9" s="77">
        <v>2807360.7</v>
      </c>
      <c r="F9" s="208">
        <f t="shared" si="1"/>
        <v>8.5696343731436251</v>
      </c>
      <c r="G9" s="77">
        <v>2212170.9</v>
      </c>
      <c r="H9" s="208">
        <f t="shared" si="2"/>
        <v>8.4828007246482393</v>
      </c>
      <c r="I9" s="77">
        <v>7302944</v>
      </c>
      <c r="J9" s="208">
        <f t="shared" si="3"/>
        <v>3.8691194483100912</v>
      </c>
      <c r="K9" s="77">
        <v>2565965.7000000002</v>
      </c>
      <c r="L9" s="208">
        <f t="shared" si="4"/>
        <v>2.2020448314035308</v>
      </c>
    </row>
    <row r="10" spans="2:32" x14ac:dyDescent="0.2">
      <c r="B10" s="88" t="s">
        <v>32</v>
      </c>
      <c r="C10" s="77">
        <v>48193.185700000002</v>
      </c>
      <c r="D10" s="208">
        <f t="shared" si="0"/>
        <v>12.680208287072478</v>
      </c>
      <c r="E10" s="77">
        <v>4526608.3</v>
      </c>
      <c r="F10" s="208">
        <f t="shared" si="1"/>
        <v>13.817739231527042</v>
      </c>
      <c r="G10" s="77">
        <v>3586539.6</v>
      </c>
      <c r="H10" s="208">
        <f t="shared" si="2"/>
        <v>13.752961273407768</v>
      </c>
      <c r="I10" s="77">
        <v>18476165</v>
      </c>
      <c r="J10" s="208">
        <f t="shared" si="3"/>
        <v>9.7887221005235983</v>
      </c>
      <c r="K10" s="77">
        <v>7905606.7999999998</v>
      </c>
      <c r="L10" s="208">
        <f t="shared" si="4"/>
        <v>6.7843855407142053</v>
      </c>
      <c r="P10" s="25"/>
      <c r="Q10" s="26"/>
      <c r="R10" s="26"/>
      <c r="S10" s="26"/>
      <c r="T10" s="26"/>
    </row>
    <row r="11" spans="2:32" x14ac:dyDescent="0.2">
      <c r="B11" s="88" t="s">
        <v>33</v>
      </c>
      <c r="C11" s="77">
        <v>37362.940399999999</v>
      </c>
      <c r="D11" s="208">
        <f t="shared" si="0"/>
        <v>9.8306401539559385</v>
      </c>
      <c r="E11" s="77">
        <v>3825730.3</v>
      </c>
      <c r="F11" s="208">
        <f t="shared" si="1"/>
        <v>11.678267734266234</v>
      </c>
      <c r="G11" s="77">
        <v>3058415.2</v>
      </c>
      <c r="H11" s="208">
        <f t="shared" si="2"/>
        <v>11.727813016089849</v>
      </c>
      <c r="I11" s="77">
        <v>23896367</v>
      </c>
      <c r="J11" s="208">
        <f t="shared" si="3"/>
        <v>12.660359754046514</v>
      </c>
      <c r="K11" s="77">
        <v>13472199</v>
      </c>
      <c r="L11" s="208">
        <f t="shared" si="4"/>
        <v>11.561489764103165</v>
      </c>
      <c r="P11" s="26"/>
      <c r="Q11" s="27"/>
      <c r="R11" s="27"/>
      <c r="S11" s="27"/>
      <c r="T11" s="27"/>
    </row>
    <row r="12" spans="2:32" x14ac:dyDescent="0.2">
      <c r="B12" s="88" t="s">
        <v>34</v>
      </c>
      <c r="C12" s="77">
        <v>20175.7343</v>
      </c>
      <c r="D12" s="208">
        <f t="shared" si="0"/>
        <v>5.3084789800196264</v>
      </c>
      <c r="E12" s="77">
        <v>2198757.7999999998</v>
      </c>
      <c r="F12" s="208">
        <f t="shared" si="1"/>
        <v>6.71183806950694</v>
      </c>
      <c r="G12" s="77">
        <v>1780659.6</v>
      </c>
      <c r="H12" s="208">
        <f t="shared" si="2"/>
        <v>6.8281255056884831</v>
      </c>
      <c r="I12" s="77">
        <v>18331332</v>
      </c>
      <c r="J12" s="208">
        <f t="shared" si="3"/>
        <v>9.7119891860911309</v>
      </c>
      <c r="K12" s="77">
        <v>12381240.1</v>
      </c>
      <c r="L12" s="208">
        <f t="shared" si="4"/>
        <v>10.62525729341243</v>
      </c>
      <c r="P12" s="26"/>
      <c r="Q12" s="27"/>
      <c r="R12" s="27"/>
      <c r="S12" s="27"/>
      <c r="T12" s="27"/>
    </row>
    <row r="13" spans="2:32" x14ac:dyDescent="0.2">
      <c r="B13" s="88" t="s">
        <v>35</v>
      </c>
      <c r="C13" s="77">
        <v>11753.6739</v>
      </c>
      <c r="D13" s="208">
        <f t="shared" si="0"/>
        <v>3.092533332784587</v>
      </c>
      <c r="E13" s="77">
        <v>1384320.2</v>
      </c>
      <c r="F13" s="208">
        <f t="shared" si="1"/>
        <v>4.2257191850541522</v>
      </c>
      <c r="G13" s="77">
        <v>1131561.6000000001</v>
      </c>
      <c r="H13" s="208">
        <f t="shared" si="2"/>
        <v>4.339091324483169</v>
      </c>
      <c r="I13" s="77">
        <v>13852457</v>
      </c>
      <c r="J13" s="208">
        <f t="shared" si="3"/>
        <v>7.3390691186430104</v>
      </c>
      <c r="K13" s="77">
        <v>10151466</v>
      </c>
      <c r="L13" s="208">
        <f t="shared" si="4"/>
        <v>8.7117233236861562</v>
      </c>
      <c r="P13" s="26"/>
      <c r="Q13" s="27"/>
      <c r="R13" s="27"/>
      <c r="S13" s="27"/>
      <c r="T13" s="27"/>
    </row>
    <row r="14" spans="2:32" x14ac:dyDescent="0.2">
      <c r="B14" s="88" t="s">
        <v>36</v>
      </c>
      <c r="C14" s="77">
        <v>23379.816999999999</v>
      </c>
      <c r="D14" s="208">
        <f t="shared" si="0"/>
        <v>6.1515117742805288</v>
      </c>
      <c r="E14" s="77">
        <v>3789833.4</v>
      </c>
      <c r="F14" s="208">
        <f t="shared" si="1"/>
        <v>11.568690326514783</v>
      </c>
      <c r="G14" s="77">
        <v>3129929.7</v>
      </c>
      <c r="H14" s="208">
        <f t="shared" si="2"/>
        <v>12.002042847258343</v>
      </c>
      <c r="I14" s="77">
        <v>53527121</v>
      </c>
      <c r="J14" s="208">
        <f t="shared" si="3"/>
        <v>28.358813222879359</v>
      </c>
      <c r="K14" s="77">
        <v>42676090.799999997</v>
      </c>
      <c r="L14" s="208">
        <f t="shared" si="4"/>
        <v>36.623507933347568</v>
      </c>
      <c r="P14" s="26"/>
      <c r="Q14" s="27"/>
      <c r="R14" s="27"/>
      <c r="S14" s="27"/>
      <c r="T14" s="27"/>
    </row>
    <row r="15" spans="2:32" x14ac:dyDescent="0.2">
      <c r="B15" s="88" t="s">
        <v>37</v>
      </c>
      <c r="C15" s="77">
        <v>1284.8039000000001</v>
      </c>
      <c r="D15" s="208">
        <f t="shared" si="0"/>
        <v>0.33804739868115924</v>
      </c>
      <c r="E15" s="77">
        <v>531526.6</v>
      </c>
      <c r="F15" s="208">
        <f t="shared" si="1"/>
        <v>1.6225163448359743</v>
      </c>
      <c r="G15" s="77">
        <v>458081.9</v>
      </c>
      <c r="H15" s="208">
        <f t="shared" si="2"/>
        <v>1.7565629641309553</v>
      </c>
      <c r="I15" s="77">
        <v>10176807</v>
      </c>
      <c r="J15" s="208">
        <f t="shared" si="3"/>
        <v>5.3916998248101411</v>
      </c>
      <c r="K15" s="77">
        <v>8704879.0999999996</v>
      </c>
      <c r="L15" s="208">
        <f t="shared" si="4"/>
        <v>7.4703001798300015</v>
      </c>
      <c r="P15" s="26"/>
      <c r="Q15" s="27"/>
      <c r="R15" s="27"/>
      <c r="S15" s="27"/>
      <c r="T15" s="27"/>
    </row>
    <row r="16" spans="2:32" x14ac:dyDescent="0.2">
      <c r="B16" s="92" t="s">
        <v>506</v>
      </c>
      <c r="C16" s="77">
        <v>626.40150000000006</v>
      </c>
      <c r="D16" s="208">
        <f t="shared" si="0"/>
        <v>0.16481378800685159</v>
      </c>
      <c r="E16" s="77">
        <v>609041</v>
      </c>
      <c r="F16" s="208">
        <f t="shared" si="1"/>
        <v>1.8591336297661236</v>
      </c>
      <c r="G16" s="77">
        <v>553974.19999999995</v>
      </c>
      <c r="H16" s="208">
        <f t="shared" si="2"/>
        <v>2.1242720194883806</v>
      </c>
      <c r="I16" s="77">
        <v>18143067</v>
      </c>
      <c r="J16" s="208">
        <f t="shared" si="3"/>
        <v>9.6122458807972535</v>
      </c>
      <c r="K16" s="77">
        <v>16668937</v>
      </c>
      <c r="L16" s="208">
        <f t="shared" si="4"/>
        <v>14.304846929887283</v>
      </c>
      <c r="P16" s="26"/>
      <c r="Q16" s="27"/>
      <c r="R16" s="27"/>
      <c r="S16" s="27"/>
      <c r="T16" s="27"/>
    </row>
    <row r="17" spans="2:20" ht="13.5" thickBot="1" x14ac:dyDescent="0.25">
      <c r="B17" s="122" t="s">
        <v>0</v>
      </c>
      <c r="C17" s="123">
        <f>SUM(C6:C16)</f>
        <v>380066.19929999998</v>
      </c>
      <c r="D17" s="209">
        <f t="shared" ref="D17:L17" si="5">SUM(D6:D16)</f>
        <v>99.999999999999986</v>
      </c>
      <c r="E17" s="123">
        <f t="shared" si="5"/>
        <v>32759398.800000001</v>
      </c>
      <c r="F17" s="209">
        <f t="shared" si="5"/>
        <v>99.999999999999986</v>
      </c>
      <c r="G17" s="123">
        <f t="shared" si="5"/>
        <v>26078308</v>
      </c>
      <c r="H17" s="209">
        <f t="shared" si="5"/>
        <v>99.999999999999986</v>
      </c>
      <c r="I17" s="123">
        <f t="shared" si="5"/>
        <v>188749510</v>
      </c>
      <c r="J17" s="209">
        <f t="shared" si="5"/>
        <v>100</v>
      </c>
      <c r="K17" s="123">
        <f t="shared" si="5"/>
        <v>116526496.79999998</v>
      </c>
      <c r="L17" s="209">
        <f t="shared" si="5"/>
        <v>100.00000000000003</v>
      </c>
      <c r="P17" s="26"/>
      <c r="Q17" s="27"/>
      <c r="R17" s="27"/>
      <c r="S17" s="27"/>
      <c r="T17" s="27"/>
    </row>
    <row r="18" spans="2:20" x14ac:dyDescent="0.2">
      <c r="P18" s="26"/>
      <c r="Q18" s="27"/>
      <c r="R18" s="27"/>
      <c r="S18" s="27"/>
      <c r="T18" s="27"/>
    </row>
    <row r="19" spans="2:20" x14ac:dyDescent="0.2">
      <c r="B19" s="67" t="s">
        <v>18</v>
      </c>
      <c r="P19" s="26"/>
      <c r="Q19" s="27"/>
      <c r="R19" s="27"/>
      <c r="S19" s="27"/>
      <c r="T19" s="27"/>
    </row>
    <row r="20" spans="2:20" x14ac:dyDescent="0.2">
      <c r="B20" s="67" t="s">
        <v>534</v>
      </c>
    </row>
    <row r="21" spans="2:20" x14ac:dyDescent="0.2">
      <c r="B21" s="67" t="s">
        <v>535</v>
      </c>
    </row>
    <row r="22" spans="2:20" x14ac:dyDescent="0.2">
      <c r="B22" s="67" t="s">
        <v>547</v>
      </c>
    </row>
    <row r="23" spans="2:20" x14ac:dyDescent="0.2">
      <c r="B23" s="67" t="s">
        <v>548</v>
      </c>
    </row>
    <row r="26" spans="2:20" x14ac:dyDescent="0.2">
      <c r="C26" s="222"/>
      <c r="D26" s="222"/>
      <c r="E26" s="222"/>
      <c r="F26" s="222"/>
      <c r="G26" s="222"/>
      <c r="H26" s="222"/>
      <c r="I26" s="222"/>
    </row>
    <row r="27" spans="2:20" x14ac:dyDescent="0.2">
      <c r="C27" s="222"/>
      <c r="D27" s="222"/>
      <c r="E27" s="222"/>
      <c r="F27" s="222"/>
      <c r="G27" s="222"/>
      <c r="H27" s="222"/>
      <c r="I27" s="222"/>
    </row>
    <row r="28" spans="2:20" x14ac:dyDescent="0.2">
      <c r="C28" s="222"/>
      <c r="D28" s="222"/>
      <c r="E28" s="222"/>
      <c r="F28" s="222"/>
      <c r="G28" s="222"/>
      <c r="H28" s="222"/>
      <c r="I28" s="222"/>
    </row>
    <row r="29" spans="2:20" x14ac:dyDescent="0.2">
      <c r="C29" s="222"/>
      <c r="D29" s="222"/>
      <c r="E29" s="222"/>
      <c r="F29" s="222"/>
      <c r="G29" s="222"/>
      <c r="H29" s="222"/>
      <c r="I29" s="222"/>
    </row>
    <row r="30" spans="2:20" x14ac:dyDescent="0.2">
      <c r="C30" s="222"/>
      <c r="D30" s="222"/>
      <c r="E30" s="222"/>
      <c r="F30" s="222"/>
      <c r="G30" s="222"/>
      <c r="H30" s="222"/>
      <c r="I30" s="222"/>
    </row>
    <row r="31" spans="2:20" x14ac:dyDescent="0.2">
      <c r="C31" s="222"/>
      <c r="D31" s="222"/>
      <c r="E31" s="222"/>
      <c r="F31" s="222"/>
      <c r="G31" s="222"/>
      <c r="H31" s="222"/>
      <c r="I31" s="222"/>
    </row>
    <row r="32" spans="2:20" x14ac:dyDescent="0.2">
      <c r="C32" s="222"/>
      <c r="D32" s="222"/>
      <c r="E32" s="222"/>
      <c r="F32" s="222"/>
      <c r="G32" s="222"/>
      <c r="H32" s="222"/>
      <c r="I32" s="222"/>
    </row>
    <row r="33" spans="3:9" x14ac:dyDescent="0.2">
      <c r="C33" s="222"/>
      <c r="D33" s="222"/>
      <c r="E33" s="222"/>
      <c r="F33" s="222"/>
      <c r="G33" s="222"/>
      <c r="H33" s="222"/>
      <c r="I33" s="222"/>
    </row>
    <row r="34" spans="3:9" x14ac:dyDescent="0.2">
      <c r="C34" s="222"/>
      <c r="D34" s="222"/>
      <c r="E34" s="222"/>
      <c r="F34" s="222"/>
      <c r="G34" s="222"/>
      <c r="H34" s="222"/>
      <c r="I34" s="222"/>
    </row>
    <row r="35" spans="3:9" x14ac:dyDescent="0.2">
      <c r="C35" s="222"/>
      <c r="D35" s="222"/>
      <c r="E35" s="222"/>
      <c r="F35" s="222"/>
      <c r="G35" s="222"/>
      <c r="H35" s="222"/>
      <c r="I35" s="222"/>
    </row>
    <row r="36" spans="3:9" x14ac:dyDescent="0.2">
      <c r="C36" s="222"/>
      <c r="D36" s="222"/>
      <c r="E36" s="222"/>
      <c r="F36" s="222"/>
      <c r="G36" s="222"/>
      <c r="H36" s="222"/>
      <c r="I36" s="222"/>
    </row>
    <row r="37" spans="3:9" x14ac:dyDescent="0.2">
      <c r="C37" s="222"/>
      <c r="D37" s="222"/>
      <c r="E37" s="222"/>
      <c r="F37" s="222"/>
      <c r="G37" s="222"/>
      <c r="H37" s="222"/>
      <c r="I37" s="222"/>
    </row>
    <row r="38" spans="3:9" x14ac:dyDescent="0.2">
      <c r="C38" s="222"/>
      <c r="D38" s="222"/>
      <c r="E38" s="222"/>
      <c r="F38" s="222"/>
      <c r="G38" s="222"/>
      <c r="H38" s="222"/>
      <c r="I38" s="222"/>
    </row>
    <row r="39" spans="3:9" x14ac:dyDescent="0.2">
      <c r="C39" s="222"/>
      <c r="D39" s="222"/>
      <c r="E39" s="222"/>
      <c r="F39" s="222"/>
      <c r="G39" s="222"/>
      <c r="H39" s="222"/>
      <c r="I39" s="222"/>
    </row>
    <row r="40" spans="3:9" x14ac:dyDescent="0.2">
      <c r="C40" s="222"/>
      <c r="D40" s="222"/>
      <c r="E40" s="222"/>
      <c r="F40" s="222"/>
      <c r="G40" s="222"/>
      <c r="H40" s="222"/>
      <c r="I40" s="222"/>
    </row>
  </sheetData>
  <mergeCells count="6">
    <mergeCell ref="K4:L4"/>
    <mergeCell ref="B4:B5"/>
    <mergeCell ref="C4:D4"/>
    <mergeCell ref="E4:F4"/>
    <mergeCell ref="G4:H4"/>
    <mergeCell ref="I4:J4"/>
  </mergeCells>
  <phoneticPr fontId="5" type="noConversion"/>
  <pageMargins left="0.78740157480314965" right="0.78740157480314965" top="0.98425196850393704" bottom="0.98425196850393704" header="0.51181102362204722" footer="0.51181102362204722"/>
  <pageSetup paperSize="9" scale="68"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2AB"/>
    <pageSetUpPr fitToPage="1"/>
  </sheetPr>
  <dimension ref="B1:AF43"/>
  <sheetViews>
    <sheetView showGridLines="0" zoomScaleNormal="100" zoomScaleSheetLayoutView="100" workbookViewId="0">
      <selection activeCell="G41" sqref="G41"/>
    </sheetView>
  </sheetViews>
  <sheetFormatPr baseColWidth="10" defaultRowHeight="12.75" x14ac:dyDescent="0.2"/>
  <cols>
    <col min="1" max="1" width="2.7109375" style="18" customWidth="1"/>
    <col min="2" max="2" width="20.7109375" style="18" customWidth="1"/>
    <col min="3" max="16" width="10.7109375" style="18" customWidth="1"/>
    <col min="17" max="16384" width="11.42578125" style="18"/>
  </cols>
  <sheetData>
    <row r="1" spans="2:32" s="55" customFormat="1" ht="15.75" x14ac:dyDescent="0.2">
      <c r="B1" s="95" t="str">
        <f>Inhaltsverzeichnis!B23&amp;" "&amp;Inhaltsverzeichnis!C23&amp;" "&amp;Inhaltsverzeichnis!D23</f>
        <v>Tabelle 5:  Pflichtige nach Reineinkommens- und Reinvermögensstufe, in Promille, 2017</v>
      </c>
      <c r="C1" s="18"/>
      <c r="D1" s="18"/>
      <c r="E1" s="18"/>
      <c r="F1" s="18"/>
      <c r="G1" s="18"/>
      <c r="H1" s="18"/>
      <c r="I1" s="18"/>
      <c r="J1" s="18"/>
      <c r="K1" s="18"/>
      <c r="L1" s="18"/>
      <c r="M1" s="18"/>
      <c r="N1" s="18"/>
      <c r="O1" s="18"/>
      <c r="P1" s="18"/>
      <c r="Q1" s="18"/>
      <c r="R1" s="18"/>
      <c r="S1" s="18"/>
      <c r="T1" s="95"/>
      <c r="U1" s="95"/>
      <c r="V1" s="95"/>
      <c r="W1" s="95"/>
      <c r="X1" s="95"/>
      <c r="Y1" s="95"/>
      <c r="Z1" s="95"/>
      <c r="AA1" s="95"/>
      <c r="AB1" s="95"/>
      <c r="AC1" s="95"/>
      <c r="AD1" s="95"/>
      <c r="AE1" s="95"/>
      <c r="AF1" s="95"/>
    </row>
    <row r="2" spans="2:32" s="55" customFormat="1" ht="15.75" x14ac:dyDescent="0.2">
      <c r="B2" s="195"/>
      <c r="C2" s="18"/>
      <c r="D2" s="18"/>
      <c r="E2" s="18"/>
      <c r="F2" s="18"/>
      <c r="G2" s="18"/>
      <c r="H2" s="18"/>
      <c r="I2" s="18"/>
      <c r="J2" s="18"/>
      <c r="K2" s="18"/>
      <c r="L2" s="18"/>
      <c r="M2" s="18"/>
      <c r="N2" s="18"/>
      <c r="O2" s="18"/>
      <c r="P2" s="18"/>
      <c r="Q2" s="18"/>
      <c r="R2" s="18"/>
      <c r="S2" s="18"/>
      <c r="T2" s="95"/>
      <c r="U2" s="95"/>
      <c r="V2" s="95"/>
      <c r="W2" s="95"/>
      <c r="X2" s="95"/>
      <c r="Y2" s="95"/>
      <c r="Z2" s="95"/>
      <c r="AA2" s="95"/>
      <c r="AB2" s="95"/>
      <c r="AC2" s="95"/>
      <c r="AD2" s="95"/>
      <c r="AE2" s="95"/>
      <c r="AF2" s="95"/>
    </row>
    <row r="4" spans="2:32" s="57" customFormat="1" x14ac:dyDescent="0.2">
      <c r="B4" s="282" t="s">
        <v>567</v>
      </c>
      <c r="C4" s="275" t="s">
        <v>688</v>
      </c>
      <c r="D4" s="275"/>
      <c r="E4" s="275"/>
      <c r="F4" s="275"/>
      <c r="G4" s="275"/>
      <c r="H4" s="275"/>
      <c r="I4" s="275"/>
      <c r="J4" s="275"/>
      <c r="K4" s="275"/>
      <c r="L4" s="275"/>
      <c r="M4" s="275"/>
      <c r="N4" s="276"/>
    </row>
    <row r="5" spans="2:32" s="57" customFormat="1" ht="30" customHeight="1" x14ac:dyDescent="0.2">
      <c r="B5" s="276"/>
      <c r="C5" s="125" t="s">
        <v>5</v>
      </c>
      <c r="D5" s="125" t="s">
        <v>106</v>
      </c>
      <c r="E5" s="124" t="s">
        <v>107</v>
      </c>
      <c r="F5" s="124" t="s">
        <v>108</v>
      </c>
      <c r="G5" s="124" t="s">
        <v>109</v>
      </c>
      <c r="H5" s="124" t="s">
        <v>110</v>
      </c>
      <c r="I5" s="124" t="s">
        <v>111</v>
      </c>
      <c r="J5" s="124" t="s">
        <v>112</v>
      </c>
      <c r="K5" s="124" t="s">
        <v>113</v>
      </c>
      <c r="L5" s="124" t="s">
        <v>12</v>
      </c>
      <c r="M5" s="124" t="s">
        <v>568</v>
      </c>
      <c r="N5" s="184" t="s">
        <v>0</v>
      </c>
    </row>
    <row r="6" spans="2:32" x14ac:dyDescent="0.2">
      <c r="B6" s="97">
        <v>0</v>
      </c>
      <c r="C6" s="113">
        <v>12.5</v>
      </c>
      <c r="D6" s="113">
        <v>22.4</v>
      </c>
      <c r="E6" s="113">
        <v>4.5</v>
      </c>
      <c r="F6" s="113">
        <v>3.3</v>
      </c>
      <c r="G6" s="113">
        <v>1.8</v>
      </c>
      <c r="H6" s="113">
        <v>1</v>
      </c>
      <c r="I6" s="113">
        <v>0.5</v>
      </c>
      <c r="J6" s="113">
        <v>0.3</v>
      </c>
      <c r="K6" s="113">
        <v>0.6</v>
      </c>
      <c r="L6" s="113">
        <v>0.1</v>
      </c>
      <c r="M6" s="113">
        <v>0</v>
      </c>
      <c r="N6" s="114">
        <f>SUM(C6:M6)</f>
        <v>46.999999999999993</v>
      </c>
      <c r="P6" s="115"/>
    </row>
    <row r="7" spans="2:32" x14ac:dyDescent="0.2">
      <c r="B7" s="70" t="s">
        <v>102</v>
      </c>
      <c r="C7" s="113">
        <v>10.8</v>
      </c>
      <c r="D7" s="113">
        <v>35.4</v>
      </c>
      <c r="E7" s="113">
        <v>5.2</v>
      </c>
      <c r="F7" s="113">
        <v>2.9</v>
      </c>
      <c r="G7" s="113">
        <v>1.5</v>
      </c>
      <c r="H7" s="113">
        <v>0.8</v>
      </c>
      <c r="I7" s="113">
        <v>0.4</v>
      </c>
      <c r="J7" s="113">
        <v>0.2</v>
      </c>
      <c r="K7" s="113">
        <v>0.3</v>
      </c>
      <c r="L7" s="113">
        <v>0</v>
      </c>
      <c r="M7" s="113">
        <v>0</v>
      </c>
      <c r="N7" s="114">
        <f t="shared" ref="N7:N17" si="0">SUM(C7:M7)</f>
        <v>57.5</v>
      </c>
      <c r="P7" s="115"/>
    </row>
    <row r="8" spans="2:32" x14ac:dyDescent="0.2">
      <c r="B8" s="56" t="s">
        <v>101</v>
      </c>
      <c r="C8" s="113">
        <v>10.7</v>
      </c>
      <c r="D8" s="113">
        <v>25.2</v>
      </c>
      <c r="E8" s="113">
        <v>5.7</v>
      </c>
      <c r="F8" s="113">
        <v>4.2</v>
      </c>
      <c r="G8" s="113">
        <v>3.3</v>
      </c>
      <c r="H8" s="113">
        <v>1.8</v>
      </c>
      <c r="I8" s="113">
        <v>0.9</v>
      </c>
      <c r="J8" s="113">
        <v>0.4</v>
      </c>
      <c r="K8" s="113">
        <v>0.6</v>
      </c>
      <c r="L8" s="113">
        <v>0</v>
      </c>
      <c r="M8" s="113">
        <v>0</v>
      </c>
      <c r="N8" s="114">
        <f t="shared" si="0"/>
        <v>52.8</v>
      </c>
      <c r="P8" s="115"/>
    </row>
    <row r="9" spans="2:32" x14ac:dyDescent="0.2">
      <c r="B9" s="56" t="s">
        <v>100</v>
      </c>
      <c r="C9" s="113">
        <v>11.8</v>
      </c>
      <c r="D9" s="113">
        <v>26.4</v>
      </c>
      <c r="E9" s="113">
        <v>7.4</v>
      </c>
      <c r="F9" s="113">
        <v>6.9</v>
      </c>
      <c r="G9" s="113">
        <v>8.1999999999999993</v>
      </c>
      <c r="H9" s="113">
        <v>5.6</v>
      </c>
      <c r="I9" s="113">
        <v>2.2000000000000002</v>
      </c>
      <c r="J9" s="113">
        <v>1</v>
      </c>
      <c r="K9" s="113">
        <v>1.2</v>
      </c>
      <c r="L9" s="113">
        <v>0</v>
      </c>
      <c r="M9" s="113">
        <v>0</v>
      </c>
      <c r="N9" s="114">
        <f t="shared" si="0"/>
        <v>70.7</v>
      </c>
      <c r="P9" s="115"/>
    </row>
    <row r="10" spans="2:32" x14ac:dyDescent="0.2">
      <c r="B10" s="56" t="s">
        <v>99</v>
      </c>
      <c r="C10" s="113">
        <v>36.6</v>
      </c>
      <c r="D10" s="113">
        <v>66.3</v>
      </c>
      <c r="E10" s="113">
        <v>21</v>
      </c>
      <c r="F10" s="113">
        <v>20.6</v>
      </c>
      <c r="G10" s="113">
        <v>24.4</v>
      </c>
      <c r="H10" s="113">
        <v>18.8</v>
      </c>
      <c r="I10" s="113">
        <v>9.6</v>
      </c>
      <c r="J10" s="113">
        <v>4.8</v>
      </c>
      <c r="K10" s="113">
        <v>5.5</v>
      </c>
      <c r="L10" s="113">
        <v>0.1</v>
      </c>
      <c r="M10" s="113">
        <v>0</v>
      </c>
      <c r="N10" s="114">
        <f t="shared" si="0"/>
        <v>207.70000000000002</v>
      </c>
      <c r="P10" s="115"/>
    </row>
    <row r="11" spans="2:32" x14ac:dyDescent="0.2">
      <c r="B11" s="56" t="s">
        <v>98</v>
      </c>
      <c r="C11" s="113">
        <v>42.7</v>
      </c>
      <c r="D11" s="113">
        <v>50.8</v>
      </c>
      <c r="E11" s="113">
        <v>23.2</v>
      </c>
      <c r="F11" s="113">
        <v>27.2</v>
      </c>
      <c r="G11" s="113">
        <v>34.5</v>
      </c>
      <c r="H11" s="113">
        <v>24.4</v>
      </c>
      <c r="I11" s="113">
        <v>13.1</v>
      </c>
      <c r="J11" s="113">
        <v>7.3</v>
      </c>
      <c r="K11" s="113">
        <v>11.1</v>
      </c>
      <c r="L11" s="113">
        <v>0.1</v>
      </c>
      <c r="M11" s="113">
        <v>0</v>
      </c>
      <c r="N11" s="114">
        <f t="shared" si="0"/>
        <v>234.4</v>
      </c>
      <c r="P11" s="115"/>
    </row>
    <row r="12" spans="2:32" x14ac:dyDescent="0.2">
      <c r="B12" s="56" t="s">
        <v>97</v>
      </c>
      <c r="C12" s="113">
        <v>31</v>
      </c>
      <c r="D12" s="113">
        <v>17.100000000000001</v>
      </c>
      <c r="E12" s="113">
        <v>10.5</v>
      </c>
      <c r="F12" s="113">
        <v>14.6</v>
      </c>
      <c r="G12" s="113">
        <v>25.5</v>
      </c>
      <c r="H12" s="113">
        <v>19.399999999999999</v>
      </c>
      <c r="I12" s="113">
        <v>10.4</v>
      </c>
      <c r="J12" s="113">
        <v>6.2</v>
      </c>
      <c r="K12" s="113">
        <v>10.8</v>
      </c>
      <c r="L12" s="113">
        <v>0.1</v>
      </c>
      <c r="M12" s="113">
        <v>0</v>
      </c>
      <c r="N12" s="114">
        <f t="shared" si="0"/>
        <v>145.6</v>
      </c>
      <c r="P12" s="115"/>
    </row>
    <row r="13" spans="2:32" x14ac:dyDescent="0.2">
      <c r="B13" s="56" t="s">
        <v>96</v>
      </c>
      <c r="C13" s="113">
        <v>26.4</v>
      </c>
      <c r="D13" s="113">
        <v>8.1999999999999993</v>
      </c>
      <c r="E13" s="113">
        <v>6.4</v>
      </c>
      <c r="F13" s="113">
        <v>10.7</v>
      </c>
      <c r="G13" s="113">
        <v>20.9</v>
      </c>
      <c r="H13" s="113">
        <v>18.3</v>
      </c>
      <c r="I13" s="113">
        <v>9.9</v>
      </c>
      <c r="J13" s="113">
        <v>6.3</v>
      </c>
      <c r="K13" s="113">
        <v>14.9</v>
      </c>
      <c r="L13" s="113">
        <v>0.4</v>
      </c>
      <c r="M13" s="113">
        <v>0.1</v>
      </c>
      <c r="N13" s="114">
        <f t="shared" si="0"/>
        <v>122.5</v>
      </c>
      <c r="P13" s="115"/>
    </row>
    <row r="14" spans="2:32" x14ac:dyDescent="0.2">
      <c r="B14" s="56" t="s">
        <v>103</v>
      </c>
      <c r="C14" s="113">
        <v>8.8000000000000007</v>
      </c>
      <c r="D14" s="113">
        <v>1.3</v>
      </c>
      <c r="E14" s="113">
        <v>1.1000000000000001</v>
      </c>
      <c r="F14" s="113">
        <v>2.4</v>
      </c>
      <c r="G14" s="113">
        <v>5.8</v>
      </c>
      <c r="H14" s="113">
        <v>7</v>
      </c>
      <c r="I14" s="113">
        <v>4.8</v>
      </c>
      <c r="J14" s="113">
        <v>3.4</v>
      </c>
      <c r="K14" s="113">
        <v>10.3</v>
      </c>
      <c r="L14" s="113">
        <v>0.9</v>
      </c>
      <c r="M14" s="113">
        <v>0.2</v>
      </c>
      <c r="N14" s="114">
        <f t="shared" si="0"/>
        <v>46.000000000000007</v>
      </c>
      <c r="P14" s="115"/>
    </row>
    <row r="15" spans="2:32" x14ac:dyDescent="0.2">
      <c r="B15" s="56" t="s">
        <v>104</v>
      </c>
      <c r="C15" s="113">
        <v>1.4</v>
      </c>
      <c r="D15" s="113">
        <v>0.1</v>
      </c>
      <c r="E15" s="113">
        <v>0.1</v>
      </c>
      <c r="F15" s="113">
        <v>0.3</v>
      </c>
      <c r="G15" s="113">
        <v>0.8</v>
      </c>
      <c r="H15" s="113">
        <v>1.2</v>
      </c>
      <c r="I15" s="113">
        <v>1.1000000000000001</v>
      </c>
      <c r="J15" s="113">
        <v>0.9</v>
      </c>
      <c r="K15" s="113">
        <v>5</v>
      </c>
      <c r="L15" s="113">
        <v>1</v>
      </c>
      <c r="M15" s="113">
        <v>0.5</v>
      </c>
      <c r="N15" s="114">
        <f t="shared" si="0"/>
        <v>12.4</v>
      </c>
      <c r="P15" s="115"/>
    </row>
    <row r="16" spans="2:32" x14ac:dyDescent="0.2">
      <c r="B16" s="56" t="s">
        <v>105</v>
      </c>
      <c r="C16" s="113">
        <v>0.1</v>
      </c>
      <c r="D16" s="113">
        <v>0</v>
      </c>
      <c r="E16" s="113">
        <v>0</v>
      </c>
      <c r="F16" s="113">
        <v>0</v>
      </c>
      <c r="G16" s="113">
        <v>0</v>
      </c>
      <c r="H16" s="113">
        <v>0.1</v>
      </c>
      <c r="I16" s="113">
        <v>0.1</v>
      </c>
      <c r="J16" s="113">
        <v>0.1</v>
      </c>
      <c r="K16" s="113">
        <v>1</v>
      </c>
      <c r="L16" s="113">
        <v>0.5</v>
      </c>
      <c r="M16" s="113">
        <v>0.4</v>
      </c>
      <c r="N16" s="114">
        <f t="shared" si="0"/>
        <v>2.2999999999999998</v>
      </c>
      <c r="P16" s="115"/>
    </row>
    <row r="17" spans="2:16" x14ac:dyDescent="0.2">
      <c r="B17" s="99" t="s">
        <v>671</v>
      </c>
      <c r="C17" s="113">
        <v>0</v>
      </c>
      <c r="D17" s="113">
        <v>0</v>
      </c>
      <c r="E17" s="113">
        <v>0</v>
      </c>
      <c r="F17" s="113">
        <v>0</v>
      </c>
      <c r="G17" s="113">
        <v>0</v>
      </c>
      <c r="H17" s="113">
        <v>0</v>
      </c>
      <c r="I17" s="113">
        <v>0</v>
      </c>
      <c r="J17" s="113">
        <v>0</v>
      </c>
      <c r="K17" s="113">
        <v>0.1</v>
      </c>
      <c r="L17" s="113">
        <v>0.2</v>
      </c>
      <c r="M17" s="113">
        <v>0.4</v>
      </c>
      <c r="N17" s="114">
        <f t="shared" si="0"/>
        <v>0.70000000000000007</v>
      </c>
      <c r="P17" s="115"/>
    </row>
    <row r="18" spans="2:16" ht="13.5" thickBot="1" x14ac:dyDescent="0.25">
      <c r="B18" s="126" t="s">
        <v>0</v>
      </c>
      <c r="C18" s="127">
        <f>SUM(C6:C17)</f>
        <v>192.80000000000004</v>
      </c>
      <c r="D18" s="127">
        <f t="shared" ref="D18:M18" si="1">SUM(D6:D17)</f>
        <v>253.2</v>
      </c>
      <c r="E18" s="127">
        <f t="shared" si="1"/>
        <v>85.1</v>
      </c>
      <c r="F18" s="127">
        <f t="shared" si="1"/>
        <v>93.1</v>
      </c>
      <c r="G18" s="127">
        <f t="shared" si="1"/>
        <v>126.69999999999999</v>
      </c>
      <c r="H18" s="127">
        <f t="shared" si="1"/>
        <v>98.399999999999991</v>
      </c>
      <c r="I18" s="127">
        <f t="shared" si="1"/>
        <v>53</v>
      </c>
      <c r="J18" s="127">
        <f t="shared" si="1"/>
        <v>30.9</v>
      </c>
      <c r="K18" s="127">
        <f t="shared" si="1"/>
        <v>61.4</v>
      </c>
      <c r="L18" s="127">
        <f t="shared" si="1"/>
        <v>3.4000000000000004</v>
      </c>
      <c r="M18" s="127">
        <f t="shared" si="1"/>
        <v>1.6</v>
      </c>
      <c r="N18" s="170">
        <v>1000</v>
      </c>
    </row>
    <row r="20" spans="2:16" x14ac:dyDescent="0.2">
      <c r="N20" s="177"/>
    </row>
    <row r="21" spans="2:16" x14ac:dyDescent="0.2">
      <c r="B21" s="57"/>
    </row>
    <row r="23" spans="2:16" x14ac:dyDescent="0.2">
      <c r="C23" s="166"/>
      <c r="E23" s="166"/>
      <c r="F23" s="166"/>
      <c r="G23" s="166"/>
      <c r="H23" s="166"/>
      <c r="I23" s="166"/>
      <c r="J23" s="166"/>
      <c r="K23" s="166"/>
      <c r="L23" s="166"/>
      <c r="M23" s="166"/>
      <c r="N23" s="166"/>
      <c r="O23" s="166"/>
    </row>
    <row r="24" spans="2:16" x14ac:dyDescent="0.2">
      <c r="C24" s="166"/>
      <c r="D24" s="166"/>
      <c r="E24" s="166"/>
      <c r="F24" s="166"/>
      <c r="G24" s="166"/>
      <c r="H24" s="166"/>
      <c r="I24" s="166"/>
      <c r="J24" s="166"/>
      <c r="K24" s="166"/>
      <c r="L24" s="166"/>
      <c r="M24" s="166"/>
      <c r="N24" s="166"/>
      <c r="O24" s="166"/>
    </row>
    <row r="25" spans="2:16" x14ac:dyDescent="0.2">
      <c r="C25" s="166"/>
      <c r="D25" s="166"/>
      <c r="E25" s="166"/>
      <c r="F25" s="166"/>
      <c r="G25" s="166"/>
      <c r="H25" s="166"/>
      <c r="I25" s="166"/>
      <c r="J25" s="166"/>
      <c r="K25" s="166"/>
      <c r="L25" s="166"/>
      <c r="M25" s="166"/>
      <c r="N25" s="166"/>
      <c r="O25" s="166"/>
    </row>
    <row r="26" spans="2:16" x14ac:dyDescent="0.2">
      <c r="C26" s="166"/>
      <c r="D26" s="222"/>
      <c r="E26" s="222"/>
      <c r="F26" s="222"/>
      <c r="G26" s="229"/>
      <c r="H26" s="222"/>
      <c r="I26" s="222"/>
      <c r="J26" s="222"/>
      <c r="K26" s="222"/>
      <c r="L26" s="222"/>
      <c r="M26" s="222"/>
      <c r="N26" s="222"/>
      <c r="O26" s="222"/>
      <c r="P26" s="222"/>
    </row>
    <row r="27" spans="2:16" x14ac:dyDescent="0.2">
      <c r="C27" s="166"/>
      <c r="D27" s="222"/>
      <c r="E27" s="222"/>
      <c r="F27" s="222"/>
      <c r="G27" s="229"/>
      <c r="H27" s="222"/>
      <c r="I27" s="222"/>
      <c r="J27" s="222"/>
      <c r="K27" s="222"/>
      <c r="L27" s="222"/>
      <c r="M27" s="222"/>
      <c r="N27" s="222"/>
      <c r="O27" s="222"/>
      <c r="P27" s="222"/>
    </row>
    <row r="28" spans="2:16" x14ac:dyDescent="0.2">
      <c r="C28" s="166"/>
      <c r="D28" s="222"/>
      <c r="E28" s="222"/>
      <c r="F28" s="222"/>
      <c r="G28" s="222"/>
      <c r="H28" s="222"/>
      <c r="I28" s="222"/>
      <c r="J28" s="222"/>
      <c r="K28" s="222"/>
      <c r="L28" s="222"/>
      <c r="M28" s="222"/>
      <c r="N28" s="222"/>
      <c r="O28" s="222"/>
      <c r="P28" s="222"/>
    </row>
    <row r="29" spans="2:16" x14ac:dyDescent="0.2">
      <c r="C29" s="166"/>
      <c r="D29" s="222"/>
      <c r="E29" s="222"/>
      <c r="F29" s="222"/>
      <c r="G29" s="222"/>
      <c r="H29" s="222"/>
      <c r="I29" s="222"/>
      <c r="J29" s="222"/>
      <c r="K29" s="222"/>
      <c r="L29" s="222"/>
      <c r="M29" s="222"/>
      <c r="N29" s="222"/>
      <c r="O29" s="222"/>
      <c r="P29" s="222"/>
    </row>
    <row r="30" spans="2:16" x14ac:dyDescent="0.2">
      <c r="C30" s="166"/>
      <c r="D30" s="222"/>
      <c r="E30" s="222"/>
      <c r="F30" s="222"/>
      <c r="G30" s="222"/>
      <c r="H30" s="222"/>
      <c r="I30" s="222"/>
      <c r="J30" s="222"/>
      <c r="K30" s="222"/>
      <c r="L30" s="222"/>
      <c r="M30" s="222"/>
      <c r="N30" s="222"/>
      <c r="O30" s="222"/>
      <c r="P30" s="222"/>
    </row>
    <row r="31" spans="2:16" x14ac:dyDescent="0.2">
      <c r="C31" s="166"/>
      <c r="D31" s="222"/>
      <c r="E31" s="222"/>
      <c r="F31" s="222"/>
      <c r="G31" s="222"/>
      <c r="H31" s="222"/>
      <c r="I31" s="222"/>
      <c r="J31" s="222"/>
      <c r="K31" s="222"/>
      <c r="L31" s="222"/>
      <c r="M31" s="222"/>
      <c r="N31" s="222"/>
      <c r="O31" s="222"/>
      <c r="P31" s="222"/>
    </row>
    <row r="32" spans="2:16" x14ac:dyDescent="0.2">
      <c r="C32" s="166"/>
      <c r="D32" s="222"/>
      <c r="E32" s="222"/>
      <c r="F32" s="222"/>
      <c r="G32" s="222"/>
      <c r="H32" s="222"/>
      <c r="I32" s="222"/>
      <c r="J32" s="222"/>
      <c r="K32" s="222"/>
      <c r="L32" s="222"/>
      <c r="M32" s="222"/>
      <c r="N32" s="222"/>
      <c r="O32" s="222"/>
      <c r="P32" s="222"/>
    </row>
    <row r="33" spans="3:16" x14ac:dyDescent="0.2">
      <c r="C33" s="166"/>
      <c r="D33" s="222"/>
      <c r="E33" s="222"/>
      <c r="F33" s="222"/>
      <c r="G33" s="222"/>
      <c r="H33" s="222"/>
      <c r="I33" s="222"/>
      <c r="J33" s="222"/>
      <c r="K33" s="222"/>
      <c r="L33" s="222"/>
      <c r="M33" s="222"/>
      <c r="N33" s="222"/>
      <c r="O33" s="222"/>
      <c r="P33" s="222"/>
    </row>
    <row r="34" spans="3:16" x14ac:dyDescent="0.2">
      <c r="C34" s="166"/>
      <c r="D34" s="222"/>
      <c r="E34" s="222"/>
      <c r="F34" s="222"/>
      <c r="G34" s="222"/>
      <c r="H34" s="222"/>
      <c r="I34" s="222"/>
      <c r="J34" s="222"/>
      <c r="K34" s="222"/>
      <c r="L34" s="222"/>
      <c r="M34" s="222"/>
      <c r="N34" s="222"/>
      <c r="O34" s="222"/>
      <c r="P34" s="222"/>
    </row>
    <row r="35" spans="3:16" x14ac:dyDescent="0.2">
      <c r="C35" s="166"/>
      <c r="D35" s="222"/>
      <c r="E35" s="222"/>
      <c r="F35" s="222"/>
      <c r="G35" s="222"/>
      <c r="H35" s="222"/>
      <c r="I35" s="222"/>
      <c r="J35" s="222"/>
      <c r="K35" s="222"/>
      <c r="L35" s="222"/>
      <c r="M35" s="222"/>
      <c r="N35" s="222"/>
      <c r="O35" s="222"/>
      <c r="P35" s="222"/>
    </row>
    <row r="36" spans="3:16" x14ac:dyDescent="0.2">
      <c r="C36" s="166"/>
      <c r="D36" s="222"/>
      <c r="E36" s="222"/>
      <c r="F36" s="222"/>
      <c r="G36" s="222"/>
      <c r="H36" s="222"/>
      <c r="I36" s="222"/>
      <c r="J36" s="222"/>
      <c r="K36" s="222"/>
      <c r="L36" s="222"/>
      <c r="M36" s="222"/>
      <c r="N36" s="222"/>
      <c r="O36" s="222"/>
      <c r="P36" s="222"/>
    </row>
    <row r="37" spans="3:16" x14ac:dyDescent="0.2">
      <c r="D37" s="222"/>
      <c r="E37" s="222"/>
      <c r="F37" s="222"/>
      <c r="G37" s="222"/>
      <c r="H37" s="222"/>
      <c r="I37" s="222"/>
      <c r="J37" s="222"/>
      <c r="K37" s="222"/>
      <c r="L37" s="222"/>
      <c r="M37" s="222"/>
      <c r="N37" s="222"/>
      <c r="O37" s="222"/>
      <c r="P37" s="222"/>
    </row>
    <row r="38" spans="3:16" x14ac:dyDescent="0.2">
      <c r="D38" s="222"/>
      <c r="E38" s="222"/>
      <c r="F38" s="222"/>
      <c r="G38" s="222"/>
      <c r="H38" s="222"/>
      <c r="I38" s="222"/>
      <c r="J38" s="222"/>
      <c r="K38" s="222"/>
      <c r="L38" s="222"/>
      <c r="M38" s="222"/>
      <c r="N38" s="222"/>
      <c r="O38" s="222"/>
      <c r="P38" s="222"/>
    </row>
    <row r="39" spans="3:16" x14ac:dyDescent="0.2">
      <c r="D39" s="222"/>
      <c r="E39" s="222"/>
      <c r="F39" s="222"/>
      <c r="G39" s="222"/>
      <c r="H39" s="222"/>
      <c r="I39" s="222"/>
      <c r="J39" s="222"/>
      <c r="K39" s="222"/>
      <c r="L39" s="222"/>
      <c r="M39" s="222"/>
      <c r="N39" s="222"/>
      <c r="O39" s="222"/>
      <c r="P39" s="222"/>
    </row>
    <row r="40" spans="3:16" x14ac:dyDescent="0.2">
      <c r="D40" s="222"/>
      <c r="E40" s="222"/>
      <c r="F40" s="222"/>
      <c r="G40" s="222"/>
      <c r="H40" s="222"/>
      <c r="I40" s="222"/>
      <c r="J40" s="222"/>
      <c r="K40" s="222"/>
      <c r="L40" s="222"/>
      <c r="M40" s="222"/>
      <c r="N40" s="222"/>
      <c r="O40" s="222"/>
      <c r="P40" s="222"/>
    </row>
    <row r="41" spans="3:16" x14ac:dyDescent="0.2">
      <c r="D41" s="222"/>
      <c r="E41" s="222"/>
      <c r="F41" s="222"/>
      <c r="G41" s="222"/>
      <c r="H41" s="222"/>
      <c r="I41" s="222"/>
      <c r="J41" s="222"/>
      <c r="K41" s="222"/>
      <c r="L41" s="222"/>
      <c r="M41" s="222"/>
      <c r="N41" s="222"/>
      <c r="O41" s="222"/>
      <c r="P41" s="222"/>
    </row>
    <row r="43" spans="3:16" x14ac:dyDescent="0.2">
      <c r="O43" s="166"/>
    </row>
  </sheetData>
  <mergeCells count="2">
    <mergeCell ref="B4:B5"/>
    <mergeCell ref="C4:N4"/>
  </mergeCells>
  <pageMargins left="0.78740157480314965" right="0.78740157480314965" top="0.98425196850393704" bottom="0.98425196850393704" header="0.51181102362204722" footer="0.51181102362204722"/>
  <pageSetup paperSize="9" scale="81"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5078"/>
    <pageSetUpPr fitToPage="1"/>
  </sheetPr>
  <dimension ref="B1:Z71"/>
  <sheetViews>
    <sheetView showGridLines="0" topLeftCell="A37" zoomScaleNormal="100" zoomScaleSheetLayoutView="100" workbookViewId="0">
      <selection activeCell="O27" sqref="O27"/>
    </sheetView>
  </sheetViews>
  <sheetFormatPr baseColWidth="10" defaultRowHeight="12.75" x14ac:dyDescent="0.2"/>
  <cols>
    <col min="1" max="1" width="2.7109375" style="18" customWidth="1"/>
    <col min="2" max="2" width="41.28515625" style="18" customWidth="1"/>
    <col min="3" max="12" width="10.7109375" style="18" customWidth="1"/>
    <col min="13" max="16384" width="11.42578125" style="18"/>
  </cols>
  <sheetData>
    <row r="1" spans="2:26" s="55" customFormat="1" ht="15.75" x14ac:dyDescent="0.2">
      <c r="B1" s="53" t="str">
        <f>Inhaltsverzeichnis!B26&amp;" "&amp;Inhaltsverzeichnis!C26&amp;" "&amp;Inhaltsverzeichnis!D26</f>
        <v>Tabelle 6:  Reineinkommen und Reinvermögen nach Zivilstand, in Franken pro Pflichtigen, 2017</v>
      </c>
      <c r="C1" s="54"/>
      <c r="D1" s="54"/>
      <c r="E1" s="54"/>
      <c r="F1" s="54"/>
      <c r="G1" s="54"/>
      <c r="H1" s="54"/>
      <c r="I1" s="54"/>
      <c r="J1" s="54"/>
      <c r="K1" s="54"/>
      <c r="L1" s="54"/>
      <c r="M1" s="54"/>
      <c r="N1" s="54"/>
      <c r="O1" s="54"/>
      <c r="P1" s="54"/>
      <c r="Q1" s="54"/>
      <c r="R1" s="53"/>
      <c r="S1" s="53"/>
      <c r="T1" s="53"/>
      <c r="U1" s="53"/>
      <c r="V1" s="53"/>
      <c r="W1" s="53"/>
      <c r="X1" s="53"/>
      <c r="Y1" s="53"/>
      <c r="Z1" s="53"/>
    </row>
    <row r="2" spans="2:26" s="55" customFormat="1" ht="15.75" x14ac:dyDescent="0.2">
      <c r="B2" s="195"/>
      <c r="C2" s="54"/>
      <c r="D2" s="54"/>
      <c r="E2" s="54"/>
      <c r="F2" s="54"/>
      <c r="G2" s="54"/>
      <c r="H2" s="54"/>
      <c r="I2" s="54"/>
      <c r="J2" s="54"/>
      <c r="K2" s="54"/>
      <c r="L2" s="54"/>
      <c r="M2" s="54"/>
      <c r="N2" s="54"/>
      <c r="O2" s="54"/>
      <c r="P2" s="54"/>
      <c r="Q2" s="54"/>
      <c r="R2" s="53"/>
      <c r="S2" s="53"/>
      <c r="T2" s="53"/>
      <c r="U2" s="53"/>
      <c r="V2" s="53"/>
      <c r="W2" s="53"/>
      <c r="X2" s="53"/>
      <c r="Y2" s="53"/>
      <c r="Z2" s="53"/>
    </row>
    <row r="4" spans="2:26" s="57" customFormat="1" ht="38.25" x14ac:dyDescent="0.2">
      <c r="B4" s="128" t="s">
        <v>569</v>
      </c>
      <c r="C4" s="117" t="s">
        <v>38</v>
      </c>
      <c r="D4" s="118" t="s">
        <v>525</v>
      </c>
      <c r="E4" s="118" t="s">
        <v>526</v>
      </c>
      <c r="F4" s="118" t="s">
        <v>527</v>
      </c>
      <c r="G4" s="118" t="s">
        <v>42</v>
      </c>
      <c r="H4" s="117" t="s">
        <v>0</v>
      </c>
    </row>
    <row r="5" spans="2:26" s="57" customFormat="1" ht="15.75" customHeight="1" x14ac:dyDescent="0.2">
      <c r="B5" s="57" t="s">
        <v>355</v>
      </c>
      <c r="C5" s="104">
        <v>149446</v>
      </c>
      <c r="D5" s="104">
        <v>139731</v>
      </c>
      <c r="E5" s="104">
        <v>28155</v>
      </c>
      <c r="F5" s="104">
        <v>53650</v>
      </c>
      <c r="G5" s="104">
        <v>9084</v>
      </c>
      <c r="H5" s="104">
        <v>380066</v>
      </c>
      <c r="J5" s="91"/>
    </row>
    <row r="6" spans="2:26" x14ac:dyDescent="0.2">
      <c r="B6" s="284" t="s">
        <v>430</v>
      </c>
      <c r="C6" s="285"/>
      <c r="D6" s="285"/>
      <c r="E6" s="285"/>
      <c r="F6" s="285"/>
      <c r="G6" s="285"/>
      <c r="H6" s="285"/>
      <c r="I6" s="32"/>
      <c r="J6" s="32"/>
      <c r="K6" s="32"/>
      <c r="L6" s="32"/>
    </row>
    <row r="7" spans="2:26" x14ac:dyDescent="0.2">
      <c r="B7" s="87" t="s">
        <v>609</v>
      </c>
      <c r="C7" s="52">
        <v>44215</v>
      </c>
      <c r="D7" s="52">
        <v>64254</v>
      </c>
      <c r="E7" s="52">
        <v>6214</v>
      </c>
      <c r="F7" s="52">
        <v>44349</v>
      </c>
      <c r="G7" s="52">
        <v>46531</v>
      </c>
      <c r="H7" s="52">
        <v>48841</v>
      </c>
    </row>
    <row r="8" spans="2:26" x14ac:dyDescent="0.2">
      <c r="B8" s="87" t="s">
        <v>540</v>
      </c>
      <c r="C8" s="105">
        <v>0</v>
      </c>
      <c r="D8" s="105">
        <v>23962</v>
      </c>
      <c r="E8" s="105">
        <v>0</v>
      </c>
      <c r="F8" s="105">
        <v>0</v>
      </c>
      <c r="G8" s="105">
        <v>0</v>
      </c>
      <c r="H8" s="52">
        <v>8810</v>
      </c>
    </row>
    <row r="9" spans="2:26" x14ac:dyDescent="0.2">
      <c r="B9" s="87" t="s">
        <v>610</v>
      </c>
      <c r="C9" s="105">
        <v>1510</v>
      </c>
      <c r="D9" s="105">
        <v>4813</v>
      </c>
      <c r="E9" s="105">
        <v>652</v>
      </c>
      <c r="F9" s="105">
        <v>3262</v>
      </c>
      <c r="G9" s="105">
        <v>3207</v>
      </c>
      <c r="H9" s="52">
        <v>2948</v>
      </c>
    </row>
    <row r="10" spans="2:26" x14ac:dyDescent="0.2">
      <c r="B10" s="87" t="s">
        <v>541</v>
      </c>
      <c r="C10" s="105">
        <v>0</v>
      </c>
      <c r="D10" s="105">
        <v>1297</v>
      </c>
      <c r="E10" s="105">
        <v>0</v>
      </c>
      <c r="F10" s="105">
        <v>0</v>
      </c>
      <c r="G10" s="105">
        <v>0</v>
      </c>
      <c r="H10" s="52">
        <v>477</v>
      </c>
    </row>
    <row r="11" spans="2:26" x14ac:dyDescent="0.2">
      <c r="B11" s="201" t="s">
        <v>611</v>
      </c>
      <c r="C11" s="105">
        <v>4177</v>
      </c>
      <c r="D11" s="105">
        <v>15395</v>
      </c>
      <c r="E11" s="105">
        <v>38627</v>
      </c>
      <c r="F11" s="105">
        <v>12502</v>
      </c>
      <c r="G11" s="105">
        <v>10652</v>
      </c>
      <c r="H11" s="52">
        <v>12183</v>
      </c>
    </row>
    <row r="12" spans="2:26" x14ac:dyDescent="0.2">
      <c r="B12" s="57" t="s">
        <v>542</v>
      </c>
      <c r="C12" s="105">
        <v>0</v>
      </c>
      <c r="D12" s="105">
        <v>6625</v>
      </c>
      <c r="E12" s="105">
        <v>0</v>
      </c>
      <c r="F12" s="105">
        <v>0</v>
      </c>
      <c r="G12" s="105">
        <v>0</v>
      </c>
      <c r="H12" s="52">
        <v>2436</v>
      </c>
    </row>
    <row r="13" spans="2:26" x14ac:dyDescent="0.2">
      <c r="B13" s="57" t="s">
        <v>445</v>
      </c>
      <c r="C13" s="52">
        <v>1039</v>
      </c>
      <c r="D13" s="52">
        <v>6926</v>
      </c>
      <c r="E13" s="52">
        <v>4176</v>
      </c>
      <c r="F13" s="52">
        <v>2330</v>
      </c>
      <c r="G13" s="52">
        <v>3170</v>
      </c>
      <c r="H13" s="52">
        <v>3669</v>
      </c>
    </row>
    <row r="14" spans="2:26" x14ac:dyDescent="0.2">
      <c r="B14" s="57" t="s">
        <v>43</v>
      </c>
      <c r="C14" s="52">
        <v>1410</v>
      </c>
      <c r="D14" s="52">
        <v>10326</v>
      </c>
      <c r="E14" s="52">
        <v>8701</v>
      </c>
      <c r="F14" s="52">
        <v>4871</v>
      </c>
      <c r="G14" s="52">
        <v>5067</v>
      </c>
      <c r="H14" s="52">
        <v>5804</v>
      </c>
    </row>
    <row r="15" spans="2:26" x14ac:dyDescent="0.2">
      <c r="B15" s="57" t="s">
        <v>44</v>
      </c>
      <c r="C15" s="52">
        <v>275</v>
      </c>
      <c r="D15" s="52">
        <v>611</v>
      </c>
      <c r="E15" s="52">
        <v>244</v>
      </c>
      <c r="F15" s="52">
        <v>3265</v>
      </c>
      <c r="G15" s="52">
        <v>5888</v>
      </c>
      <c r="H15" s="52">
        <v>952</v>
      </c>
    </row>
    <row r="16" spans="2:26" ht="14.25" x14ac:dyDescent="0.2">
      <c r="B16" s="60" t="s">
        <v>358</v>
      </c>
      <c r="C16" s="83">
        <v>52653</v>
      </c>
      <c r="D16" s="83">
        <v>134326</v>
      </c>
      <c r="E16" s="83">
        <v>58733</v>
      </c>
      <c r="F16" s="83">
        <v>70648</v>
      </c>
      <c r="G16" s="83">
        <v>74545</v>
      </c>
      <c r="H16" s="83">
        <v>86194</v>
      </c>
      <c r="I16" s="63"/>
      <c r="J16" s="63"/>
      <c r="K16" s="63"/>
      <c r="L16" s="63"/>
      <c r="M16" s="63"/>
      <c r="N16" s="63"/>
    </row>
    <row r="17" spans="2:23" x14ac:dyDescent="0.2">
      <c r="B17" s="284" t="s">
        <v>444</v>
      </c>
      <c r="C17" s="285"/>
      <c r="D17" s="285"/>
      <c r="E17" s="285"/>
      <c r="F17" s="285"/>
      <c r="G17" s="285"/>
      <c r="H17" s="285"/>
    </row>
    <row r="18" spans="2:23" x14ac:dyDescent="0.2">
      <c r="B18" s="57" t="s">
        <v>47</v>
      </c>
      <c r="C18" s="52">
        <v>5130</v>
      </c>
      <c r="D18" s="52">
        <v>7817</v>
      </c>
      <c r="E18" s="52">
        <v>651</v>
      </c>
      <c r="F18" s="52">
        <v>4215</v>
      </c>
      <c r="G18" s="52">
        <v>4188</v>
      </c>
      <c r="H18" s="52">
        <v>5634</v>
      </c>
    </row>
    <row r="19" spans="2:23" x14ac:dyDescent="0.2">
      <c r="B19" s="57" t="s">
        <v>48</v>
      </c>
      <c r="C19" s="52">
        <v>861</v>
      </c>
      <c r="D19" s="52">
        <v>5765</v>
      </c>
      <c r="E19" s="52">
        <v>2213</v>
      </c>
      <c r="F19" s="52">
        <v>2641</v>
      </c>
      <c r="G19" s="52">
        <v>2672</v>
      </c>
      <c r="H19" s="52">
        <v>3059</v>
      </c>
    </row>
    <row r="20" spans="2:23" x14ac:dyDescent="0.2">
      <c r="B20" s="57" t="s">
        <v>49</v>
      </c>
      <c r="C20" s="52">
        <v>2047</v>
      </c>
      <c r="D20" s="52">
        <v>6594</v>
      </c>
      <c r="E20" s="52">
        <v>586</v>
      </c>
      <c r="F20" s="52">
        <v>2904</v>
      </c>
      <c r="G20" s="52">
        <v>2166</v>
      </c>
      <c r="H20" s="52">
        <v>3734</v>
      </c>
    </row>
    <row r="21" spans="2:23" x14ac:dyDescent="0.2">
      <c r="B21" s="57" t="s">
        <v>50</v>
      </c>
      <c r="C21" s="52">
        <v>2000</v>
      </c>
      <c r="D21" s="52">
        <v>3995</v>
      </c>
      <c r="E21" s="52">
        <v>2000</v>
      </c>
      <c r="F21" s="52">
        <v>2000</v>
      </c>
      <c r="G21" s="52">
        <v>2170</v>
      </c>
      <c r="H21" s="52">
        <v>2737</v>
      </c>
      <c r="J21" s="63"/>
    </row>
    <row r="22" spans="2:23" x14ac:dyDescent="0.2">
      <c r="B22" s="57" t="s">
        <v>51</v>
      </c>
      <c r="C22" s="52">
        <v>1437</v>
      </c>
      <c r="D22" s="52">
        <v>2771</v>
      </c>
      <c r="E22" s="52">
        <v>5054</v>
      </c>
      <c r="F22" s="52">
        <v>4026</v>
      </c>
      <c r="G22" s="52">
        <v>6776</v>
      </c>
      <c r="H22" s="52">
        <v>2688</v>
      </c>
    </row>
    <row r="23" spans="2:23" x14ac:dyDescent="0.2">
      <c r="B23" s="60" t="s">
        <v>56</v>
      </c>
      <c r="C23" s="83">
        <v>11475</v>
      </c>
      <c r="D23" s="83">
        <v>26942</v>
      </c>
      <c r="E23" s="83">
        <v>10505</v>
      </c>
      <c r="F23" s="83">
        <v>15786</v>
      </c>
      <c r="G23" s="83">
        <v>17972</v>
      </c>
      <c r="H23" s="83">
        <v>17853</v>
      </c>
      <c r="I23" s="63"/>
      <c r="J23" s="63"/>
      <c r="K23" s="63"/>
      <c r="L23" s="63"/>
      <c r="M23" s="63"/>
      <c r="N23" s="63"/>
    </row>
    <row r="24" spans="2:23" x14ac:dyDescent="0.2">
      <c r="B24" s="284" t="s">
        <v>16</v>
      </c>
      <c r="C24" s="285"/>
      <c r="D24" s="285"/>
      <c r="E24" s="285"/>
      <c r="F24" s="285"/>
      <c r="G24" s="285"/>
      <c r="H24" s="285"/>
    </row>
    <row r="25" spans="2:23" ht="14.25" x14ac:dyDescent="0.2">
      <c r="B25" s="60" t="s">
        <v>357</v>
      </c>
      <c r="C25" s="83">
        <v>41484</v>
      </c>
      <c r="D25" s="83">
        <v>107501</v>
      </c>
      <c r="E25" s="83">
        <v>49136</v>
      </c>
      <c r="F25" s="83">
        <v>55136</v>
      </c>
      <c r="G25" s="83">
        <v>56803</v>
      </c>
      <c r="H25" s="83">
        <v>68615</v>
      </c>
    </row>
    <row r="26" spans="2:23" x14ac:dyDescent="0.2">
      <c r="B26" s="284" t="s">
        <v>431</v>
      </c>
      <c r="C26" s="285"/>
      <c r="D26" s="285"/>
      <c r="E26" s="285"/>
      <c r="F26" s="285"/>
      <c r="G26" s="285"/>
      <c r="H26" s="285"/>
    </row>
    <row r="27" spans="2:23" x14ac:dyDescent="0.2">
      <c r="B27" s="57" t="s">
        <v>52</v>
      </c>
      <c r="C27" s="52">
        <v>92307</v>
      </c>
      <c r="D27" s="52">
        <v>381825</v>
      </c>
      <c r="E27" s="52">
        <v>438126</v>
      </c>
      <c r="F27" s="52">
        <v>149616</v>
      </c>
      <c r="G27" s="52">
        <v>158400</v>
      </c>
      <c r="H27" s="52">
        <v>234036</v>
      </c>
    </row>
    <row r="28" spans="2:23" x14ac:dyDescent="0.2">
      <c r="B28" s="57" t="s">
        <v>449</v>
      </c>
      <c r="C28" s="52">
        <v>2525</v>
      </c>
      <c r="D28" s="52">
        <v>12293</v>
      </c>
      <c r="E28" s="52">
        <v>7996</v>
      </c>
      <c r="F28" s="52">
        <v>6007</v>
      </c>
      <c r="G28" s="52">
        <v>4394</v>
      </c>
      <c r="H28" s="52">
        <v>7057</v>
      </c>
    </row>
    <row r="29" spans="2:23" x14ac:dyDescent="0.2">
      <c r="B29" s="57" t="s">
        <v>53</v>
      </c>
      <c r="C29" s="52">
        <v>59939</v>
      </c>
      <c r="D29" s="52">
        <v>429835</v>
      </c>
      <c r="E29" s="52">
        <v>297268</v>
      </c>
      <c r="F29" s="52">
        <v>181529</v>
      </c>
      <c r="G29" s="52">
        <v>177145</v>
      </c>
      <c r="H29" s="52">
        <v>233478</v>
      </c>
    </row>
    <row r="30" spans="2:23" x14ac:dyDescent="0.2">
      <c r="B30" s="57" t="s">
        <v>448</v>
      </c>
      <c r="C30" s="52">
        <v>4616</v>
      </c>
      <c r="D30" s="52">
        <v>25078</v>
      </c>
      <c r="E30" s="52">
        <v>7692</v>
      </c>
      <c r="F30" s="52">
        <v>8451</v>
      </c>
      <c r="G30" s="52">
        <v>7929</v>
      </c>
      <c r="H30" s="52">
        <v>12987</v>
      </c>
      <c r="M30" s="283"/>
      <c r="N30" s="283"/>
      <c r="O30" s="283"/>
      <c r="P30" s="283"/>
      <c r="Q30" s="283"/>
      <c r="R30" s="283"/>
      <c r="S30" s="283"/>
      <c r="T30" s="283"/>
      <c r="U30" s="283"/>
      <c r="V30" s="283"/>
      <c r="W30" s="283"/>
    </row>
    <row r="31" spans="2:23" x14ac:dyDescent="0.2">
      <c r="B31" s="57" t="s">
        <v>54</v>
      </c>
      <c r="C31" s="52">
        <v>4001</v>
      </c>
      <c r="D31" s="52">
        <v>15293</v>
      </c>
      <c r="E31" s="52">
        <v>8590</v>
      </c>
      <c r="F31" s="52">
        <v>7196</v>
      </c>
      <c r="G31" s="52">
        <v>7845</v>
      </c>
      <c r="H31" s="52">
        <v>9035</v>
      </c>
    </row>
    <row r="32" spans="2:23" ht="15" customHeight="1" x14ac:dyDescent="0.2">
      <c r="B32" s="60" t="s">
        <v>356</v>
      </c>
      <c r="C32" s="83">
        <v>163430</v>
      </c>
      <c r="D32" s="83">
        <v>864347</v>
      </c>
      <c r="E32" s="83">
        <v>759680</v>
      </c>
      <c r="F32" s="83">
        <v>352824</v>
      </c>
      <c r="G32" s="83">
        <v>355722</v>
      </c>
      <c r="H32" s="83">
        <v>496623</v>
      </c>
      <c r="L32" s="106"/>
      <c r="M32" s="106"/>
      <c r="N32" s="106"/>
      <c r="O32" s="106"/>
      <c r="P32" s="106"/>
      <c r="Q32" s="106"/>
      <c r="R32" s="106"/>
      <c r="S32" s="106"/>
      <c r="T32" s="106"/>
      <c r="U32" s="106"/>
      <c r="V32" s="106"/>
      <c r="W32" s="106"/>
    </row>
    <row r="33" spans="2:23" x14ac:dyDescent="0.2">
      <c r="B33" s="284" t="s">
        <v>55</v>
      </c>
      <c r="C33" s="285"/>
      <c r="D33" s="285"/>
      <c r="E33" s="285"/>
      <c r="F33" s="285"/>
      <c r="G33" s="285"/>
      <c r="H33" s="285"/>
      <c r="L33" s="106"/>
      <c r="M33" s="106"/>
      <c r="N33" s="106"/>
      <c r="O33" s="106"/>
      <c r="P33" s="106"/>
      <c r="Q33" s="106"/>
      <c r="R33" s="106"/>
      <c r="S33" s="106"/>
      <c r="T33" s="106"/>
      <c r="U33" s="106"/>
      <c r="V33" s="106"/>
      <c r="W33" s="106"/>
    </row>
    <row r="34" spans="2:23" x14ac:dyDescent="0.2">
      <c r="B34" s="60" t="s">
        <v>55</v>
      </c>
      <c r="C34" s="83">
        <v>57995</v>
      </c>
      <c r="D34" s="83">
        <v>382919</v>
      </c>
      <c r="E34" s="83">
        <v>144414</v>
      </c>
      <c r="F34" s="83">
        <v>171422</v>
      </c>
      <c r="G34" s="83">
        <v>168262</v>
      </c>
      <c r="H34" s="83">
        <v>202502</v>
      </c>
      <c r="L34" s="106"/>
      <c r="M34" s="106"/>
      <c r="N34" s="106"/>
      <c r="O34" s="106"/>
      <c r="P34" s="106"/>
      <c r="Q34" s="106"/>
      <c r="R34" s="106"/>
      <c r="S34" s="106"/>
      <c r="T34" s="106"/>
      <c r="U34" s="106"/>
      <c r="V34" s="106"/>
      <c r="W34" s="106"/>
    </row>
    <row r="35" spans="2:23" x14ac:dyDescent="0.2">
      <c r="B35" s="284" t="s">
        <v>17</v>
      </c>
      <c r="C35" s="285"/>
      <c r="D35" s="285"/>
      <c r="E35" s="285"/>
      <c r="F35" s="285"/>
      <c r="G35" s="285"/>
      <c r="H35" s="285"/>
      <c r="L35" s="106"/>
      <c r="M35" s="106"/>
      <c r="N35" s="106"/>
      <c r="O35" s="106"/>
      <c r="P35" s="106"/>
      <c r="Q35" s="106"/>
      <c r="R35" s="106"/>
      <c r="S35" s="106"/>
      <c r="T35" s="106"/>
      <c r="U35" s="106"/>
      <c r="V35" s="106"/>
      <c r="W35" s="106"/>
    </row>
    <row r="36" spans="2:23" ht="15" thickBot="1" x14ac:dyDescent="0.25">
      <c r="B36" s="122" t="s">
        <v>360</v>
      </c>
      <c r="C36" s="129">
        <v>110693</v>
      </c>
      <c r="D36" s="129">
        <v>503366</v>
      </c>
      <c r="E36" s="129">
        <v>617263</v>
      </c>
      <c r="F36" s="129">
        <v>194189</v>
      </c>
      <c r="G36" s="129">
        <v>203711</v>
      </c>
      <c r="H36" s="129">
        <v>306595</v>
      </c>
      <c r="L36" s="106"/>
      <c r="M36" s="106"/>
      <c r="N36" s="106"/>
      <c r="O36" s="106"/>
      <c r="P36" s="106"/>
      <c r="Q36" s="106"/>
      <c r="R36" s="106"/>
      <c r="S36" s="106"/>
      <c r="T36" s="106"/>
      <c r="U36" s="106"/>
      <c r="V36" s="106"/>
      <c r="W36" s="106"/>
    </row>
    <row r="37" spans="2:23" x14ac:dyDescent="0.2">
      <c r="L37" s="106"/>
      <c r="M37" s="106"/>
      <c r="N37" s="106"/>
      <c r="O37" s="106"/>
      <c r="P37" s="106"/>
      <c r="Q37" s="106"/>
      <c r="R37" s="106"/>
      <c r="S37" s="106"/>
      <c r="T37" s="106"/>
      <c r="U37" s="106"/>
      <c r="V37" s="106"/>
      <c r="W37" s="106"/>
    </row>
    <row r="38" spans="2:23" x14ac:dyDescent="0.2">
      <c r="B38" s="288" t="s">
        <v>18</v>
      </c>
      <c r="C38" s="283"/>
      <c r="D38" s="283"/>
      <c r="E38" s="283"/>
      <c r="F38" s="283"/>
      <c r="G38" s="283"/>
      <c r="H38" s="283"/>
      <c r="L38" s="106"/>
      <c r="M38" s="106"/>
      <c r="N38" s="106"/>
      <c r="O38" s="106"/>
      <c r="P38" s="106"/>
      <c r="Q38" s="106"/>
      <c r="R38" s="106"/>
      <c r="S38" s="106"/>
      <c r="T38" s="106"/>
      <c r="U38" s="106"/>
      <c r="V38" s="106"/>
      <c r="W38" s="106"/>
    </row>
    <row r="39" spans="2:23" ht="45.75" customHeight="1" x14ac:dyDescent="0.2">
      <c r="B39" s="286" t="s">
        <v>450</v>
      </c>
      <c r="C39" s="287"/>
      <c r="D39" s="287"/>
      <c r="E39" s="287"/>
      <c r="F39" s="287"/>
      <c r="G39" s="287"/>
      <c r="H39" s="287"/>
    </row>
    <row r="42" spans="2:23" x14ac:dyDescent="0.2">
      <c r="B42" s="222"/>
      <c r="C42" s="112"/>
      <c r="D42" s="112"/>
      <c r="E42" s="112"/>
      <c r="F42" s="112"/>
      <c r="G42" s="112"/>
      <c r="H42" s="112"/>
    </row>
    <row r="43" spans="2:23" x14ac:dyDescent="0.2">
      <c r="B43" s="222"/>
      <c r="C43" s="222"/>
      <c r="D43" s="222"/>
      <c r="E43" s="222"/>
      <c r="F43" s="222"/>
      <c r="G43" s="222"/>
      <c r="H43" s="222"/>
    </row>
    <row r="44" spans="2:23" x14ac:dyDescent="0.2">
      <c r="B44" s="222"/>
      <c r="C44" s="222"/>
      <c r="D44" s="222"/>
      <c r="E44" s="222"/>
      <c r="F44" s="222"/>
      <c r="G44" s="222"/>
      <c r="H44" s="222"/>
    </row>
    <row r="45" spans="2:23" x14ac:dyDescent="0.2">
      <c r="B45" s="222"/>
      <c r="C45" s="222"/>
      <c r="D45" s="222"/>
      <c r="E45" s="222"/>
      <c r="F45" s="222"/>
      <c r="G45" s="222"/>
      <c r="H45" s="222"/>
    </row>
    <row r="46" spans="2:23" x14ac:dyDescent="0.2">
      <c r="B46" s="222"/>
      <c r="C46" s="222"/>
      <c r="D46" s="222"/>
      <c r="E46" s="222"/>
      <c r="F46" s="222"/>
      <c r="G46" s="222"/>
      <c r="H46" s="222"/>
    </row>
    <row r="47" spans="2:23" x14ac:dyDescent="0.2">
      <c r="B47" s="222"/>
      <c r="C47" s="222"/>
      <c r="D47" s="222"/>
      <c r="E47" s="222"/>
      <c r="F47" s="222"/>
      <c r="G47" s="222"/>
      <c r="H47" s="222"/>
    </row>
    <row r="48" spans="2:23" x14ac:dyDescent="0.2">
      <c r="B48" s="222"/>
      <c r="C48" s="222"/>
      <c r="D48" s="222"/>
      <c r="E48" s="222"/>
      <c r="F48" s="222"/>
      <c r="G48" s="222"/>
      <c r="H48" s="222"/>
    </row>
    <row r="49" spans="2:8" x14ac:dyDescent="0.2">
      <c r="B49" s="222"/>
      <c r="C49" s="222"/>
      <c r="D49" s="222"/>
      <c r="E49" s="222"/>
      <c r="F49" s="222"/>
      <c r="G49" s="222"/>
      <c r="H49" s="222"/>
    </row>
    <row r="50" spans="2:8" x14ac:dyDescent="0.2">
      <c r="B50" s="222"/>
      <c r="C50" s="222"/>
      <c r="D50" s="222"/>
      <c r="E50" s="222"/>
      <c r="F50" s="222"/>
      <c r="G50" s="222"/>
      <c r="H50" s="222"/>
    </row>
    <row r="51" spans="2:8" x14ac:dyDescent="0.2">
      <c r="B51" s="222"/>
      <c r="C51" s="222"/>
      <c r="D51" s="222"/>
      <c r="E51" s="222"/>
      <c r="F51" s="222"/>
      <c r="G51" s="222"/>
      <c r="H51" s="222"/>
    </row>
    <row r="52" spans="2:8" x14ac:dyDescent="0.2">
      <c r="B52" s="222"/>
      <c r="C52" s="222"/>
      <c r="D52" s="222"/>
      <c r="E52" s="222"/>
      <c r="F52" s="222"/>
      <c r="G52" s="222"/>
      <c r="H52" s="222"/>
    </row>
    <row r="53" spans="2:8" x14ac:dyDescent="0.2">
      <c r="B53" s="222"/>
      <c r="C53" s="222"/>
      <c r="D53" s="222"/>
      <c r="E53" s="222"/>
      <c r="F53" s="222"/>
      <c r="G53" s="222"/>
      <c r="H53" s="222"/>
    </row>
    <row r="54" spans="2:8" x14ac:dyDescent="0.2">
      <c r="B54" s="222"/>
      <c r="C54" s="222"/>
      <c r="D54" s="222"/>
      <c r="E54" s="222"/>
      <c r="F54" s="222"/>
      <c r="G54" s="222"/>
      <c r="H54" s="222"/>
    </row>
    <row r="55" spans="2:8" x14ac:dyDescent="0.2">
      <c r="B55" s="222"/>
      <c r="C55" s="222"/>
      <c r="D55" s="222"/>
      <c r="E55" s="222"/>
      <c r="F55" s="222"/>
      <c r="G55" s="222"/>
      <c r="H55" s="222"/>
    </row>
    <row r="56" spans="2:8" x14ac:dyDescent="0.2">
      <c r="B56" s="222"/>
      <c r="C56" s="222"/>
      <c r="D56" s="222"/>
      <c r="E56" s="222"/>
      <c r="F56" s="222"/>
      <c r="G56" s="222"/>
      <c r="H56" s="222"/>
    </row>
    <row r="57" spans="2:8" x14ac:dyDescent="0.2">
      <c r="B57" s="222"/>
      <c r="C57" s="222"/>
      <c r="D57" s="222"/>
      <c r="E57" s="222"/>
      <c r="F57" s="222"/>
      <c r="G57" s="222"/>
      <c r="H57" s="222"/>
    </row>
    <row r="58" spans="2:8" x14ac:dyDescent="0.2">
      <c r="B58" s="222"/>
      <c r="C58" s="222"/>
      <c r="D58" s="222"/>
      <c r="E58" s="222"/>
      <c r="F58" s="222"/>
      <c r="G58" s="222"/>
      <c r="H58" s="222"/>
    </row>
    <row r="59" spans="2:8" x14ac:dyDescent="0.2">
      <c r="B59" s="222"/>
      <c r="C59" s="222"/>
      <c r="D59" s="222"/>
      <c r="E59" s="222"/>
      <c r="F59" s="222"/>
      <c r="G59" s="222"/>
      <c r="H59" s="222"/>
    </row>
    <row r="60" spans="2:8" x14ac:dyDescent="0.2">
      <c r="B60" s="222"/>
      <c r="C60" s="222"/>
      <c r="D60" s="222"/>
      <c r="E60" s="222"/>
      <c r="F60" s="222"/>
      <c r="G60" s="222"/>
      <c r="H60" s="222"/>
    </row>
    <row r="61" spans="2:8" x14ac:dyDescent="0.2">
      <c r="B61" s="222"/>
      <c r="C61" s="222"/>
      <c r="D61" s="222"/>
      <c r="E61" s="222"/>
      <c r="F61" s="222"/>
      <c r="G61" s="222"/>
      <c r="H61" s="222"/>
    </row>
    <row r="62" spans="2:8" x14ac:dyDescent="0.2">
      <c r="B62" s="222"/>
      <c r="C62" s="222"/>
      <c r="D62" s="222"/>
      <c r="E62" s="222"/>
      <c r="F62" s="222"/>
      <c r="G62" s="222"/>
      <c r="H62" s="222"/>
    </row>
    <row r="63" spans="2:8" x14ac:dyDescent="0.2">
      <c r="B63" s="222"/>
      <c r="C63" s="222"/>
      <c r="D63" s="222"/>
      <c r="E63" s="222"/>
      <c r="F63" s="222"/>
      <c r="G63" s="222"/>
      <c r="H63" s="222"/>
    </row>
    <row r="64" spans="2:8" x14ac:dyDescent="0.2">
      <c r="B64" s="222"/>
      <c r="C64" s="222"/>
      <c r="D64" s="222"/>
      <c r="E64" s="222"/>
      <c r="F64" s="222"/>
      <c r="G64" s="222"/>
      <c r="H64" s="222"/>
    </row>
    <row r="65" spans="2:8" x14ac:dyDescent="0.2">
      <c r="B65" s="222"/>
      <c r="C65" s="222"/>
      <c r="D65" s="222"/>
      <c r="E65" s="222"/>
      <c r="F65" s="222"/>
      <c r="G65" s="222"/>
      <c r="H65" s="222"/>
    </row>
    <row r="66" spans="2:8" x14ac:dyDescent="0.2">
      <c r="B66" s="222"/>
      <c r="C66" s="222"/>
      <c r="D66" s="222"/>
      <c r="E66" s="222"/>
      <c r="F66" s="222"/>
      <c r="G66" s="222"/>
      <c r="H66" s="222"/>
    </row>
    <row r="67" spans="2:8" x14ac:dyDescent="0.2">
      <c r="B67" s="222"/>
      <c r="C67" s="222"/>
      <c r="D67" s="222"/>
      <c r="E67" s="222"/>
      <c r="F67" s="222"/>
      <c r="G67" s="222"/>
      <c r="H67" s="222"/>
    </row>
    <row r="68" spans="2:8" x14ac:dyDescent="0.2">
      <c r="B68" s="222"/>
      <c r="C68" s="222"/>
      <c r="D68" s="222"/>
      <c r="E68" s="222"/>
      <c r="F68" s="222"/>
      <c r="G68" s="222"/>
      <c r="H68" s="222"/>
    </row>
    <row r="69" spans="2:8" x14ac:dyDescent="0.2">
      <c r="B69" s="222"/>
      <c r="C69" s="222"/>
      <c r="D69" s="222"/>
      <c r="E69" s="222"/>
      <c r="F69" s="222"/>
      <c r="G69" s="222"/>
      <c r="H69" s="222"/>
    </row>
    <row r="70" spans="2:8" x14ac:dyDescent="0.2">
      <c r="B70" s="222"/>
      <c r="C70" s="222"/>
      <c r="D70" s="222"/>
      <c r="E70" s="222"/>
      <c r="F70" s="222"/>
      <c r="G70" s="222"/>
      <c r="H70" s="222"/>
    </row>
    <row r="71" spans="2:8" x14ac:dyDescent="0.2">
      <c r="B71" s="222"/>
      <c r="C71" s="222"/>
      <c r="D71" s="222"/>
      <c r="E71" s="222"/>
      <c r="F71" s="222"/>
      <c r="G71" s="222"/>
      <c r="H71" s="222"/>
    </row>
  </sheetData>
  <mergeCells count="10">
    <mergeCell ref="B33:H33"/>
    <mergeCell ref="B35:H35"/>
    <mergeCell ref="B39:H39"/>
    <mergeCell ref="M30:S30"/>
    <mergeCell ref="B38:H38"/>
    <mergeCell ref="T30:W30"/>
    <mergeCell ref="B6:H6"/>
    <mergeCell ref="B17:H17"/>
    <mergeCell ref="B24:H24"/>
    <mergeCell ref="B26:H26"/>
  </mergeCells>
  <pageMargins left="0.78740157480314965" right="0.78740157480314965" top="0.98425196850393704" bottom="0.98425196850393704" header="0.51181102362204722" footer="0.51181102362204722"/>
  <pageSetup paperSize="9" scale="80" orientation="landscape" r:id="rId1"/>
  <headerFooter alignWithMargins="0"/>
  <rowBreaks count="1" manualBreakCount="1">
    <brk id="49" max="1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5078"/>
    <pageSetUpPr fitToPage="1"/>
  </sheetPr>
  <dimension ref="B1:Z125"/>
  <sheetViews>
    <sheetView showGridLines="0" zoomScaleNormal="100" zoomScaleSheetLayoutView="100" workbookViewId="0">
      <selection activeCell="B1" sqref="B1"/>
    </sheetView>
  </sheetViews>
  <sheetFormatPr baseColWidth="10" defaultRowHeight="12.75" x14ac:dyDescent="0.2"/>
  <cols>
    <col min="1" max="1" width="2.7109375" style="18" customWidth="1"/>
    <col min="2" max="2" width="41.28515625" style="18" customWidth="1"/>
    <col min="3" max="9" width="10.7109375" style="18" customWidth="1"/>
    <col min="10" max="14" width="10.7109375" style="165" customWidth="1"/>
    <col min="15" max="15" width="40.7109375" style="165" bestFit="1" customWidth="1"/>
    <col min="16" max="16" width="18.28515625" style="165" customWidth="1"/>
    <col min="17" max="17" width="11.42578125" style="165"/>
    <col min="18" max="16384" width="11.42578125" style="18"/>
  </cols>
  <sheetData>
    <row r="1" spans="2:26" s="55" customFormat="1" ht="18.75" x14ac:dyDescent="0.2">
      <c r="B1" s="53" t="s">
        <v>693</v>
      </c>
      <c r="C1" s="54"/>
      <c r="D1" s="54"/>
      <c r="E1" s="54"/>
      <c r="F1" s="54"/>
      <c r="G1" s="54"/>
      <c r="H1" s="54"/>
      <c r="I1" s="54"/>
      <c r="J1" s="87"/>
      <c r="K1" s="87"/>
      <c r="L1" s="87"/>
      <c r="M1" s="87"/>
      <c r="N1" s="87"/>
      <c r="O1" s="87"/>
      <c r="P1" s="87"/>
      <c r="Q1" s="87"/>
      <c r="R1" s="53"/>
      <c r="S1" s="53"/>
      <c r="T1" s="53"/>
      <c r="U1" s="53"/>
      <c r="V1" s="53"/>
      <c r="W1" s="53"/>
      <c r="X1" s="53"/>
      <c r="Y1" s="53"/>
      <c r="Z1" s="53"/>
    </row>
    <row r="2" spans="2:26" s="55" customFormat="1" ht="15.75" x14ac:dyDescent="0.2">
      <c r="B2" s="195"/>
      <c r="C2" s="54"/>
      <c r="D2" s="54"/>
      <c r="E2" s="54"/>
      <c r="F2" s="54"/>
      <c r="G2" s="54"/>
      <c r="H2" s="54"/>
      <c r="I2" s="54"/>
      <c r="J2" s="87"/>
      <c r="K2" s="87"/>
      <c r="L2" s="87"/>
      <c r="M2" s="87"/>
      <c r="N2" s="87"/>
      <c r="O2" s="87"/>
      <c r="P2" s="87"/>
      <c r="Q2" s="87"/>
      <c r="R2" s="53"/>
      <c r="S2" s="53"/>
      <c r="T2" s="53"/>
      <c r="U2" s="53"/>
      <c r="V2" s="53"/>
      <c r="W2" s="53"/>
      <c r="X2" s="53"/>
      <c r="Y2" s="53"/>
      <c r="Z2" s="53"/>
    </row>
    <row r="3" spans="2:26" x14ac:dyDescent="0.2">
      <c r="R3" s="165"/>
      <c r="S3" s="165"/>
    </row>
    <row r="4" spans="2:26" s="57" customFormat="1" ht="38.25" x14ac:dyDescent="0.2">
      <c r="B4" s="128" t="s">
        <v>569</v>
      </c>
      <c r="C4" s="124" t="s">
        <v>57</v>
      </c>
      <c r="D4" s="117" t="s">
        <v>520</v>
      </c>
      <c r="E4" s="117" t="s">
        <v>521</v>
      </c>
      <c r="F4" s="117" t="s">
        <v>522</v>
      </c>
      <c r="G4" s="130" t="s">
        <v>61</v>
      </c>
      <c r="H4" s="117" t="s">
        <v>0</v>
      </c>
      <c r="J4" s="165"/>
      <c r="K4" s="223"/>
      <c r="L4" s="223"/>
      <c r="M4" s="223"/>
      <c r="N4" s="223"/>
      <c r="O4" s="223"/>
      <c r="P4" s="223"/>
      <c r="Q4" s="223"/>
      <c r="R4" s="223"/>
      <c r="S4" s="223"/>
    </row>
    <row r="5" spans="2:26" s="57" customFormat="1" ht="14.25" x14ac:dyDescent="0.2">
      <c r="B5" s="57" t="s">
        <v>549</v>
      </c>
      <c r="C5" s="104">
        <v>12813</v>
      </c>
      <c r="D5" s="104">
        <v>95843</v>
      </c>
      <c r="E5" s="104">
        <v>89458</v>
      </c>
      <c r="F5" s="104">
        <v>97825</v>
      </c>
      <c r="G5" s="104">
        <v>84127</v>
      </c>
      <c r="H5" s="104">
        <v>380066</v>
      </c>
      <c r="I5" s="91"/>
      <c r="J5" s="165"/>
      <c r="K5" s="223"/>
      <c r="L5" s="223"/>
      <c r="M5" s="223"/>
      <c r="N5" s="223"/>
      <c r="O5" s="223"/>
      <c r="P5" s="223"/>
      <c r="Q5" s="223"/>
      <c r="R5" s="223"/>
      <c r="S5" s="223"/>
    </row>
    <row r="6" spans="2:26" x14ac:dyDescent="0.2">
      <c r="B6" s="284" t="s">
        <v>430</v>
      </c>
      <c r="C6" s="285"/>
      <c r="D6" s="285"/>
      <c r="E6" s="285"/>
      <c r="F6" s="285"/>
      <c r="G6" s="285"/>
      <c r="H6" s="285"/>
      <c r="I6" s="32"/>
      <c r="J6" s="167"/>
      <c r="K6" s="167"/>
      <c r="L6" s="167"/>
      <c r="M6" s="223"/>
      <c r="N6" s="223"/>
      <c r="O6" s="223"/>
      <c r="P6" s="223"/>
      <c r="Q6" s="223"/>
      <c r="R6" s="223"/>
      <c r="S6" s="223"/>
    </row>
    <row r="7" spans="2:26" x14ac:dyDescent="0.2">
      <c r="B7" s="87" t="s">
        <v>609</v>
      </c>
      <c r="C7" s="52">
        <v>10552</v>
      </c>
      <c r="D7" s="52">
        <v>45744</v>
      </c>
      <c r="E7" s="52">
        <v>76437</v>
      </c>
      <c r="F7" s="52">
        <v>69791</v>
      </c>
      <c r="G7" s="52">
        <v>4496</v>
      </c>
      <c r="H7" s="52">
        <v>48841</v>
      </c>
      <c r="J7" s="196"/>
      <c r="K7" s="223"/>
      <c r="L7" s="223"/>
      <c r="M7" s="223"/>
      <c r="N7" s="223"/>
      <c r="O7" s="223"/>
      <c r="P7" s="223"/>
      <c r="Q7" s="223"/>
      <c r="R7" s="223"/>
      <c r="S7" s="223"/>
    </row>
    <row r="8" spans="2:26" x14ac:dyDescent="0.2">
      <c r="B8" s="87" t="s">
        <v>540</v>
      </c>
      <c r="C8" s="105">
        <v>5</v>
      </c>
      <c r="D8" s="105">
        <v>4193</v>
      </c>
      <c r="E8" s="105">
        <v>14175</v>
      </c>
      <c r="F8" s="105">
        <v>14583</v>
      </c>
      <c r="G8" s="105">
        <v>2991</v>
      </c>
      <c r="H8" s="52">
        <v>8810</v>
      </c>
      <c r="K8" s="223"/>
      <c r="L8" s="223"/>
      <c r="M8" s="223"/>
      <c r="N8" s="223"/>
      <c r="O8" s="223"/>
      <c r="P8" s="223"/>
      <c r="Q8" s="223"/>
      <c r="R8" s="223"/>
      <c r="S8" s="223"/>
    </row>
    <row r="9" spans="2:26" x14ac:dyDescent="0.2">
      <c r="B9" s="87" t="s">
        <v>610</v>
      </c>
      <c r="C9" s="105">
        <v>17</v>
      </c>
      <c r="D9" s="105">
        <v>754</v>
      </c>
      <c r="E9" s="105">
        <v>3640</v>
      </c>
      <c r="F9" s="105">
        <v>6097</v>
      </c>
      <c r="G9" s="105">
        <v>1498</v>
      </c>
      <c r="H9" s="52">
        <v>2948</v>
      </c>
      <c r="K9" s="223"/>
      <c r="L9" s="223"/>
      <c r="M9" s="223"/>
      <c r="N9" s="223"/>
      <c r="O9" s="223"/>
      <c r="P9" s="223"/>
      <c r="Q9" s="223"/>
      <c r="R9" s="223"/>
      <c r="S9" s="223"/>
    </row>
    <row r="10" spans="2:26" x14ac:dyDescent="0.2">
      <c r="B10" s="87" t="s">
        <v>541</v>
      </c>
      <c r="C10" s="105">
        <v>0</v>
      </c>
      <c r="D10" s="105">
        <v>61</v>
      </c>
      <c r="E10" s="105">
        <v>628</v>
      </c>
      <c r="F10" s="105">
        <v>916</v>
      </c>
      <c r="G10" s="105">
        <v>352</v>
      </c>
      <c r="H10" s="52">
        <v>477</v>
      </c>
      <c r="K10" s="223"/>
      <c r="L10" s="223"/>
      <c r="M10" s="223"/>
      <c r="N10" s="223"/>
      <c r="O10" s="223"/>
      <c r="P10" s="223"/>
      <c r="Q10" s="223"/>
      <c r="R10" s="223"/>
      <c r="S10" s="223"/>
    </row>
    <row r="11" spans="2:26" x14ac:dyDescent="0.2">
      <c r="B11" s="57" t="s">
        <v>611</v>
      </c>
      <c r="C11" s="105">
        <v>674</v>
      </c>
      <c r="D11" s="105">
        <v>1825</v>
      </c>
      <c r="E11" s="105">
        <v>2735</v>
      </c>
      <c r="F11" s="105">
        <v>7497</v>
      </c>
      <c r="G11" s="105">
        <v>41234</v>
      </c>
      <c r="H11" s="52">
        <v>12183</v>
      </c>
      <c r="K11" s="223"/>
      <c r="L11" s="223"/>
      <c r="M11" s="223"/>
      <c r="N11" s="223"/>
      <c r="O11" s="223"/>
      <c r="P11" s="223"/>
      <c r="Q11" s="223"/>
      <c r="R11" s="223"/>
      <c r="S11" s="223"/>
    </row>
    <row r="12" spans="2:26" x14ac:dyDescent="0.2">
      <c r="B12" s="57" t="s">
        <v>542</v>
      </c>
      <c r="C12" s="105">
        <v>0</v>
      </c>
      <c r="D12" s="105">
        <v>222</v>
      </c>
      <c r="E12" s="105">
        <v>508</v>
      </c>
      <c r="F12" s="105">
        <v>1203</v>
      </c>
      <c r="G12" s="105">
        <v>8813</v>
      </c>
      <c r="H12" s="52">
        <v>2436</v>
      </c>
      <c r="K12" s="223"/>
      <c r="L12" s="223"/>
      <c r="M12" s="223"/>
      <c r="N12" s="223"/>
      <c r="O12" s="223"/>
      <c r="P12" s="223"/>
      <c r="Q12" s="223"/>
      <c r="R12" s="223"/>
      <c r="S12" s="223"/>
    </row>
    <row r="13" spans="2:26" x14ac:dyDescent="0.2">
      <c r="B13" s="57" t="s">
        <v>445</v>
      </c>
      <c r="C13" s="105">
        <v>83</v>
      </c>
      <c r="D13" s="105">
        <v>356</v>
      </c>
      <c r="E13" s="105">
        <v>2647</v>
      </c>
      <c r="F13" s="105">
        <v>5758</v>
      </c>
      <c r="G13" s="105">
        <v>6647</v>
      </c>
      <c r="H13" s="52">
        <v>3669</v>
      </c>
      <c r="K13" s="223"/>
      <c r="L13" s="223"/>
      <c r="M13" s="223"/>
      <c r="N13" s="223"/>
      <c r="O13" s="223"/>
      <c r="P13" s="223"/>
      <c r="Q13" s="223"/>
      <c r="R13" s="223"/>
      <c r="S13" s="223"/>
    </row>
    <row r="14" spans="2:26" x14ac:dyDescent="0.2">
      <c r="B14" s="57" t="s">
        <v>43</v>
      </c>
      <c r="C14" s="52">
        <v>12</v>
      </c>
      <c r="D14" s="52">
        <v>422</v>
      </c>
      <c r="E14" s="52">
        <v>4755</v>
      </c>
      <c r="F14" s="52">
        <v>8443</v>
      </c>
      <c r="G14" s="52">
        <v>10865</v>
      </c>
      <c r="H14" s="52">
        <v>5804</v>
      </c>
      <c r="K14" s="223"/>
      <c r="L14" s="223"/>
      <c r="M14" s="223"/>
      <c r="N14" s="223"/>
      <c r="O14" s="223"/>
      <c r="P14" s="223"/>
      <c r="Q14" s="223"/>
      <c r="R14" s="223"/>
      <c r="S14" s="223"/>
    </row>
    <row r="15" spans="2:26" x14ac:dyDescent="0.2">
      <c r="B15" s="57" t="s">
        <v>44</v>
      </c>
      <c r="C15" s="52">
        <v>23</v>
      </c>
      <c r="D15" s="52">
        <v>346</v>
      </c>
      <c r="E15" s="52">
        <v>1944</v>
      </c>
      <c r="F15" s="52">
        <v>1228</v>
      </c>
      <c r="G15" s="52">
        <v>410</v>
      </c>
      <c r="H15" s="52">
        <v>952</v>
      </c>
      <c r="K15" s="223"/>
      <c r="L15" s="223"/>
      <c r="M15" s="223"/>
      <c r="N15" s="223"/>
      <c r="O15" s="223"/>
      <c r="P15" s="223"/>
      <c r="Q15" s="223"/>
      <c r="R15" s="223"/>
      <c r="S15" s="223"/>
    </row>
    <row r="16" spans="2:26" ht="14.25" x14ac:dyDescent="0.2">
      <c r="B16" s="60" t="s">
        <v>550</v>
      </c>
      <c r="C16" s="83">
        <v>11368</v>
      </c>
      <c r="D16" s="83">
        <v>53945</v>
      </c>
      <c r="E16" s="83">
        <v>107553</v>
      </c>
      <c r="F16" s="83">
        <v>115602</v>
      </c>
      <c r="G16" s="83">
        <v>77421</v>
      </c>
      <c r="H16" s="83">
        <v>86194</v>
      </c>
      <c r="K16" s="223"/>
      <c r="L16" s="223"/>
      <c r="M16" s="223"/>
      <c r="N16" s="223"/>
      <c r="O16" s="223"/>
      <c r="P16" s="223"/>
      <c r="Q16" s="223"/>
      <c r="R16" s="223"/>
      <c r="S16" s="223"/>
    </row>
    <row r="17" spans="2:23" x14ac:dyDescent="0.2">
      <c r="B17" s="284" t="s">
        <v>444</v>
      </c>
      <c r="C17" s="284"/>
      <c r="D17" s="284"/>
      <c r="E17" s="284"/>
      <c r="F17" s="284"/>
      <c r="G17" s="284"/>
      <c r="H17" s="284"/>
      <c r="K17" s="223"/>
      <c r="L17" s="223"/>
      <c r="M17" s="223"/>
      <c r="N17" s="223"/>
      <c r="O17" s="223"/>
      <c r="P17" s="223"/>
      <c r="Q17" s="223"/>
      <c r="R17" s="223"/>
      <c r="S17" s="223"/>
    </row>
    <row r="18" spans="2:23" x14ac:dyDescent="0.2">
      <c r="B18" s="57" t="s">
        <v>47</v>
      </c>
      <c r="C18" s="52">
        <v>3426</v>
      </c>
      <c r="D18" s="52">
        <v>6098</v>
      </c>
      <c r="E18" s="52">
        <v>8270</v>
      </c>
      <c r="F18" s="52">
        <v>7260</v>
      </c>
      <c r="G18" s="52">
        <v>749</v>
      </c>
      <c r="H18" s="52">
        <v>5634</v>
      </c>
      <c r="K18" s="223"/>
      <c r="L18" s="223"/>
      <c r="M18" s="223"/>
      <c r="N18" s="223"/>
      <c r="O18" s="223"/>
      <c r="P18" s="223"/>
      <c r="Q18" s="223"/>
      <c r="R18" s="223"/>
      <c r="S18" s="223"/>
    </row>
    <row r="19" spans="2:23" x14ac:dyDescent="0.2">
      <c r="B19" s="57" t="s">
        <v>48</v>
      </c>
      <c r="C19" s="52">
        <v>4</v>
      </c>
      <c r="D19" s="52">
        <v>509</v>
      </c>
      <c r="E19" s="52">
        <v>3910</v>
      </c>
      <c r="F19" s="52">
        <v>5091</v>
      </c>
      <c r="G19" s="52">
        <v>3160</v>
      </c>
      <c r="H19" s="52">
        <v>3059</v>
      </c>
      <c r="K19" s="223"/>
      <c r="L19" s="223"/>
      <c r="M19" s="223"/>
      <c r="N19" s="223"/>
      <c r="O19" s="223"/>
      <c r="P19" s="223"/>
      <c r="Q19" s="223"/>
      <c r="R19" s="223"/>
      <c r="S19" s="223"/>
    </row>
    <row r="20" spans="2:23" x14ac:dyDescent="0.2">
      <c r="B20" s="57" t="s">
        <v>49</v>
      </c>
      <c r="C20" s="52">
        <v>28</v>
      </c>
      <c r="D20" s="52">
        <v>1631</v>
      </c>
      <c r="E20" s="52">
        <v>4961</v>
      </c>
      <c r="F20" s="52">
        <v>7790</v>
      </c>
      <c r="G20" s="52">
        <v>674</v>
      </c>
      <c r="H20" s="52">
        <v>3734</v>
      </c>
      <c r="K20" s="223"/>
      <c r="L20" s="223"/>
      <c r="M20" s="223"/>
      <c r="N20" s="223"/>
      <c r="O20" s="223"/>
      <c r="P20" s="223"/>
      <c r="Q20" s="223"/>
      <c r="R20" s="223"/>
      <c r="S20" s="223"/>
    </row>
    <row r="21" spans="2:23" x14ac:dyDescent="0.2">
      <c r="B21" s="57" t="s">
        <v>50</v>
      </c>
      <c r="C21" s="52">
        <v>2001</v>
      </c>
      <c r="D21" s="52">
        <v>2264</v>
      </c>
      <c r="E21" s="52">
        <v>2905</v>
      </c>
      <c r="F21" s="52">
        <v>2974</v>
      </c>
      <c r="G21" s="52">
        <v>2936</v>
      </c>
      <c r="H21" s="52">
        <v>2737</v>
      </c>
      <c r="K21" s="223"/>
      <c r="L21" s="223"/>
      <c r="M21" s="223"/>
      <c r="N21" s="223"/>
      <c r="O21" s="223"/>
      <c r="P21" s="223"/>
      <c r="Q21" s="223"/>
      <c r="R21" s="223"/>
      <c r="S21" s="223"/>
    </row>
    <row r="22" spans="2:23" x14ac:dyDescent="0.2">
      <c r="B22" s="57" t="s">
        <v>51</v>
      </c>
      <c r="C22" s="52">
        <v>192</v>
      </c>
      <c r="D22" s="52">
        <v>1224</v>
      </c>
      <c r="E22" s="52">
        <v>2933</v>
      </c>
      <c r="F22" s="52">
        <v>2755</v>
      </c>
      <c r="G22" s="52">
        <v>4399</v>
      </c>
      <c r="H22" s="52">
        <v>2688</v>
      </c>
      <c r="K22" s="223"/>
      <c r="L22" s="223"/>
      <c r="M22" s="223"/>
      <c r="N22" s="223"/>
      <c r="O22" s="223"/>
      <c r="P22" s="223"/>
      <c r="Q22" s="223"/>
      <c r="R22" s="223"/>
      <c r="S22" s="223"/>
    </row>
    <row r="23" spans="2:23" x14ac:dyDescent="0.2">
      <c r="B23" s="60" t="s">
        <v>56</v>
      </c>
      <c r="C23" s="83">
        <v>5650</v>
      </c>
      <c r="D23" s="83">
        <v>11728</v>
      </c>
      <c r="E23" s="83">
        <v>22979</v>
      </c>
      <c r="F23" s="83">
        <v>25870</v>
      </c>
      <c r="G23" s="83">
        <v>11919</v>
      </c>
      <c r="H23" s="83">
        <v>17853</v>
      </c>
      <c r="K23" s="223"/>
      <c r="L23" s="223"/>
      <c r="M23" s="223"/>
      <c r="N23" s="223"/>
      <c r="O23" s="223"/>
      <c r="P23" s="223"/>
      <c r="Q23" s="223"/>
      <c r="R23" s="223"/>
      <c r="S23" s="223"/>
    </row>
    <row r="24" spans="2:23" x14ac:dyDescent="0.2">
      <c r="B24" s="284" t="s">
        <v>16</v>
      </c>
      <c r="C24" s="285"/>
      <c r="D24" s="285"/>
      <c r="E24" s="285"/>
      <c r="F24" s="285"/>
      <c r="G24" s="285"/>
      <c r="H24" s="285"/>
      <c r="K24" s="223"/>
      <c r="L24" s="223"/>
      <c r="M24" s="223"/>
      <c r="N24" s="223"/>
      <c r="O24" s="223"/>
      <c r="P24" s="223"/>
      <c r="Q24" s="223"/>
      <c r="R24" s="223"/>
      <c r="S24" s="223"/>
    </row>
    <row r="25" spans="2:23" ht="14.25" x14ac:dyDescent="0.2">
      <c r="B25" s="60" t="s">
        <v>357</v>
      </c>
      <c r="C25" s="83">
        <v>6244</v>
      </c>
      <c r="D25" s="83">
        <v>42393</v>
      </c>
      <c r="E25" s="83">
        <v>84716</v>
      </c>
      <c r="F25" s="83">
        <v>89935</v>
      </c>
      <c r="G25" s="83">
        <v>66077</v>
      </c>
      <c r="H25" s="83">
        <v>68615</v>
      </c>
      <c r="K25" s="223"/>
      <c r="L25" s="223"/>
      <c r="M25" s="223"/>
      <c r="N25" s="223"/>
      <c r="O25" s="223"/>
      <c r="P25" s="223"/>
      <c r="Q25" s="223"/>
      <c r="R25" s="223"/>
      <c r="S25" s="223"/>
    </row>
    <row r="26" spans="2:23" x14ac:dyDescent="0.2">
      <c r="B26" s="284" t="s">
        <v>431</v>
      </c>
      <c r="C26" s="285"/>
      <c r="D26" s="285"/>
      <c r="E26" s="285"/>
      <c r="F26" s="285"/>
      <c r="G26" s="285"/>
      <c r="H26" s="285"/>
      <c r="K26" s="223"/>
      <c r="L26" s="223"/>
      <c r="M26" s="223"/>
      <c r="N26" s="223"/>
      <c r="O26" s="223"/>
      <c r="P26" s="223"/>
      <c r="Q26" s="223"/>
      <c r="R26" s="223"/>
      <c r="S26" s="223"/>
    </row>
    <row r="27" spans="2:23" x14ac:dyDescent="0.2">
      <c r="B27" s="57" t="s">
        <v>52</v>
      </c>
      <c r="C27" s="52">
        <v>12109</v>
      </c>
      <c r="D27" s="52">
        <v>40040</v>
      </c>
      <c r="E27" s="52">
        <v>151034</v>
      </c>
      <c r="F27" s="52">
        <v>281456</v>
      </c>
      <c r="G27" s="52">
        <v>521969</v>
      </c>
      <c r="H27" s="52">
        <v>234036</v>
      </c>
      <c r="K27" s="223"/>
      <c r="L27" s="223"/>
      <c r="M27" s="223"/>
      <c r="N27" s="223"/>
      <c r="O27" s="223"/>
      <c r="P27" s="223"/>
      <c r="Q27" s="223"/>
      <c r="R27" s="223"/>
      <c r="S27" s="223"/>
    </row>
    <row r="28" spans="2:23" x14ac:dyDescent="0.2">
      <c r="B28" s="57" t="s">
        <v>449</v>
      </c>
      <c r="C28" s="52">
        <v>145</v>
      </c>
      <c r="D28" s="52">
        <v>467</v>
      </c>
      <c r="E28" s="52">
        <v>4325</v>
      </c>
      <c r="F28" s="52">
        <v>12622</v>
      </c>
      <c r="G28" s="52">
        <v>12054</v>
      </c>
      <c r="H28" s="52">
        <v>7057</v>
      </c>
      <c r="K28" s="223"/>
      <c r="L28" s="223"/>
      <c r="M28" s="223"/>
      <c r="N28" s="223"/>
      <c r="O28" s="223"/>
      <c r="P28" s="223"/>
      <c r="Q28" s="223"/>
      <c r="R28" s="223"/>
      <c r="S28" s="223"/>
    </row>
    <row r="29" spans="2:23" x14ac:dyDescent="0.2">
      <c r="B29" s="57" t="s">
        <v>53</v>
      </c>
      <c r="C29" s="52">
        <v>520</v>
      </c>
      <c r="D29" s="52">
        <v>26382</v>
      </c>
      <c r="E29" s="52">
        <v>215878</v>
      </c>
      <c r="F29" s="52">
        <v>351138</v>
      </c>
      <c r="G29" s="52">
        <v>386791</v>
      </c>
      <c r="H29" s="52">
        <v>233478</v>
      </c>
      <c r="K29" s="223"/>
      <c r="L29" s="223"/>
      <c r="M29" s="223"/>
      <c r="N29" s="223"/>
      <c r="O29" s="223"/>
      <c r="P29" s="223"/>
      <c r="Q29" s="223"/>
      <c r="R29" s="223"/>
      <c r="S29" s="223"/>
    </row>
    <row r="30" spans="2:23" x14ac:dyDescent="0.2">
      <c r="B30" s="57" t="s">
        <v>448</v>
      </c>
      <c r="C30" s="52">
        <v>21</v>
      </c>
      <c r="D30" s="52">
        <v>1882</v>
      </c>
      <c r="E30" s="52">
        <v>13299</v>
      </c>
      <c r="F30" s="52">
        <v>24714</v>
      </c>
      <c r="G30" s="52">
        <v>13647</v>
      </c>
      <c r="H30" s="52">
        <v>12987</v>
      </c>
      <c r="K30" s="223"/>
      <c r="L30" s="223"/>
      <c r="M30" s="223"/>
      <c r="N30" s="223"/>
      <c r="O30" s="223"/>
      <c r="P30" s="223"/>
      <c r="Q30" s="223"/>
      <c r="R30" s="223"/>
      <c r="S30" s="223"/>
      <c r="T30" s="283"/>
      <c r="U30" s="283"/>
      <c r="V30" s="283"/>
      <c r="W30" s="283"/>
    </row>
    <row r="31" spans="2:23" x14ac:dyDescent="0.2">
      <c r="B31" s="57" t="s">
        <v>54</v>
      </c>
      <c r="C31" s="52">
        <v>411</v>
      </c>
      <c r="D31" s="52">
        <v>2425</v>
      </c>
      <c r="E31" s="52">
        <v>8170</v>
      </c>
      <c r="F31" s="52">
        <v>13101</v>
      </c>
      <c r="G31" s="52">
        <v>14071</v>
      </c>
      <c r="H31" s="52">
        <v>9035</v>
      </c>
      <c r="K31" s="223"/>
      <c r="L31" s="223"/>
      <c r="M31" s="223"/>
      <c r="N31" s="223"/>
      <c r="O31" s="223"/>
      <c r="P31" s="223"/>
      <c r="Q31" s="223"/>
      <c r="R31" s="223"/>
      <c r="S31" s="223"/>
    </row>
    <row r="32" spans="2:23" ht="14.25" x14ac:dyDescent="0.2">
      <c r="B32" s="60" t="s">
        <v>356</v>
      </c>
      <c r="C32" s="83">
        <v>13205</v>
      </c>
      <c r="D32" s="83">
        <v>71214</v>
      </c>
      <c r="E32" s="83">
        <v>392729</v>
      </c>
      <c r="F32" s="83">
        <v>683057</v>
      </c>
      <c r="G32" s="83">
        <v>948590</v>
      </c>
      <c r="H32" s="83">
        <v>496623</v>
      </c>
      <c r="K32" s="223"/>
      <c r="L32" s="171"/>
      <c r="M32" s="171"/>
      <c r="N32" s="171"/>
      <c r="O32" s="171"/>
      <c r="P32" s="171"/>
      <c r="Q32" s="171"/>
      <c r="R32" s="171"/>
      <c r="S32" s="171"/>
      <c r="T32" s="106"/>
      <c r="U32" s="106"/>
      <c r="V32" s="106"/>
      <c r="W32" s="106"/>
    </row>
    <row r="33" spans="2:23" x14ac:dyDescent="0.2">
      <c r="B33" s="284" t="s">
        <v>55</v>
      </c>
      <c r="C33" s="285"/>
      <c r="D33" s="285"/>
      <c r="E33" s="285"/>
      <c r="F33" s="285"/>
      <c r="G33" s="285"/>
      <c r="H33" s="285"/>
      <c r="K33" s="223"/>
      <c r="L33" s="171"/>
      <c r="M33" s="171"/>
      <c r="N33" s="171"/>
      <c r="O33" s="171"/>
      <c r="P33" s="171"/>
      <c r="Q33" s="171"/>
      <c r="R33" s="171"/>
      <c r="S33" s="171"/>
      <c r="T33" s="106"/>
      <c r="U33" s="106"/>
      <c r="V33" s="106"/>
      <c r="W33" s="106"/>
    </row>
    <row r="34" spans="2:23" x14ac:dyDescent="0.2">
      <c r="B34" s="60" t="s">
        <v>55</v>
      </c>
      <c r="C34" s="83">
        <v>366</v>
      </c>
      <c r="D34" s="83">
        <v>35669</v>
      </c>
      <c r="E34" s="83">
        <v>254929</v>
      </c>
      <c r="F34" s="83">
        <v>335343</v>
      </c>
      <c r="G34" s="83">
        <v>213137</v>
      </c>
      <c r="H34" s="83">
        <v>202502</v>
      </c>
      <c r="K34" s="223"/>
      <c r="L34" s="171"/>
      <c r="M34" s="171"/>
      <c r="N34" s="171"/>
      <c r="O34" s="171"/>
      <c r="P34" s="171"/>
      <c r="Q34" s="171"/>
      <c r="R34" s="171"/>
      <c r="S34" s="171"/>
      <c r="T34" s="106"/>
      <c r="U34" s="106"/>
      <c r="V34" s="106"/>
      <c r="W34" s="106"/>
    </row>
    <row r="35" spans="2:23" x14ac:dyDescent="0.2">
      <c r="B35" s="284" t="s">
        <v>17</v>
      </c>
      <c r="C35" s="285"/>
      <c r="D35" s="285"/>
      <c r="E35" s="285"/>
      <c r="F35" s="285"/>
      <c r="G35" s="285"/>
      <c r="H35" s="285"/>
      <c r="K35" s="223"/>
      <c r="L35" s="171"/>
      <c r="M35" s="171"/>
      <c r="N35" s="171"/>
      <c r="O35" s="171"/>
      <c r="P35" s="171"/>
      <c r="Q35" s="171"/>
      <c r="R35" s="171"/>
      <c r="S35" s="171"/>
      <c r="T35" s="106"/>
      <c r="U35" s="106"/>
      <c r="V35" s="106"/>
      <c r="W35" s="106"/>
    </row>
    <row r="36" spans="2:23" ht="15" thickBot="1" x14ac:dyDescent="0.25">
      <c r="B36" s="122" t="s">
        <v>360</v>
      </c>
      <c r="C36" s="129">
        <v>12891</v>
      </c>
      <c r="D36" s="129">
        <v>41476</v>
      </c>
      <c r="E36" s="129">
        <v>162972</v>
      </c>
      <c r="F36" s="129">
        <v>365102</v>
      </c>
      <c r="G36" s="129">
        <v>738060</v>
      </c>
      <c r="H36" s="129">
        <v>306595</v>
      </c>
      <c r="K36" s="223"/>
      <c r="L36" s="171"/>
      <c r="M36" s="171"/>
      <c r="N36" s="171"/>
      <c r="O36" s="171"/>
      <c r="P36" s="171"/>
      <c r="Q36" s="171"/>
      <c r="R36" s="171"/>
      <c r="S36" s="171"/>
      <c r="T36" s="106"/>
      <c r="U36" s="106"/>
      <c r="V36" s="106"/>
      <c r="W36" s="106"/>
    </row>
    <row r="37" spans="2:23" s="182" customFormat="1" x14ac:dyDescent="0.2">
      <c r="B37" s="60"/>
      <c r="C37" s="83"/>
      <c r="D37" s="83"/>
      <c r="E37" s="83"/>
      <c r="F37" s="83"/>
      <c r="G37" s="83"/>
      <c r="H37" s="83"/>
      <c r="J37" s="183"/>
      <c r="K37" s="223"/>
      <c r="L37" s="171"/>
      <c r="M37" s="171"/>
      <c r="N37" s="171"/>
      <c r="O37" s="171"/>
      <c r="P37" s="171"/>
      <c r="Q37" s="171"/>
      <c r="R37" s="171"/>
      <c r="S37" s="171"/>
      <c r="T37" s="106"/>
      <c r="U37" s="106"/>
      <c r="V37" s="106"/>
      <c r="W37" s="106"/>
    </row>
    <row r="38" spans="2:23" x14ac:dyDescent="0.2">
      <c r="B38" s="94" t="s">
        <v>551</v>
      </c>
      <c r="K38" s="223"/>
      <c r="L38" s="171"/>
      <c r="M38" s="171"/>
      <c r="N38" s="171"/>
      <c r="O38" s="171"/>
      <c r="P38" s="171"/>
      <c r="Q38" s="171"/>
      <c r="R38" s="171"/>
      <c r="S38" s="171"/>
      <c r="T38" s="106"/>
      <c r="U38" s="106"/>
      <c r="V38" s="106"/>
      <c r="W38" s="106"/>
    </row>
    <row r="39" spans="2:23" x14ac:dyDescent="0.2">
      <c r="B39" s="288" t="s">
        <v>552</v>
      </c>
      <c r="C39" s="283"/>
      <c r="D39" s="283"/>
      <c r="E39" s="283"/>
      <c r="F39" s="283"/>
      <c r="G39" s="283"/>
      <c r="H39" s="283"/>
      <c r="K39" s="223"/>
      <c r="L39" s="171"/>
      <c r="M39" s="174"/>
      <c r="N39" s="174"/>
      <c r="O39" s="174"/>
      <c r="P39" s="174"/>
      <c r="Q39" s="174"/>
      <c r="R39" s="106"/>
      <c r="S39" s="106"/>
      <c r="T39" s="106"/>
      <c r="U39" s="106"/>
      <c r="V39" s="106"/>
      <c r="W39" s="106"/>
    </row>
    <row r="40" spans="2:23" ht="36" customHeight="1" x14ac:dyDescent="0.2">
      <c r="B40" s="286" t="s">
        <v>553</v>
      </c>
      <c r="C40" s="286"/>
      <c r="D40" s="286"/>
      <c r="E40" s="286"/>
      <c r="F40" s="286"/>
      <c r="G40" s="286"/>
      <c r="H40" s="286"/>
      <c r="K40" s="223"/>
      <c r="L40" s="223"/>
      <c r="M40" s="51"/>
      <c r="N40" s="51"/>
      <c r="O40" s="51"/>
      <c r="P40" s="51"/>
      <c r="Q40" s="51"/>
      <c r="R40" s="222"/>
      <c r="S40" s="222"/>
    </row>
    <row r="41" spans="2:23" x14ac:dyDescent="0.2">
      <c r="B41" s="182"/>
      <c r="C41" s="182"/>
      <c r="D41" s="182"/>
      <c r="E41" s="182"/>
      <c r="F41" s="182"/>
      <c r="G41" s="182"/>
      <c r="H41" s="182"/>
      <c r="M41" s="51"/>
      <c r="N41" s="51"/>
      <c r="O41" s="51"/>
      <c r="P41" s="51"/>
      <c r="Q41" s="51"/>
    </row>
    <row r="42" spans="2:23" x14ac:dyDescent="0.2">
      <c r="K42" s="51"/>
      <c r="L42" s="51"/>
      <c r="M42" s="51"/>
      <c r="N42" s="51"/>
      <c r="O42" s="51"/>
      <c r="P42" s="51"/>
      <c r="Q42" s="51"/>
      <c r="R42" s="51"/>
    </row>
    <row r="43" spans="2:23" x14ac:dyDescent="0.2">
      <c r="K43" s="51"/>
      <c r="L43" s="230"/>
      <c r="M43" s="230"/>
      <c r="N43" s="230"/>
      <c r="O43" s="230"/>
      <c r="P43" s="230"/>
      <c r="Q43" s="230"/>
      <c r="R43" s="230"/>
    </row>
    <row r="44" spans="2:23" x14ac:dyDescent="0.2">
      <c r="K44" s="51"/>
      <c r="L44" s="230"/>
      <c r="M44" s="230"/>
      <c r="N44" s="230"/>
      <c r="O44" s="230"/>
      <c r="P44" s="230"/>
      <c r="Q44" s="230"/>
      <c r="R44" s="230"/>
    </row>
    <row r="45" spans="2:23" x14ac:dyDescent="0.2">
      <c r="K45" s="51"/>
      <c r="L45" s="230"/>
      <c r="M45" s="230"/>
      <c r="N45" s="230"/>
      <c r="O45" s="230"/>
      <c r="P45" s="230"/>
      <c r="Q45" s="230"/>
      <c r="R45" s="230"/>
    </row>
    <row r="46" spans="2:23" x14ac:dyDescent="0.2">
      <c r="K46" s="51"/>
      <c r="L46" s="230"/>
      <c r="M46" s="230"/>
      <c r="N46" s="232" t="s">
        <v>404</v>
      </c>
      <c r="O46" s="230"/>
      <c r="P46" s="230"/>
      <c r="Q46" s="230"/>
      <c r="R46" s="230"/>
    </row>
    <row r="47" spans="2:23" x14ac:dyDescent="0.2">
      <c r="K47" s="51"/>
      <c r="L47" s="230"/>
      <c r="M47" s="230"/>
      <c r="N47" s="230"/>
      <c r="O47" s="230"/>
      <c r="P47" s="230"/>
      <c r="Q47" s="230"/>
      <c r="R47" s="230"/>
    </row>
    <row r="48" spans="2:23" x14ac:dyDescent="0.2">
      <c r="K48" s="51"/>
      <c r="L48" s="230"/>
      <c r="M48" s="230"/>
      <c r="N48" s="230"/>
      <c r="O48" s="230"/>
      <c r="P48" s="230"/>
      <c r="Q48" s="230"/>
      <c r="R48" s="230"/>
    </row>
    <row r="49" spans="11:18" x14ac:dyDescent="0.2">
      <c r="K49" s="51"/>
      <c r="L49" s="230"/>
      <c r="M49" s="230"/>
      <c r="N49" s="230"/>
      <c r="O49" s="230"/>
      <c r="P49" s="230"/>
      <c r="Q49" s="230"/>
      <c r="R49" s="230"/>
    </row>
    <row r="50" spans="11:18" x14ac:dyDescent="0.2">
      <c r="K50" s="51"/>
      <c r="L50" s="230"/>
      <c r="M50" s="230"/>
      <c r="N50" s="230"/>
      <c r="O50" s="230"/>
      <c r="P50" s="230"/>
      <c r="Q50" s="230"/>
      <c r="R50" s="230"/>
    </row>
    <row r="51" spans="11:18" x14ac:dyDescent="0.2">
      <c r="K51" s="51"/>
      <c r="L51" s="230"/>
      <c r="M51" s="230"/>
      <c r="N51" s="233" t="s">
        <v>370</v>
      </c>
      <c r="O51" s="233" t="s">
        <v>371</v>
      </c>
      <c r="P51" s="234" t="s">
        <v>115</v>
      </c>
      <c r="Q51" s="230"/>
      <c r="R51" s="230"/>
    </row>
    <row r="52" spans="11:18" x14ac:dyDescent="0.2">
      <c r="K52" s="51"/>
      <c r="L52" s="230"/>
      <c r="M52" s="230"/>
      <c r="N52" s="233">
        <v>-19</v>
      </c>
      <c r="O52" s="235">
        <v>6243.7254112799201</v>
      </c>
      <c r="P52" s="234">
        <f>$O$59</f>
        <v>68615.17</v>
      </c>
      <c r="Q52" s="230"/>
      <c r="R52" s="230"/>
    </row>
    <row r="53" spans="11:18" x14ac:dyDescent="0.2">
      <c r="K53" s="51"/>
      <c r="L53" s="230"/>
      <c r="M53" s="230"/>
      <c r="N53" s="233" t="s">
        <v>372</v>
      </c>
      <c r="O53" s="235">
        <v>33475.2046987336</v>
      </c>
      <c r="P53" s="234">
        <f t="shared" ref="P53:P58" si="0">$O$59</f>
        <v>68615.17</v>
      </c>
      <c r="Q53" s="230"/>
      <c r="R53" s="230"/>
    </row>
    <row r="54" spans="11:18" x14ac:dyDescent="0.2">
      <c r="K54" s="51"/>
      <c r="L54" s="230"/>
      <c r="M54" s="230"/>
      <c r="N54" s="233" t="s">
        <v>373</v>
      </c>
      <c r="O54" s="235">
        <v>68570.540767378494</v>
      </c>
      <c r="P54" s="234">
        <f t="shared" si="0"/>
        <v>68615.17</v>
      </c>
      <c r="Q54" s="230"/>
      <c r="R54" s="230"/>
    </row>
    <row r="55" spans="11:18" x14ac:dyDescent="0.2">
      <c r="K55" s="51"/>
      <c r="L55" s="230"/>
      <c r="M55" s="230"/>
      <c r="N55" s="233" t="s">
        <v>374</v>
      </c>
      <c r="O55" s="235">
        <v>89308.584857904396</v>
      </c>
      <c r="P55" s="234">
        <f t="shared" si="0"/>
        <v>68615.17</v>
      </c>
      <c r="Q55" s="230"/>
      <c r="R55" s="230"/>
    </row>
    <row r="56" spans="11:18" x14ac:dyDescent="0.2">
      <c r="K56" s="51"/>
      <c r="L56" s="230"/>
      <c r="M56" s="230"/>
      <c r="N56" s="233" t="s">
        <v>375</v>
      </c>
      <c r="O56" s="235">
        <v>91218.790441188801</v>
      </c>
      <c r="P56" s="234">
        <f t="shared" si="0"/>
        <v>68615.17</v>
      </c>
      <c r="Q56" s="230"/>
      <c r="R56" s="230"/>
    </row>
    <row r="57" spans="11:18" x14ac:dyDescent="0.2">
      <c r="K57" s="51"/>
      <c r="L57" s="230"/>
      <c r="M57" s="230"/>
      <c r="N57" s="233" t="s">
        <v>376</v>
      </c>
      <c r="O57" s="235">
        <v>86716.041927899394</v>
      </c>
      <c r="P57" s="234">
        <f t="shared" si="0"/>
        <v>68615.17</v>
      </c>
      <c r="Q57" s="230"/>
      <c r="R57" s="230"/>
    </row>
    <row r="58" spans="11:18" x14ac:dyDescent="0.2">
      <c r="K58" s="51"/>
      <c r="L58" s="230"/>
      <c r="M58" s="230"/>
      <c r="N58" s="233" t="s">
        <v>61</v>
      </c>
      <c r="O58" s="235">
        <v>66076.615145042902</v>
      </c>
      <c r="P58" s="234">
        <f t="shared" si="0"/>
        <v>68615.17</v>
      </c>
      <c r="Q58" s="230"/>
      <c r="R58" s="230"/>
    </row>
    <row r="59" spans="11:18" x14ac:dyDescent="0.2">
      <c r="K59" s="51"/>
      <c r="L59" s="230"/>
      <c r="M59" s="230"/>
      <c r="N59" s="231" t="s">
        <v>0</v>
      </c>
      <c r="O59" s="235">
        <v>68615.17</v>
      </c>
      <c r="P59" s="231"/>
      <c r="Q59" s="230"/>
      <c r="R59" s="230"/>
    </row>
    <row r="60" spans="11:18" x14ac:dyDescent="0.2">
      <c r="K60" s="51"/>
      <c r="L60" s="230"/>
      <c r="M60" s="230"/>
      <c r="N60" s="231"/>
      <c r="O60" s="231"/>
      <c r="P60" s="231"/>
      <c r="Q60" s="230"/>
      <c r="R60" s="230"/>
    </row>
    <row r="61" spans="11:18" x14ac:dyDescent="0.2">
      <c r="K61" s="51"/>
      <c r="L61" s="230"/>
      <c r="M61" s="230"/>
      <c r="N61" s="231"/>
      <c r="O61" s="231"/>
      <c r="P61" s="231"/>
      <c r="Q61" s="230"/>
      <c r="R61" s="230"/>
    </row>
    <row r="62" spans="11:18" x14ac:dyDescent="0.2">
      <c r="K62" s="51"/>
      <c r="L62" s="230"/>
      <c r="M62" s="230"/>
      <c r="N62" s="231"/>
      <c r="O62" s="231"/>
      <c r="P62" s="231"/>
      <c r="Q62" s="230"/>
      <c r="R62" s="230"/>
    </row>
    <row r="63" spans="11:18" x14ac:dyDescent="0.2">
      <c r="K63" s="51"/>
      <c r="L63" s="230"/>
      <c r="M63" s="230"/>
      <c r="N63" s="231"/>
      <c r="O63" s="231"/>
      <c r="P63" s="231"/>
      <c r="Q63" s="230"/>
      <c r="R63" s="230"/>
    </row>
    <row r="64" spans="11:18" x14ac:dyDescent="0.2">
      <c r="L64" s="230"/>
      <c r="M64" s="230"/>
      <c r="N64" s="231"/>
      <c r="O64" s="231"/>
      <c r="P64" s="231"/>
      <c r="Q64" s="230"/>
      <c r="R64" s="230"/>
    </row>
    <row r="65" spans="10:20" x14ac:dyDescent="0.2">
      <c r="L65" s="230"/>
      <c r="M65" s="230"/>
      <c r="N65" s="231"/>
      <c r="O65" s="231"/>
      <c r="P65" s="231"/>
      <c r="Q65" s="230"/>
      <c r="R65" s="230"/>
    </row>
    <row r="66" spans="10:20" x14ac:dyDescent="0.2">
      <c r="L66" s="230"/>
      <c r="M66" s="230"/>
      <c r="N66" s="231"/>
      <c r="O66" s="231"/>
      <c r="P66" s="231"/>
      <c r="Q66" s="230"/>
      <c r="R66" s="230"/>
    </row>
    <row r="67" spans="10:20" x14ac:dyDescent="0.2">
      <c r="L67" s="230"/>
      <c r="M67" s="230"/>
      <c r="N67" s="231"/>
      <c r="O67" s="231"/>
      <c r="P67" s="231"/>
      <c r="Q67" s="230"/>
      <c r="R67" s="230"/>
    </row>
    <row r="68" spans="10:20" x14ac:dyDescent="0.2">
      <c r="L68" s="230"/>
      <c r="M68" s="230"/>
      <c r="N68" s="231"/>
      <c r="O68" s="231"/>
      <c r="P68" s="231"/>
      <c r="Q68" s="230"/>
      <c r="R68" s="230"/>
    </row>
    <row r="69" spans="10:20" x14ac:dyDescent="0.2">
      <c r="L69" s="230"/>
      <c r="M69" s="230"/>
      <c r="N69" s="231"/>
      <c r="O69" s="231"/>
      <c r="P69" s="231"/>
      <c r="Q69" s="230"/>
      <c r="R69" s="230"/>
    </row>
    <row r="70" spans="10:20" x14ac:dyDescent="0.2">
      <c r="L70" s="230"/>
      <c r="M70" s="230"/>
      <c r="N70" s="231"/>
      <c r="O70" s="231"/>
      <c r="P70" s="231"/>
      <c r="Q70" s="230"/>
      <c r="R70" s="230"/>
    </row>
    <row r="71" spans="10:20" x14ac:dyDescent="0.2">
      <c r="L71" s="230"/>
      <c r="M71" s="230"/>
      <c r="N71" s="231"/>
      <c r="O71" s="231"/>
      <c r="P71" s="231"/>
      <c r="Q71" s="230"/>
      <c r="R71" s="230"/>
    </row>
    <row r="72" spans="10:20" x14ac:dyDescent="0.2">
      <c r="L72" s="230"/>
      <c r="M72" s="230"/>
      <c r="N72" s="231"/>
      <c r="O72" s="231"/>
      <c r="P72" s="231"/>
      <c r="Q72" s="230"/>
      <c r="R72" s="230"/>
      <c r="S72" s="51"/>
      <c r="T72" s="51"/>
    </row>
    <row r="73" spans="10:20" x14ac:dyDescent="0.2">
      <c r="J73" s="201"/>
      <c r="K73" s="201"/>
      <c r="L73" s="230"/>
      <c r="M73" s="230"/>
      <c r="N73" s="231"/>
      <c r="O73" s="231"/>
      <c r="P73" s="231"/>
      <c r="Q73" s="230"/>
      <c r="R73" s="230"/>
      <c r="S73" s="51"/>
      <c r="T73" s="51"/>
    </row>
    <row r="74" spans="10:20" x14ac:dyDescent="0.2">
      <c r="J74" s="201"/>
      <c r="K74" s="168"/>
      <c r="L74" s="230"/>
      <c r="M74" s="230"/>
      <c r="N74" s="231"/>
      <c r="O74" s="231"/>
      <c r="P74" s="231"/>
      <c r="Q74" s="230"/>
      <c r="R74" s="230"/>
      <c r="S74" s="51"/>
      <c r="T74" s="51"/>
    </row>
    <row r="75" spans="10:20" x14ac:dyDescent="0.2">
      <c r="J75" s="201"/>
      <c r="K75" s="168"/>
      <c r="L75" s="230"/>
      <c r="M75" s="230"/>
      <c r="N75" s="231"/>
      <c r="O75" s="231"/>
      <c r="P75" s="231"/>
      <c r="Q75" s="230"/>
      <c r="R75" s="230"/>
      <c r="S75" s="51"/>
      <c r="T75" s="51"/>
    </row>
    <row r="76" spans="10:20" x14ac:dyDescent="0.2">
      <c r="J76" s="201"/>
      <c r="K76" s="168"/>
      <c r="L76" s="230"/>
      <c r="M76" s="230"/>
      <c r="N76" s="231"/>
      <c r="O76" s="231"/>
      <c r="P76" s="231"/>
      <c r="Q76" s="230"/>
      <c r="R76" s="230"/>
      <c r="S76" s="51"/>
      <c r="T76" s="51"/>
    </row>
    <row r="77" spans="10:20" x14ac:dyDescent="0.2">
      <c r="J77" s="201"/>
      <c r="K77" s="168"/>
      <c r="L77" s="230"/>
      <c r="M77" s="230"/>
      <c r="N77" s="231"/>
      <c r="O77" s="231"/>
      <c r="P77" s="231"/>
      <c r="Q77" s="230"/>
      <c r="R77" s="230"/>
      <c r="S77" s="51"/>
      <c r="T77" s="51"/>
    </row>
    <row r="78" spans="10:20" x14ac:dyDescent="0.2">
      <c r="J78" s="201"/>
      <c r="K78" s="168"/>
      <c r="L78" s="230"/>
      <c r="M78" s="230"/>
      <c r="N78" s="231" t="s">
        <v>370</v>
      </c>
      <c r="O78" s="231" t="s">
        <v>377</v>
      </c>
      <c r="P78" s="231" t="s">
        <v>115</v>
      </c>
      <c r="Q78" s="230"/>
      <c r="R78" s="230"/>
      <c r="S78" s="51"/>
      <c r="T78" s="51"/>
    </row>
    <row r="79" spans="10:20" x14ac:dyDescent="0.2">
      <c r="J79" s="201"/>
      <c r="K79" s="168"/>
      <c r="L79" s="230"/>
      <c r="M79" s="230"/>
      <c r="N79" s="231">
        <v>-19</v>
      </c>
      <c r="O79" s="236">
        <v>12891.451472163801</v>
      </c>
      <c r="P79" s="236">
        <f>$O$86</f>
        <v>306595.3</v>
      </c>
      <c r="Q79" s="230"/>
      <c r="R79" s="230"/>
      <c r="S79" s="51"/>
      <c r="T79" s="51"/>
    </row>
    <row r="80" spans="10:20" x14ac:dyDescent="0.2">
      <c r="J80" s="201"/>
      <c r="K80" s="168"/>
      <c r="L80" s="230"/>
      <c r="M80" s="230"/>
      <c r="N80" s="231" t="s">
        <v>372</v>
      </c>
      <c r="O80" s="236">
        <v>31191.5586505461</v>
      </c>
      <c r="P80" s="236">
        <f t="shared" ref="P80:P86" si="1">$O$86</f>
        <v>306595.3</v>
      </c>
      <c r="Q80" s="230"/>
      <c r="R80" s="230"/>
      <c r="S80" s="51"/>
      <c r="T80" s="51"/>
    </row>
    <row r="81" spans="10:20" x14ac:dyDescent="0.2">
      <c r="J81" s="201"/>
      <c r="K81" s="168"/>
      <c r="L81" s="230"/>
      <c r="M81" s="230"/>
      <c r="N81" s="231" t="s">
        <v>373</v>
      </c>
      <c r="O81" s="236">
        <v>81840.171324756899</v>
      </c>
      <c r="P81" s="236">
        <f t="shared" si="1"/>
        <v>306595.3</v>
      </c>
      <c r="Q81" s="230"/>
      <c r="R81" s="230"/>
      <c r="S81" s="51"/>
      <c r="T81" s="51"/>
    </row>
    <row r="82" spans="10:20" x14ac:dyDescent="0.2">
      <c r="J82" s="201"/>
      <c r="K82" s="168"/>
      <c r="L82" s="230"/>
      <c r="M82" s="230"/>
      <c r="N82" s="231" t="s">
        <v>374</v>
      </c>
      <c r="O82" s="236">
        <v>193288.01448378601</v>
      </c>
      <c r="P82" s="236">
        <f t="shared" si="1"/>
        <v>306595.3</v>
      </c>
      <c r="Q82" s="230"/>
      <c r="R82" s="230"/>
      <c r="S82" s="51"/>
      <c r="T82" s="51"/>
    </row>
    <row r="83" spans="10:20" x14ac:dyDescent="0.2">
      <c r="J83" s="201"/>
      <c r="K83" s="168"/>
      <c r="L83" s="230"/>
      <c r="M83" s="230"/>
      <c r="N83" s="231" t="s">
        <v>375</v>
      </c>
      <c r="O83" s="236">
        <v>312748.05362281302</v>
      </c>
      <c r="P83" s="236">
        <f t="shared" si="1"/>
        <v>306595.3</v>
      </c>
      <c r="Q83" s="230"/>
      <c r="R83" s="230"/>
      <c r="S83" s="51"/>
      <c r="T83" s="51"/>
    </row>
    <row r="84" spans="10:20" x14ac:dyDescent="0.2">
      <c r="J84" s="201"/>
      <c r="K84" s="168"/>
      <c r="L84" s="230"/>
      <c r="M84" s="230"/>
      <c r="N84" s="231" t="s">
        <v>376</v>
      </c>
      <c r="O84" s="236">
        <v>496363.290800224</v>
      </c>
      <c r="P84" s="236">
        <f t="shared" si="1"/>
        <v>306595.3</v>
      </c>
      <c r="Q84" s="230"/>
      <c r="R84" s="230"/>
      <c r="S84" s="51"/>
      <c r="T84" s="51"/>
    </row>
    <row r="85" spans="10:20" x14ac:dyDescent="0.2">
      <c r="J85" s="201"/>
      <c r="K85" s="168"/>
      <c r="L85" s="230"/>
      <c r="M85" s="230"/>
      <c r="N85" s="231" t="s">
        <v>61</v>
      </c>
      <c r="O85" s="236">
        <v>738059.56443175802</v>
      </c>
      <c r="P85" s="236">
        <f t="shared" si="1"/>
        <v>306595.3</v>
      </c>
      <c r="Q85" s="230"/>
      <c r="R85" s="230"/>
      <c r="S85" s="51"/>
      <c r="T85" s="51"/>
    </row>
    <row r="86" spans="10:20" x14ac:dyDescent="0.2">
      <c r="J86" s="201"/>
      <c r="K86" s="168"/>
      <c r="L86" s="230"/>
      <c r="M86" s="230"/>
      <c r="N86" s="231" t="s">
        <v>0</v>
      </c>
      <c r="O86" s="236">
        <v>306595.3</v>
      </c>
      <c r="P86" s="236">
        <f t="shared" si="1"/>
        <v>306595.3</v>
      </c>
      <c r="Q86" s="230"/>
      <c r="R86" s="230"/>
      <c r="S86" s="51"/>
      <c r="T86" s="51"/>
    </row>
    <row r="87" spans="10:20" x14ac:dyDescent="0.2">
      <c r="J87" s="201"/>
      <c r="K87" s="168"/>
      <c r="L87" s="230"/>
      <c r="M87" s="230"/>
      <c r="N87" s="230"/>
      <c r="O87" s="230"/>
      <c r="P87" s="230"/>
      <c r="Q87" s="230"/>
      <c r="R87" s="230"/>
      <c r="S87" s="51"/>
      <c r="T87" s="51"/>
    </row>
    <row r="88" spans="10:20" x14ac:dyDescent="0.2">
      <c r="J88" s="201"/>
      <c r="K88" s="168"/>
      <c r="L88" s="230"/>
      <c r="M88" s="230"/>
      <c r="N88" s="230"/>
      <c r="O88" s="230"/>
      <c r="P88" s="230"/>
      <c r="Q88" s="230"/>
      <c r="R88" s="230"/>
      <c r="S88" s="51"/>
      <c r="T88" s="51"/>
    </row>
    <row r="89" spans="10:20" x14ac:dyDescent="0.2">
      <c r="J89" s="201"/>
      <c r="K89" s="168"/>
      <c r="L89" s="230"/>
      <c r="M89" s="230"/>
      <c r="N89" s="230"/>
      <c r="O89" s="230"/>
      <c r="P89" s="230"/>
      <c r="Q89" s="230"/>
      <c r="R89" s="230"/>
    </row>
    <row r="90" spans="10:20" x14ac:dyDescent="0.2">
      <c r="J90" s="201"/>
      <c r="K90" s="201"/>
      <c r="L90" s="230"/>
      <c r="M90" s="230"/>
      <c r="N90" s="230"/>
      <c r="O90" s="230"/>
      <c r="P90" s="230"/>
      <c r="Q90" s="230"/>
      <c r="R90" s="230"/>
    </row>
    <row r="91" spans="10:20" x14ac:dyDescent="0.2">
      <c r="L91" s="230"/>
      <c r="M91" s="230"/>
      <c r="N91" s="230"/>
      <c r="O91" s="230"/>
      <c r="P91" s="230"/>
      <c r="Q91" s="230"/>
      <c r="R91" s="230"/>
    </row>
    <row r="92" spans="10:20" x14ac:dyDescent="0.2">
      <c r="L92" s="230"/>
      <c r="M92" s="230"/>
      <c r="N92" s="230"/>
      <c r="O92" s="230"/>
      <c r="P92" s="230"/>
      <c r="Q92" s="230"/>
      <c r="R92" s="230"/>
    </row>
    <row r="93" spans="10:20" x14ac:dyDescent="0.2">
      <c r="L93" s="230"/>
      <c r="M93" s="230"/>
      <c r="N93" s="230"/>
      <c r="O93" s="230"/>
      <c r="P93" s="230"/>
      <c r="Q93" s="230"/>
      <c r="R93" s="230"/>
    </row>
    <row r="94" spans="10:20" x14ac:dyDescent="0.2">
      <c r="L94" s="230"/>
      <c r="M94" s="230"/>
      <c r="N94" s="230"/>
      <c r="O94" s="230"/>
      <c r="P94" s="230"/>
      <c r="Q94" s="230"/>
      <c r="R94" s="230"/>
    </row>
    <row r="98" spans="2:15" x14ac:dyDescent="0.2">
      <c r="B98" s="166"/>
      <c r="C98" s="166"/>
      <c r="D98" s="166"/>
      <c r="E98" s="166"/>
      <c r="F98" s="166"/>
      <c r="G98" s="166"/>
      <c r="H98" s="166"/>
    </row>
    <row r="99" spans="2:15" x14ac:dyDescent="0.2">
      <c r="B99" s="166"/>
      <c r="C99" s="166"/>
      <c r="D99" s="166"/>
      <c r="E99" s="166"/>
      <c r="F99" s="166"/>
      <c r="G99" s="166"/>
      <c r="H99" s="166"/>
    </row>
    <row r="100" spans="2:15" x14ac:dyDescent="0.2">
      <c r="B100" s="166"/>
      <c r="C100" s="166"/>
      <c r="D100" s="166"/>
      <c r="E100" s="166"/>
      <c r="F100" s="111"/>
      <c r="G100" s="111"/>
      <c r="H100" s="111"/>
      <c r="I100" s="111"/>
    </row>
    <row r="101" spans="2:15" x14ac:dyDescent="0.2">
      <c r="B101" s="166"/>
      <c r="C101" s="166"/>
      <c r="D101" s="166"/>
      <c r="E101" s="166"/>
      <c r="F101" s="111"/>
      <c r="G101" s="77"/>
      <c r="H101" s="77"/>
      <c r="I101" s="77"/>
      <c r="N101" s="52"/>
      <c r="O101" s="52"/>
    </row>
    <row r="102" spans="2:15" x14ac:dyDescent="0.2">
      <c r="B102" s="166"/>
      <c r="C102" s="166"/>
      <c r="D102" s="166"/>
      <c r="E102" s="166"/>
      <c r="F102" s="111"/>
      <c r="G102" s="77"/>
      <c r="H102" s="77"/>
      <c r="I102" s="77"/>
      <c r="N102" s="52"/>
      <c r="O102" s="52"/>
    </row>
    <row r="103" spans="2:15" x14ac:dyDescent="0.2">
      <c r="B103" s="166"/>
      <c r="C103" s="166"/>
      <c r="D103" s="166"/>
      <c r="E103" s="166"/>
      <c r="F103" s="111"/>
      <c r="G103" s="77"/>
      <c r="H103" s="77"/>
      <c r="I103" s="77"/>
      <c r="N103" s="52"/>
      <c r="O103" s="52"/>
    </row>
    <row r="104" spans="2:15" x14ac:dyDescent="0.2">
      <c r="B104" s="166"/>
      <c r="C104" s="166"/>
      <c r="D104" s="166"/>
      <c r="E104" s="166"/>
      <c r="F104" s="111"/>
      <c r="G104" s="77"/>
      <c r="H104" s="77"/>
      <c r="I104" s="77"/>
      <c r="N104" s="52"/>
      <c r="O104" s="52"/>
    </row>
    <row r="105" spans="2:15" x14ac:dyDescent="0.2">
      <c r="B105" s="166"/>
      <c r="C105" s="166"/>
      <c r="D105" s="166"/>
      <c r="E105" s="166"/>
      <c r="F105" s="111"/>
      <c r="G105" s="77"/>
      <c r="H105" s="77"/>
      <c r="I105" s="77"/>
      <c r="N105" s="52"/>
      <c r="O105" s="52"/>
    </row>
    <row r="106" spans="2:15" x14ac:dyDescent="0.2">
      <c r="B106" s="166"/>
      <c r="C106" s="166"/>
      <c r="D106" s="166"/>
      <c r="E106" s="166"/>
      <c r="F106" s="111"/>
      <c r="G106" s="77"/>
      <c r="H106" s="77"/>
      <c r="I106" s="77"/>
      <c r="N106" s="52"/>
      <c r="O106" s="52"/>
    </row>
    <row r="107" spans="2:15" x14ac:dyDescent="0.2">
      <c r="B107" s="166"/>
      <c r="C107" s="166"/>
      <c r="D107" s="166"/>
      <c r="E107" s="166"/>
      <c r="F107" s="111"/>
      <c r="G107" s="77"/>
      <c r="H107" s="77"/>
      <c r="I107" s="77"/>
      <c r="N107" s="52"/>
      <c r="O107" s="52"/>
    </row>
    <row r="108" spans="2:15" x14ac:dyDescent="0.2">
      <c r="B108" s="166"/>
      <c r="C108" s="166"/>
      <c r="D108" s="166"/>
      <c r="E108" s="166"/>
      <c r="F108" s="166"/>
      <c r="G108" s="166"/>
      <c r="H108" s="63"/>
      <c r="I108" s="63"/>
      <c r="N108" s="52"/>
      <c r="O108" s="52"/>
    </row>
    <row r="109" spans="2:15" x14ac:dyDescent="0.2">
      <c r="B109" s="166"/>
      <c r="C109" s="166"/>
      <c r="D109" s="166"/>
      <c r="E109" s="166"/>
      <c r="F109" s="166"/>
      <c r="G109" s="166"/>
      <c r="H109" s="166"/>
    </row>
    <row r="110" spans="2:15" x14ac:dyDescent="0.2">
      <c r="B110" s="166"/>
      <c r="C110" s="166"/>
      <c r="D110" s="166"/>
      <c r="E110" s="166"/>
      <c r="F110" s="166"/>
      <c r="G110" s="166"/>
      <c r="H110" s="166"/>
    </row>
    <row r="111" spans="2:15" x14ac:dyDescent="0.2">
      <c r="B111" s="166"/>
      <c r="C111" s="166"/>
      <c r="D111" s="166"/>
      <c r="E111" s="166"/>
      <c r="F111" s="166"/>
      <c r="G111" s="166"/>
      <c r="H111" s="166"/>
    </row>
    <row r="112" spans="2:15" x14ac:dyDescent="0.2">
      <c r="B112" s="166"/>
      <c r="C112" s="166"/>
      <c r="D112" s="166"/>
      <c r="E112" s="166"/>
      <c r="F112" s="166"/>
      <c r="G112" s="166"/>
      <c r="H112" s="166"/>
    </row>
    <row r="113" spans="2:8" x14ac:dyDescent="0.2">
      <c r="B113" s="166"/>
      <c r="C113" s="166"/>
      <c r="D113" s="166"/>
      <c r="E113" s="166"/>
      <c r="F113" s="166"/>
      <c r="G113" s="166"/>
      <c r="H113" s="166"/>
    </row>
    <row r="114" spans="2:8" x14ac:dyDescent="0.2">
      <c r="B114" s="166"/>
      <c r="C114" s="166"/>
      <c r="D114" s="166"/>
      <c r="E114" s="166"/>
      <c r="F114" s="166"/>
      <c r="G114" s="166"/>
      <c r="H114" s="166"/>
    </row>
    <row r="115" spans="2:8" x14ac:dyDescent="0.2">
      <c r="B115" s="166"/>
      <c r="C115" s="166"/>
      <c r="D115" s="166"/>
      <c r="E115" s="166"/>
      <c r="F115" s="166"/>
      <c r="G115" s="166"/>
      <c r="H115" s="166"/>
    </row>
    <row r="116" spans="2:8" x14ac:dyDescent="0.2">
      <c r="B116" s="166"/>
      <c r="C116" s="166"/>
      <c r="D116" s="166"/>
      <c r="E116" s="166"/>
      <c r="F116" s="166"/>
      <c r="G116" s="166"/>
      <c r="H116" s="166"/>
    </row>
    <row r="117" spans="2:8" x14ac:dyDescent="0.2">
      <c r="B117" s="166"/>
      <c r="C117" s="166"/>
      <c r="D117" s="166"/>
      <c r="E117" s="166"/>
      <c r="F117" s="166"/>
      <c r="G117" s="166"/>
      <c r="H117" s="166"/>
    </row>
    <row r="118" spans="2:8" x14ac:dyDescent="0.2">
      <c r="B118" s="166"/>
      <c r="C118" s="166"/>
      <c r="D118" s="166"/>
      <c r="E118" s="166"/>
      <c r="F118" s="166"/>
      <c r="G118" s="166"/>
      <c r="H118" s="166"/>
    </row>
    <row r="119" spans="2:8" x14ac:dyDescent="0.2">
      <c r="B119" s="166"/>
      <c r="C119" s="166"/>
      <c r="D119" s="166"/>
      <c r="E119" s="166"/>
      <c r="F119" s="166"/>
      <c r="G119" s="166"/>
      <c r="H119" s="166"/>
    </row>
    <row r="120" spans="2:8" x14ac:dyDescent="0.2">
      <c r="B120" s="166"/>
      <c r="C120" s="166"/>
      <c r="D120" s="166"/>
      <c r="E120" s="166"/>
      <c r="F120" s="166"/>
      <c r="G120" s="166"/>
      <c r="H120" s="166"/>
    </row>
    <row r="121" spans="2:8" x14ac:dyDescent="0.2">
      <c r="B121" s="166"/>
      <c r="C121" s="166"/>
      <c r="D121" s="166"/>
      <c r="E121" s="166"/>
      <c r="F121" s="166"/>
      <c r="G121" s="166"/>
      <c r="H121" s="166"/>
    </row>
    <row r="122" spans="2:8" x14ac:dyDescent="0.2">
      <c r="B122" s="166"/>
      <c r="C122" s="166"/>
      <c r="D122" s="166"/>
      <c r="E122" s="166"/>
      <c r="F122" s="166"/>
      <c r="G122" s="166"/>
      <c r="H122" s="166"/>
    </row>
    <row r="123" spans="2:8" x14ac:dyDescent="0.2">
      <c r="B123" s="166"/>
      <c r="C123" s="166"/>
      <c r="D123" s="166"/>
      <c r="E123" s="166"/>
      <c r="F123" s="166"/>
      <c r="G123" s="166"/>
      <c r="H123" s="166"/>
    </row>
    <row r="124" spans="2:8" x14ac:dyDescent="0.2">
      <c r="B124" s="166"/>
      <c r="C124" s="166"/>
      <c r="D124" s="166"/>
      <c r="E124" s="166"/>
      <c r="F124" s="166"/>
      <c r="G124" s="166"/>
      <c r="H124" s="166"/>
    </row>
    <row r="125" spans="2:8" x14ac:dyDescent="0.2">
      <c r="B125" s="166"/>
      <c r="C125" s="166"/>
      <c r="D125" s="166"/>
      <c r="E125" s="166"/>
      <c r="F125" s="166"/>
      <c r="G125" s="166"/>
      <c r="H125" s="166"/>
    </row>
  </sheetData>
  <mergeCells count="9">
    <mergeCell ref="B40:H40"/>
    <mergeCell ref="T30:W30"/>
    <mergeCell ref="B33:H33"/>
    <mergeCell ref="B35:H35"/>
    <mergeCell ref="B6:H6"/>
    <mergeCell ref="B17:H17"/>
    <mergeCell ref="B24:H24"/>
    <mergeCell ref="B26:H26"/>
    <mergeCell ref="B39:H39"/>
  </mergeCells>
  <pageMargins left="0.78740157480314965" right="0.78740157480314965" top="0.98425196850393704" bottom="0.98425196850393704" header="0.51181102362204722" footer="0.51181102362204722"/>
  <pageSetup paperSize="9" scale="55" orientation="portrait" r:id="rId1"/>
  <headerFooter alignWithMargins="0"/>
  <rowBreaks count="1" manualBreakCount="1">
    <brk id="41" max="9"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5078"/>
    <pageSetUpPr fitToPage="1"/>
  </sheetPr>
  <dimension ref="A1:Z71"/>
  <sheetViews>
    <sheetView showGridLines="0" topLeftCell="A19" zoomScaleNormal="100" zoomScaleSheetLayoutView="100" workbookViewId="0">
      <selection activeCell="M13" sqref="M13"/>
    </sheetView>
  </sheetViews>
  <sheetFormatPr baseColWidth="10" defaultRowHeight="12.75" x14ac:dyDescent="0.2"/>
  <cols>
    <col min="1" max="1" width="2.7109375" style="18" customWidth="1"/>
    <col min="2" max="2" width="41.28515625" style="18" customWidth="1"/>
    <col min="3" max="4" width="10.7109375" style="18" customWidth="1"/>
    <col min="5" max="6" width="11.28515625" style="18" customWidth="1"/>
    <col min="7" max="12" width="10.7109375" style="18" customWidth="1"/>
    <col min="13" max="16384" width="11.42578125" style="18"/>
  </cols>
  <sheetData>
    <row r="1" spans="1:26" s="55" customFormat="1" ht="15.75" x14ac:dyDescent="0.2">
      <c r="B1" s="53" t="str">
        <f>Inhaltsverzeichnis!B28&amp;" "&amp;Inhaltsverzeichnis!C28&amp;" "&amp;Inhaltsverzeichnis!D28</f>
        <v>Tabelle 8:  Reineinkommen und Reinvermögen nach Erwerbsart, in Franken pro Pflichtigen, 2017</v>
      </c>
      <c r="C1" s="54"/>
      <c r="D1" s="54"/>
      <c r="E1" s="54"/>
      <c r="F1" s="54"/>
      <c r="G1" s="54"/>
      <c r="H1" s="54"/>
      <c r="I1" s="54"/>
      <c r="J1" s="54"/>
      <c r="K1" s="54"/>
      <c r="L1" s="54"/>
      <c r="M1" s="54"/>
      <c r="N1" s="54"/>
      <c r="O1" s="54"/>
      <c r="P1" s="54"/>
      <c r="Q1" s="54"/>
      <c r="R1" s="53"/>
      <c r="S1" s="53"/>
      <c r="T1" s="53"/>
      <c r="U1" s="53"/>
      <c r="V1" s="53"/>
      <c r="W1" s="53"/>
      <c r="X1" s="53"/>
      <c r="Y1" s="53"/>
      <c r="Z1" s="53"/>
    </row>
    <row r="2" spans="1:26" s="55" customFormat="1" ht="15.75" x14ac:dyDescent="0.2">
      <c r="B2" s="195"/>
      <c r="C2" s="54"/>
      <c r="D2" s="54"/>
      <c r="E2" s="54"/>
      <c r="F2" s="54"/>
      <c r="G2" s="54"/>
      <c r="H2" s="54"/>
      <c r="I2" s="54"/>
      <c r="J2" s="54"/>
      <c r="K2" s="54"/>
      <c r="L2" s="54"/>
      <c r="M2" s="54"/>
      <c r="N2" s="54"/>
      <c r="O2" s="54"/>
      <c r="P2" s="54"/>
      <c r="Q2" s="54"/>
      <c r="R2" s="53"/>
      <c r="S2" s="53"/>
      <c r="T2" s="53"/>
      <c r="U2" s="53"/>
      <c r="V2" s="53"/>
      <c r="W2" s="53"/>
      <c r="X2" s="53"/>
      <c r="Y2" s="53"/>
      <c r="Z2" s="53"/>
    </row>
    <row r="3" spans="1:26" x14ac:dyDescent="0.2">
      <c r="J3" s="222"/>
      <c r="K3" s="222"/>
      <c r="L3" s="222"/>
      <c r="M3" s="222"/>
      <c r="N3" s="222"/>
      <c r="O3" s="222"/>
      <c r="P3" s="222"/>
      <c r="Q3" s="222"/>
      <c r="R3" s="222"/>
      <c r="S3" s="222"/>
      <c r="T3" s="222"/>
      <c r="U3" s="222"/>
      <c r="V3" s="222"/>
      <c r="W3" s="222"/>
    </row>
    <row r="4" spans="1:26" x14ac:dyDescent="0.2">
      <c r="A4" s="60"/>
      <c r="B4" s="282" t="s">
        <v>569</v>
      </c>
      <c r="C4" s="275" t="s">
        <v>62</v>
      </c>
      <c r="D4" s="275"/>
      <c r="E4" s="277" t="s">
        <v>648</v>
      </c>
      <c r="F4" s="277" t="s">
        <v>649</v>
      </c>
      <c r="G4" s="289" t="s">
        <v>6</v>
      </c>
      <c r="H4" s="275" t="s">
        <v>0</v>
      </c>
      <c r="J4" s="222"/>
      <c r="K4" s="222"/>
      <c r="L4" s="222"/>
      <c r="M4" s="222"/>
      <c r="N4" s="222"/>
      <c r="O4" s="222"/>
      <c r="P4" s="222"/>
      <c r="Q4" s="222"/>
      <c r="R4" s="222"/>
      <c r="S4" s="222"/>
      <c r="T4" s="222"/>
      <c r="U4" s="222"/>
      <c r="V4" s="222"/>
      <c r="W4" s="222"/>
    </row>
    <row r="5" spans="1:26" s="57" customFormat="1" ht="53.25" customHeight="1" x14ac:dyDescent="0.2">
      <c r="A5" s="60"/>
      <c r="B5" s="276"/>
      <c r="C5" s="130" t="s">
        <v>523</v>
      </c>
      <c r="D5" s="118" t="s">
        <v>524</v>
      </c>
      <c r="E5" s="275"/>
      <c r="F5" s="275"/>
      <c r="G5" s="275"/>
      <c r="H5" s="275"/>
      <c r="J5" s="223"/>
      <c r="K5" s="223"/>
      <c r="L5" s="223"/>
      <c r="M5" s="223"/>
      <c r="N5" s="223"/>
      <c r="O5" s="223"/>
      <c r="P5" s="223"/>
      <c r="Q5" s="223"/>
      <c r="R5" s="223"/>
      <c r="S5" s="223"/>
      <c r="T5" s="223"/>
      <c r="U5" s="223"/>
      <c r="V5" s="223"/>
      <c r="W5" s="223"/>
    </row>
    <row r="6" spans="1:26" s="57" customFormat="1" ht="14.25" x14ac:dyDescent="0.2">
      <c r="B6" s="57" t="s">
        <v>355</v>
      </c>
      <c r="C6" s="104">
        <v>13336</v>
      </c>
      <c r="D6" s="104">
        <v>249574</v>
      </c>
      <c r="E6" s="104">
        <v>94100</v>
      </c>
      <c r="F6" s="104">
        <v>12229</v>
      </c>
      <c r="G6" s="104">
        <v>10828</v>
      </c>
      <c r="H6" s="104">
        <v>380066</v>
      </c>
      <c r="I6" s="91"/>
      <c r="J6" s="223"/>
      <c r="K6" s="223"/>
      <c r="L6" s="223"/>
      <c r="M6" s="223"/>
      <c r="N6" s="223"/>
      <c r="O6" s="223"/>
      <c r="P6" s="223"/>
      <c r="Q6" s="223"/>
      <c r="R6" s="223"/>
      <c r="S6" s="223"/>
      <c r="T6" s="223"/>
      <c r="U6" s="223"/>
      <c r="V6" s="223"/>
      <c r="W6" s="223"/>
    </row>
    <row r="7" spans="1:26" x14ac:dyDescent="0.2">
      <c r="B7" s="284" t="s">
        <v>430</v>
      </c>
      <c r="C7" s="285"/>
      <c r="D7" s="285"/>
      <c r="E7" s="285"/>
      <c r="F7" s="285"/>
      <c r="G7" s="285"/>
      <c r="H7" s="285"/>
      <c r="I7" s="32"/>
      <c r="J7" s="167"/>
      <c r="K7" s="167"/>
      <c r="L7" s="167"/>
      <c r="M7" s="222"/>
      <c r="N7" s="222"/>
      <c r="O7" s="222"/>
      <c r="P7" s="222"/>
      <c r="Q7" s="222"/>
      <c r="R7" s="222"/>
      <c r="S7" s="222"/>
      <c r="T7" s="222"/>
      <c r="U7" s="222"/>
      <c r="V7" s="222"/>
      <c r="W7" s="222"/>
    </row>
    <row r="8" spans="1:26" x14ac:dyDescent="0.2">
      <c r="B8" s="87" t="s">
        <v>609</v>
      </c>
      <c r="C8" s="52">
        <v>3425</v>
      </c>
      <c r="D8" s="52">
        <v>73211</v>
      </c>
      <c r="E8" s="52">
        <v>473</v>
      </c>
      <c r="F8" s="52">
        <v>16461</v>
      </c>
      <c r="G8" s="105">
        <v>0</v>
      </c>
      <c r="H8" s="52">
        <v>48841</v>
      </c>
      <c r="J8" s="196"/>
      <c r="K8" s="222"/>
      <c r="L8" s="222"/>
      <c r="M8" s="222"/>
      <c r="N8" s="222"/>
      <c r="O8" s="222"/>
      <c r="P8" s="222"/>
      <c r="Q8" s="222"/>
      <c r="R8" s="222"/>
      <c r="S8" s="222"/>
      <c r="T8" s="222"/>
      <c r="U8" s="222"/>
      <c r="V8" s="222"/>
      <c r="W8" s="222"/>
    </row>
    <row r="9" spans="1:26" x14ac:dyDescent="0.2">
      <c r="B9" s="87" t="s">
        <v>540</v>
      </c>
      <c r="C9" s="52">
        <v>12746</v>
      </c>
      <c r="D9" s="52">
        <v>11001</v>
      </c>
      <c r="E9" s="52">
        <v>2984</v>
      </c>
      <c r="F9" s="52">
        <v>6832</v>
      </c>
      <c r="G9" s="105">
        <v>6315</v>
      </c>
      <c r="H9" s="52">
        <v>8810</v>
      </c>
      <c r="J9" s="222"/>
      <c r="K9" s="222"/>
      <c r="L9" s="222"/>
      <c r="M9" s="222"/>
      <c r="N9" s="222"/>
      <c r="O9" s="222"/>
      <c r="P9" s="222"/>
      <c r="Q9" s="222"/>
      <c r="R9" s="222"/>
      <c r="S9" s="222"/>
      <c r="T9" s="222"/>
      <c r="U9" s="222"/>
      <c r="V9" s="222"/>
      <c r="W9" s="222"/>
    </row>
    <row r="10" spans="1:26" x14ac:dyDescent="0.2">
      <c r="B10" s="87" t="s">
        <v>610</v>
      </c>
      <c r="C10" s="52">
        <v>78497</v>
      </c>
      <c r="D10" s="52">
        <v>243</v>
      </c>
      <c r="E10" s="52">
        <v>-118</v>
      </c>
      <c r="F10" s="52">
        <v>1977</v>
      </c>
      <c r="G10" s="105">
        <v>0</v>
      </c>
      <c r="H10" s="52">
        <v>2948</v>
      </c>
      <c r="J10" s="222"/>
      <c r="K10" s="222"/>
      <c r="L10" s="222"/>
      <c r="M10" s="222"/>
      <c r="N10" s="222"/>
      <c r="O10" s="222"/>
      <c r="P10" s="222"/>
      <c r="Q10" s="222"/>
      <c r="R10" s="222"/>
      <c r="S10" s="222"/>
      <c r="T10" s="222"/>
      <c r="U10" s="222"/>
      <c r="V10" s="222"/>
      <c r="W10" s="222"/>
    </row>
    <row r="11" spans="1:26" x14ac:dyDescent="0.2">
      <c r="B11" s="87" t="s">
        <v>541</v>
      </c>
      <c r="C11" s="52">
        <v>2649</v>
      </c>
      <c r="D11" s="52">
        <v>461</v>
      </c>
      <c r="E11" s="52">
        <v>210</v>
      </c>
      <c r="F11" s="52">
        <v>628</v>
      </c>
      <c r="G11" s="105">
        <v>307</v>
      </c>
      <c r="H11" s="52">
        <v>477</v>
      </c>
      <c r="J11" s="222"/>
      <c r="K11" s="222"/>
      <c r="L11" s="222"/>
      <c r="M11" s="222"/>
      <c r="N11" s="222"/>
      <c r="O11" s="222"/>
      <c r="P11" s="222"/>
      <c r="Q11" s="222"/>
      <c r="R11" s="222"/>
      <c r="S11" s="222"/>
      <c r="T11" s="222"/>
      <c r="U11" s="222"/>
      <c r="V11" s="222"/>
      <c r="W11" s="222"/>
    </row>
    <row r="12" spans="1:26" x14ac:dyDescent="0.2">
      <c r="B12" s="57" t="s">
        <v>611</v>
      </c>
      <c r="C12" s="52">
        <v>3238</v>
      </c>
      <c r="D12" s="52">
        <v>1235</v>
      </c>
      <c r="E12" s="52">
        <v>40997</v>
      </c>
      <c r="F12" s="52">
        <v>34446</v>
      </c>
      <c r="G12" s="105">
        <v>0</v>
      </c>
      <c r="H12" s="52">
        <v>12183</v>
      </c>
      <c r="J12" s="222"/>
      <c r="K12" s="222"/>
      <c r="L12" s="222"/>
      <c r="M12" s="222"/>
      <c r="N12" s="222"/>
      <c r="O12" s="222"/>
      <c r="P12" s="222"/>
      <c r="Q12" s="222"/>
      <c r="R12" s="222"/>
      <c r="S12" s="222"/>
      <c r="T12" s="222"/>
      <c r="U12" s="222"/>
      <c r="V12" s="222"/>
      <c r="W12" s="222"/>
    </row>
    <row r="13" spans="1:26" x14ac:dyDescent="0.2">
      <c r="B13" s="57" t="s">
        <v>542</v>
      </c>
      <c r="C13" s="52">
        <v>1692</v>
      </c>
      <c r="D13" s="52">
        <v>646</v>
      </c>
      <c r="E13" s="52">
        <v>7230</v>
      </c>
      <c r="F13" s="52">
        <v>4424</v>
      </c>
      <c r="G13" s="52">
        <v>699</v>
      </c>
      <c r="H13" s="52">
        <v>2436</v>
      </c>
      <c r="J13" s="222"/>
      <c r="K13" s="222"/>
      <c r="L13" s="222"/>
      <c r="M13" s="222"/>
      <c r="N13" s="222"/>
      <c r="O13" s="222"/>
      <c r="P13" s="222"/>
      <c r="Q13" s="222"/>
      <c r="R13" s="222"/>
      <c r="S13" s="222"/>
      <c r="T13" s="222"/>
      <c r="U13" s="222"/>
      <c r="V13" s="222"/>
      <c r="W13" s="222"/>
    </row>
    <row r="14" spans="1:26" x14ac:dyDescent="0.2">
      <c r="B14" s="57" t="s">
        <v>445</v>
      </c>
      <c r="C14" s="52">
        <v>2823</v>
      </c>
      <c r="D14" s="52">
        <v>3631</v>
      </c>
      <c r="E14" s="52">
        <v>3856</v>
      </c>
      <c r="F14" s="52">
        <v>5506</v>
      </c>
      <c r="G14" s="52">
        <v>1903</v>
      </c>
      <c r="H14" s="52">
        <v>3669</v>
      </c>
      <c r="J14" s="222"/>
      <c r="K14" s="222"/>
      <c r="L14" s="222"/>
      <c r="M14" s="222"/>
      <c r="N14" s="222"/>
      <c r="O14" s="222"/>
      <c r="P14" s="222"/>
      <c r="Q14" s="222"/>
      <c r="R14" s="222"/>
      <c r="S14" s="222"/>
      <c r="T14" s="222"/>
      <c r="U14" s="222"/>
      <c r="V14" s="222"/>
      <c r="W14" s="222"/>
    </row>
    <row r="15" spans="1:26" x14ac:dyDescent="0.2">
      <c r="B15" s="57" t="s">
        <v>43</v>
      </c>
      <c r="C15" s="52">
        <v>11234</v>
      </c>
      <c r="D15" s="52">
        <v>4444</v>
      </c>
      <c r="E15" s="52">
        <v>8504</v>
      </c>
      <c r="F15" s="52">
        <v>9444</v>
      </c>
      <c r="G15" s="52">
        <v>2879</v>
      </c>
      <c r="H15" s="52">
        <v>5804</v>
      </c>
      <c r="J15" s="222"/>
      <c r="K15" s="222"/>
      <c r="L15" s="222"/>
      <c r="M15" s="222"/>
      <c r="N15" s="222"/>
      <c r="O15" s="222"/>
      <c r="P15" s="222"/>
      <c r="Q15" s="222"/>
      <c r="R15" s="222"/>
      <c r="S15" s="222"/>
      <c r="T15" s="222"/>
      <c r="U15" s="222"/>
      <c r="V15" s="222"/>
      <c r="W15" s="222"/>
    </row>
    <row r="16" spans="1:26" x14ac:dyDescent="0.2">
      <c r="B16" s="57" t="s">
        <v>44</v>
      </c>
      <c r="C16" s="52">
        <v>1742</v>
      </c>
      <c r="D16" s="52">
        <v>1020</v>
      </c>
      <c r="E16" s="52">
        <v>442</v>
      </c>
      <c r="F16" s="52">
        <v>735</v>
      </c>
      <c r="G16" s="52">
        <v>3105</v>
      </c>
      <c r="H16" s="52">
        <v>952</v>
      </c>
      <c r="J16" s="222"/>
      <c r="K16" s="222"/>
      <c r="L16" s="222"/>
      <c r="M16" s="222"/>
      <c r="N16" s="222"/>
      <c r="O16" s="222"/>
      <c r="P16" s="222"/>
      <c r="Q16" s="222"/>
      <c r="R16" s="222"/>
      <c r="S16" s="222"/>
      <c r="T16" s="222"/>
      <c r="U16" s="222"/>
      <c r="V16" s="222"/>
      <c r="W16" s="222"/>
    </row>
    <row r="17" spans="2:23" ht="14.25" x14ac:dyDescent="0.2">
      <c r="B17" s="60" t="s">
        <v>361</v>
      </c>
      <c r="C17" s="83">
        <v>118098</v>
      </c>
      <c r="D17" s="83">
        <v>95943</v>
      </c>
      <c r="E17" s="83">
        <v>64715</v>
      </c>
      <c r="F17" s="83">
        <v>80505</v>
      </c>
      <c r="G17" s="83">
        <v>15289</v>
      </c>
      <c r="H17" s="83">
        <v>86194</v>
      </c>
      <c r="J17" s="222"/>
      <c r="K17" s="222"/>
      <c r="L17" s="222"/>
      <c r="M17" s="222"/>
      <c r="N17" s="222"/>
      <c r="O17" s="222"/>
      <c r="P17" s="222"/>
      <c r="Q17" s="222"/>
      <c r="R17" s="222"/>
      <c r="S17" s="222"/>
      <c r="T17" s="222"/>
      <c r="U17" s="222"/>
      <c r="V17" s="222"/>
      <c r="W17" s="222"/>
    </row>
    <row r="18" spans="2:23" x14ac:dyDescent="0.2">
      <c r="B18" s="284" t="s">
        <v>444</v>
      </c>
      <c r="C18" s="285"/>
      <c r="D18" s="285"/>
      <c r="E18" s="285"/>
      <c r="F18" s="285"/>
      <c r="G18" s="285"/>
      <c r="H18" s="285"/>
      <c r="J18" s="222"/>
      <c r="K18" s="222"/>
      <c r="L18" s="222"/>
      <c r="M18" s="222"/>
      <c r="N18" s="222"/>
      <c r="O18" s="222"/>
      <c r="P18" s="222"/>
      <c r="Q18" s="222"/>
      <c r="R18" s="222"/>
      <c r="S18" s="222"/>
      <c r="T18" s="222"/>
      <c r="U18" s="222"/>
      <c r="V18" s="222"/>
      <c r="W18" s="222"/>
    </row>
    <row r="19" spans="2:23" x14ac:dyDescent="0.2">
      <c r="B19" s="57" t="s">
        <v>47</v>
      </c>
      <c r="C19" s="52">
        <v>1766</v>
      </c>
      <c r="D19" s="52">
        <v>8071</v>
      </c>
      <c r="E19" s="52">
        <v>545</v>
      </c>
      <c r="F19" s="52">
        <v>3815</v>
      </c>
      <c r="G19" s="52">
        <v>522</v>
      </c>
      <c r="H19" s="52">
        <v>5634</v>
      </c>
      <c r="J19" s="222"/>
      <c r="K19" s="222"/>
      <c r="L19" s="222"/>
      <c r="M19" s="222"/>
      <c r="N19" s="222"/>
      <c r="O19" s="222"/>
      <c r="P19" s="222"/>
      <c r="Q19" s="222"/>
      <c r="R19" s="222"/>
      <c r="S19" s="222"/>
      <c r="T19" s="222"/>
      <c r="U19" s="222"/>
      <c r="V19" s="222"/>
      <c r="W19" s="222"/>
    </row>
    <row r="20" spans="2:23" x14ac:dyDescent="0.2">
      <c r="B20" s="57" t="s">
        <v>48</v>
      </c>
      <c r="C20" s="52">
        <v>5192</v>
      </c>
      <c r="D20" s="52">
        <v>3214</v>
      </c>
      <c r="E20" s="52">
        <v>2514</v>
      </c>
      <c r="F20" s="52">
        <v>3537</v>
      </c>
      <c r="G20" s="52">
        <v>1044</v>
      </c>
      <c r="H20" s="52">
        <v>3059</v>
      </c>
      <c r="J20" s="222"/>
      <c r="K20" s="222"/>
      <c r="L20" s="222"/>
      <c r="M20" s="222"/>
      <c r="N20" s="222"/>
      <c r="O20" s="222"/>
      <c r="P20" s="222"/>
      <c r="Q20" s="222"/>
      <c r="R20" s="222"/>
      <c r="S20" s="222"/>
      <c r="T20" s="222"/>
      <c r="U20" s="222"/>
      <c r="V20" s="222"/>
      <c r="W20" s="222"/>
    </row>
    <row r="21" spans="2:23" x14ac:dyDescent="0.2">
      <c r="B21" s="57" t="s">
        <v>49</v>
      </c>
      <c r="C21" s="52">
        <v>8890</v>
      </c>
      <c r="D21" s="52">
        <v>4969</v>
      </c>
      <c r="E21" s="52">
        <v>343</v>
      </c>
      <c r="F21" s="52">
        <v>2113</v>
      </c>
      <c r="G21" s="52">
        <v>239</v>
      </c>
      <c r="H21" s="52">
        <v>3734</v>
      </c>
      <c r="J21" s="222"/>
      <c r="K21" s="222"/>
      <c r="L21" s="222"/>
      <c r="M21" s="222"/>
      <c r="N21" s="222"/>
      <c r="O21" s="222"/>
      <c r="P21" s="222"/>
      <c r="Q21" s="222"/>
      <c r="R21" s="222"/>
      <c r="S21" s="222"/>
      <c r="T21" s="222"/>
      <c r="U21" s="222"/>
      <c r="V21" s="222"/>
      <c r="W21" s="222"/>
    </row>
    <row r="22" spans="2:23" x14ac:dyDescent="0.2">
      <c r="B22" s="57" t="s">
        <v>50</v>
      </c>
      <c r="C22" s="52">
        <v>2959</v>
      </c>
      <c r="D22" s="52">
        <v>2711</v>
      </c>
      <c r="E22" s="52">
        <v>2821</v>
      </c>
      <c r="F22" s="52">
        <v>2780</v>
      </c>
      <c r="G22" s="52">
        <v>2299</v>
      </c>
      <c r="H22" s="52">
        <v>2737</v>
      </c>
      <c r="J22" s="222"/>
      <c r="K22" s="222"/>
      <c r="L22" s="222"/>
      <c r="M22" s="222"/>
      <c r="N22" s="222"/>
      <c r="O22" s="222"/>
      <c r="P22" s="222"/>
      <c r="Q22" s="222"/>
      <c r="R22" s="222"/>
      <c r="S22" s="222"/>
      <c r="T22" s="222"/>
      <c r="U22" s="222"/>
      <c r="V22" s="222"/>
      <c r="W22" s="222"/>
    </row>
    <row r="23" spans="2:23" x14ac:dyDescent="0.2">
      <c r="B23" s="57" t="s">
        <v>51</v>
      </c>
      <c r="C23" s="52">
        <v>2581</v>
      </c>
      <c r="D23" s="52">
        <v>2159</v>
      </c>
      <c r="E23" s="52">
        <v>4351</v>
      </c>
      <c r="F23" s="52">
        <v>2473</v>
      </c>
      <c r="G23" s="52">
        <v>808</v>
      </c>
      <c r="H23" s="52">
        <v>2688</v>
      </c>
      <c r="J23" s="222"/>
      <c r="K23" s="222"/>
      <c r="L23" s="222"/>
      <c r="M23" s="222"/>
      <c r="N23" s="222"/>
      <c r="O23" s="222"/>
      <c r="P23" s="222"/>
      <c r="Q23" s="222"/>
      <c r="R23" s="222"/>
      <c r="S23" s="222"/>
      <c r="T23" s="222"/>
      <c r="U23" s="222"/>
      <c r="V23" s="222"/>
      <c r="W23" s="222"/>
    </row>
    <row r="24" spans="2:23" x14ac:dyDescent="0.2">
      <c r="B24" s="60" t="s">
        <v>56</v>
      </c>
      <c r="C24" s="83">
        <v>21387</v>
      </c>
      <c r="D24" s="83">
        <v>21124</v>
      </c>
      <c r="E24" s="83">
        <v>10574</v>
      </c>
      <c r="F24" s="83">
        <v>14718</v>
      </c>
      <c r="G24" s="83">
        <v>4912</v>
      </c>
      <c r="H24" s="83">
        <v>17853</v>
      </c>
      <c r="J24" s="222"/>
      <c r="K24" s="222"/>
      <c r="L24" s="222"/>
      <c r="M24" s="222"/>
      <c r="N24" s="222"/>
      <c r="O24" s="222"/>
      <c r="P24" s="222"/>
      <c r="Q24" s="222"/>
      <c r="R24" s="222"/>
      <c r="S24" s="222"/>
      <c r="T24" s="222"/>
      <c r="U24" s="222"/>
      <c r="V24" s="222"/>
      <c r="W24" s="222"/>
    </row>
    <row r="25" spans="2:23" x14ac:dyDescent="0.2">
      <c r="B25" s="284" t="s">
        <v>16</v>
      </c>
      <c r="C25" s="285"/>
      <c r="D25" s="285"/>
      <c r="E25" s="285"/>
      <c r="F25" s="285"/>
      <c r="G25" s="285"/>
      <c r="H25" s="285"/>
      <c r="J25" s="222"/>
      <c r="K25" s="222"/>
      <c r="L25" s="222"/>
      <c r="M25" s="222"/>
      <c r="N25" s="222"/>
      <c r="O25" s="222"/>
      <c r="P25" s="222"/>
      <c r="Q25" s="222"/>
      <c r="R25" s="222"/>
      <c r="S25" s="222"/>
      <c r="T25" s="222"/>
      <c r="U25" s="222"/>
      <c r="V25" s="222"/>
      <c r="W25" s="222"/>
    </row>
    <row r="26" spans="2:23" ht="14.25" x14ac:dyDescent="0.2">
      <c r="B26" s="60" t="s">
        <v>362</v>
      </c>
      <c r="C26" s="83">
        <v>96835</v>
      </c>
      <c r="D26" s="83">
        <v>74896</v>
      </c>
      <c r="E26" s="83">
        <v>54800</v>
      </c>
      <c r="F26" s="83">
        <v>65903</v>
      </c>
      <c r="G26" s="83">
        <v>12223</v>
      </c>
      <c r="H26" s="83">
        <v>68615</v>
      </c>
      <c r="J26" s="222"/>
      <c r="K26" s="222"/>
      <c r="L26" s="222"/>
      <c r="M26" s="222"/>
      <c r="N26" s="222"/>
      <c r="O26" s="222"/>
      <c r="P26" s="222"/>
      <c r="Q26" s="222"/>
      <c r="R26" s="222"/>
      <c r="S26" s="222"/>
      <c r="T26" s="222"/>
      <c r="U26" s="222"/>
      <c r="V26" s="222"/>
      <c r="W26" s="222"/>
    </row>
    <row r="27" spans="2:23" x14ac:dyDescent="0.2">
      <c r="B27" s="284" t="s">
        <v>431</v>
      </c>
      <c r="C27" s="285"/>
      <c r="D27" s="285"/>
      <c r="E27" s="285"/>
      <c r="F27" s="285"/>
      <c r="G27" s="285"/>
      <c r="H27" s="285"/>
      <c r="J27" s="222"/>
      <c r="K27" s="222"/>
      <c r="L27" s="222"/>
      <c r="M27" s="222"/>
      <c r="N27" s="222"/>
      <c r="O27" s="222"/>
      <c r="P27" s="222"/>
      <c r="Q27" s="222"/>
      <c r="R27" s="222"/>
      <c r="S27" s="222"/>
      <c r="T27" s="222"/>
      <c r="U27" s="222"/>
      <c r="V27" s="222"/>
      <c r="W27" s="222"/>
    </row>
    <row r="28" spans="2:23" x14ac:dyDescent="0.2">
      <c r="B28" s="57" t="s">
        <v>52</v>
      </c>
      <c r="C28" s="52">
        <v>257538</v>
      </c>
      <c r="D28" s="52">
        <v>172104</v>
      </c>
      <c r="E28" s="52">
        <v>390840</v>
      </c>
      <c r="F28" s="52">
        <v>362840</v>
      </c>
      <c r="G28" s="52">
        <v>124399</v>
      </c>
      <c r="H28" s="52">
        <v>234036</v>
      </c>
      <c r="J28" s="222"/>
      <c r="K28" s="222"/>
      <c r="L28" s="222"/>
      <c r="M28" s="222"/>
      <c r="N28" s="222"/>
      <c r="O28" s="222"/>
      <c r="P28" s="222"/>
      <c r="Q28" s="222"/>
      <c r="R28" s="222"/>
      <c r="S28" s="222"/>
      <c r="T28" s="222"/>
      <c r="U28" s="222"/>
      <c r="V28" s="222"/>
      <c r="W28" s="222"/>
    </row>
    <row r="29" spans="2:23" x14ac:dyDescent="0.2">
      <c r="B29" s="57" t="s">
        <v>449</v>
      </c>
      <c r="C29" s="52">
        <v>17557</v>
      </c>
      <c r="D29" s="52">
        <v>5412</v>
      </c>
      <c r="E29" s="52">
        <v>9695</v>
      </c>
      <c r="F29" s="52">
        <v>12269</v>
      </c>
      <c r="G29" s="52">
        <v>3244</v>
      </c>
      <c r="H29" s="52">
        <v>7057</v>
      </c>
      <c r="J29" s="222"/>
      <c r="K29" s="222"/>
      <c r="L29" s="222"/>
      <c r="M29" s="222"/>
      <c r="N29" s="222"/>
      <c r="O29" s="222"/>
      <c r="P29" s="222"/>
      <c r="Q29" s="222"/>
      <c r="R29" s="222"/>
      <c r="S29" s="222"/>
      <c r="T29" s="222"/>
      <c r="U29" s="222"/>
      <c r="V29" s="222"/>
      <c r="W29" s="222"/>
    </row>
    <row r="30" spans="2:23" x14ac:dyDescent="0.2">
      <c r="B30" s="57" t="s">
        <v>53</v>
      </c>
      <c r="C30" s="52">
        <v>374443</v>
      </c>
      <c r="D30" s="52">
        <v>200192</v>
      </c>
      <c r="E30" s="52">
        <v>304989</v>
      </c>
      <c r="F30" s="52">
        <v>334710</v>
      </c>
      <c r="G30" s="52">
        <v>91273</v>
      </c>
      <c r="H30" s="52">
        <v>233478</v>
      </c>
      <c r="J30" s="222"/>
      <c r="K30" s="222"/>
      <c r="L30" s="222"/>
      <c r="M30" s="222"/>
      <c r="N30" s="222"/>
      <c r="O30" s="222"/>
      <c r="P30" s="222"/>
      <c r="Q30" s="222"/>
      <c r="R30" s="222"/>
      <c r="S30" s="222"/>
      <c r="T30" s="222"/>
      <c r="U30" s="222"/>
      <c r="V30" s="222"/>
      <c r="W30" s="222"/>
    </row>
    <row r="31" spans="2:23" x14ac:dyDescent="0.2">
      <c r="B31" s="57" t="s">
        <v>448</v>
      </c>
      <c r="C31" s="52">
        <v>242842</v>
      </c>
      <c r="D31" s="52">
        <v>3794</v>
      </c>
      <c r="E31" s="52">
        <v>5324</v>
      </c>
      <c r="F31" s="52">
        <v>18929</v>
      </c>
      <c r="G31" s="52">
        <v>1682</v>
      </c>
      <c r="H31" s="52">
        <v>12987</v>
      </c>
      <c r="J31" s="222"/>
      <c r="K31" s="222"/>
      <c r="L31" s="222"/>
      <c r="M31" s="222"/>
      <c r="N31" s="222"/>
      <c r="O31" s="222"/>
      <c r="P31" s="222"/>
      <c r="Q31" s="222"/>
      <c r="R31" s="222"/>
      <c r="S31" s="222"/>
      <c r="T31" s="222"/>
      <c r="U31" s="222"/>
      <c r="V31" s="222"/>
      <c r="W31" s="222"/>
    </row>
    <row r="32" spans="2:23" x14ac:dyDescent="0.2">
      <c r="B32" s="57" t="s">
        <v>54</v>
      </c>
      <c r="C32" s="52">
        <v>12045</v>
      </c>
      <c r="D32" s="52">
        <v>8139</v>
      </c>
      <c r="E32" s="52">
        <v>10503</v>
      </c>
      <c r="F32" s="52">
        <v>11422</v>
      </c>
      <c r="G32" s="52">
        <v>10543</v>
      </c>
      <c r="H32" s="52">
        <v>9035</v>
      </c>
      <c r="J32" s="222"/>
      <c r="K32" s="222"/>
      <c r="L32" s="222"/>
      <c r="M32" s="222"/>
      <c r="N32" s="222"/>
      <c r="O32" s="222"/>
      <c r="P32" s="222"/>
      <c r="Q32" s="222"/>
      <c r="R32" s="222"/>
      <c r="S32" s="222"/>
      <c r="T32" s="222"/>
      <c r="U32" s="222"/>
      <c r="V32" s="222"/>
      <c r="W32" s="222"/>
    </row>
    <row r="33" spans="2:23" ht="14.25" x14ac:dyDescent="0.2">
      <c r="B33" s="60" t="s">
        <v>363</v>
      </c>
      <c r="C33" s="83">
        <v>905070</v>
      </c>
      <c r="D33" s="83">
        <v>389647</v>
      </c>
      <c r="E33" s="83">
        <v>721350</v>
      </c>
      <c r="F33" s="83">
        <v>740245</v>
      </c>
      <c r="G33" s="83">
        <v>231142</v>
      </c>
      <c r="H33" s="83">
        <v>496623</v>
      </c>
      <c r="J33" s="222"/>
      <c r="K33" s="222"/>
      <c r="L33" s="106"/>
      <c r="M33" s="106"/>
      <c r="N33" s="106"/>
      <c r="O33" s="106"/>
      <c r="P33" s="106"/>
      <c r="Q33" s="106"/>
      <c r="R33" s="106"/>
      <c r="S33" s="106"/>
      <c r="T33" s="106"/>
      <c r="U33" s="106"/>
      <c r="V33" s="106"/>
      <c r="W33" s="106"/>
    </row>
    <row r="34" spans="2:23" x14ac:dyDescent="0.2">
      <c r="B34" s="284" t="s">
        <v>55</v>
      </c>
      <c r="C34" s="285"/>
      <c r="D34" s="285"/>
      <c r="E34" s="285"/>
      <c r="F34" s="285"/>
      <c r="G34" s="285"/>
      <c r="H34" s="285"/>
      <c r="J34" s="222"/>
      <c r="K34" s="222"/>
      <c r="L34" s="106"/>
      <c r="M34" s="106"/>
      <c r="N34" s="106"/>
      <c r="O34" s="106"/>
      <c r="P34" s="106"/>
      <c r="Q34" s="106"/>
      <c r="R34" s="106"/>
      <c r="S34" s="106"/>
      <c r="T34" s="106"/>
      <c r="U34" s="106"/>
      <c r="V34" s="106"/>
      <c r="W34" s="106"/>
    </row>
    <row r="35" spans="2:23" x14ac:dyDescent="0.2">
      <c r="B35" s="60" t="s">
        <v>55</v>
      </c>
      <c r="C35" s="83">
        <v>470031</v>
      </c>
      <c r="D35" s="83">
        <v>206512</v>
      </c>
      <c r="E35" s="83">
        <v>164182</v>
      </c>
      <c r="F35" s="83">
        <v>238564</v>
      </c>
      <c r="G35" s="83">
        <v>72878</v>
      </c>
      <c r="H35" s="83">
        <v>202502</v>
      </c>
      <c r="J35" s="222"/>
      <c r="K35" s="222"/>
      <c r="L35" s="106"/>
      <c r="M35" s="106"/>
      <c r="N35" s="106"/>
      <c r="O35" s="106"/>
      <c r="P35" s="106"/>
      <c r="Q35" s="106"/>
      <c r="R35" s="106"/>
      <c r="S35" s="106"/>
      <c r="T35" s="106"/>
      <c r="U35" s="106"/>
      <c r="V35" s="106"/>
      <c r="W35" s="106"/>
    </row>
    <row r="36" spans="2:23" x14ac:dyDescent="0.2">
      <c r="B36" s="284" t="s">
        <v>17</v>
      </c>
      <c r="C36" s="285"/>
      <c r="D36" s="285"/>
      <c r="E36" s="285"/>
      <c r="F36" s="285"/>
      <c r="G36" s="285"/>
      <c r="H36" s="285"/>
      <c r="J36" s="222"/>
      <c r="K36" s="222"/>
      <c r="L36" s="106"/>
      <c r="M36" s="106"/>
      <c r="N36" s="106"/>
      <c r="O36" s="106"/>
      <c r="P36" s="106"/>
      <c r="Q36" s="106"/>
      <c r="R36" s="106"/>
      <c r="S36" s="106"/>
      <c r="T36" s="106"/>
      <c r="U36" s="106"/>
      <c r="V36" s="106"/>
      <c r="W36" s="106"/>
    </row>
    <row r="37" spans="2:23" ht="15" thickBot="1" x14ac:dyDescent="0.25">
      <c r="B37" s="122" t="s">
        <v>364</v>
      </c>
      <c r="C37" s="129">
        <v>460861</v>
      </c>
      <c r="D37" s="129">
        <v>199071</v>
      </c>
      <c r="E37" s="129">
        <v>559953</v>
      </c>
      <c r="F37" s="129">
        <v>508680</v>
      </c>
      <c r="G37" s="129">
        <v>164904</v>
      </c>
      <c r="H37" s="129">
        <v>306595</v>
      </c>
      <c r="J37" s="222"/>
      <c r="K37" s="222"/>
      <c r="L37" s="106"/>
      <c r="M37" s="106"/>
      <c r="N37" s="106"/>
      <c r="O37" s="106"/>
      <c r="P37" s="106"/>
      <c r="Q37" s="106"/>
      <c r="R37" s="106"/>
      <c r="S37" s="106"/>
      <c r="T37" s="106"/>
      <c r="U37" s="106"/>
      <c r="V37" s="106"/>
      <c r="W37" s="106"/>
    </row>
    <row r="38" spans="2:23" x14ac:dyDescent="0.2">
      <c r="B38" s="57"/>
      <c r="C38" s="57"/>
      <c r="D38" s="57"/>
      <c r="E38" s="57"/>
      <c r="F38" s="57"/>
      <c r="G38" s="57"/>
      <c r="H38" s="57"/>
      <c r="J38" s="222"/>
      <c r="K38" s="222"/>
      <c r="L38" s="106"/>
      <c r="M38" s="106"/>
      <c r="N38" s="106"/>
      <c r="O38" s="106"/>
      <c r="P38" s="106"/>
      <c r="Q38" s="106"/>
      <c r="R38" s="106"/>
      <c r="S38" s="106"/>
      <c r="T38" s="106"/>
      <c r="U38" s="106"/>
      <c r="V38" s="106"/>
      <c r="W38" s="106"/>
    </row>
    <row r="39" spans="2:23" x14ac:dyDescent="0.2">
      <c r="B39" s="288" t="s">
        <v>18</v>
      </c>
      <c r="C39" s="283"/>
      <c r="D39" s="283"/>
      <c r="E39" s="283"/>
      <c r="F39" s="283"/>
      <c r="G39" s="283"/>
      <c r="H39" s="283"/>
      <c r="J39" s="222"/>
      <c r="K39" s="222"/>
      <c r="L39" s="106"/>
      <c r="M39" s="106"/>
      <c r="N39" s="106"/>
      <c r="O39" s="106"/>
      <c r="P39" s="106"/>
      <c r="Q39" s="106"/>
      <c r="R39" s="106"/>
      <c r="S39" s="106"/>
      <c r="T39" s="106"/>
      <c r="U39" s="106"/>
      <c r="V39" s="106"/>
      <c r="W39" s="106"/>
    </row>
    <row r="40" spans="2:23" ht="27" customHeight="1" x14ac:dyDescent="0.2">
      <c r="B40" s="286" t="s">
        <v>453</v>
      </c>
      <c r="C40" s="283"/>
      <c r="D40" s="283"/>
      <c r="E40" s="283"/>
      <c r="F40" s="283"/>
      <c r="G40" s="283"/>
      <c r="H40" s="283"/>
      <c r="J40" s="222"/>
      <c r="K40" s="222"/>
      <c r="L40" s="106"/>
      <c r="M40" s="106"/>
      <c r="N40" s="106"/>
      <c r="O40" s="106"/>
      <c r="P40" s="106"/>
      <c r="Q40" s="106"/>
      <c r="R40" s="106"/>
      <c r="S40" s="106"/>
      <c r="T40" s="106"/>
      <c r="U40" s="106"/>
      <c r="V40" s="106"/>
      <c r="W40" s="106"/>
    </row>
    <row r="41" spans="2:23" ht="27" customHeight="1" x14ac:dyDescent="0.2">
      <c r="B41" s="286" t="s">
        <v>454</v>
      </c>
      <c r="C41" s="283"/>
      <c r="D41" s="283"/>
      <c r="E41" s="283"/>
      <c r="F41" s="283"/>
      <c r="G41" s="283"/>
      <c r="H41" s="283"/>
      <c r="L41" s="106"/>
      <c r="M41" s="106"/>
      <c r="N41" s="106"/>
      <c r="O41" s="106"/>
      <c r="P41" s="106"/>
      <c r="Q41" s="106"/>
      <c r="R41" s="106"/>
      <c r="S41" s="106"/>
      <c r="T41" s="106"/>
      <c r="U41" s="106"/>
      <c r="V41" s="106"/>
      <c r="W41" s="106"/>
    </row>
    <row r="42" spans="2:23" ht="40.5" customHeight="1" x14ac:dyDescent="0.2">
      <c r="B42" s="286" t="s">
        <v>455</v>
      </c>
      <c r="C42" s="287"/>
      <c r="D42" s="287"/>
      <c r="E42" s="287"/>
      <c r="F42" s="287"/>
      <c r="G42" s="287"/>
      <c r="H42" s="287"/>
    </row>
    <row r="44" spans="2:23" x14ac:dyDescent="0.2">
      <c r="B44" s="166"/>
      <c r="C44" s="166"/>
      <c r="D44" s="166"/>
      <c r="E44" s="166"/>
      <c r="F44" s="166"/>
      <c r="G44" s="166"/>
      <c r="H44" s="166"/>
    </row>
    <row r="45" spans="2:23" x14ac:dyDescent="0.2">
      <c r="B45" s="166"/>
      <c r="C45" s="166"/>
      <c r="D45" s="166"/>
      <c r="E45" s="166"/>
      <c r="F45" s="166"/>
      <c r="G45" s="166"/>
      <c r="H45" s="166"/>
    </row>
    <row r="46" spans="2:23" x14ac:dyDescent="0.2">
      <c r="B46" s="166"/>
      <c r="C46" s="166"/>
      <c r="D46" s="166"/>
      <c r="E46" s="166"/>
      <c r="F46" s="166"/>
      <c r="G46" s="166"/>
      <c r="H46" s="166"/>
    </row>
    <row r="47" spans="2:23" x14ac:dyDescent="0.2">
      <c r="B47" s="166"/>
      <c r="C47" s="166"/>
      <c r="D47" s="166"/>
      <c r="E47" s="166"/>
      <c r="F47" s="166"/>
      <c r="G47" s="166"/>
      <c r="H47" s="166"/>
    </row>
    <row r="48" spans="2:23" x14ac:dyDescent="0.2">
      <c r="B48" s="166"/>
      <c r="C48" s="166"/>
      <c r="D48" s="166"/>
      <c r="E48" s="166"/>
      <c r="F48" s="166"/>
      <c r="G48" s="166"/>
      <c r="H48" s="166"/>
    </row>
    <row r="49" spans="2:8" x14ac:dyDescent="0.2">
      <c r="B49" s="166"/>
      <c r="C49" s="166"/>
      <c r="D49" s="166"/>
      <c r="E49" s="166"/>
      <c r="F49" s="166"/>
      <c r="G49" s="166"/>
      <c r="H49" s="166"/>
    </row>
    <row r="50" spans="2:8" x14ac:dyDescent="0.2">
      <c r="B50" s="166"/>
      <c r="C50" s="166"/>
      <c r="D50" s="166"/>
      <c r="E50" s="166"/>
      <c r="F50" s="166"/>
      <c r="G50" s="166"/>
      <c r="H50" s="166"/>
    </row>
    <row r="51" spans="2:8" x14ac:dyDescent="0.2">
      <c r="B51" s="166"/>
      <c r="C51" s="166"/>
      <c r="D51" s="166"/>
      <c r="E51" s="166"/>
      <c r="F51" s="166"/>
      <c r="G51" s="166"/>
      <c r="H51" s="166"/>
    </row>
    <row r="52" spans="2:8" x14ac:dyDescent="0.2">
      <c r="B52" s="166"/>
      <c r="C52" s="166"/>
      <c r="D52" s="166"/>
      <c r="E52" s="166"/>
      <c r="F52" s="166"/>
      <c r="G52" s="166"/>
      <c r="H52" s="166"/>
    </row>
    <row r="53" spans="2:8" x14ac:dyDescent="0.2">
      <c r="B53" s="166"/>
      <c r="C53" s="166"/>
      <c r="D53" s="166"/>
      <c r="E53" s="166"/>
      <c r="F53" s="166"/>
      <c r="G53" s="166"/>
      <c r="H53" s="166"/>
    </row>
    <row r="54" spans="2:8" x14ac:dyDescent="0.2">
      <c r="B54" s="166"/>
      <c r="C54" s="166"/>
      <c r="D54" s="166"/>
      <c r="E54" s="166"/>
      <c r="F54" s="166"/>
      <c r="G54" s="166"/>
      <c r="H54" s="166"/>
    </row>
    <row r="55" spans="2:8" x14ac:dyDescent="0.2">
      <c r="B55" s="166"/>
      <c r="C55" s="166"/>
      <c r="D55" s="166"/>
      <c r="E55" s="166"/>
      <c r="F55" s="166"/>
      <c r="G55" s="166"/>
      <c r="H55" s="166"/>
    </row>
    <row r="56" spans="2:8" x14ac:dyDescent="0.2">
      <c r="B56" s="166"/>
      <c r="C56" s="166"/>
      <c r="D56" s="166"/>
      <c r="E56" s="166"/>
      <c r="F56" s="166"/>
      <c r="G56" s="166"/>
      <c r="H56" s="166"/>
    </row>
    <row r="57" spans="2:8" x14ac:dyDescent="0.2">
      <c r="B57" s="166"/>
      <c r="C57" s="166"/>
      <c r="D57" s="166"/>
      <c r="E57" s="166"/>
      <c r="F57" s="166"/>
      <c r="G57" s="166"/>
      <c r="H57" s="166"/>
    </row>
    <row r="58" spans="2:8" x14ac:dyDescent="0.2">
      <c r="B58" s="166"/>
      <c r="C58" s="166"/>
      <c r="D58" s="166"/>
      <c r="E58" s="166"/>
      <c r="F58" s="166"/>
      <c r="G58" s="166"/>
      <c r="H58" s="166"/>
    </row>
    <row r="59" spans="2:8" x14ac:dyDescent="0.2">
      <c r="B59" s="166"/>
      <c r="C59" s="166"/>
      <c r="D59" s="166"/>
      <c r="E59" s="166"/>
      <c r="F59" s="166"/>
      <c r="G59" s="166"/>
      <c r="H59" s="166"/>
    </row>
    <row r="60" spans="2:8" x14ac:dyDescent="0.2">
      <c r="B60" s="166"/>
      <c r="C60" s="166"/>
      <c r="D60" s="166"/>
      <c r="E60" s="166"/>
      <c r="F60" s="166"/>
      <c r="G60" s="166"/>
      <c r="H60" s="166"/>
    </row>
    <row r="61" spans="2:8" x14ac:dyDescent="0.2">
      <c r="B61" s="166"/>
      <c r="C61" s="166"/>
      <c r="D61" s="166"/>
      <c r="E61" s="166"/>
      <c r="F61" s="166"/>
      <c r="G61" s="166"/>
      <c r="H61" s="166"/>
    </row>
    <row r="62" spans="2:8" x14ac:dyDescent="0.2">
      <c r="B62" s="166"/>
      <c r="C62" s="166"/>
      <c r="D62" s="166"/>
      <c r="E62" s="166"/>
      <c r="F62" s="166"/>
      <c r="G62" s="166"/>
      <c r="H62" s="166"/>
    </row>
    <row r="63" spans="2:8" x14ac:dyDescent="0.2">
      <c r="B63" s="166"/>
      <c r="C63" s="166"/>
      <c r="D63" s="166"/>
      <c r="E63" s="166"/>
      <c r="F63" s="166"/>
      <c r="G63" s="166"/>
      <c r="H63" s="166"/>
    </row>
    <row r="64" spans="2:8" x14ac:dyDescent="0.2">
      <c r="B64" s="166"/>
      <c r="C64" s="166"/>
      <c r="D64" s="166"/>
      <c r="E64" s="166"/>
      <c r="F64" s="166"/>
      <c r="G64" s="166"/>
      <c r="H64" s="166"/>
    </row>
    <row r="65" spans="2:8" x14ac:dyDescent="0.2">
      <c r="B65" s="166"/>
      <c r="C65" s="166"/>
      <c r="D65" s="166"/>
      <c r="E65" s="166"/>
      <c r="F65" s="166"/>
      <c r="G65" s="166"/>
      <c r="H65" s="166"/>
    </row>
    <row r="66" spans="2:8" x14ac:dyDescent="0.2">
      <c r="B66" s="166"/>
      <c r="C66" s="166"/>
      <c r="D66" s="166"/>
      <c r="E66" s="166"/>
      <c r="F66" s="166"/>
      <c r="G66" s="166"/>
      <c r="H66" s="166"/>
    </row>
    <row r="67" spans="2:8" x14ac:dyDescent="0.2">
      <c r="B67" s="166"/>
      <c r="C67" s="166"/>
      <c r="D67" s="166"/>
      <c r="E67" s="166"/>
      <c r="F67" s="166"/>
      <c r="G67" s="166"/>
      <c r="H67" s="166"/>
    </row>
    <row r="68" spans="2:8" x14ac:dyDescent="0.2">
      <c r="B68" s="166"/>
      <c r="C68" s="166"/>
      <c r="D68" s="166"/>
      <c r="E68" s="166"/>
      <c r="F68" s="166"/>
      <c r="G68" s="166"/>
      <c r="H68" s="166"/>
    </row>
    <row r="69" spans="2:8" x14ac:dyDescent="0.2">
      <c r="B69" s="166"/>
      <c r="C69" s="166"/>
      <c r="D69" s="166"/>
      <c r="E69" s="166"/>
      <c r="F69" s="166"/>
      <c r="G69" s="166"/>
      <c r="H69" s="166"/>
    </row>
    <row r="70" spans="2:8" x14ac:dyDescent="0.2">
      <c r="B70" s="166"/>
      <c r="C70" s="166"/>
      <c r="D70" s="166"/>
      <c r="E70" s="166"/>
      <c r="F70" s="166"/>
      <c r="G70" s="166"/>
      <c r="H70" s="166"/>
    </row>
    <row r="71" spans="2:8" x14ac:dyDescent="0.2">
      <c r="B71" s="166"/>
      <c r="C71" s="166"/>
      <c r="D71" s="166"/>
      <c r="E71" s="166"/>
      <c r="F71" s="166"/>
      <c r="G71" s="166"/>
      <c r="H71" s="166"/>
    </row>
  </sheetData>
  <mergeCells count="16">
    <mergeCell ref="B34:H34"/>
    <mergeCell ref="B36:H36"/>
    <mergeCell ref="B42:H42"/>
    <mergeCell ref="B27:H27"/>
    <mergeCell ref="B41:H41"/>
    <mergeCell ref="B40:H40"/>
    <mergeCell ref="B39:H39"/>
    <mergeCell ref="B7:H7"/>
    <mergeCell ref="B18:H18"/>
    <mergeCell ref="B25:H25"/>
    <mergeCell ref="H4:H5"/>
    <mergeCell ref="B4:B5"/>
    <mergeCell ref="C4:D4"/>
    <mergeCell ref="E4:E5"/>
    <mergeCell ref="F4:F5"/>
    <mergeCell ref="G4:G5"/>
  </mergeCells>
  <pageMargins left="0.78740157480314965" right="0.78740157480314965" top="0.98425196850393704" bottom="0.98425196850393704" header="0.51181102362204722" footer="0.51181102362204722"/>
  <pageSetup paperSize="9" scale="72" orientation="landscape" r:id="rId1"/>
  <headerFooter alignWithMargins="0"/>
  <rowBreaks count="1" manualBreakCount="1">
    <brk id="52" max="13" man="1"/>
  </rowBreak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39</vt:i4>
      </vt:variant>
      <vt:variant>
        <vt:lpstr>Benannte Bereiche</vt:lpstr>
      </vt:variant>
      <vt:variant>
        <vt:i4>34</vt:i4>
      </vt:variant>
    </vt:vector>
  </HeadingPairs>
  <TitlesOfParts>
    <vt:vector size="73" baseType="lpstr">
      <vt:lpstr>Inhaltsverzeichnis</vt:lpstr>
      <vt:lpstr>T 1</vt:lpstr>
      <vt:lpstr>T 2</vt:lpstr>
      <vt:lpstr>T 3</vt:lpstr>
      <vt:lpstr>T 4</vt:lpstr>
      <vt:lpstr>T 5</vt:lpstr>
      <vt:lpstr>T 6</vt:lpstr>
      <vt:lpstr>T 7</vt:lpstr>
      <vt:lpstr>T 8</vt:lpstr>
      <vt:lpstr>T 9</vt:lpstr>
      <vt:lpstr>T 10</vt:lpstr>
      <vt:lpstr>T 11a</vt:lpstr>
      <vt:lpstr>T 11b</vt:lpstr>
      <vt:lpstr>T 12a</vt:lpstr>
      <vt:lpstr>T 12b</vt:lpstr>
      <vt:lpstr>T 13a</vt:lpstr>
      <vt:lpstr>T 13b</vt:lpstr>
      <vt:lpstr>T 14a</vt:lpstr>
      <vt:lpstr>T 14b</vt:lpstr>
      <vt:lpstr>T 15a</vt:lpstr>
      <vt:lpstr>T 15b</vt:lpstr>
      <vt:lpstr>T 16</vt:lpstr>
      <vt:lpstr>T 17</vt:lpstr>
      <vt:lpstr>T 18</vt:lpstr>
      <vt:lpstr>T 19</vt:lpstr>
      <vt:lpstr>T 20</vt:lpstr>
      <vt:lpstr>T 21a</vt:lpstr>
      <vt:lpstr>T 21b</vt:lpstr>
      <vt:lpstr>T 22a</vt:lpstr>
      <vt:lpstr>T 22b</vt:lpstr>
      <vt:lpstr>T 23</vt:lpstr>
      <vt:lpstr>T 24</vt:lpstr>
      <vt:lpstr>T 25</vt:lpstr>
      <vt:lpstr>T 26a</vt:lpstr>
      <vt:lpstr>T 26b</vt:lpstr>
      <vt:lpstr>T 27</vt:lpstr>
      <vt:lpstr>T 28</vt:lpstr>
      <vt:lpstr>Gemeindekarte</vt:lpstr>
      <vt:lpstr>Erläuterungen</vt:lpstr>
      <vt:lpstr>Inhaltsverzeichnis!Druckbereich</vt:lpstr>
      <vt:lpstr>'T 1'!Druckbereich</vt:lpstr>
      <vt:lpstr>'T 10'!Druckbereich</vt:lpstr>
      <vt:lpstr>'T 11a'!Druckbereich</vt:lpstr>
      <vt:lpstr>'T 11b'!Druckbereich</vt:lpstr>
      <vt:lpstr>'T 12a'!Druckbereich</vt:lpstr>
      <vt:lpstr>'T 13a'!Druckbereich</vt:lpstr>
      <vt:lpstr>'T 13b'!Druckbereich</vt:lpstr>
      <vt:lpstr>'T 14a'!Druckbereich</vt:lpstr>
      <vt:lpstr>'T 14b'!Druckbereich</vt:lpstr>
      <vt:lpstr>'T 15a'!Druckbereich</vt:lpstr>
      <vt:lpstr>'T 15b'!Druckbereich</vt:lpstr>
      <vt:lpstr>'T 16'!Druckbereich</vt:lpstr>
      <vt:lpstr>'T 17'!Druckbereich</vt:lpstr>
      <vt:lpstr>'T 18'!Druckbereich</vt:lpstr>
      <vt:lpstr>'T 19'!Druckbereich</vt:lpstr>
      <vt:lpstr>'T 2'!Druckbereich</vt:lpstr>
      <vt:lpstr>'T 20'!Druckbereich</vt:lpstr>
      <vt:lpstr>'T 21a'!Druckbereich</vt:lpstr>
      <vt:lpstr>'T 21b'!Druckbereich</vt:lpstr>
      <vt:lpstr>'T 22a'!Druckbereich</vt:lpstr>
      <vt:lpstr>'T 22b'!Druckbereich</vt:lpstr>
      <vt:lpstr>'T 23'!Druckbereich</vt:lpstr>
      <vt:lpstr>'T 24'!Druckbereich</vt:lpstr>
      <vt:lpstr>'T 25'!Druckbereich</vt:lpstr>
      <vt:lpstr>'T 26a'!Druckbereich</vt:lpstr>
      <vt:lpstr>'T 26b'!Druckbereich</vt:lpstr>
      <vt:lpstr>'T 3'!Druckbereich</vt:lpstr>
      <vt:lpstr>'T 4'!Druckbereich</vt:lpstr>
      <vt:lpstr>'T 5'!Druckbereich</vt:lpstr>
      <vt:lpstr>'T 6'!Druckbereich</vt:lpstr>
      <vt:lpstr>'T 7'!Druckbereich</vt:lpstr>
      <vt:lpstr>'T 8'!Druckbereich</vt:lpstr>
      <vt:lpstr>'T 9'!Druckbereich</vt:lpstr>
    </vt:vector>
  </TitlesOfParts>
  <Company>KAI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TSCH</dc:creator>
  <cp:lastModifiedBy>Iseli Christoph</cp:lastModifiedBy>
  <cp:lastPrinted>2020-11-23T14:47:04Z</cp:lastPrinted>
  <dcterms:created xsi:type="dcterms:W3CDTF">2013-05-23T13:43:19Z</dcterms:created>
  <dcterms:modified xsi:type="dcterms:W3CDTF">2020-12-02T11:14:21Z</dcterms:modified>
</cp:coreProperties>
</file>