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ibuike\Desktop\"/>
    </mc:Choice>
  </mc:AlternateContent>
  <xr:revisionPtr revIDLastSave="0" documentId="13_ncr:40009_{AC54855A-E213-420E-8FEB-320B6DE15D3D}" xr6:coauthVersionLast="47" xr6:coauthVersionMax="47" xr10:uidLastSave="{00000000-0000-0000-0000-000000000000}"/>
  <bookViews>
    <workbookView xWindow="-120" yWindow="-120" windowWidth="19665" windowHeight="11760" activeTab="3"/>
  </bookViews>
  <sheets>
    <sheet name="Sheet2" sheetId="3" r:id="rId1"/>
    <sheet name="Sheet3" sheetId="4" r:id="rId2"/>
    <sheet name="Sheet1" sheetId="2" r:id="rId3"/>
    <sheet name="Car-Inventory" sheetId="1" r:id="rId4"/>
  </sheets>
  <calcPr calcId="0"/>
  <pivotCaches>
    <pivotCache cacheId="10" r:id="rId5"/>
  </pivotCaches>
</workbook>
</file>

<file path=xl/calcChain.xml><?xml version="1.0" encoding="utf-8"?>
<calcChain xmlns="http://schemas.openxmlformats.org/spreadsheetml/2006/main">
  <c r="M2" i="1" l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6" i="1"/>
  <c r="M10" i="1"/>
  <c r="M3" i="1"/>
  <c r="M8" i="1"/>
  <c r="M15" i="1"/>
  <c r="M11" i="1"/>
  <c r="M20" i="1"/>
  <c r="M9" i="1"/>
  <c r="M46" i="1"/>
  <c r="M27" i="1"/>
  <c r="M45" i="1"/>
  <c r="M4" i="1"/>
  <c r="M17" i="1"/>
  <c r="M49" i="1"/>
  <c r="M30" i="1"/>
  <c r="M31" i="1"/>
  <c r="M40" i="1"/>
  <c r="M51" i="1"/>
  <c r="M14" i="1"/>
  <c r="M16" i="1"/>
  <c r="M22" i="1"/>
  <c r="M18" i="1"/>
  <c r="M53" i="1"/>
  <c r="M12" i="1"/>
  <c r="M29" i="1"/>
  <c r="M38" i="1"/>
  <c r="M5" i="1"/>
  <c r="M13" i="1"/>
  <c r="M7" i="1"/>
  <c r="M23" i="1"/>
  <c r="M35" i="1"/>
  <c r="M43" i="1"/>
  <c r="M44" i="1"/>
  <c r="M41" i="1"/>
  <c r="M37" i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6" i="1"/>
  <c r="G6" i="1" s="1"/>
  <c r="I6" i="1" s="1"/>
  <c r="F10" i="1"/>
  <c r="G10" i="1" s="1"/>
  <c r="I10" i="1" s="1"/>
  <c r="F2" i="1"/>
  <c r="G2" i="1" s="1"/>
  <c r="I2" i="1" s="1"/>
  <c r="F3" i="1"/>
  <c r="G3" i="1" s="1"/>
  <c r="I3" i="1" s="1"/>
  <c r="F8" i="1"/>
  <c r="G8" i="1" s="1"/>
  <c r="I8" i="1" s="1"/>
  <c r="F15" i="1"/>
  <c r="G15" i="1" s="1"/>
  <c r="I15" i="1" s="1"/>
  <c r="F11" i="1"/>
  <c r="G11" i="1" s="1"/>
  <c r="I11" i="1" s="1"/>
  <c r="F20" i="1"/>
  <c r="G20" i="1" s="1"/>
  <c r="I20" i="1" s="1"/>
  <c r="F9" i="1"/>
  <c r="G9" i="1" s="1"/>
  <c r="I9" i="1" s="1"/>
  <c r="F46" i="1"/>
  <c r="G46" i="1" s="1"/>
  <c r="I46" i="1" s="1"/>
  <c r="F27" i="1"/>
  <c r="G27" i="1" s="1"/>
  <c r="I27" i="1" s="1"/>
  <c r="F45" i="1"/>
  <c r="G45" i="1" s="1"/>
  <c r="I45" i="1" s="1"/>
  <c r="F4" i="1"/>
  <c r="G4" i="1" s="1"/>
  <c r="I4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4" i="1"/>
  <c r="G14" i="1" s="1"/>
  <c r="I14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2" i="1"/>
  <c r="G12" i="1" s="1"/>
  <c r="I12" i="1" s="1"/>
  <c r="F29" i="1"/>
  <c r="G29" i="1" s="1"/>
  <c r="I29" i="1" s="1"/>
  <c r="F38" i="1"/>
  <c r="G38" i="1" s="1"/>
  <c r="I38" i="1" s="1"/>
  <c r="F5" i="1"/>
  <c r="G5" i="1" s="1"/>
  <c r="I5" i="1" s="1"/>
  <c r="F13" i="1"/>
  <c r="G13" i="1" s="1"/>
  <c r="I13" i="1" s="1"/>
  <c r="F7" i="1"/>
  <c r="G7" i="1" s="1"/>
  <c r="I7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54" i="1"/>
  <c r="F37" i="1"/>
  <c r="G37" i="1" s="1"/>
  <c r="I37" i="1" s="1"/>
  <c r="E32" i="1"/>
  <c r="E20" i="1"/>
  <c r="E18" i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6" i="1"/>
  <c r="E6" i="1" s="1"/>
  <c r="D10" i="1"/>
  <c r="E10" i="1" s="1"/>
  <c r="D2" i="1"/>
  <c r="E2" i="1" s="1"/>
  <c r="D3" i="1"/>
  <c r="E3" i="1" s="1"/>
  <c r="D8" i="1"/>
  <c r="E8" i="1" s="1"/>
  <c r="D15" i="1"/>
  <c r="E15" i="1" s="1"/>
  <c r="D11" i="1"/>
  <c r="E11" i="1" s="1"/>
  <c r="D20" i="1"/>
  <c r="D9" i="1"/>
  <c r="E9" i="1" s="1"/>
  <c r="D46" i="1"/>
  <c r="E46" i="1" s="1"/>
  <c r="D27" i="1"/>
  <c r="E27" i="1" s="1"/>
  <c r="D45" i="1"/>
  <c r="E45" i="1" s="1"/>
  <c r="D4" i="1"/>
  <c r="E4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4" i="1"/>
  <c r="E14" i="1" s="1"/>
  <c r="D16" i="1"/>
  <c r="E16" i="1" s="1"/>
  <c r="D22" i="1"/>
  <c r="E22" i="1" s="1"/>
  <c r="D53" i="1"/>
  <c r="E53" i="1" s="1"/>
  <c r="D12" i="1"/>
  <c r="E12" i="1" s="1"/>
  <c r="D29" i="1"/>
  <c r="E29" i="1" s="1"/>
  <c r="D38" i="1"/>
  <c r="E38" i="1" s="1"/>
  <c r="D5" i="1"/>
  <c r="E5" i="1" s="1"/>
  <c r="D13" i="1"/>
  <c r="E13" i="1" s="1"/>
  <c r="D7" i="1"/>
  <c r="E7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C16" i="1"/>
  <c r="C13" i="1"/>
  <c r="B28" i="1"/>
  <c r="B21" i="1"/>
  <c r="N21" i="1" s="1"/>
  <c r="B33" i="1"/>
  <c r="C33" i="1" s="1"/>
  <c r="B34" i="1"/>
  <c r="B26" i="1"/>
  <c r="B19" i="1"/>
  <c r="N19" i="1" s="1"/>
  <c r="B32" i="1"/>
  <c r="C32" i="1" s="1"/>
  <c r="B24" i="1"/>
  <c r="B25" i="1"/>
  <c r="B48" i="1"/>
  <c r="N48" i="1" s="1"/>
  <c r="B39" i="1"/>
  <c r="C39" i="1" s="1"/>
  <c r="B52" i="1"/>
  <c r="B42" i="1"/>
  <c r="B47" i="1"/>
  <c r="N47" i="1" s="1"/>
  <c r="B50" i="1"/>
  <c r="C50" i="1" s="1"/>
  <c r="B36" i="1"/>
  <c r="B6" i="1"/>
  <c r="B10" i="1"/>
  <c r="N10" i="1" s="1"/>
  <c r="B2" i="1"/>
  <c r="C2" i="1" s="1"/>
  <c r="B3" i="1"/>
  <c r="B8" i="1"/>
  <c r="B15" i="1"/>
  <c r="N15" i="1" s="1"/>
  <c r="B11" i="1"/>
  <c r="C11" i="1" s="1"/>
  <c r="B20" i="1"/>
  <c r="B9" i="1"/>
  <c r="B46" i="1"/>
  <c r="N46" i="1" s="1"/>
  <c r="B27" i="1"/>
  <c r="C27" i="1" s="1"/>
  <c r="B45" i="1"/>
  <c r="B4" i="1"/>
  <c r="B17" i="1"/>
  <c r="N17" i="1" s="1"/>
  <c r="B49" i="1"/>
  <c r="C49" i="1" s="1"/>
  <c r="B30" i="1"/>
  <c r="B31" i="1"/>
  <c r="B40" i="1"/>
  <c r="N40" i="1" s="1"/>
  <c r="B51" i="1"/>
  <c r="C51" i="1" s="1"/>
  <c r="B14" i="1"/>
  <c r="B16" i="1"/>
  <c r="B22" i="1"/>
  <c r="N22" i="1" s="1"/>
  <c r="B18" i="1"/>
  <c r="B53" i="1"/>
  <c r="B12" i="1"/>
  <c r="N12" i="1" s="1"/>
  <c r="B29" i="1"/>
  <c r="N29" i="1" s="1"/>
  <c r="B38" i="1"/>
  <c r="C38" i="1" s="1"/>
  <c r="B5" i="1"/>
  <c r="B13" i="1"/>
  <c r="N13" i="1" s="1"/>
  <c r="B7" i="1"/>
  <c r="N7" i="1" s="1"/>
  <c r="B23" i="1"/>
  <c r="B35" i="1"/>
  <c r="B43" i="1"/>
  <c r="N43" i="1" s="1"/>
  <c r="B44" i="1"/>
  <c r="N44" i="1" s="1"/>
  <c r="B41" i="1"/>
  <c r="C41" i="1" s="1"/>
  <c r="B37" i="1"/>
  <c r="N37" i="1" s="1"/>
  <c r="N31" i="1" l="1"/>
  <c r="N9" i="1"/>
  <c r="N8" i="1"/>
  <c r="N6" i="1"/>
  <c r="N42" i="1"/>
  <c r="N25" i="1"/>
  <c r="N26" i="1"/>
  <c r="N28" i="1"/>
  <c r="C40" i="1"/>
  <c r="C10" i="1"/>
  <c r="C21" i="1"/>
  <c r="C15" i="1"/>
  <c r="C19" i="1"/>
  <c r="N16" i="1"/>
  <c r="N4" i="1"/>
  <c r="C43" i="1"/>
  <c r="C12" i="1"/>
  <c r="C17" i="1"/>
  <c r="C47" i="1"/>
  <c r="N23" i="1"/>
  <c r="N38" i="1"/>
  <c r="N18" i="1"/>
  <c r="C23" i="1"/>
  <c r="C18" i="1"/>
  <c r="C46" i="1"/>
  <c r="C48" i="1"/>
  <c r="C5" i="1"/>
  <c r="N5" i="1"/>
  <c r="C30" i="1"/>
  <c r="N30" i="1"/>
  <c r="C3" i="1"/>
  <c r="N3" i="1"/>
  <c r="C24" i="1"/>
  <c r="N24" i="1"/>
  <c r="C37" i="1"/>
  <c r="C53" i="1"/>
  <c r="N53" i="1"/>
  <c r="C45" i="1"/>
  <c r="N45" i="1"/>
  <c r="C36" i="1"/>
  <c r="N36" i="1"/>
  <c r="C34" i="1"/>
  <c r="N34" i="1"/>
  <c r="C35" i="1"/>
  <c r="N35" i="1"/>
  <c r="C14" i="1"/>
  <c r="N14" i="1"/>
  <c r="C20" i="1"/>
  <c r="N20" i="1"/>
  <c r="C52" i="1"/>
  <c r="N52" i="1"/>
  <c r="C44" i="1"/>
  <c r="C7" i="1"/>
  <c r="C29" i="1"/>
  <c r="C22" i="1"/>
  <c r="C31" i="1"/>
  <c r="C4" i="1"/>
  <c r="C9" i="1"/>
  <c r="C8" i="1"/>
  <c r="C6" i="1"/>
  <c r="C42" i="1"/>
  <c r="C25" i="1"/>
  <c r="C26" i="1"/>
  <c r="C28" i="1"/>
  <c r="N41" i="1"/>
  <c r="N51" i="1"/>
  <c r="N49" i="1"/>
  <c r="N27" i="1"/>
  <c r="N11" i="1"/>
  <c r="N2" i="1"/>
  <c r="N50" i="1"/>
  <c r="N39" i="1"/>
  <c r="N32" i="1"/>
  <c r="N33" i="1"/>
</calcChain>
</file>

<file path=xl/sharedStrings.xml><?xml version="1.0" encoding="utf-8"?>
<sst xmlns="http://schemas.openxmlformats.org/spreadsheetml/2006/main" count="313" uniqueCount="137">
  <si>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</si>
  <si>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</si>
  <si>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</si>
  <si>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</si>
  <si>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</si>
  <si>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</si>
  <si>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</si>
  <si>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</si>
  <si>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</si>
  <si>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</si>
  <si>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</si>
  <si>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</si>
  <si>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</si>
  <si>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</si>
  <si>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</si>
  <si>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</si>
  <si>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</si>
  <si>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</si>
  <si>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</si>
  <si>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</si>
  <si>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</si>
  <si>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</si>
  <si>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</si>
  <si>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</si>
  <si>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</si>
  <si>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</si>
  <si>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</si>
  <si>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</si>
  <si>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</si>
  <si>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</si>
  <si>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</si>
  <si>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</si>
  <si>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</si>
  <si>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</si>
  <si>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</si>
  <si>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</si>
  <si>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</si>
  <si>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</si>
  <si>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</si>
  <si>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</si>
  <si>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</si>
  <si>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</si>
  <si>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</si>
  <si>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</si>
  <si>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</si>
  <si>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</si>
  <si>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</si>
  <si>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</si>
  <si>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</si>
  <si>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</si>
  <si>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</si>
  <si>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</si>
  <si>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</si>
  <si>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</si>
  <si>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</si>
  <si>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</si>
  <si>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</si>
  <si>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</si>
  <si>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</si>
  <si>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</si>
  <si>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</si>
  <si>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</si>
  <si>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</si>
  <si>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</si>
  <si>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</si>
  <si>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</si>
  <si>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</si>
  <si>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</si>
  <si>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</si>
  <si>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</si>
  <si>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</si>
  <si>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</si>
  <si>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</si>
  <si>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</si>
  <si>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</si>
  <si>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</si>
  <si>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</si>
  <si>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</si>
  <si>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</si>
  <si>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</si>
  <si>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</si>
  <si>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</si>
  <si>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</si>
  <si>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</si>
  <si>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</si>
  <si>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</si>
  <si>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</si>
  <si>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</si>
  <si>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</si>
  <si>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</si>
  <si>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</si>
  <si>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</si>
  <si>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</si>
  <si>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</si>
  <si>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</si>
  <si>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</si>
  <si>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</si>
  <si>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</si>
  <si>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</si>
  <si>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</si>
  <si>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</si>
  <si>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</si>
  <si>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</si>
  <si>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</si>
  <si>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</si>
  <si>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</si>
  <si>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</si>
  <si>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</si>
  <si>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</si>
  <si>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</si>
  <si>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</si>
  <si>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</si>
  <si>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Corolla</t>
  </si>
  <si>
    <t>Caravan</t>
  </si>
  <si>
    <t>Civic</t>
  </si>
  <si>
    <t>Mustang</t>
  </si>
  <si>
    <t>Odyssey</t>
  </si>
  <si>
    <t>PT Cruiser</t>
  </si>
  <si>
    <t>Silverado</t>
  </si>
  <si>
    <t>HO05ODY037</t>
  </si>
  <si>
    <t>FD06FCS006</t>
  </si>
  <si>
    <t>GM09CMR014</t>
  </si>
  <si>
    <t>Row Labels</t>
  </si>
  <si>
    <t>Grand Total</t>
  </si>
  <si>
    <t>Sum of Miles</t>
  </si>
  <si>
    <t>04</t>
  </si>
  <si>
    <t>Yes</t>
  </si>
  <si>
    <t>CR04CARRED048</t>
  </si>
  <si>
    <t>CR04CARWHI047</t>
  </si>
  <si>
    <t>12</t>
  </si>
  <si>
    <t>GM12CMRBLA015</t>
  </si>
  <si>
    <t>13</t>
  </si>
  <si>
    <t>HO13CIVBLA036</t>
  </si>
  <si>
    <t>TY12CAMBLU029</t>
  </si>
  <si>
    <t>96</t>
  </si>
  <si>
    <t>Not Covered</t>
  </si>
  <si>
    <t>TY96CAMGRE020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</si>
</sst>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[Car-Inventory.xlsx]Sheet1!PivotTable2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A-4B8B-9AFF-43117E92C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1561903"/>
        <c:axId val="451559983"/>
      </c:barChart>
      <c:catAx>
        <c:axId val="451561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9983"/>
        <c:crosses val="autoZero"/>
        <c:auto val="1"/>
        <c:lblAlgn val="ctr"/>
        <c:lblOffset val="100"/>
        <c:noMultiLvlLbl val="0"/>
      </c:catAx>
      <c:valAx>
        <c:axId val="4515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0</xdr:rowOff>
    </xdr:from>
    <xdr:to>
      <xdr:col>15</xdr:col>
      <xdr:colOff>457199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3F120-9F35-C215-86F4-22389B29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buike" refreshedDate="45087.929292129629" createdVersion="8" refreshedVersion="8" minRefreshableVersion="3" recordCount="53">
  <cacheSource type="worksheet">
    <worksheetSource ref="A1:N54" sheet="Car-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/>
    </cacheField>
    <cacheField name="Age" numFmtId="0">
      <sharedItems containsString="0" containsBlank="1" containsNumber="1" containsInteger="1" minValue="9" maxValue="23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12.01111111111112" maxValue="6370.0333333333338"/>
    </cacheField>
    <cacheField name="Color" numFmtId="0">
      <sharedItems containsBlank="1" count="6">
        <s v="Black"/>
        <s v="White"/>
        <s v="Green"/>
        <s v="Blue"/>
        <s v="Red"/>
        <m/>
      </sharedItems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 count="3">
        <s v="Yes"/>
        <s v="Not Covered"/>
        <m/>
      </sharedItems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FD06MTG001"/>
    <s v="FD"/>
    <s v="Ford"/>
    <s v="MTG"/>
    <s v="Mustang"/>
    <s v="06"/>
    <n v="17"/>
    <n v="40326.800000000003"/>
    <n v="2372.1647058823532"/>
    <x v="0"/>
    <x v="0"/>
    <n v="50000"/>
    <x v="0"/>
    <s v="FD06MTGBLA001"/>
  </r>
  <r>
    <s v="FD06MTG002"/>
    <s v="FD"/>
    <s v="Ford"/>
    <s v="MTG"/>
    <s v="Mustang"/>
    <s v="06"/>
    <n v="17"/>
    <n v="44974.8"/>
    <n v="2645.5764705882357"/>
    <x v="1"/>
    <x v="1"/>
    <n v="50000"/>
    <x v="0"/>
    <s v="FD06MTGWHI002"/>
  </r>
  <r>
    <s v="FD08MTG003"/>
    <s v="FD"/>
    <s v="Ford"/>
    <s v="MTG"/>
    <s v="Mustang"/>
    <s v="08"/>
    <n v="15"/>
    <n v="44946.5"/>
    <n v="2996.4333333333334"/>
    <x v="2"/>
    <x v="2"/>
    <n v="50000"/>
    <x v="0"/>
    <s v="FD08MTGGRE003"/>
  </r>
  <r>
    <s v="FD08MTG004"/>
    <s v="FD"/>
    <s v="Ford"/>
    <s v="MTG"/>
    <s v="Mustang"/>
    <s v="08"/>
    <n v="15"/>
    <n v="37558.800000000003"/>
    <n v="2503.92"/>
    <x v="0"/>
    <x v="3"/>
    <n v="50000"/>
    <x v="0"/>
    <s v="FD08MTGBLA004"/>
  </r>
  <r>
    <s v="FD08MTG005"/>
    <s v="FD"/>
    <s v="Ford"/>
    <s v="MTG"/>
    <s v="Mustang"/>
    <s v="08"/>
    <n v="15"/>
    <n v="36438.5"/>
    <n v="2429.2333333333331"/>
    <x v="1"/>
    <x v="0"/>
    <n v="50000"/>
    <x v="0"/>
    <s v="FD08MTGWHI005"/>
  </r>
  <r>
    <s v="FD06FCS006"/>
    <s v="FD"/>
    <s v="Ford"/>
    <s v="FCS"/>
    <s v="Focus"/>
    <s v="06"/>
    <n v="17"/>
    <n v="46311.4"/>
    <n v="2724.2000000000003"/>
    <x v="2"/>
    <x v="4"/>
    <n v="75000"/>
    <x v="0"/>
    <s v="FD06FCSGRE006"/>
  </r>
  <r>
    <s v="FD06FCS007"/>
    <s v="FD"/>
    <s v="Ford"/>
    <s v="FCS"/>
    <s v="Focus"/>
    <s v="06"/>
    <n v="17"/>
    <n v="52229.5"/>
    <n v="3072.3235294117649"/>
    <x v="2"/>
    <x v="2"/>
    <n v="75000"/>
    <x v="0"/>
    <s v="FD06FCSGRE007"/>
  </r>
  <r>
    <s v="FD09FCS008"/>
    <s v="FD"/>
    <s v="Ford"/>
    <s v="FCS"/>
    <s v="Focus"/>
    <s v="09"/>
    <n v="14"/>
    <n v="35137"/>
    <n v="2509.7857142857142"/>
    <x v="0"/>
    <x v="5"/>
    <n v="75000"/>
    <x v="0"/>
    <s v="FD09FCSBLA008"/>
  </r>
  <r>
    <s v="FD13FCS009"/>
    <s v="FD"/>
    <s v="Ford"/>
    <s v="FCS"/>
    <s v="Focus"/>
    <s v="13"/>
    <n v="10"/>
    <n v="27637.1"/>
    <n v="2763.71"/>
    <x v="0"/>
    <x v="0"/>
    <n v="75000"/>
    <x v="0"/>
    <s v="FD13FCSBLA009"/>
  </r>
  <r>
    <s v="FD13FCS010"/>
    <s v="FD"/>
    <s v="Ford"/>
    <s v="FCS"/>
    <s v="Focus"/>
    <s v="13"/>
    <n v="10"/>
    <n v="27534.799999999999"/>
    <n v="2753.48"/>
    <x v="1"/>
    <x v="6"/>
    <n v="75000"/>
    <x v="0"/>
    <s v="FD13FCSWHI010"/>
  </r>
  <r>
    <s v="FD12FCS011"/>
    <s v="FD"/>
    <s v="Ford"/>
    <s v="FCS"/>
    <s v="Focus"/>
    <s v="12"/>
    <n v="11"/>
    <n v="19341.7"/>
    <n v="1758.3363636363638"/>
    <x v="1"/>
    <x v="7"/>
    <n v="75000"/>
    <x v="0"/>
    <s v="FD12FCSWHI011"/>
  </r>
  <r>
    <s v="FD13FCS012"/>
    <s v="FD"/>
    <s v="Ford"/>
    <s v="FCS"/>
    <s v="Focus"/>
    <s v="13"/>
    <n v="10"/>
    <n v="22521.599999999999"/>
    <n v="2252.16"/>
    <x v="0"/>
    <x v="8"/>
    <n v="75000"/>
    <x v="0"/>
    <s v="FD13FCSBLA012"/>
  </r>
  <r>
    <s v="FD13FCS013"/>
    <s v="FD"/>
    <s v="Ford"/>
    <s v="FCS"/>
    <s v="Focus"/>
    <s v="13"/>
    <n v="10"/>
    <n v="13682.9"/>
    <n v="1368.29"/>
    <x v="0"/>
    <x v="9"/>
    <n v="75000"/>
    <x v="0"/>
    <s v="FD13FCSBLA013"/>
  </r>
  <r>
    <s v="GM09CMR014"/>
    <s v="GM"/>
    <s v="General Motors"/>
    <s v="CMR"/>
    <s v="Camero"/>
    <s v="09"/>
    <n v="14"/>
    <n v="28464.799999999999"/>
    <n v="2033.2"/>
    <x v="1"/>
    <x v="10"/>
    <n v="100000"/>
    <x v="0"/>
    <s v="GM09CMRWHI014"/>
  </r>
  <r>
    <s v="GM12CMR015"/>
    <s v="GM"/>
    <s v="General Motors"/>
    <s v="CMR"/>
    <s v="Camero"/>
    <s v="12"/>
    <n v="11"/>
    <n v="19421.099999999999"/>
    <n v="1765.5545454545454"/>
    <x v="0"/>
    <x v="11"/>
    <n v="100000"/>
    <x v="0"/>
    <s v="GM12CMRBLA015"/>
  </r>
  <r>
    <s v="GM14CMR016"/>
    <s v="GM"/>
    <s v="General Motors"/>
    <s v="CMR"/>
    <s v="Camero"/>
    <s v="14"/>
    <n v="9"/>
    <n v="14289.6"/>
    <n v="1587.7333333333333"/>
    <x v="1"/>
    <x v="12"/>
    <n v="100000"/>
    <x v="0"/>
    <s v="GM14CMRWHI016"/>
  </r>
  <r>
    <s v="GM10SLV017"/>
    <s v="GM"/>
    <s v="General Motors"/>
    <s v="SLV"/>
    <s v="Silverado"/>
    <s v="10"/>
    <n v="13"/>
    <n v="31144.400000000001"/>
    <n v="2395.7230769230769"/>
    <x v="0"/>
    <x v="13"/>
    <n v="100000"/>
    <x v="0"/>
    <s v="GM10SLVBLA017"/>
  </r>
  <r>
    <s v="GM98SLV018"/>
    <s v="GM"/>
    <s v="General Motors"/>
    <s v="SLV"/>
    <s v="Silverado"/>
    <s v="98"/>
    <n v="16"/>
    <n v="83162.7"/>
    <n v="5197.6687499999998"/>
    <x v="0"/>
    <x v="10"/>
    <n v="100000"/>
    <x v="0"/>
    <s v="GM98SLVBLA018"/>
  </r>
  <r>
    <s v="GM00SLV019"/>
    <s v="GM"/>
    <s v="General Motors"/>
    <s v="SLV"/>
    <s v="Silverado"/>
    <s v="00"/>
    <n v="23"/>
    <n v="80685.8"/>
    <n v="3508.0782608695654"/>
    <x v="3"/>
    <x v="8"/>
    <n v="100000"/>
    <x v="0"/>
    <s v="GM00SLVBLU019"/>
  </r>
  <r>
    <s v="TY96CAM020"/>
    <s v="TY"/>
    <s v="Toyota"/>
    <s v="CAM"/>
    <s v="Camry"/>
    <s v="96"/>
    <n v="18"/>
    <n v="114660.6"/>
    <n v="6370.0333333333338"/>
    <x v="2"/>
    <x v="14"/>
    <n v="100000"/>
    <x v="1"/>
    <s v="TY96CAMGRE020"/>
  </r>
  <r>
    <s v="TY98CAM021"/>
    <s v="TY"/>
    <s v="Toyota"/>
    <s v="CAM"/>
    <s v="Camry"/>
    <s v="98"/>
    <n v="16"/>
    <n v="93382.6"/>
    <n v="5836.4125000000004"/>
    <x v="0"/>
    <x v="15"/>
    <n v="100000"/>
    <x v="0"/>
    <s v="TY98CAMBLA021"/>
  </r>
  <r>
    <s v="TY00CAM022"/>
    <s v="TY"/>
    <s v="Toyota"/>
    <s v="CAM"/>
    <s v="Camry"/>
    <s v="00"/>
    <n v="23"/>
    <n v="85928"/>
    <n v="3736"/>
    <x v="2"/>
    <x v="4"/>
    <n v="100000"/>
    <x v="0"/>
    <s v="TY00CAMGRE022"/>
  </r>
  <r>
    <s v="TY02CAM023"/>
    <s v="TY"/>
    <s v="Toyota"/>
    <s v="CAM"/>
    <s v="Camry"/>
    <s v="02"/>
    <n v="21"/>
    <n v="67829.100000000006"/>
    <n v="3229.957142857143"/>
    <x v="0"/>
    <x v="0"/>
    <n v="100000"/>
    <x v="0"/>
    <s v="TY02CAMBLA023"/>
  </r>
  <r>
    <s v="TY09CAM024"/>
    <s v="TY"/>
    <s v="Toyota"/>
    <s v="CAM"/>
    <s v="Camry"/>
    <s v="09"/>
    <n v="14"/>
    <n v="48114.2"/>
    <n v="3436.7285714285713"/>
    <x v="1"/>
    <x v="5"/>
    <n v="100000"/>
    <x v="0"/>
    <s v="TY09CAMWHI024"/>
  </r>
  <r>
    <s v="TY02COR025"/>
    <s v="TY"/>
    <s v="Toyota"/>
    <s v="COR"/>
    <s v="Corolla"/>
    <s v="02"/>
    <n v="21"/>
    <n v="64467.4"/>
    <n v="3069.8761904761905"/>
    <x v="4"/>
    <x v="16"/>
    <n v="100000"/>
    <x v="0"/>
    <s v="TY02CORRED025"/>
  </r>
  <r>
    <s v="TY03COR026"/>
    <s v="TY"/>
    <s v="Toyota"/>
    <s v="COR"/>
    <s v="Corolla"/>
    <s v="03"/>
    <n v="20"/>
    <n v="73444.399999999994"/>
    <n v="3672.22"/>
    <x v="0"/>
    <x v="16"/>
    <n v="100000"/>
    <x v="0"/>
    <s v="TY03CORBLA026"/>
  </r>
  <r>
    <s v="TY14COR027"/>
    <s v="TY"/>
    <s v="Toyota"/>
    <s v="COR"/>
    <s v="Corolla"/>
    <s v="14"/>
    <n v="9"/>
    <n v="17556.3"/>
    <n v="1950.6999999999998"/>
    <x v="3"/>
    <x v="6"/>
    <n v="100000"/>
    <x v="0"/>
    <s v="TY14CORBLU027"/>
  </r>
  <r>
    <s v="TY12COR028"/>
    <s v="TY"/>
    <s v="Toyota"/>
    <s v="COR"/>
    <s v="Corolla"/>
    <s v="12"/>
    <n v="11"/>
    <n v="29601.9"/>
    <n v="2691.0818181818181"/>
    <x v="0"/>
    <x v="10"/>
    <n v="100000"/>
    <x v="0"/>
    <s v="TY12CORBLA028"/>
  </r>
  <r>
    <s v="TY12CAM029"/>
    <s v="TY"/>
    <s v="Toyota"/>
    <s v="CAM"/>
    <s v="Camry"/>
    <s v="12"/>
    <n v="11"/>
    <n v="22128.2"/>
    <n v="2011.6545454545455"/>
    <x v="3"/>
    <x v="14"/>
    <n v="100000"/>
    <x v="0"/>
    <s v="TY12CAMBLU029"/>
  </r>
  <r>
    <s v="HO99CIV030"/>
    <s v="HO"/>
    <s v="Honda"/>
    <s v="CIV"/>
    <s v="Civic"/>
    <s v="99"/>
    <n v="15"/>
    <n v="82374"/>
    <n v="5491.6"/>
    <x v="1"/>
    <x v="9"/>
    <n v="75000"/>
    <x v="1"/>
    <s v="HO99CIVWHI030"/>
  </r>
  <r>
    <s v="HO01CIV031"/>
    <s v="HO"/>
    <s v="Honda"/>
    <s v="CIV"/>
    <s v="Civic"/>
    <s v="01"/>
    <n v="22"/>
    <n v="69891.899999999994"/>
    <n v="3176.9045454545453"/>
    <x v="3"/>
    <x v="3"/>
    <n v="75000"/>
    <x v="0"/>
    <s v="HO01CIVBLU031"/>
  </r>
  <r>
    <s v="HO10CIV032"/>
    <s v="HO"/>
    <s v="Honda"/>
    <s v="CIV"/>
    <s v="Civic"/>
    <s v="10"/>
    <n v="13"/>
    <n v="22573"/>
    <n v="1736.3846153846155"/>
    <x v="3"/>
    <x v="12"/>
    <n v="75000"/>
    <x v="0"/>
    <s v="HO10CIVBLU032"/>
  </r>
  <r>
    <s v="HO10CIV033"/>
    <s v="HO"/>
    <s v="Honda"/>
    <s v="CIV"/>
    <s v="Civic"/>
    <s v="10"/>
    <n v="13"/>
    <n v="33477.199999999997"/>
    <n v="2575.1692307692306"/>
    <x v="0"/>
    <x v="15"/>
    <n v="75000"/>
    <x v="0"/>
    <s v="HO10CIVBLA033"/>
  </r>
  <r>
    <s v="HO11CIV034"/>
    <s v="HO"/>
    <s v="Honda"/>
    <s v="CIV"/>
    <s v="Civic"/>
    <s v="11"/>
    <n v="12"/>
    <n v="30555.3"/>
    <n v="2546.2750000000001"/>
    <x v="0"/>
    <x v="2"/>
    <n v="75000"/>
    <x v="0"/>
    <s v="HO11CIVBLA034"/>
  </r>
  <r>
    <s v="HO12CIV035"/>
    <s v="HO"/>
    <s v="Honda"/>
    <s v="CIV"/>
    <s v="Civic"/>
    <s v="12"/>
    <n v="11"/>
    <n v="24513.200000000001"/>
    <n v="2228.4727272727273"/>
    <x v="0"/>
    <x v="13"/>
    <n v="75000"/>
    <x v="0"/>
    <s v="HO12CIVBLA035"/>
  </r>
  <r>
    <s v="HO13CIV036"/>
    <s v="HO"/>
    <s v="Honda"/>
    <s v="CIV"/>
    <s v="Civic"/>
    <s v="13"/>
    <n v="10"/>
    <n v="13867.6"/>
    <n v="1386.76"/>
    <x v="0"/>
    <x v="14"/>
    <n v="75000"/>
    <x v="0"/>
    <s v="HO13CIVBLA036"/>
  </r>
  <r>
    <s v="HO05ODY037"/>
    <s v="HO"/>
    <s v="Honda"/>
    <s v="ODY"/>
    <s v="Odyssey"/>
    <s v="05"/>
    <n v="18"/>
    <n v="60389.5"/>
    <n v="3354.9722222222222"/>
    <x v="1"/>
    <x v="5"/>
    <n v="100000"/>
    <x v="0"/>
    <s v="HO05ODYWHI037"/>
  </r>
  <r>
    <s v="HO07ODY038"/>
    <s v="HO"/>
    <s v="Honda"/>
    <s v="ODY"/>
    <s v="Odyssey"/>
    <s v="07"/>
    <n v="16"/>
    <n v="50854.1"/>
    <n v="3178.3812499999999"/>
    <x v="0"/>
    <x v="15"/>
    <n v="100000"/>
    <x v="0"/>
    <s v="HO07ODYBLA038"/>
  </r>
  <r>
    <s v="HO08ODY039"/>
    <s v="HO"/>
    <s v="Honda"/>
    <s v="ODY"/>
    <s v="Odyssey"/>
    <s v="08"/>
    <n v="15"/>
    <n v="42504.6"/>
    <n v="2833.64"/>
    <x v="1"/>
    <x v="9"/>
    <n v="100000"/>
    <x v="0"/>
    <s v="HO08ODYWHI039"/>
  </r>
  <r>
    <s v="HO010ODY040"/>
    <s v="HO"/>
    <s v="Honda"/>
    <s v="ODY"/>
    <s v="Odyssey"/>
    <s v="01"/>
    <n v="22"/>
    <n v="68658.899999999994"/>
    <n v="3120.8590909090908"/>
    <x v="0"/>
    <x v="0"/>
    <n v="100000"/>
    <x v="0"/>
    <s v="HO01ODYBLA040"/>
  </r>
  <r>
    <s v="HO14ODY041"/>
    <s v="HO"/>
    <s v="Honda"/>
    <s v="ODY"/>
    <s v="Odyssey"/>
    <s v="14"/>
    <n v="9"/>
    <n v="3708.1"/>
    <n v="412.01111111111112"/>
    <x v="0"/>
    <x v="1"/>
    <n v="100000"/>
    <x v="0"/>
    <s v="HO14ODYBLA041"/>
  </r>
  <r>
    <s v="CR04PTC042"/>
    <s v="CR"/>
    <s v="Chrysler"/>
    <s v="PTC"/>
    <s v="PT Cruiser"/>
    <s v="04"/>
    <n v="19"/>
    <n v="64542"/>
    <n v="3396.9473684210525"/>
    <x v="3"/>
    <x v="0"/>
    <n v="75000"/>
    <x v="0"/>
    <s v="CR04PTCBLU042"/>
  </r>
  <r>
    <s v="CR07PTC043"/>
    <s v="CR"/>
    <s v="Chrysler"/>
    <s v="PTC"/>
    <s v="PT Cruiser"/>
    <s v="07"/>
    <n v="16"/>
    <n v="42074.2"/>
    <n v="2629.6374999999998"/>
    <x v="2"/>
    <x v="16"/>
    <n v="75000"/>
    <x v="0"/>
    <s v="CR07PTCGRE043"/>
  </r>
  <r>
    <s v="CR11PTC044"/>
    <s v="CR"/>
    <s v="Chrysler"/>
    <s v="PTC"/>
    <s v="PT Cruiser"/>
    <s v="11"/>
    <n v="12"/>
    <n v="27394.2"/>
    <n v="2282.85"/>
    <x v="0"/>
    <x v="8"/>
    <n v="75000"/>
    <x v="0"/>
    <s v="CR11PTCBLA044"/>
  </r>
  <r>
    <s v="CR99CAR045"/>
    <s v="CR"/>
    <s v="Chrysler"/>
    <s v="CAR"/>
    <s v="Caravan"/>
    <s v="99"/>
    <n v="15"/>
    <n v="79420.600000000006"/>
    <n v="5294.7066666666669"/>
    <x v="2"/>
    <x v="13"/>
    <n v="75000"/>
    <x v="1"/>
    <s v="CR99CARGRE045"/>
  </r>
  <r>
    <s v="CR00CAR046"/>
    <s v="CR"/>
    <s v="Chrysler"/>
    <s v="CAR"/>
    <s v="Caravan"/>
    <s v="00"/>
    <n v="23"/>
    <n v="77243.100000000006"/>
    <n v="3358.3956521739133"/>
    <x v="0"/>
    <x v="3"/>
    <n v="75000"/>
    <x v="1"/>
    <s v="CR00CARBLA046"/>
  </r>
  <r>
    <s v="CR04CAR047"/>
    <s v="CR"/>
    <s v="Chrysler"/>
    <s v="CAR"/>
    <s v="Caravan"/>
    <s v="04"/>
    <n v="19"/>
    <n v="72527.199999999997"/>
    <n v="3817.2210526315789"/>
    <x v="1"/>
    <x v="11"/>
    <n v="75000"/>
    <x v="0"/>
    <s v="CR04CARWHI047"/>
  </r>
  <r>
    <s v="CR04CAR048"/>
    <s v="CR"/>
    <s v="Chrysler"/>
    <s v="CAR"/>
    <s v="Caravan"/>
    <s v="04"/>
    <n v="19"/>
    <n v="52699.4"/>
    <n v="2773.6526315789474"/>
    <x v="4"/>
    <x v="11"/>
    <n v="75000"/>
    <x v="0"/>
    <s v="CR04CARRED048"/>
  </r>
  <r>
    <s v="HY11ELA049"/>
    <s v="HY"/>
    <s v="Hundai"/>
    <s v="ELA"/>
    <s v="Elantra"/>
    <s v="11"/>
    <n v="12"/>
    <n v="29102.3"/>
    <n v="2425.1916666666666"/>
    <x v="0"/>
    <x v="12"/>
    <n v="100000"/>
    <x v="0"/>
    <s v="HY11ELABLA049"/>
  </r>
  <r>
    <s v="HY12ELA050"/>
    <s v="HY"/>
    <s v="Hundai"/>
    <s v="ELA"/>
    <s v="Elantra"/>
    <s v="12"/>
    <n v="11"/>
    <n v="22282"/>
    <n v="2025.6363636363637"/>
    <x v="3"/>
    <x v="1"/>
    <n v="100000"/>
    <x v="0"/>
    <s v="HY12ELABLU050"/>
  </r>
  <r>
    <s v="HY13ELA051"/>
    <s v="HY"/>
    <s v="Hundai"/>
    <s v="ELA"/>
    <s v="Elantra"/>
    <s v="13"/>
    <n v="10"/>
    <n v="20223.900000000001"/>
    <n v="2022.39"/>
    <x v="0"/>
    <x v="6"/>
    <n v="100000"/>
    <x v="0"/>
    <s v="HY13ELABLA051"/>
  </r>
  <r>
    <s v="HY13ELA052"/>
    <s v="HY"/>
    <s v="Hundai"/>
    <s v="ELA"/>
    <s v="Elantra"/>
    <s v="13"/>
    <n v="10"/>
    <n v="22188.5"/>
    <n v="2218.85"/>
    <x v="3"/>
    <x v="4"/>
    <n v="100000"/>
    <x v="0"/>
    <s v="HY13ELABLU052"/>
  </r>
  <r>
    <m/>
    <m/>
    <m/>
    <m/>
    <m/>
    <s v=""/>
    <m/>
    <m/>
    <m/>
    <x v="5"/>
    <x v="17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7">
        <item x="0"/>
        <item x="3"/>
        <item x="2"/>
        <item x="4"/>
        <item x="1"/>
        <item x="5"/>
        <item t="default"/>
      </items>
    </pivotField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h="1" x="17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4" totalsRowShown="0">
  <autoFilter ref="A1:N4"/>
  <tableColumns count="14">
    <tableColumn id="1" name="Car ID"/>
    <tableColumn id="2" name="Make"/>
    <tableColumn id="3" name="Make (Full Name)"/>
    <tableColumn id="4" name="Model"/>
    <tableColumn id="5" name="Model (Full Name)"/>
    <tableColumn id="6" name="Manufacture Year"/>
    <tableColumn id="7" name="Age"/>
    <tableColumn id="8" name="Miles"/>
    <tableColumn id="9" name="Miles / Year"/>
    <tableColumn id="10" name="Color"/>
    <tableColumn id="11" name="Driver"/>
    <tableColumn id="12" name="Warantee Miles"/>
    <tableColumn id="13" name="Covered?"/>
    <tableColumn id="14" name="New Car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4" totalsRowShown="0">
  <autoFilter ref="A1:N4"/>
  <tableColumns count="14">
    <tableColumn id="1" name="Car ID"/>
    <tableColumn id="2" name="Make"/>
    <tableColumn id="3" name="Make (Full Name)"/>
    <tableColumn id="4" name="Model"/>
    <tableColumn id="5" name="Model (Full Name)"/>
    <tableColumn id="6" name="Manufacture Year"/>
    <tableColumn id="7" name="Age"/>
    <tableColumn id="8" name="Miles"/>
    <tableColumn id="9" name="Miles / Year"/>
    <tableColumn id="10" name="Color"/>
    <tableColumn id="11" name="Driver"/>
    <tableColumn id="12" name="Warantee Miles"/>
    <tableColumn id="13" name="Covered?"/>
    <tableColumn id="14" name="New Car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RowHeight="15" x14ac:dyDescent="0.25"/>
  <cols>
    <col min="3" max="3" width="19" customWidth="1"/>
    <col min="5" max="5" width="19.85546875" customWidth="1"/>
    <col min="6" max="6" width="19" customWidth="1"/>
    <col min="9" max="9" width="13.85546875" customWidth="1"/>
    <col min="12" max="12" width="17.42578125" customWidth="1"/>
    <col min="13" max="13" width="11.570312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80</v>
      </c>
      <c r="B2" t="s">
        <v>85</v>
      </c>
      <c r="C2" t="s">
        <v>91</v>
      </c>
      <c r="D2" t="s">
        <v>102</v>
      </c>
      <c r="E2" t="s">
        <v>113</v>
      </c>
      <c r="F2" t="s">
        <v>125</v>
      </c>
      <c r="G2">
        <v>19</v>
      </c>
      <c r="H2">
        <v>52699.4</v>
      </c>
      <c r="I2">
        <v>2773.6526315789474</v>
      </c>
      <c r="J2" t="s">
        <v>57</v>
      </c>
      <c r="K2" t="s">
        <v>41</v>
      </c>
      <c r="L2">
        <v>75000</v>
      </c>
      <c r="M2" t="s">
        <v>126</v>
      </c>
      <c r="N2" t="s">
        <v>127</v>
      </c>
    </row>
    <row r="3" spans="1:14" x14ac:dyDescent="0.25">
      <c r="A3" t="s">
        <v>79</v>
      </c>
      <c r="B3" t="s">
        <v>85</v>
      </c>
      <c r="C3" t="s">
        <v>91</v>
      </c>
      <c r="D3" t="s">
        <v>102</v>
      </c>
      <c r="E3" t="s">
        <v>113</v>
      </c>
      <c r="F3" t="s">
        <v>125</v>
      </c>
      <c r="G3">
        <v>19</v>
      </c>
      <c r="H3">
        <v>72527.199999999997</v>
      </c>
      <c r="I3">
        <v>3817.2210526315789</v>
      </c>
      <c r="J3" t="s">
        <v>18</v>
      </c>
      <c r="K3" t="s">
        <v>41</v>
      </c>
      <c r="L3">
        <v>75000</v>
      </c>
      <c r="M3" t="s">
        <v>126</v>
      </c>
      <c r="N3" t="s">
        <v>128</v>
      </c>
    </row>
    <row r="4" spans="1:14" x14ac:dyDescent="0.25">
      <c r="A4" t="s">
        <v>40</v>
      </c>
      <c r="B4" t="s">
        <v>89</v>
      </c>
      <c r="C4" t="s">
        <v>95</v>
      </c>
      <c r="D4" t="s">
        <v>100</v>
      </c>
      <c r="E4" t="s">
        <v>111</v>
      </c>
      <c r="F4" t="s">
        <v>129</v>
      </c>
      <c r="G4">
        <v>11</v>
      </c>
      <c r="H4">
        <v>19421.099999999999</v>
      </c>
      <c r="I4">
        <v>1765.5545454545454</v>
      </c>
      <c r="J4" t="s">
        <v>15</v>
      </c>
      <c r="K4" t="s">
        <v>41</v>
      </c>
      <c r="L4">
        <v>100000</v>
      </c>
      <c r="M4" t="s">
        <v>126</v>
      </c>
      <c r="N4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RowHeight="15" x14ac:dyDescent="0.25"/>
  <cols>
    <col min="3" max="3" width="19" customWidth="1"/>
    <col min="5" max="5" width="19.85546875" customWidth="1"/>
    <col min="6" max="6" width="19" customWidth="1"/>
    <col min="9" max="9" width="13.85546875" customWidth="1"/>
    <col min="12" max="12" width="17.42578125" customWidth="1"/>
    <col min="13" max="13" width="11.570312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69</v>
      </c>
      <c r="B2" t="s">
        <v>88</v>
      </c>
      <c r="C2" t="s">
        <v>94</v>
      </c>
      <c r="D2" t="s">
        <v>103</v>
      </c>
      <c r="E2" t="s">
        <v>114</v>
      </c>
      <c r="F2" t="s">
        <v>131</v>
      </c>
      <c r="G2">
        <v>10</v>
      </c>
      <c r="H2">
        <v>13867.6</v>
      </c>
      <c r="I2">
        <v>1386.76</v>
      </c>
      <c r="J2" t="s">
        <v>15</v>
      </c>
      <c r="K2" t="s">
        <v>50</v>
      </c>
      <c r="L2">
        <v>75000</v>
      </c>
      <c r="M2" t="s">
        <v>126</v>
      </c>
      <c r="N2" t="s">
        <v>132</v>
      </c>
    </row>
    <row r="3" spans="1:14" x14ac:dyDescent="0.25">
      <c r="A3" t="s">
        <v>62</v>
      </c>
      <c r="B3" t="s">
        <v>87</v>
      </c>
      <c r="C3" t="s">
        <v>93</v>
      </c>
      <c r="D3" t="s">
        <v>97</v>
      </c>
      <c r="E3" t="s">
        <v>108</v>
      </c>
      <c r="F3" t="s">
        <v>129</v>
      </c>
      <c r="G3">
        <v>11</v>
      </c>
      <c r="H3">
        <v>22128.2</v>
      </c>
      <c r="I3">
        <v>2011.6545454545455</v>
      </c>
      <c r="J3" t="s">
        <v>48</v>
      </c>
      <c r="K3" t="s">
        <v>50</v>
      </c>
      <c r="L3">
        <v>100000</v>
      </c>
      <c r="M3" t="s">
        <v>126</v>
      </c>
      <c r="N3" t="s">
        <v>133</v>
      </c>
    </row>
    <row r="4" spans="1:14" x14ac:dyDescent="0.25">
      <c r="A4" t="s">
        <v>49</v>
      </c>
      <c r="B4" t="s">
        <v>87</v>
      </c>
      <c r="C4" t="s">
        <v>93</v>
      </c>
      <c r="D4" t="s">
        <v>97</v>
      </c>
      <c r="E4" t="s">
        <v>108</v>
      </c>
      <c r="F4" t="s">
        <v>134</v>
      </c>
      <c r="G4">
        <v>18</v>
      </c>
      <c r="H4">
        <v>114660.6</v>
      </c>
      <c r="I4">
        <v>6370.0333333333338</v>
      </c>
      <c r="J4" t="s">
        <v>21</v>
      </c>
      <c r="K4" t="s">
        <v>50</v>
      </c>
      <c r="L4">
        <v>100000</v>
      </c>
      <c r="M4" t="s">
        <v>135</v>
      </c>
      <c r="N4" t="s">
        <v>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opLeftCell="A2" workbookViewId="0">
      <selection activeCell="Q10" sqref="Q10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4.5703125" bestFit="1" customWidth="1"/>
    <col min="4" max="4" width="13.85546875" bestFit="1" customWidth="1"/>
  </cols>
  <sheetData>
    <row r="3" spans="1:2" x14ac:dyDescent="0.25">
      <c r="A3" s="5" t="s">
        <v>122</v>
      </c>
      <c r="B3" t="s">
        <v>124</v>
      </c>
    </row>
    <row r="4" spans="1:2" x14ac:dyDescent="0.25">
      <c r="A4" s="6" t="s">
        <v>41</v>
      </c>
      <c r="B4" s="7">
        <v>144647.69999999998</v>
      </c>
    </row>
    <row r="5" spans="1:2" x14ac:dyDescent="0.25">
      <c r="A5" s="6" t="s">
        <v>50</v>
      </c>
      <c r="B5" s="7">
        <v>150656.40000000002</v>
      </c>
    </row>
    <row r="6" spans="1:2" x14ac:dyDescent="0.25">
      <c r="A6" s="6" t="s">
        <v>26</v>
      </c>
      <c r="B6" s="7">
        <v>154427.9</v>
      </c>
    </row>
    <row r="7" spans="1:2" x14ac:dyDescent="0.25">
      <c r="A7" s="6" t="s">
        <v>58</v>
      </c>
      <c r="B7" s="7">
        <v>179986</v>
      </c>
    </row>
    <row r="8" spans="1:2" x14ac:dyDescent="0.25">
      <c r="A8" s="6" t="s">
        <v>29</v>
      </c>
      <c r="B8" s="7">
        <v>143640.70000000001</v>
      </c>
    </row>
    <row r="9" spans="1:2" x14ac:dyDescent="0.25">
      <c r="A9" s="6" t="s">
        <v>45</v>
      </c>
      <c r="B9" s="7">
        <v>135078.20000000001</v>
      </c>
    </row>
    <row r="10" spans="1:2" x14ac:dyDescent="0.25">
      <c r="A10" s="6" t="s">
        <v>24</v>
      </c>
      <c r="B10" s="7">
        <v>184693.8</v>
      </c>
    </row>
    <row r="11" spans="1:2" x14ac:dyDescent="0.25">
      <c r="A11" s="6" t="s">
        <v>22</v>
      </c>
      <c r="B11" s="7">
        <v>127731.3</v>
      </c>
    </row>
    <row r="12" spans="1:2" x14ac:dyDescent="0.25">
      <c r="A12" s="6" t="s">
        <v>19</v>
      </c>
      <c r="B12" s="7">
        <v>70964.899999999994</v>
      </c>
    </row>
    <row r="13" spans="1:2" x14ac:dyDescent="0.25">
      <c r="A13" s="6" t="s">
        <v>32</v>
      </c>
      <c r="B13" s="7">
        <v>65315</v>
      </c>
    </row>
    <row r="14" spans="1:2" x14ac:dyDescent="0.25">
      <c r="A14" s="6" t="s">
        <v>38</v>
      </c>
      <c r="B14" s="7">
        <v>138561.5</v>
      </c>
    </row>
    <row r="15" spans="1:2" x14ac:dyDescent="0.25">
      <c r="A15" s="6" t="s">
        <v>39</v>
      </c>
      <c r="B15" s="7">
        <v>141229.4</v>
      </c>
    </row>
    <row r="16" spans="1:2" x14ac:dyDescent="0.25">
      <c r="A16" s="6" t="s">
        <v>16</v>
      </c>
      <c r="B16" s="7">
        <v>305432.40000000002</v>
      </c>
    </row>
    <row r="17" spans="1:2" x14ac:dyDescent="0.25">
      <c r="A17" s="6" t="s">
        <v>52</v>
      </c>
      <c r="B17" s="7">
        <v>177713.9</v>
      </c>
    </row>
    <row r="18" spans="1:2" x14ac:dyDescent="0.25">
      <c r="A18" s="6" t="s">
        <v>43</v>
      </c>
      <c r="B18" s="7">
        <v>65964.899999999994</v>
      </c>
    </row>
    <row r="19" spans="1:2" x14ac:dyDescent="0.25">
      <c r="A19" s="6" t="s">
        <v>36</v>
      </c>
      <c r="B19" s="7">
        <v>130601.59999999999</v>
      </c>
    </row>
    <row r="20" spans="1:2" x14ac:dyDescent="0.25">
      <c r="A20" s="6" t="s">
        <v>34</v>
      </c>
      <c r="B20" s="7">
        <v>19341.7</v>
      </c>
    </row>
    <row r="21" spans="1:2" x14ac:dyDescent="0.25">
      <c r="A21" s="6" t="s">
        <v>123</v>
      </c>
      <c r="B21" s="7">
        <v>2335987.2999999998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2" workbookViewId="0">
      <selection activeCell="N4" sqref="N4"/>
    </sheetView>
  </sheetViews>
  <sheetFormatPr defaultRowHeight="15" x14ac:dyDescent="0.25"/>
  <cols>
    <col min="1" max="1" width="15" customWidth="1"/>
    <col min="3" max="3" width="16.85546875" customWidth="1"/>
    <col min="5" max="5" width="11.5703125" customWidth="1"/>
    <col min="8" max="8" width="11.5703125" style="3" bestFit="1" customWidth="1"/>
    <col min="9" max="9" width="9.5703125" style="3" bestFit="1" customWidth="1"/>
    <col min="13" max="13" width="14" customWidth="1"/>
    <col min="14" max="14" width="17.42578125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Camry</v>
      </c>
      <c r="F2" t="str">
        <f>MID(A2,3,2)</f>
        <v>96</v>
      </c>
      <c r="G2">
        <f>IF(23-F2&lt;0,100-F2+14,23-F2)</f>
        <v>18</v>
      </c>
      <c r="H2" s="3">
        <v>114660.6</v>
      </c>
      <c r="I2" s="3">
        <f>H2/G2</f>
        <v>6370.0333333333338</v>
      </c>
      <c r="J2" t="s">
        <v>21</v>
      </c>
      <c r="K2" t="s">
        <v>50</v>
      </c>
      <c r="L2">
        <v>100000</v>
      </c>
      <c r="M2" s="4" t="str">
        <f>IF(H2&lt;=L2,"Yes","Not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51</v>
      </c>
      <c r="B3" t="str">
        <f>LEFT(A3,2)</f>
        <v>TY</v>
      </c>
      <c r="C3" t="str">
        <f>VLOOKUP(B3,B$56:C$61,2)</f>
        <v>Toyota</v>
      </c>
      <c r="D3" t="str">
        <f>MID(A3,5,3)</f>
        <v>CAM</v>
      </c>
      <c r="E3" t="str">
        <f>VLOOKUP(D3,D$56:E$66,2)</f>
        <v>Camry</v>
      </c>
      <c r="F3" t="str">
        <f>MID(A3,3,2)</f>
        <v>98</v>
      </c>
      <c r="G3">
        <f>IF(23-F3&lt;0,100-F3+14,23-F3)</f>
        <v>16</v>
      </c>
      <c r="H3" s="3">
        <v>93382.6</v>
      </c>
      <c r="I3" s="3">
        <f>H3/G3</f>
        <v>5836.4125000000004</v>
      </c>
      <c r="J3" t="s">
        <v>15</v>
      </c>
      <c r="K3" t="s">
        <v>52</v>
      </c>
      <c r="L3">
        <v>100000</v>
      </c>
      <c r="M3" s="4" t="str">
        <f>IF(H3&lt;=L3,"Yes","Not Covered")</f>
        <v>Yes</v>
      </c>
      <c r="N3" t="str">
        <f>CONCATENATE(B3,F3,D3,UPPER(LEFT(J3,3)),RIGHT(A3,3))</f>
        <v>TY98CAMBLA021</v>
      </c>
    </row>
    <row r="4" spans="1:14" x14ac:dyDescent="0.25">
      <c r="A4" t="s">
        <v>63</v>
      </c>
      <c r="B4" t="str">
        <f>LEFT(A4,2)</f>
        <v>HO</v>
      </c>
      <c r="C4" t="str">
        <f>VLOOKUP(B4,B$56:C$61,2)</f>
        <v>Honda</v>
      </c>
      <c r="D4" t="str">
        <f>MID(A4,5,3)</f>
        <v>CIV</v>
      </c>
      <c r="E4" t="str">
        <f>VLOOKUP(D4,D$56:E$66,2)</f>
        <v>Civic</v>
      </c>
      <c r="F4" t="str">
        <f>MID(A4,3,2)</f>
        <v>99</v>
      </c>
      <c r="G4">
        <f>IF(23-F4&lt;0,100-F4+14,23-F4)</f>
        <v>15</v>
      </c>
      <c r="H4" s="3">
        <v>82374</v>
      </c>
      <c r="I4" s="3">
        <f>H4/G4</f>
        <v>5491.6</v>
      </c>
      <c r="J4" t="s">
        <v>18</v>
      </c>
      <c r="K4" t="s">
        <v>38</v>
      </c>
      <c r="L4">
        <v>75000</v>
      </c>
      <c r="M4" s="4" t="str">
        <f>IF(H4&lt;=L4,"Yes","Not Covered")</f>
        <v>Not Covered</v>
      </c>
      <c r="N4" t="str">
        <f>CONCATENATE(B4,F4,D4,UPPER(LEFT(J4,3)),RIGHT(A4,3))</f>
        <v>HO99CIVWHI030</v>
      </c>
    </row>
    <row r="5" spans="1:14" x14ac:dyDescent="0.25">
      <c r="A5" t="s">
        <v>77</v>
      </c>
      <c r="B5" t="str">
        <f>LEFT(A5,2)</f>
        <v>CR</v>
      </c>
      <c r="C5" t="str">
        <f>VLOOKUP(B5,B$56:C$61,2)</f>
        <v>Chrysler</v>
      </c>
      <c r="D5" t="str">
        <f>MID(A5,5,3)</f>
        <v>CAR</v>
      </c>
      <c r="E5" t="str">
        <f>VLOOKUP(D5,D$56:E$66,2)</f>
        <v>Caravan</v>
      </c>
      <c r="F5" t="str">
        <f>MID(A5,3,2)</f>
        <v>99</v>
      </c>
      <c r="G5">
        <f>IF(23-F5&lt;0,100-F5+14,23-F5)</f>
        <v>15</v>
      </c>
      <c r="H5" s="3">
        <v>79420.600000000006</v>
      </c>
      <c r="I5" s="3">
        <f>H5/G5</f>
        <v>5294.7066666666669</v>
      </c>
      <c r="J5" t="s">
        <v>21</v>
      </c>
      <c r="K5" t="s">
        <v>45</v>
      </c>
      <c r="L5">
        <v>75000</v>
      </c>
      <c r="M5" s="4" t="str">
        <f>IF(H5&lt;=L5,"Yes","Not Covered")</f>
        <v>Not Covered</v>
      </c>
      <c r="N5" t="str">
        <f>CONCATENATE(B5,F5,D5,UPPER(LEFT(J5,3)),RIGHT(A5,3))</f>
        <v>CR99CARGRE045</v>
      </c>
    </row>
    <row r="6" spans="1:14" x14ac:dyDescent="0.25">
      <c r="A6" t="s">
        <v>46</v>
      </c>
      <c r="B6" t="str">
        <f>LEFT(A6,2)</f>
        <v>GM</v>
      </c>
      <c r="C6" t="str">
        <f>VLOOKUP(B6,B$56:C$61,2)</f>
        <v>General Motors</v>
      </c>
      <c r="D6" t="str">
        <f>MID(A6,5,3)</f>
        <v>SLV</v>
      </c>
      <c r="E6" t="str">
        <f>VLOOKUP(D6,D$56:E$66,2)</f>
        <v>Silverado</v>
      </c>
      <c r="F6" t="str">
        <f>MID(A6,3,2)</f>
        <v>98</v>
      </c>
      <c r="G6">
        <f>IF(23-F6&lt;0,100-F6+14,23-F6)</f>
        <v>16</v>
      </c>
      <c r="H6" s="3">
        <v>83162.7</v>
      </c>
      <c r="I6" s="3">
        <f>H6/G6</f>
        <v>5197.6687499999998</v>
      </c>
      <c r="J6" t="s">
        <v>15</v>
      </c>
      <c r="K6" t="s">
        <v>39</v>
      </c>
      <c r="L6">
        <v>100000</v>
      </c>
      <c r="M6" s="4" t="str">
        <f>IF(H6&lt;=L6,"Yes","Not Covered")</f>
        <v>Yes</v>
      </c>
      <c r="N6" t="str">
        <f>CONCATENATE(B6,F6,D6,UPPER(LEFT(J6,3)),RIGHT(A6,3))</f>
        <v>GM98SLVBLA018</v>
      </c>
    </row>
    <row r="7" spans="1:14" x14ac:dyDescent="0.25">
      <c r="A7" t="s">
        <v>79</v>
      </c>
      <c r="B7" t="str">
        <f>LEFT(A7,2)</f>
        <v>CR</v>
      </c>
      <c r="C7" t="str">
        <f>VLOOKUP(B7,B$56:C$61,2)</f>
        <v>Chrysler</v>
      </c>
      <c r="D7" t="str">
        <f>MID(A7,5,3)</f>
        <v>CAR</v>
      </c>
      <c r="E7" t="str">
        <f>VLOOKUP(D7,D$56:E$66,2)</f>
        <v>Caravan</v>
      </c>
      <c r="F7" t="str">
        <f>MID(A7,3,2)</f>
        <v>04</v>
      </c>
      <c r="G7">
        <f>IF(23-F7&lt;0,100-F7+14,23-F7)</f>
        <v>19</v>
      </c>
      <c r="H7" s="3">
        <v>72527.199999999997</v>
      </c>
      <c r="I7" s="3">
        <f>H7/G7</f>
        <v>3817.2210526315789</v>
      </c>
      <c r="J7" t="s">
        <v>18</v>
      </c>
      <c r="K7" t="s">
        <v>41</v>
      </c>
      <c r="L7">
        <v>75000</v>
      </c>
      <c r="M7" s="4" t="str">
        <f>IF(H7&lt;=L7,"Yes","Not Covered")</f>
        <v>Yes</v>
      </c>
      <c r="N7" t="str">
        <f>CONCATENATE(B7,F7,D7,UPPER(LEFT(J7,3)),RIGHT(A7,3))</f>
        <v>CR04CARWHI047</v>
      </c>
    </row>
    <row r="8" spans="1:14" x14ac:dyDescent="0.25">
      <c r="A8" t="s">
        <v>53</v>
      </c>
      <c r="B8" t="str">
        <f>LEFT(A8,2)</f>
        <v>TY</v>
      </c>
      <c r="C8" t="str">
        <f>VLOOKUP(B8,B$56:C$61,2)</f>
        <v>Toyota</v>
      </c>
      <c r="D8" t="str">
        <f>MID(A8,5,3)</f>
        <v>CAM</v>
      </c>
      <c r="E8" t="str">
        <f>VLOOKUP(D8,D$56:E$66,2)</f>
        <v>Camry</v>
      </c>
      <c r="F8" t="str">
        <f>MID(A8,3,2)</f>
        <v>00</v>
      </c>
      <c r="G8">
        <f>IF(23-F8&lt;0,100-F8+14,23-F8)</f>
        <v>23</v>
      </c>
      <c r="H8" s="3">
        <v>85928</v>
      </c>
      <c r="I8" s="3">
        <f>H8/G8</f>
        <v>3736</v>
      </c>
      <c r="J8" t="s">
        <v>21</v>
      </c>
      <c r="K8" t="s">
        <v>26</v>
      </c>
      <c r="L8">
        <v>100000</v>
      </c>
      <c r="M8" s="4" t="str">
        <f>IF(H8&lt;=L8,"Yes","Not Covered")</f>
        <v>Yes</v>
      </c>
      <c r="N8" t="str">
        <f>CONCATENATE(B8,F8,D8,UPPER(LEFT(J8,3)),RIGHT(A8,3))</f>
        <v>TY00CAMGRE022</v>
      </c>
    </row>
    <row r="9" spans="1:14" x14ac:dyDescent="0.25">
      <c r="A9" t="s">
        <v>59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Corolla</v>
      </c>
      <c r="F9" t="str">
        <f>MID(A9,3,2)</f>
        <v>03</v>
      </c>
      <c r="G9">
        <f>IF(23-F9&lt;0,100-F9+14,23-F9)</f>
        <v>20</v>
      </c>
      <c r="H9" s="3">
        <v>73444.399999999994</v>
      </c>
      <c r="I9" s="3">
        <f>H9/G9</f>
        <v>3672.22</v>
      </c>
      <c r="J9" t="s">
        <v>15</v>
      </c>
      <c r="K9" t="s">
        <v>58</v>
      </c>
      <c r="L9">
        <v>100000</v>
      </c>
      <c r="M9" s="4" t="str">
        <f>IF(H9&lt;=L9,"Yes","Not Covered")</f>
        <v>Yes</v>
      </c>
      <c r="N9" t="str">
        <f>CONCATENATE(B9,F9,D9,UPPER(LEFT(J9,3)),RIGHT(A9,3))</f>
        <v>TY03CORBLA026</v>
      </c>
    </row>
    <row r="10" spans="1:14" x14ac:dyDescent="0.25">
      <c r="A10" t="s">
        <v>47</v>
      </c>
      <c r="B10" t="str">
        <f>LEFT(A10,2)</f>
        <v>GM</v>
      </c>
      <c r="C10" t="str">
        <f>VLOOKUP(B10,B$56:C$61,2)</f>
        <v>General Motors</v>
      </c>
      <c r="D10" t="str">
        <f>MID(A10,5,3)</f>
        <v>SLV</v>
      </c>
      <c r="E10" t="str">
        <f>VLOOKUP(D10,D$56:E$66,2)</f>
        <v>Silverado</v>
      </c>
      <c r="F10" t="str">
        <f>MID(A10,3,2)</f>
        <v>00</v>
      </c>
      <c r="G10">
        <f>IF(23-F10&lt;0,100-F10+14,23-F10)</f>
        <v>23</v>
      </c>
      <c r="H10" s="3">
        <v>80685.8</v>
      </c>
      <c r="I10" s="3">
        <f>H10/G10</f>
        <v>3508.0782608695654</v>
      </c>
      <c r="J10" t="s">
        <v>48</v>
      </c>
      <c r="K10" t="s">
        <v>36</v>
      </c>
      <c r="L10">
        <v>100000</v>
      </c>
      <c r="M10" s="4" t="str">
        <f>IF(H10&lt;=L10,"Yes","Not Covered")</f>
        <v>Yes</v>
      </c>
      <c r="N10" t="str">
        <f>CONCATENATE(B10,F10,D10,UPPER(LEFT(J10,3)),RIGHT(A10,3))</f>
        <v>GM00SLVBLU019</v>
      </c>
    </row>
    <row r="11" spans="1:14" x14ac:dyDescent="0.25">
      <c r="A11" t="s">
        <v>55</v>
      </c>
      <c r="B11" t="str">
        <f>LEFT(A11,2)</f>
        <v>TY</v>
      </c>
      <c r="C11" t="str">
        <f>VLOOKUP(B11,B$56:C$61,2)</f>
        <v>Toyota</v>
      </c>
      <c r="D11" t="str">
        <f>MID(A11,5,3)</f>
        <v>CAM</v>
      </c>
      <c r="E11" t="str">
        <f>VLOOKUP(D11,D$56:E$66,2)</f>
        <v>Camry</v>
      </c>
      <c r="F11" t="str">
        <f>MID(A11,3,2)</f>
        <v>09</v>
      </c>
      <c r="G11">
        <f>IF(23-F11&lt;0,100-F11+14,23-F11)</f>
        <v>14</v>
      </c>
      <c r="H11" s="3">
        <v>48114.2</v>
      </c>
      <c r="I11" s="3">
        <f>H11/G11</f>
        <v>3436.7285714285713</v>
      </c>
      <c r="J11" t="s">
        <v>18</v>
      </c>
      <c r="K11" t="s">
        <v>29</v>
      </c>
      <c r="L11">
        <v>100000</v>
      </c>
      <c r="M11" s="4" t="str">
        <f>IF(H11&lt;=L11,"Yes","Not Covered")</f>
        <v>Yes</v>
      </c>
      <c r="N11" t="str">
        <f>CONCATENATE(B11,F11,D11,UPPER(LEFT(J11,3)),RIGHT(A11,3))</f>
        <v>TY09CAMWHI024</v>
      </c>
    </row>
    <row r="12" spans="1:14" x14ac:dyDescent="0.25">
      <c r="A12" t="s">
        <v>74</v>
      </c>
      <c r="B12" t="str">
        <f>LEFT(A12,2)</f>
        <v>CR</v>
      </c>
      <c r="C12" t="str">
        <f>VLOOKUP(B12,B$56:C$61,2)</f>
        <v>Chrysler</v>
      </c>
      <c r="D12" t="str">
        <f>MID(A12,5,3)</f>
        <v>PTC</v>
      </c>
      <c r="E12" t="str">
        <f>VLOOKUP(D12,D$56:E$66,2)</f>
        <v>PT Cruiser</v>
      </c>
      <c r="F12" t="str">
        <f>MID(A12,3,2)</f>
        <v>04</v>
      </c>
      <c r="G12">
        <f>IF(23-F12&lt;0,100-F12+14,23-F12)</f>
        <v>19</v>
      </c>
      <c r="H12" s="3">
        <v>64542</v>
      </c>
      <c r="I12" s="3">
        <f>H12/G12</f>
        <v>3396.9473684210525</v>
      </c>
      <c r="J12" t="s">
        <v>48</v>
      </c>
      <c r="K12" t="s">
        <v>16</v>
      </c>
      <c r="L12">
        <v>75000</v>
      </c>
      <c r="M12" s="4" t="str">
        <f>IF(H12&lt;=L12,"Yes","Not Covered")</f>
        <v>Yes</v>
      </c>
      <c r="N12" t="str">
        <f>CONCATENATE(B12,F12,D12,UPPER(LEFT(J12,3)),RIGHT(A12,3))</f>
        <v>CR04PTCBLU042</v>
      </c>
    </row>
    <row r="13" spans="1:14" x14ac:dyDescent="0.25">
      <c r="A13" t="s">
        <v>78</v>
      </c>
      <c r="B13" t="str">
        <f>LEFT(A13,2)</f>
        <v>CR</v>
      </c>
      <c r="C13" t="str">
        <f>VLOOKUP(B13,B$56:C$61,2)</f>
        <v>Chrysler</v>
      </c>
      <c r="D13" t="str">
        <f>MID(A13,5,3)</f>
        <v>CAR</v>
      </c>
      <c r="E13" t="str">
        <f>VLOOKUP(D13,D$56:E$66,2)</f>
        <v>Caravan</v>
      </c>
      <c r="F13" t="str">
        <f>MID(A13,3,2)</f>
        <v>00</v>
      </c>
      <c r="G13">
        <f>IF(23-F13&lt;0,100-F13+14,23-F13)</f>
        <v>23</v>
      </c>
      <c r="H13" s="3">
        <v>77243.100000000006</v>
      </c>
      <c r="I13" s="3">
        <f>H13/G13</f>
        <v>3358.3956521739133</v>
      </c>
      <c r="J13" t="s">
        <v>15</v>
      </c>
      <c r="K13" t="s">
        <v>24</v>
      </c>
      <c r="L13">
        <v>75000</v>
      </c>
      <c r="M13" s="4" t="str">
        <f>IF(H13&lt;=L13,"Yes","Not Covered")</f>
        <v>Not Covered</v>
      </c>
      <c r="N13" t="str">
        <f>CONCATENATE(B13,F13,D13,UPPER(LEFT(J13,3)),RIGHT(A13,3))</f>
        <v>CR00CARBLA046</v>
      </c>
    </row>
    <row r="14" spans="1:14" x14ac:dyDescent="0.25">
      <c r="A14" t="s">
        <v>119</v>
      </c>
      <c r="B14" t="str">
        <f>LEFT(A14,2)</f>
        <v>HO</v>
      </c>
      <c r="C14" t="str">
        <f>VLOOKUP(B14,B$56:C$61,2)</f>
        <v>Honda</v>
      </c>
      <c r="D14" t="str">
        <f>MID(A14,5,3)</f>
        <v>ODY</v>
      </c>
      <c r="E14" t="str">
        <f>VLOOKUP(D14,D$56:E$66,2)</f>
        <v>Odyssey</v>
      </c>
      <c r="F14" t="str">
        <f>MID(A14,3,2)</f>
        <v>05</v>
      </c>
      <c r="G14">
        <f>IF(23-F14&lt;0,100-F14+14,23-F14)</f>
        <v>18</v>
      </c>
      <c r="H14" s="3">
        <v>60389.5</v>
      </c>
      <c r="I14" s="3">
        <f>H14/G14</f>
        <v>3354.9722222222222</v>
      </c>
      <c r="J14" t="s">
        <v>18</v>
      </c>
      <c r="K14" t="s">
        <v>29</v>
      </c>
      <c r="L14">
        <v>100000</v>
      </c>
      <c r="M14" s="4" t="str">
        <f>IF(H14&lt;=L14,"Yes","Not Covered")</f>
        <v>Yes</v>
      </c>
      <c r="N14" t="str">
        <f>CONCATENATE(B14,F14,D14,UPPER(LEFT(J14,3)),RIGHT(A14,3))</f>
        <v>HO05ODYWHI037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02</v>
      </c>
      <c r="G15">
        <f>IF(23-F15&lt;0,100-F15+14,23-F15)</f>
        <v>21</v>
      </c>
      <c r="H15" s="3">
        <v>67829.100000000006</v>
      </c>
      <c r="I15" s="3">
        <f>H15/G15</f>
        <v>3229.957142857143</v>
      </c>
      <c r="J15" t="s">
        <v>15</v>
      </c>
      <c r="K15" t="s">
        <v>16</v>
      </c>
      <c r="L15">
        <v>100000</v>
      </c>
      <c r="M15" s="4" t="str">
        <f>IF(H15&lt;=L15,"Yes","Not Covered")</f>
        <v>Yes</v>
      </c>
      <c r="N15" t="str">
        <f>CONCATENATE(B15,F15,D15,UPPER(LEFT(J15,3)),RIGHT(A15,3))</f>
        <v>TY02CAMBLA023</v>
      </c>
    </row>
    <row r="16" spans="1:14" x14ac:dyDescent="0.25">
      <c r="A16" t="s">
        <v>70</v>
      </c>
      <c r="B16" t="str">
        <f>LEFT(A16,2)</f>
        <v>HO</v>
      </c>
      <c r="C16" t="str">
        <f>VLOOKUP(B16,B$56:C$61,2)</f>
        <v>Honda</v>
      </c>
      <c r="D16" t="str">
        <f>MID(A16,5,3)</f>
        <v>ODY</v>
      </c>
      <c r="E16" t="str">
        <f>VLOOKUP(D16,D$56:E$66,2)</f>
        <v>Odyssey</v>
      </c>
      <c r="F16" t="str">
        <f>MID(A16,3,2)</f>
        <v>07</v>
      </c>
      <c r="G16">
        <f>IF(23-F16&lt;0,100-F16+14,23-F16)</f>
        <v>16</v>
      </c>
      <c r="H16" s="3">
        <v>50854.1</v>
      </c>
      <c r="I16" s="3">
        <f>H16/G16</f>
        <v>3178.3812499999999</v>
      </c>
      <c r="J16" t="s">
        <v>15</v>
      </c>
      <c r="K16" t="s">
        <v>52</v>
      </c>
      <c r="L16">
        <v>100000</v>
      </c>
      <c r="M16" s="4" t="str">
        <f>IF(H16&lt;=L16,"Yes","Not Covered")</f>
        <v>Yes</v>
      </c>
      <c r="N16" t="str">
        <f>CONCATENATE(B16,F16,D16,UPPER(LEFT(J16,3)),RIGHT(A16,3))</f>
        <v>HO07ODYBLA038</v>
      </c>
    </row>
    <row r="17" spans="1:14" x14ac:dyDescent="0.25">
      <c r="A17" t="s">
        <v>64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IF(23-F17&lt;0,100-F17+14,23-F17)</f>
        <v>22</v>
      </c>
      <c r="H17" s="3">
        <v>69891.899999999994</v>
      </c>
      <c r="I17" s="3">
        <f>H17/G17</f>
        <v>3176.9045454545453</v>
      </c>
      <c r="J17" t="s">
        <v>48</v>
      </c>
      <c r="K17" t="s">
        <v>24</v>
      </c>
      <c r="L17">
        <v>75000</v>
      </c>
      <c r="M17" s="4" t="str">
        <f>IF(H17&lt;=L17,"Yes","Not Covered")</f>
        <v>Yes</v>
      </c>
      <c r="N17" t="str">
        <f>CONCATENATE(B17,F17,D17,UPPER(LEFT(J17,3)),RIGHT(A17,3))</f>
        <v>HO01CIVBLU031</v>
      </c>
    </row>
    <row r="18" spans="1:14" x14ac:dyDescent="0.25">
      <c r="A18" t="s">
        <v>72</v>
      </c>
      <c r="B18" t="str">
        <f>LEFT(A18,2)</f>
        <v>HO</v>
      </c>
      <c r="C18" t="str">
        <f>VLOOKUP(B18,B$56:C$61,2)</f>
        <v>Honda</v>
      </c>
      <c r="D18" t="s">
        <v>105</v>
      </c>
      <c r="E18" t="str">
        <f>VLOOKUP(D18,D$56:E$66,2)</f>
        <v>Odyssey</v>
      </c>
      <c r="F18" t="str">
        <f>MID(A18,3,2)</f>
        <v>01</v>
      </c>
      <c r="G18">
        <f>IF(23-F18&lt;0,100-F18+14,23-F18)</f>
        <v>22</v>
      </c>
      <c r="H18" s="3">
        <v>68658.899999999994</v>
      </c>
      <c r="I18" s="3">
        <f>H18/G18</f>
        <v>3120.8590909090908</v>
      </c>
      <c r="J18" t="s">
        <v>15</v>
      </c>
      <c r="K18" t="s">
        <v>16</v>
      </c>
      <c r="L18">
        <v>100000</v>
      </c>
      <c r="M18" s="4" t="str">
        <f>IF(H18&lt;=L18,"Yes","Not Covered")</f>
        <v>Yes</v>
      </c>
      <c r="N18" t="str">
        <f>CONCATENATE(B18,F18,D18,UPPER(LEFT(J18,3)),RIGHT(A18,3))</f>
        <v>HO01ODYBLA040</v>
      </c>
    </row>
    <row r="19" spans="1:14" x14ac:dyDescent="0.25">
      <c r="A19" t="s">
        <v>27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IF(23-F19&lt;0,100-F19+14,23-F19)</f>
        <v>17</v>
      </c>
      <c r="H19" s="3">
        <v>52229.5</v>
      </c>
      <c r="I19" s="3">
        <f>H19/G19</f>
        <v>3072.3235294117649</v>
      </c>
      <c r="J19" t="s">
        <v>21</v>
      </c>
      <c r="K19" t="s">
        <v>22</v>
      </c>
      <c r="L19">
        <v>75000</v>
      </c>
      <c r="M19" s="4" t="str">
        <f>IF(H19&lt;=L19,"Yes","Not Covered")</f>
        <v>Yes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Corolla</v>
      </c>
      <c r="F20" t="str">
        <f>MID(A20,3,2)</f>
        <v>02</v>
      </c>
      <c r="G20">
        <f>IF(23-F20&lt;0,100-F20+14,23-F20)</f>
        <v>21</v>
      </c>
      <c r="H20" s="3">
        <v>64467.4</v>
      </c>
      <c r="I20" s="3">
        <f>H20/G20</f>
        <v>3069.8761904761905</v>
      </c>
      <c r="J20" t="s">
        <v>57</v>
      </c>
      <c r="K20" t="s">
        <v>58</v>
      </c>
      <c r="L20">
        <v>100000</v>
      </c>
      <c r="M20" s="4" t="str">
        <f>IF(H20&lt;=L20,"Yes","Not Covered")</f>
        <v>Yes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IF(23-F21&lt;0,100-F21+14,23-F21)</f>
        <v>15</v>
      </c>
      <c r="H21" s="3">
        <v>44946.5</v>
      </c>
      <c r="I21" s="3">
        <f>H21/G21</f>
        <v>2996.4333333333334</v>
      </c>
      <c r="J21" t="s">
        <v>21</v>
      </c>
      <c r="K21" t="s">
        <v>22</v>
      </c>
      <c r="L21">
        <v>50000</v>
      </c>
      <c r="M21" s="4" t="str">
        <f>IF(H21&lt;=L21,"Yes","Not Covered")</f>
        <v>Yes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IF(23-F22&lt;0,100-F22+14,23-F22)</f>
        <v>15</v>
      </c>
      <c r="H22" s="3">
        <v>42504.6</v>
      </c>
      <c r="I22" s="3">
        <f>H22/G22</f>
        <v>2833.64</v>
      </c>
      <c r="J22" t="s">
        <v>18</v>
      </c>
      <c r="K22" t="s">
        <v>38</v>
      </c>
      <c r="L22">
        <v>100000</v>
      </c>
      <c r="M22" s="4" t="str">
        <f>IF(H22&lt;=L22,"Yes","Not Covered")</f>
        <v>Yes</v>
      </c>
      <c r="N22" t="str">
        <f>CONCATENATE(B22,F22,D22,UPPER(LEFT(J22,3)),RIGHT(A22,3))</f>
        <v>HO08ODYWHI039</v>
      </c>
    </row>
    <row r="23" spans="1:14" x14ac:dyDescent="0.25">
      <c r="A23" t="s">
        <v>80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IF(23-F23&lt;0,100-F23+14,23-F23)</f>
        <v>19</v>
      </c>
      <c r="H23" s="3">
        <v>52699.4</v>
      </c>
      <c r="I23" s="3">
        <f>H23/G23</f>
        <v>2773.6526315789474</v>
      </c>
      <c r="J23" t="s">
        <v>57</v>
      </c>
      <c r="K23" t="s">
        <v>41</v>
      </c>
      <c r="L23">
        <v>75000</v>
      </c>
      <c r="M23" s="4" t="str">
        <f>IF(H23&lt;=L23,"Yes","Not Covered")</f>
        <v>Yes</v>
      </c>
      <c r="N23" t="str">
        <f>CONCATENATE(B23,F23,D23,UPPER(LEFT(J23,3)),RIGHT(A23,3))</f>
        <v>CR04CARRED048</v>
      </c>
    </row>
    <row r="24" spans="1:14" x14ac:dyDescent="0.25">
      <c r="A24" t="s">
        <v>30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13</v>
      </c>
      <c r="G24">
        <f>IF(23-F24&lt;0,100-F24+14,23-F24)</f>
        <v>10</v>
      </c>
      <c r="H24" s="3">
        <v>27637.1</v>
      </c>
      <c r="I24" s="3">
        <f>H24/G24</f>
        <v>2763.71</v>
      </c>
      <c r="J24" t="s">
        <v>15</v>
      </c>
      <c r="K24" t="s">
        <v>16</v>
      </c>
      <c r="L24">
        <v>75000</v>
      </c>
      <c r="M24" s="4" t="str">
        <f>IF(H24&lt;=L24,"Yes","Not Covered")</f>
        <v>Yes</v>
      </c>
      <c r="N24" t="str">
        <f>CONCATENATE(B24,F24,D24,UPPER(LEFT(J24,3)),RIGHT(A24,3))</f>
        <v>FD13FCSBLA009</v>
      </c>
    </row>
    <row r="25" spans="1:14" x14ac:dyDescent="0.25">
      <c r="A25" t="s">
        <v>31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IF(23-F25&lt;0,100-F25+14,23-F25)</f>
        <v>10</v>
      </c>
      <c r="H25" s="3">
        <v>27534.799999999999</v>
      </c>
      <c r="I25" s="3">
        <f>H25/G25</f>
        <v>2753.48</v>
      </c>
      <c r="J25" t="s">
        <v>18</v>
      </c>
      <c r="K25" t="s">
        <v>32</v>
      </c>
      <c r="L25">
        <v>75000</v>
      </c>
      <c r="M25" s="4" t="str">
        <f>IF(H25&lt;=L25,"Yes","Not Covered")</f>
        <v>Yes</v>
      </c>
      <c r="N25" t="str">
        <f>CONCATENATE(B25,F25,D25,UPPER(LEFT(J25,3)),RIGHT(A25,3))</f>
        <v>FD13FCSWHI010</v>
      </c>
    </row>
    <row r="26" spans="1:14" x14ac:dyDescent="0.25">
      <c r="A26" t="s">
        <v>120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06</v>
      </c>
      <c r="G26">
        <f>IF(23-F26&lt;0,100-F26+14,23-F26)</f>
        <v>17</v>
      </c>
      <c r="H26" s="3">
        <v>46311.4</v>
      </c>
      <c r="I26" s="3">
        <f>H26/G26</f>
        <v>2724.2000000000003</v>
      </c>
      <c r="J26" t="s">
        <v>21</v>
      </c>
      <c r="K26" t="s">
        <v>26</v>
      </c>
      <c r="L26">
        <v>75000</v>
      </c>
      <c r="M26" s="4" t="str">
        <f>IF(H26&lt;=L26,"Yes","Not Covered")</f>
        <v>Yes</v>
      </c>
      <c r="N26" t="str">
        <f>CONCATENATE(B26,F26,D26,UPPER(LEFT(J26,3)),RIGHT(A26,3))</f>
        <v>FD06FCSGRE006</v>
      </c>
    </row>
    <row r="27" spans="1:14" x14ac:dyDescent="0.25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Corolla</v>
      </c>
      <c r="F27" t="str">
        <f>MID(A27,3,2)</f>
        <v>12</v>
      </c>
      <c r="G27">
        <f>IF(23-F27&lt;0,100-F27+14,23-F27)</f>
        <v>11</v>
      </c>
      <c r="H27" s="3">
        <v>29601.9</v>
      </c>
      <c r="I27" s="3">
        <f>H27/G27</f>
        <v>2691.0818181818181</v>
      </c>
      <c r="J27" t="s">
        <v>15</v>
      </c>
      <c r="K27" t="s">
        <v>39</v>
      </c>
      <c r="L27">
        <v>100000</v>
      </c>
      <c r="M27" s="4" t="str">
        <f>IF(H27&lt;=L27,"Yes","Not Covered")</f>
        <v>Yes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IF(23-F28&lt;0,100-F28+14,23-F28)</f>
        <v>17</v>
      </c>
      <c r="H28" s="3">
        <v>44974.8</v>
      </c>
      <c r="I28" s="3">
        <f>H28/G28</f>
        <v>2645.5764705882357</v>
      </c>
      <c r="J28" t="s">
        <v>18</v>
      </c>
      <c r="K28" t="s">
        <v>19</v>
      </c>
      <c r="L28">
        <v>50000</v>
      </c>
      <c r="M28" s="4" t="str">
        <f>IF(H28&lt;=L28,"Yes","Not Covered")</f>
        <v>Yes</v>
      </c>
      <c r="N28" t="str">
        <f>CONCATENATE(B28,F28,D28,UPPER(LEFT(J28,3)),RIGHT(A28,3))</f>
        <v>FD06MTGWHI002</v>
      </c>
    </row>
    <row r="29" spans="1:14" x14ac:dyDescent="0.25">
      <c r="A29" t="s">
        <v>75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IF(23-F29&lt;0,100-F29+14,23-F29)</f>
        <v>16</v>
      </c>
      <c r="H29" s="3">
        <v>42074.2</v>
      </c>
      <c r="I29" s="3">
        <f>H29/G29</f>
        <v>2629.6374999999998</v>
      </c>
      <c r="J29" t="s">
        <v>21</v>
      </c>
      <c r="K29" t="s">
        <v>58</v>
      </c>
      <c r="L29">
        <v>75000</v>
      </c>
      <c r="M29" s="4" t="str">
        <f>IF(H29&lt;=L29,"Yes","Not Covered")</f>
        <v>Yes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IF(23-F30&lt;0,100-F30+14,23-F30)</f>
        <v>13</v>
      </c>
      <c r="H30" s="3">
        <v>33477.199999999997</v>
      </c>
      <c r="I30" s="3">
        <f>H30/G30</f>
        <v>2575.1692307692306</v>
      </c>
      <c r="J30" t="s">
        <v>15</v>
      </c>
      <c r="K30" t="s">
        <v>52</v>
      </c>
      <c r="L30">
        <v>75000</v>
      </c>
      <c r="M30" s="4" t="str">
        <f>IF(H30&lt;=L30,"Yes","Not Covered")</f>
        <v>Yes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IF(23-F31&lt;0,100-F31+14,23-F31)</f>
        <v>12</v>
      </c>
      <c r="H31" s="3">
        <v>30555.3</v>
      </c>
      <c r="I31" s="3">
        <f>H31/G31</f>
        <v>2546.2750000000001</v>
      </c>
      <c r="J31" t="s">
        <v>15</v>
      </c>
      <c r="K31" t="s">
        <v>22</v>
      </c>
      <c r="L31">
        <v>75000</v>
      </c>
      <c r="M31" s="4" t="str">
        <f>IF(H31&lt;=L31,"Yes","Not Covered")</f>
        <v>Yes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IF(23-F32&lt;0,100-F32+14,23-F32)</f>
        <v>14</v>
      </c>
      <c r="H32" s="3">
        <v>35137</v>
      </c>
      <c r="I32" s="3">
        <f>H32/G32</f>
        <v>2509.7857142857142</v>
      </c>
      <c r="J32" t="s">
        <v>15</v>
      </c>
      <c r="K32" t="s">
        <v>29</v>
      </c>
      <c r="L32">
        <v>75000</v>
      </c>
      <c r="M32" s="4" t="str">
        <f>IF(H32&lt;=L32,"Yes","Not Covered")</f>
        <v>Yes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IF(23-F33&lt;0,100-F33+14,23-F33)</f>
        <v>15</v>
      </c>
      <c r="H33" s="3">
        <v>37558.800000000003</v>
      </c>
      <c r="I33" s="3">
        <f>H33/G33</f>
        <v>2503.92</v>
      </c>
      <c r="J33" t="s">
        <v>15</v>
      </c>
      <c r="K33" t="s">
        <v>24</v>
      </c>
      <c r="L33">
        <v>50000</v>
      </c>
      <c r="M33" s="4" t="str">
        <f>IF(H33&lt;=L33,"Yes","Not Covered")</f>
        <v>Yes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IF(23-F34&lt;0,100-F34+14,23-F34)</f>
        <v>15</v>
      </c>
      <c r="H34" s="3">
        <v>36438.5</v>
      </c>
      <c r="I34" s="3">
        <f>H34/G34</f>
        <v>2429.2333333333331</v>
      </c>
      <c r="J34" t="s">
        <v>18</v>
      </c>
      <c r="K34" t="s">
        <v>16</v>
      </c>
      <c r="L34">
        <v>50000</v>
      </c>
      <c r="M34" s="4" t="str">
        <f>IF(H34&lt;=L34,"Yes","Not Covered")</f>
        <v>Yes</v>
      </c>
      <c r="N34" t="str">
        <f>CONCATENATE(B34,F34,D34,UPPER(LEFT(J34,3)),RIGHT(A34,3))</f>
        <v>FD08MTGWHI005</v>
      </c>
    </row>
    <row r="35" spans="1:14" x14ac:dyDescent="0.25">
      <c r="A35" t="s">
        <v>81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Elantra</v>
      </c>
      <c r="F35" t="str">
        <f>MID(A35,3,2)</f>
        <v>11</v>
      </c>
      <c r="G35">
        <f>IF(23-F35&lt;0,100-F35+14,23-F35)</f>
        <v>12</v>
      </c>
      <c r="H35" s="3">
        <v>29102.3</v>
      </c>
      <c r="I35" s="3">
        <f>H35/G35</f>
        <v>2425.1916666666666</v>
      </c>
      <c r="J35" t="s">
        <v>15</v>
      </c>
      <c r="K35" t="s">
        <v>43</v>
      </c>
      <c r="L35">
        <v>100000</v>
      </c>
      <c r="M35" s="4" t="str">
        <f>IF(H35&lt;=L35,"Yes","Not Covered")</f>
        <v>Yes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IF(23-F36&lt;0,100-F36+14,23-F36)</f>
        <v>13</v>
      </c>
      <c r="H36" s="3">
        <v>31144.400000000001</v>
      </c>
      <c r="I36" s="3">
        <f>H36/G36</f>
        <v>2395.7230769230769</v>
      </c>
      <c r="J36" t="s">
        <v>15</v>
      </c>
      <c r="K36" t="s">
        <v>45</v>
      </c>
      <c r="L36">
        <v>100000</v>
      </c>
      <c r="M36" s="4" t="str">
        <f>IF(H36&lt;=L36,"Yes","Not Covered")</f>
        <v>Yes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IF(23-F37&lt;0,100-F37+14,23-F37)</f>
        <v>17</v>
      </c>
      <c r="H37" s="3">
        <v>40326.800000000003</v>
      </c>
      <c r="I37" s="3">
        <f>H37/G37</f>
        <v>2372.1647058823532</v>
      </c>
      <c r="J37" t="s">
        <v>15</v>
      </c>
      <c r="K37" t="s">
        <v>16</v>
      </c>
      <c r="L37">
        <v>50000</v>
      </c>
      <c r="M37" s="4" t="str">
        <f>IF(H37&lt;=L37,"Yes","Not Covered")</f>
        <v>Yes</v>
      </c>
      <c r="N37" t="str">
        <f>CONCATENATE(B37,F37,D37,UPPER(LEFT(J37,3)),RIGHT(A37,3))</f>
        <v>FD06MTGBLA001</v>
      </c>
    </row>
    <row r="38" spans="1:14" x14ac:dyDescent="0.25">
      <c r="A38" t="s">
        <v>76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IF(23-F38&lt;0,100-F38+14,23-F38)</f>
        <v>12</v>
      </c>
      <c r="H38" s="3">
        <v>27394.2</v>
      </c>
      <c r="I38" s="3">
        <f>H38/G38</f>
        <v>2282.85</v>
      </c>
      <c r="J38" t="s">
        <v>15</v>
      </c>
      <c r="K38" t="s">
        <v>36</v>
      </c>
      <c r="L38">
        <v>75000</v>
      </c>
      <c r="M38" s="4" t="str">
        <f>IF(H38&lt;=L38,"Yes","Not Covered")</f>
        <v>Yes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IF(23-F39&lt;0,100-F39+14,23-F39)</f>
        <v>10</v>
      </c>
      <c r="H39" s="3">
        <v>22521.599999999999</v>
      </c>
      <c r="I39" s="3">
        <f>H39/G39</f>
        <v>2252.16</v>
      </c>
      <c r="J39" t="s">
        <v>15</v>
      </c>
      <c r="K39" t="s">
        <v>36</v>
      </c>
      <c r="L39">
        <v>75000</v>
      </c>
      <c r="M39" s="4" t="str">
        <f>IF(H39&lt;=L39,"Yes","Not Covered")</f>
        <v>Yes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IF(23-F40&lt;0,100-F40+14,23-F40)</f>
        <v>11</v>
      </c>
      <c r="H40" s="3">
        <v>24513.200000000001</v>
      </c>
      <c r="I40" s="3">
        <f>H40/G40</f>
        <v>2228.4727272727273</v>
      </c>
      <c r="J40" t="s">
        <v>15</v>
      </c>
      <c r="K40" t="s">
        <v>45</v>
      </c>
      <c r="L40">
        <v>75000</v>
      </c>
      <c r="M40" s="4" t="str">
        <f>IF(H40&lt;=L40,"Yes","Not Covered")</f>
        <v>Yes</v>
      </c>
      <c r="N40" t="str">
        <f>CONCATENATE(B40,F40,D40,UPPER(LEFT(J40,3)),RIGHT(A40,3))</f>
        <v>HO12CIVBLA035</v>
      </c>
    </row>
    <row r="41" spans="1:14" x14ac:dyDescent="0.25">
      <c r="A41" t="s">
        <v>84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IF(23-F41&lt;0,100-F41+14,23-F41)</f>
        <v>10</v>
      </c>
      <c r="H41" s="3">
        <v>22188.5</v>
      </c>
      <c r="I41" s="3">
        <f>H41/G41</f>
        <v>2218.85</v>
      </c>
      <c r="J41" t="s">
        <v>48</v>
      </c>
      <c r="K41" t="s">
        <v>26</v>
      </c>
      <c r="L41">
        <v>100000</v>
      </c>
      <c r="M41" s="4" t="str">
        <f>IF(H41&lt;=L41,"Yes","Not Covered")</f>
        <v>Yes</v>
      </c>
      <c r="N41" t="str">
        <f>CONCATENATE(B41,F41,D41,UPPER(LEFT(J41,3)),RIGHT(A41,3))</f>
        <v>HY13ELABLU052</v>
      </c>
    </row>
    <row r="42" spans="1:14" x14ac:dyDescent="0.25">
      <c r="A42" t="s">
        <v>121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IF(23-F42&lt;0,100-F42+14,23-F42)</f>
        <v>14</v>
      </c>
      <c r="H42" s="3">
        <v>28464.799999999999</v>
      </c>
      <c r="I42" s="3">
        <f>H42/G42</f>
        <v>2033.2</v>
      </c>
      <c r="J42" t="s">
        <v>18</v>
      </c>
      <c r="K42" t="s">
        <v>39</v>
      </c>
      <c r="L42">
        <v>100000</v>
      </c>
      <c r="M42" s="4" t="str">
        <f>IF(H42&lt;=L42,"Yes","Not Covered")</f>
        <v>Yes</v>
      </c>
      <c r="N42" t="str">
        <f>CONCATENATE(B42,F42,D42,UPPER(LEFT(J42,3)),RIGHT(A42,3))</f>
        <v>GM09CMRWHI014</v>
      </c>
    </row>
    <row r="43" spans="1:14" x14ac:dyDescent="0.25">
      <c r="A43" t="s">
        <v>82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IF(23-F43&lt;0,100-F43+14,23-F43)</f>
        <v>11</v>
      </c>
      <c r="H43" s="3">
        <v>22282</v>
      </c>
      <c r="I43" s="3">
        <f>H43/G43</f>
        <v>2025.6363636363637</v>
      </c>
      <c r="J43" t="s">
        <v>48</v>
      </c>
      <c r="K43" t="s">
        <v>19</v>
      </c>
      <c r="L43">
        <v>100000</v>
      </c>
      <c r="M43" s="4" t="str">
        <f>IF(H43&lt;=L43,"Yes","Not Covered")</f>
        <v>Yes</v>
      </c>
      <c r="N43" t="str">
        <f>CONCATENATE(B43,F43,D43,UPPER(LEFT(J43,3)),RIGHT(A43,3))</f>
        <v>HY12ELABLU050</v>
      </c>
    </row>
    <row r="44" spans="1:14" x14ac:dyDescent="0.25">
      <c r="A44" t="s">
        <v>83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Elantra</v>
      </c>
      <c r="F44" t="str">
        <f>MID(A44,3,2)</f>
        <v>13</v>
      </c>
      <c r="G44">
        <f>IF(23-F44&lt;0,100-F44+14,23-F44)</f>
        <v>10</v>
      </c>
      <c r="H44" s="3">
        <v>20223.900000000001</v>
      </c>
      <c r="I44" s="3">
        <f>H44/G44</f>
        <v>2022.39</v>
      </c>
      <c r="J44" t="s">
        <v>15</v>
      </c>
      <c r="K44" t="s">
        <v>32</v>
      </c>
      <c r="L44">
        <v>100000</v>
      </c>
      <c r="M44" s="4" t="str">
        <f>IF(H44&lt;=L44,"Yes","Not Covered")</f>
        <v>Yes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Camry</v>
      </c>
      <c r="F45" t="str">
        <f>MID(A45,3,2)</f>
        <v>12</v>
      </c>
      <c r="G45">
        <f>IF(23-F45&lt;0,100-F45+14,23-F45)</f>
        <v>11</v>
      </c>
      <c r="H45" s="3">
        <v>22128.2</v>
      </c>
      <c r="I45" s="3">
        <f>H45/G45</f>
        <v>2011.6545454545455</v>
      </c>
      <c r="J45" t="s">
        <v>48</v>
      </c>
      <c r="K45" t="s">
        <v>50</v>
      </c>
      <c r="L45">
        <v>100000</v>
      </c>
      <c r="M45" s="4" t="str">
        <f>IF(H45&lt;=L45,"Yes","Not Covered")</f>
        <v>Yes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Corolla</v>
      </c>
      <c r="F46" t="str">
        <f>MID(A46,3,2)</f>
        <v>14</v>
      </c>
      <c r="G46">
        <f>IF(23-F46&lt;0,100-F46+14,23-F46)</f>
        <v>9</v>
      </c>
      <c r="H46" s="3">
        <v>17556.3</v>
      </c>
      <c r="I46" s="3">
        <f>H46/G46</f>
        <v>1950.6999999999998</v>
      </c>
      <c r="J46" t="s">
        <v>48</v>
      </c>
      <c r="K46" t="s">
        <v>32</v>
      </c>
      <c r="L46">
        <v>100000</v>
      </c>
      <c r="M46" s="4" t="str">
        <f>IF(H46&lt;=L46,"Yes","Not Covered")</f>
        <v>Yes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IF(23-F47&lt;0,100-F47+14,23-F47)</f>
        <v>11</v>
      </c>
      <c r="H47" s="3">
        <v>19421.099999999999</v>
      </c>
      <c r="I47" s="3">
        <f>H47/G47</f>
        <v>1765.5545454545454</v>
      </c>
      <c r="J47" t="s">
        <v>15</v>
      </c>
      <c r="K47" t="s">
        <v>41</v>
      </c>
      <c r="L47">
        <v>100000</v>
      </c>
      <c r="M47" s="4" t="str">
        <f>IF(H47&lt;=L47,"Yes","Not Covered")</f>
        <v>Yes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IF(23-F48&lt;0,100-F48+14,23-F48)</f>
        <v>11</v>
      </c>
      <c r="H48" s="3">
        <v>19341.7</v>
      </c>
      <c r="I48" s="3">
        <f>H48/G48</f>
        <v>1758.3363636363638</v>
      </c>
      <c r="J48" t="s">
        <v>18</v>
      </c>
      <c r="K48" t="s">
        <v>34</v>
      </c>
      <c r="L48">
        <v>75000</v>
      </c>
      <c r="M48" s="4" t="str">
        <f>IF(H48&lt;=L48,"Yes","Not Covered")</f>
        <v>Yes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IF(23-F49&lt;0,100-F49+14,23-F49)</f>
        <v>13</v>
      </c>
      <c r="H49" s="3">
        <v>22573</v>
      </c>
      <c r="I49" s="3">
        <f>H49/G49</f>
        <v>1736.3846153846155</v>
      </c>
      <c r="J49" t="s">
        <v>48</v>
      </c>
      <c r="K49" t="s">
        <v>43</v>
      </c>
      <c r="L49">
        <v>75000</v>
      </c>
      <c r="M49" s="4" t="str">
        <f>IF(H49&lt;=L49,"Yes","Not Covered")</f>
        <v>Yes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IF(23-F50&lt;0,100-F50+14,23-F50)</f>
        <v>9</v>
      </c>
      <c r="H50" s="3">
        <v>14289.6</v>
      </c>
      <c r="I50" s="3">
        <f>H50/G50</f>
        <v>1587.7333333333333</v>
      </c>
      <c r="J50" t="s">
        <v>18</v>
      </c>
      <c r="K50" t="s">
        <v>43</v>
      </c>
      <c r="L50">
        <v>100000</v>
      </c>
      <c r="M50" s="4" t="str">
        <f>IF(H50&lt;=L50,"Yes","Not Covered")</f>
        <v>Yes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IF(23-F51&lt;0,100-F51+14,23-F51)</f>
        <v>10</v>
      </c>
      <c r="H51" s="3">
        <v>13867.6</v>
      </c>
      <c r="I51" s="3">
        <f>H51/G51</f>
        <v>1386.76</v>
      </c>
      <c r="J51" t="s">
        <v>15</v>
      </c>
      <c r="K51" t="s">
        <v>50</v>
      </c>
      <c r="L51">
        <v>75000</v>
      </c>
      <c r="M51" s="4" t="str">
        <f>IF(H51&lt;=L51,"Yes","Not Covered")</f>
        <v>Yes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IF(23-F52&lt;0,100-F52+14,23-F52)</f>
        <v>10</v>
      </c>
      <c r="H52" s="3">
        <v>13682.9</v>
      </c>
      <c r="I52" s="3">
        <f>H52/G52</f>
        <v>1368.29</v>
      </c>
      <c r="J52" t="s">
        <v>15</v>
      </c>
      <c r="K52" t="s">
        <v>38</v>
      </c>
      <c r="L52">
        <v>75000</v>
      </c>
      <c r="M52" s="4" t="str">
        <f>IF(H52&lt;=L52,"Yes","Not Covered")</f>
        <v>Yes</v>
      </c>
      <c r="N52" t="str">
        <f>CONCATENATE(B52,F52,D52,UPPER(LEFT(J52,3)),RIGHT(A52,3))</f>
        <v>FD13FCSBLA013</v>
      </c>
    </row>
    <row r="53" spans="1:14" x14ac:dyDescent="0.25">
      <c r="A53" t="s">
        <v>73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IF(23-F53&lt;0,100-F53+14,23-F53)</f>
        <v>9</v>
      </c>
      <c r="H53" s="3">
        <v>3708.1</v>
      </c>
      <c r="I53" s="3">
        <f>H53/G53</f>
        <v>412.01111111111112</v>
      </c>
      <c r="J53" t="s">
        <v>15</v>
      </c>
      <c r="K53" t="s">
        <v>19</v>
      </c>
      <c r="L53">
        <v>100000</v>
      </c>
      <c r="M53" s="4" t="str">
        <f>IF(H53&lt;=L53,"Yes","Not Covered")</f>
        <v>Yes</v>
      </c>
      <c r="N53" t="str">
        <f>CONCATENATE(B53,F53,D53,UPPER(LEFT(J53,3)),RIGHT(A53,3))</f>
        <v>HO14ODYBLA041</v>
      </c>
    </row>
    <row r="54" spans="1:14" x14ac:dyDescent="0.25">
      <c r="F54" t="str">
        <f>MID(A54,3,2)</f>
        <v/>
      </c>
    </row>
    <row r="56" spans="1:14" x14ac:dyDescent="0.25">
      <c r="B56" t="s">
        <v>85</v>
      </c>
      <c r="C56" t="s">
        <v>91</v>
      </c>
      <c r="D56" t="s">
        <v>97</v>
      </c>
      <c r="E56" t="s">
        <v>108</v>
      </c>
    </row>
    <row r="57" spans="1:14" x14ac:dyDescent="0.25">
      <c r="B57" t="s">
        <v>90</v>
      </c>
      <c r="C57" t="s">
        <v>96</v>
      </c>
      <c r="D57" t="s">
        <v>102</v>
      </c>
      <c r="E57" t="s">
        <v>113</v>
      </c>
    </row>
    <row r="58" spans="1:14" x14ac:dyDescent="0.25">
      <c r="B58" t="s">
        <v>89</v>
      </c>
      <c r="C58" t="s">
        <v>95</v>
      </c>
      <c r="D58" t="s">
        <v>103</v>
      </c>
      <c r="E58" t="s">
        <v>114</v>
      </c>
    </row>
    <row r="59" spans="1:14" x14ac:dyDescent="0.25">
      <c r="B59" t="s">
        <v>88</v>
      </c>
      <c r="C59" t="s">
        <v>94</v>
      </c>
      <c r="D59" t="s">
        <v>100</v>
      </c>
      <c r="E59" t="s">
        <v>111</v>
      </c>
    </row>
    <row r="60" spans="1:14" x14ac:dyDescent="0.25">
      <c r="B60" t="s">
        <v>86</v>
      </c>
      <c r="C60" t="s">
        <v>92</v>
      </c>
      <c r="D60" t="s">
        <v>101</v>
      </c>
      <c r="E60" t="s">
        <v>112</v>
      </c>
    </row>
    <row r="61" spans="1:14" x14ac:dyDescent="0.25">
      <c r="B61" t="s">
        <v>87</v>
      </c>
      <c r="C61" t="s">
        <v>93</v>
      </c>
      <c r="D61" t="s">
        <v>98</v>
      </c>
      <c r="E61" t="s">
        <v>109</v>
      </c>
    </row>
    <row r="62" spans="1:14" x14ac:dyDescent="0.25">
      <c r="D62" t="s">
        <v>99</v>
      </c>
      <c r="E62" t="s">
        <v>110</v>
      </c>
    </row>
    <row r="63" spans="1:14" x14ac:dyDescent="0.25">
      <c r="D63" t="s">
        <v>104</v>
      </c>
      <c r="E63" t="s">
        <v>115</v>
      </c>
    </row>
    <row r="64" spans="1:14" x14ac:dyDescent="0.25">
      <c r="D64" t="s">
        <v>105</v>
      </c>
      <c r="E64" t="s">
        <v>116</v>
      </c>
    </row>
    <row r="65" spans="4:5" x14ac:dyDescent="0.25">
      <c r="D65" t="s">
        <v>106</v>
      </c>
      <c r="E65" t="s">
        <v>117</v>
      </c>
    </row>
    <row r="66" spans="4:5" x14ac:dyDescent="0.25">
      <c r="D66" t="s">
        <v>107</v>
      </c>
      <c r="E66" t="s">
        <v>118</v>
      </c>
    </row>
  </sheetData>
  <sortState xmlns:xlrd2="http://schemas.microsoft.com/office/spreadsheetml/2017/richdata2" ref="A1:N54">
    <sortCondition descending="1" ref="I1:I54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