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7" i="1" l="1"/>
  <c r="E52" i="1"/>
  <c r="E53" i="1"/>
  <c r="E54" i="1"/>
  <c r="E55" i="1"/>
  <c r="E56" i="1"/>
  <c r="E50" i="1"/>
  <c r="E51" i="1"/>
  <c r="J7" i="1"/>
  <c r="J8" i="1"/>
  <c r="J9" i="1"/>
  <c r="J10" i="1"/>
  <c r="J11" i="1"/>
  <c r="J12" i="1"/>
  <c r="J13" i="1"/>
  <c r="J14" i="1"/>
  <c r="J15" i="1"/>
  <c r="J6" i="1"/>
  <c r="I8" i="1"/>
  <c r="I6" i="1"/>
  <c r="H8" i="1"/>
  <c r="H6" i="1"/>
  <c r="K8" i="1"/>
  <c r="K6" i="1"/>
  <c r="K16" i="1"/>
  <c r="G8" i="1"/>
  <c r="G6" i="1"/>
  <c r="E7" i="1"/>
  <c r="G7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J16" i="1" l="1"/>
  <c r="H7" i="1"/>
  <c r="I15" i="1"/>
  <c r="I13" i="1"/>
  <c r="I11" i="1"/>
  <c r="I9" i="1"/>
  <c r="I7" i="1"/>
  <c r="I16" i="1" s="1"/>
  <c r="I14" i="1"/>
  <c r="I12" i="1"/>
  <c r="I10" i="1"/>
  <c r="H15" i="1"/>
  <c r="H13" i="1"/>
  <c r="H11" i="1"/>
  <c r="H9" i="1"/>
  <c r="H14" i="1"/>
  <c r="H12" i="1"/>
  <c r="H10" i="1"/>
  <c r="G16" i="1"/>
  <c r="G28" i="1" s="1"/>
  <c r="H16" i="1" l="1"/>
  <c r="F7" i="1"/>
  <c r="F9" i="1" l="1"/>
  <c r="F10" i="1" l="1"/>
  <c r="F11" i="1" l="1"/>
  <c r="F12" i="1" l="1"/>
  <c r="F13" i="1" l="1"/>
  <c r="F14" i="1" l="1"/>
  <c r="F15" i="1" l="1"/>
  <c r="G23" i="1" l="1"/>
</calcChain>
</file>

<file path=xl/sharedStrings.xml><?xml version="1.0" encoding="utf-8"?>
<sst xmlns="http://schemas.openxmlformats.org/spreadsheetml/2006/main" count="44" uniqueCount="38">
  <si>
    <t>Q1</t>
  </si>
  <si>
    <t>YEAR</t>
  </si>
  <si>
    <t xml:space="preserve">CAPITAL INVESTMENT </t>
  </si>
  <si>
    <t>EXPENSES</t>
  </si>
  <si>
    <t>ANNUAL REVEVUE</t>
  </si>
  <si>
    <t>CUMULATIVE CASH FLOW</t>
  </si>
  <si>
    <t>Column1</t>
  </si>
  <si>
    <t>Column2</t>
  </si>
  <si>
    <t>Column3</t>
  </si>
  <si>
    <t>Column4</t>
  </si>
  <si>
    <t>Column5</t>
  </si>
  <si>
    <t>Column6</t>
  </si>
  <si>
    <t>ROI=PROFIT/IVESTMENT</t>
  </si>
  <si>
    <t>PAYOUT = 1.2 YEAR</t>
  </si>
  <si>
    <t>Column7</t>
  </si>
  <si>
    <t>ROI=1.79</t>
  </si>
  <si>
    <t>DISCOUNT CASH FLOW 0.1111</t>
  </si>
  <si>
    <t>ANNUAL NET CASH LOW</t>
  </si>
  <si>
    <t>NPV= 195776.72</t>
  </si>
  <si>
    <t>PVF = 1/(1+i)^n</t>
  </si>
  <si>
    <t>i=.1111</t>
  </si>
  <si>
    <t xml:space="preserve">discounted profit to the investment = discounted cash flow/capital investment </t>
  </si>
  <si>
    <t xml:space="preserve">discounted profit to the investment </t>
  </si>
  <si>
    <t xml:space="preserve">Discounted capital investment </t>
  </si>
  <si>
    <t>Column8</t>
  </si>
  <si>
    <t>Column72</t>
  </si>
  <si>
    <t>discounted at 80%</t>
  </si>
  <si>
    <t>Column73</t>
  </si>
  <si>
    <t>Column74</t>
  </si>
  <si>
    <t>discounted @ 68%</t>
  </si>
  <si>
    <t>discounted @ 68.16%</t>
  </si>
  <si>
    <t>rate of return= 68.16</t>
  </si>
  <si>
    <t>Q 2</t>
  </si>
  <si>
    <t>Q3</t>
  </si>
  <si>
    <t>Month</t>
  </si>
  <si>
    <t>Cumulative Cash flow</t>
  </si>
  <si>
    <t>pv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</si>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</sst>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CUMULATIVE CASH FLOW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0"/>
            <c:dispEq val="0"/>
          </c:trendline>
          <c:trendline>
            <c:trendlineType val="log"/>
            <c:dispRSqr val="0"/>
            <c:dispEq val="0"/>
          </c:trendline>
          <c:trendline>
            <c:trendlineType val="poly"/>
            <c:order val="2"/>
            <c:dispRSqr val="0"/>
            <c:dispEq val="0"/>
          </c:trendline>
          <c:xVal>
            <c:numRef>
              <c:f>Sheet1!$L$4:$L$14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Sheet1!$M$4:$M$14</c:f>
              <c:numCache>
                <c:formatCode>General</c:formatCode>
                <c:ptCount val="11"/>
                <c:pt idx="0">
                  <c:v>-100000</c:v>
                </c:pt>
                <c:pt idx="1">
                  <c:v>-41000</c:v>
                </c:pt>
                <c:pt idx="2">
                  <c:v>63000</c:v>
                </c:pt>
                <c:pt idx="3">
                  <c:v>128000</c:v>
                </c:pt>
                <c:pt idx="4">
                  <c:v>197000</c:v>
                </c:pt>
                <c:pt idx="5">
                  <c:v>240000</c:v>
                </c:pt>
                <c:pt idx="6">
                  <c:v>278000</c:v>
                </c:pt>
                <c:pt idx="7">
                  <c:v>307000</c:v>
                </c:pt>
                <c:pt idx="8">
                  <c:v>316000</c:v>
                </c:pt>
                <c:pt idx="9">
                  <c:v>320500</c:v>
                </c:pt>
                <c:pt idx="10">
                  <c:v>322500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372032"/>
        <c:axId val="247370496"/>
      </c:scatterChart>
      <c:valAx>
        <c:axId val="247372032"/>
        <c:scaling>
          <c:orientation val="minMax"/>
          <c:max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247370496"/>
        <c:crosses val="autoZero"/>
        <c:crossBetween val="midCat"/>
        <c:majorUnit val="1"/>
        <c:minorUnit val="1"/>
      </c:valAx>
      <c:valAx>
        <c:axId val="24737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37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17</xdr:row>
      <xdr:rowOff>9525</xdr:rowOff>
    </xdr:from>
    <xdr:to>
      <xdr:col>4</xdr:col>
      <xdr:colOff>604837</xdr:colOff>
      <xdr:row>31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33</xdr:row>
      <xdr:rowOff>114300</xdr:rowOff>
    </xdr:from>
    <xdr:to>
      <xdr:col>4</xdr:col>
      <xdr:colOff>1495425</xdr:colOff>
      <xdr:row>43</xdr:row>
      <xdr:rowOff>85725</xdr:rowOff>
    </xdr:to>
    <xdr:sp macro="" textlink="">
      <xdr:nvSpPr>
        <xdr:cNvPr id="3" name="TextBox 2"/>
        <xdr:cNvSpPr txBox="1"/>
      </xdr:nvSpPr>
      <xdr:spPr>
        <a:xfrm>
          <a:off x="752475" y="6400800"/>
          <a:ext cx="4867275" cy="187642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from the graph  </a:t>
          </a:r>
        </a:p>
        <a:p>
          <a:r>
            <a:rPr lang="en-US" sz="2000"/>
            <a:t>pay</a:t>
          </a:r>
          <a:r>
            <a:rPr lang="en-US" sz="2000" baseline="0"/>
            <a:t> out is = 2.5 years </a:t>
          </a:r>
        </a:p>
        <a:p>
          <a:endParaRPr lang="en-US" sz="2000" baseline="0"/>
        </a:p>
        <a:p>
          <a:r>
            <a:rPr lang="en-US" sz="2000" baseline="0"/>
            <a:t>ROI = profit/investment </a:t>
          </a:r>
        </a:p>
        <a:p>
          <a:r>
            <a:rPr lang="en-US" sz="2000" baseline="0"/>
            <a:t>ROI = 22500/20000 = 1.1125</a:t>
          </a:r>
        </a:p>
        <a:p>
          <a:endParaRPr lang="en-US" sz="20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2" displayName="Table2" ref="A3:K16" totalsRowShown="0">
  <autoFilter ref="A3:K16"/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10" name="Column72"/>
    <tableColumn id="11" name="Column73"/>
    <tableColumn id="12" name="Column74"/>
    <tableColumn id="9" name="Column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9:E57" totalsRowCount="1">
  <autoFilter ref="B49:E57"/>
  <tableColumns count="4">
    <tableColumn id="1" name="Column1"/>
    <tableColumn id="2" name="Column2"/>
    <tableColumn id="3" name="Column3"/>
    <tableColumn id="4" name="Column4" totalsRowFunction="custom" dataDxfId="0">
      <calculatedColumnFormula>Table3[[#This Row],[Column3]]/1.0125^Table3[[#This Row],[Column1]]-1</calculatedColumnFormula>
      <totalsRowFormula>SUM(E51:E56)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A34" workbookViewId="0">
      <selection activeCell="E61" sqref="E61"/>
    </sheetView>
  </sheetViews>
  <sheetFormatPr defaultRowHeight="15" x14ac:dyDescent="0.25"/>
  <cols>
    <col min="1" max="1" width="11" customWidth="1"/>
    <col min="2" max="2" width="20.85546875" customWidth="1"/>
    <col min="3" max="3" width="20.42578125" customWidth="1"/>
    <col min="4" max="4" width="22.7109375" customWidth="1"/>
    <col min="5" max="5" width="27.140625" customWidth="1"/>
    <col min="6" max="6" width="23.85546875" customWidth="1"/>
    <col min="7" max="11" width="24.42578125" customWidth="1"/>
  </cols>
  <sheetData>
    <row r="1" spans="1:13" x14ac:dyDescent="0.25">
      <c r="A1" t="s">
        <v>0</v>
      </c>
    </row>
    <row r="3" spans="1:13" x14ac:dyDescent="0.2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14</v>
      </c>
      <c r="H3" t="s">
        <v>25</v>
      </c>
      <c r="I3" t="s">
        <v>27</v>
      </c>
      <c r="J3" t="s">
        <v>28</v>
      </c>
      <c r="K3" t="s">
        <v>24</v>
      </c>
      <c r="L3" s="1" t="s">
        <v>1</v>
      </c>
      <c r="M3" t="s">
        <v>5</v>
      </c>
    </row>
    <row r="4" spans="1:13" x14ac:dyDescent="0.25">
      <c r="A4" t="s">
        <v>1</v>
      </c>
      <c r="B4" t="s">
        <v>2</v>
      </c>
      <c r="C4" t="s">
        <v>4</v>
      </c>
      <c r="D4" t="s">
        <v>3</v>
      </c>
      <c r="E4" t="s">
        <v>17</v>
      </c>
      <c r="F4" t="s">
        <v>5</v>
      </c>
      <c r="G4" t="s">
        <v>16</v>
      </c>
      <c r="H4" t="s">
        <v>26</v>
      </c>
      <c r="I4" t="s">
        <v>29</v>
      </c>
      <c r="J4" t="s">
        <v>30</v>
      </c>
      <c r="K4" t="s">
        <v>23</v>
      </c>
      <c r="L4" s="2">
        <v>0</v>
      </c>
      <c r="M4">
        <v>-100000</v>
      </c>
    </row>
    <row r="5" spans="1:13" x14ac:dyDescent="0.25">
      <c r="A5">
        <v>0</v>
      </c>
      <c r="B5">
        <v>100000</v>
      </c>
      <c r="E5">
        <v>-100000</v>
      </c>
      <c r="F5">
        <v>-100000</v>
      </c>
      <c r="G5">
        <v>-100000</v>
      </c>
      <c r="H5">
        <v>-100000</v>
      </c>
      <c r="I5">
        <v>-100000</v>
      </c>
      <c r="J5">
        <v>-100000</v>
      </c>
      <c r="K5">
        <v>100000</v>
      </c>
      <c r="L5" s="1">
        <v>1</v>
      </c>
      <c r="M5">
        <v>-41000</v>
      </c>
    </row>
    <row r="6" spans="1:13" x14ac:dyDescent="0.25">
      <c r="A6">
        <v>1</v>
      </c>
      <c r="B6">
        <v>-50000</v>
      </c>
      <c r="C6">
        <v>110000</v>
      </c>
      <c r="D6">
        <v>1000</v>
      </c>
      <c r="E6">
        <v>59000</v>
      </c>
      <c r="F6">
        <v>-41000</v>
      </c>
      <c r="G6">
        <f>Table2[[#This Row],[Column5]]/1.1111^Table2[[#This Row],[Column1]]</f>
        <v>53100.531005310055</v>
      </c>
      <c r="H6">
        <f>Table2[[#This Row],[Column5]]/1.8^Table2[[#This Row],[Column1]]</f>
        <v>32777.777777777774</v>
      </c>
      <c r="I6">
        <f>Table2[[#This Row],[Column5]]/1.68^Table2[[#This Row],[Column1]]</f>
        <v>35119.047619047618</v>
      </c>
      <c r="J6">
        <f>Table2[[#This Row],[Column5]]/1.68157^Table2[[#This Row],[Column1]]</f>
        <v>35086.258674928788</v>
      </c>
      <c r="K6">
        <f>50000/1.11</f>
        <v>45045.045045045044</v>
      </c>
      <c r="L6" s="2">
        <v>2</v>
      </c>
      <c r="M6">
        <v>63000</v>
      </c>
    </row>
    <row r="7" spans="1:13" x14ac:dyDescent="0.25">
      <c r="A7">
        <v>2</v>
      </c>
      <c r="C7">
        <v>105000</v>
      </c>
      <c r="D7">
        <v>1000</v>
      </c>
      <c r="E7">
        <f>Table2[[#This Row],[Column3]]-Table2[[#This Row],[Column4]]</f>
        <v>104000</v>
      </c>
      <c r="F7">
        <f>(F6+Table2[[#This Row],[Column2]])+Table2[[#This Row],[Column5]]</f>
        <v>63000</v>
      </c>
      <c r="G7">
        <f>Table2[[#This Row],[Column5]]/1.1111^Table2[[#This Row],[Column1]]</f>
        <v>84241.684825272343</v>
      </c>
      <c r="H7">
        <f>Table2[[#This Row],[Column5]]/1.8^Table2[[#This Row],[Column1]]</f>
        <v>32098.765432098764</v>
      </c>
      <c r="I7">
        <f>Table2[[#This Row],[Column5]]/1.68^Table2[[#This Row],[Column1]]</f>
        <v>36848.072562358284</v>
      </c>
      <c r="J7">
        <f>Table2[[#This Row],[Column5]]/1.68157^Table2[[#This Row],[Column1]]</f>
        <v>36779.298182021725</v>
      </c>
      <c r="L7" s="1">
        <v>3</v>
      </c>
      <c r="M7">
        <v>128000</v>
      </c>
    </row>
    <row r="8" spans="1:13" x14ac:dyDescent="0.25">
      <c r="A8">
        <v>3</v>
      </c>
      <c r="B8">
        <v>-30000</v>
      </c>
      <c r="C8">
        <v>100000</v>
      </c>
      <c r="D8">
        <v>5000</v>
      </c>
      <c r="E8">
        <v>65000</v>
      </c>
      <c r="F8">
        <v>128000</v>
      </c>
      <c r="G8">
        <f>Table2[[#This Row],[Column5]]/1.1111^Table2[[#This Row],[Column1]]</f>
        <v>47386.421578431473</v>
      </c>
      <c r="H8">
        <f>Table2[[#This Row],[Column5]]/1.8^Table2[[#This Row],[Column1]]</f>
        <v>11145.40466392318</v>
      </c>
      <c r="I8">
        <f>Table2[[#This Row],[Column5]]/1.68^Table2[[#This Row],[Column1]]</f>
        <v>13708.36032825829</v>
      </c>
      <c r="J8">
        <f>Table2[[#This Row],[Column5]]/1.68157^Table2[[#This Row],[Column1]]</f>
        <v>13669.999681109664</v>
      </c>
      <c r="K8">
        <f>30000/1.1111^3</f>
        <v>21870.656113122219</v>
      </c>
      <c r="L8" s="2">
        <v>4</v>
      </c>
      <c r="M8">
        <v>197000</v>
      </c>
    </row>
    <row r="9" spans="1:13" x14ac:dyDescent="0.25">
      <c r="A9">
        <v>4</v>
      </c>
      <c r="C9">
        <v>70000</v>
      </c>
      <c r="D9">
        <v>1000</v>
      </c>
      <c r="E9">
        <f>Table2[[#This Row],[Column3]]-Table2[[#This Row],[Column4]]</f>
        <v>69000</v>
      </c>
      <c r="F9">
        <f>(F8+Table2[[#This Row],[Column2]])+Table2[[#This Row],[Column5]]</f>
        <v>197000</v>
      </c>
      <c r="G9">
        <f>Table2[[#This Row],[Column5]]/1.1111^Table2[[#This Row],[Column1]]</f>
        <v>45272.710881271807</v>
      </c>
      <c r="H9">
        <f>Table2[[#This Row],[Column5]]/1.8^Table2[[#This Row],[Column1]]</f>
        <v>6572.9309556470034</v>
      </c>
      <c r="I9">
        <f>Table2[[#This Row],[Column5]]/1.68^Table2[[#This Row],[Column1]]</f>
        <v>8661.8760315917771</v>
      </c>
      <c r="J9">
        <f>Table2[[#This Row],[Column5]]/1.68157^Table2[[#This Row],[Column1]]</f>
        <v>8629.5726200612589</v>
      </c>
      <c r="L9" s="1">
        <v>5</v>
      </c>
      <c r="M9">
        <v>240000</v>
      </c>
    </row>
    <row r="10" spans="1:13" x14ac:dyDescent="0.25">
      <c r="A10">
        <v>5</v>
      </c>
      <c r="C10">
        <v>45000</v>
      </c>
      <c r="D10">
        <v>2000</v>
      </c>
      <c r="E10">
        <f>Table2[[#This Row],[Column3]]-Table2[[#This Row],[Column4]]</f>
        <v>43000</v>
      </c>
      <c r="F10">
        <f>(F9+Table2[[#This Row],[Column2]])+Table2[[#This Row],[Column5]]</f>
        <v>240000</v>
      </c>
      <c r="G10">
        <f>Table2[[#This Row],[Column5]]/1.1111^Table2[[#This Row],[Column1]]</f>
        <v>25392.339591587493</v>
      </c>
      <c r="H10">
        <f>Table2[[#This Row],[Column5]]/1.8^Table2[[#This Row],[Column1]]</f>
        <v>2275.6524242578189</v>
      </c>
      <c r="I10">
        <f>Table2[[#This Row],[Column5]]/1.68^Table2[[#This Row],[Column1]]</f>
        <v>3213.0837591308355</v>
      </c>
      <c r="J10">
        <f>Table2[[#This Row],[Column5]]/1.68157^Table2[[#This Row],[Column1]]</f>
        <v>3198.1122426103539</v>
      </c>
      <c r="L10" s="2">
        <v>6</v>
      </c>
      <c r="M10">
        <v>278000</v>
      </c>
    </row>
    <row r="11" spans="1:13" x14ac:dyDescent="0.25">
      <c r="A11">
        <v>6</v>
      </c>
      <c r="C11">
        <v>40000</v>
      </c>
      <c r="D11">
        <v>2000</v>
      </c>
      <c r="E11">
        <f>Table2[[#This Row],[Column3]]-Table2[[#This Row],[Column4]]</f>
        <v>38000</v>
      </c>
      <c r="F11">
        <f>(F10+Table2[[#This Row],[Column2]])+Table2[[#This Row],[Column5]]</f>
        <v>278000</v>
      </c>
      <c r="G11">
        <f>Table2[[#This Row],[Column5]]/1.1111^Table2[[#This Row],[Column1]]</f>
        <v>20195.969727890122</v>
      </c>
      <c r="H11">
        <f>Table2[[#This Row],[Column5]]/1.8^Table2[[#This Row],[Column1]]</f>
        <v>1117.2453762506088</v>
      </c>
      <c r="I11">
        <f>Table2[[#This Row],[Column5]]/1.68^Table2[[#This Row],[Column1]]</f>
        <v>1690.1603384132302</v>
      </c>
      <c r="J11">
        <f>Table2[[#This Row],[Column5]]/1.68157^Table2[[#This Row],[Column1]]</f>
        <v>1680.7142884493387</v>
      </c>
      <c r="L11" s="1">
        <v>7</v>
      </c>
      <c r="M11">
        <v>307000</v>
      </c>
    </row>
    <row r="12" spans="1:13" x14ac:dyDescent="0.25">
      <c r="A12">
        <v>7</v>
      </c>
      <c r="C12">
        <v>30000</v>
      </c>
      <c r="D12">
        <v>1000</v>
      </c>
      <c r="E12">
        <f>Table2[[#This Row],[Column3]]-Table2[[#This Row],[Column4]]</f>
        <v>29000</v>
      </c>
      <c r="F12">
        <f>(F11+Table2[[#This Row],[Column2]])+Table2[[#This Row],[Column5]]</f>
        <v>307000</v>
      </c>
      <c r="G12">
        <f>Table2[[#This Row],[Column5]]/1.1111^Table2[[#This Row],[Column1]]</f>
        <v>13871.581081545875</v>
      </c>
      <c r="H12">
        <f>Table2[[#This Row],[Column5]]/1.8^Table2[[#This Row],[Column1]]</f>
        <v>473.68590513549208</v>
      </c>
      <c r="I12">
        <f>Table2[[#This Row],[Column5]]/1.68^Table2[[#This Row],[Column1]]</f>
        <v>767.77333668520805</v>
      </c>
      <c r="J12">
        <f>Table2[[#This Row],[Column5]]/1.68157^Table2[[#This Row],[Column1]]</f>
        <v>762.7695415755079</v>
      </c>
      <c r="L12" s="2">
        <v>8</v>
      </c>
      <c r="M12">
        <v>316000</v>
      </c>
    </row>
    <row r="13" spans="1:13" x14ac:dyDescent="0.25">
      <c r="A13">
        <v>8</v>
      </c>
      <c r="C13">
        <v>10000</v>
      </c>
      <c r="D13">
        <v>1000</v>
      </c>
      <c r="E13">
        <f>Table2[[#This Row],[Column3]]-Table2[[#This Row],[Column4]]</f>
        <v>9000</v>
      </c>
      <c r="F13">
        <f>(F12+Table2[[#This Row],[Column2]])+Table2[[#This Row],[Column5]]</f>
        <v>316000</v>
      </c>
      <c r="G13">
        <f>Table2[[#This Row],[Column5]]/1.1111^Table2[[#This Row],[Column1]]</f>
        <v>3874.514840338803</v>
      </c>
      <c r="H13">
        <f>Table2[[#This Row],[Column5]]/1.8^Table2[[#This Row],[Column1]]</f>
        <v>81.669983644050347</v>
      </c>
      <c r="I13">
        <f>Table2[[#This Row],[Column5]]/1.68^Table2[[#This Row],[Column1]]</f>
        <v>141.83004988027241</v>
      </c>
      <c r="J13">
        <f>Table2[[#This Row],[Column5]]/1.68157^Table2[[#This Row],[Column1]]</f>
        <v>140.77414670115493</v>
      </c>
      <c r="L13" s="1">
        <v>9</v>
      </c>
      <c r="M13">
        <v>320500</v>
      </c>
    </row>
    <row r="14" spans="1:13" x14ac:dyDescent="0.25">
      <c r="A14">
        <v>9</v>
      </c>
      <c r="C14">
        <v>6500</v>
      </c>
      <c r="D14">
        <v>2000</v>
      </c>
      <c r="E14">
        <f>Table2[[#This Row],[Column3]]-Table2[[#This Row],[Column4]]</f>
        <v>4500</v>
      </c>
      <c r="F14">
        <f>(F13+Table2[[#This Row],[Column2]])+Table2[[#This Row],[Column5]]</f>
        <v>320500</v>
      </c>
      <c r="G14">
        <f>Table2[[#This Row],[Column5]]/1.1111^Table2[[#This Row],[Column1]]</f>
        <v>1743.5491136435978</v>
      </c>
      <c r="H14">
        <f>Table2[[#This Row],[Column5]]/1.8^Table2[[#This Row],[Column1]]</f>
        <v>22.686106567791764</v>
      </c>
      <c r="I14">
        <f>Table2[[#This Row],[Column5]]/1.68^Table2[[#This Row],[Column1]]</f>
        <v>42.211324369128697</v>
      </c>
      <c r="J14">
        <f>Table2[[#This Row],[Column5]]/1.68157^Table2[[#This Row],[Column1]]</f>
        <v>41.857950219483854</v>
      </c>
      <c r="L14" s="2">
        <v>10</v>
      </c>
      <c r="M14">
        <v>322500</v>
      </c>
    </row>
    <row r="15" spans="1:13" x14ac:dyDescent="0.25">
      <c r="A15">
        <v>10</v>
      </c>
      <c r="C15">
        <v>4000</v>
      </c>
      <c r="D15">
        <v>2000</v>
      </c>
      <c r="E15">
        <f>Table2[[#This Row],[Column3]]-Table2[[#This Row],[Column4]]</f>
        <v>2000</v>
      </c>
      <c r="F15">
        <f>(F14+Table2[[#This Row],[Column2]])+Table2[[#This Row],[Column5]]</f>
        <v>322500</v>
      </c>
      <c r="G15">
        <f>Table2[[#This Row],[Column5]]/1.1111^Table2[[#This Row],[Column1]]</f>
        <v>697.42661972363635</v>
      </c>
      <c r="H15">
        <f>Table2[[#This Row],[Column5]]/1.8^Table2[[#This Row],[Column1]]</f>
        <v>5.6015077945164844</v>
      </c>
      <c r="I15">
        <f>Table2[[#This Row],[Column5]]/1.68^Table2[[#This Row],[Column1]]</f>
        <v>11.167017028870028</v>
      </c>
      <c r="J15">
        <f>Table2[[#This Row],[Column5]]/1.68157^Table2[[#This Row],[Column1]]</f>
        <v>11.063192986840699</v>
      </c>
      <c r="M15">
        <v>2031000</v>
      </c>
    </row>
    <row r="16" spans="1:13" x14ac:dyDescent="0.25">
      <c r="B16">
        <v>180000</v>
      </c>
      <c r="G16">
        <f>SUM(G5:G15)</f>
        <v>195776.72926501522</v>
      </c>
      <c r="H16">
        <f>SUM(H5:H15)</f>
        <v>-13428.579866902992</v>
      </c>
      <c r="I16">
        <f>SUM(I5:I15)</f>
        <v>203.58236676351405</v>
      </c>
      <c r="J16">
        <f>SUM(J5:J15)</f>
        <v>0.42052066411542377</v>
      </c>
      <c r="K16">
        <f>SUM(K5:K8)</f>
        <v>166915.70115816724</v>
      </c>
    </row>
    <row r="19" spans="6:12" x14ac:dyDescent="0.25">
      <c r="F19" s="3" t="s">
        <v>13</v>
      </c>
      <c r="G19" t="s">
        <v>19</v>
      </c>
      <c r="L19" t="s">
        <v>20</v>
      </c>
    </row>
    <row r="23" spans="6:12" x14ac:dyDescent="0.25">
      <c r="F23" s="3" t="s">
        <v>12</v>
      </c>
      <c r="G23">
        <f>F15/B16</f>
        <v>1.7916666666666667</v>
      </c>
    </row>
    <row r="24" spans="6:12" x14ac:dyDescent="0.25">
      <c r="F24" s="3" t="s">
        <v>15</v>
      </c>
    </row>
    <row r="26" spans="6:12" x14ac:dyDescent="0.25">
      <c r="F26" s="3" t="s">
        <v>18</v>
      </c>
    </row>
    <row r="27" spans="6:12" x14ac:dyDescent="0.25">
      <c r="F27" t="s">
        <v>21</v>
      </c>
    </row>
    <row r="28" spans="6:12" x14ac:dyDescent="0.25">
      <c r="F28" s="3" t="s">
        <v>22</v>
      </c>
      <c r="G28" s="3">
        <f>G16/K16</f>
        <v>1.1729078085919529</v>
      </c>
    </row>
    <row r="29" spans="6:12" x14ac:dyDescent="0.25">
      <c r="F29" s="3" t="s">
        <v>31</v>
      </c>
    </row>
    <row r="34" spans="1:1" x14ac:dyDescent="0.25">
      <c r="A34" t="s">
        <v>32</v>
      </c>
    </row>
    <row r="48" spans="1:1" x14ac:dyDescent="0.25">
      <c r="A48" t="s">
        <v>33</v>
      </c>
    </row>
    <row r="49" spans="2:5" x14ac:dyDescent="0.25">
      <c r="B49" t="s">
        <v>6</v>
      </c>
      <c r="C49" t="s">
        <v>7</v>
      </c>
      <c r="D49" t="s">
        <v>8</v>
      </c>
      <c r="E49" t="s">
        <v>9</v>
      </c>
    </row>
    <row r="50" spans="2:5" x14ac:dyDescent="0.25">
      <c r="B50" t="s">
        <v>34</v>
      </c>
      <c r="C50" t="s">
        <v>35</v>
      </c>
      <c r="D50" t="s">
        <v>36</v>
      </c>
      <c r="E50" t="e">
        <f>Table3[[#This Row],[Column3]]/1.0125^Table3[[#This Row],[Column1]]-1</f>
        <v>#VALUE!</v>
      </c>
    </row>
    <row r="51" spans="2:5" x14ac:dyDescent="0.25">
      <c r="B51">
        <v>1</v>
      </c>
      <c r="C51">
        <v>-4000</v>
      </c>
      <c r="D51">
        <v>-4000</v>
      </c>
      <c r="E51">
        <f>Table3[[#This Row],[Column3]]/1.0125^Table3[[#This Row],[Column1]]-1</f>
        <v>-3951.6172839506175</v>
      </c>
    </row>
    <row r="52" spans="2:5" x14ac:dyDescent="0.25">
      <c r="B52">
        <v>2</v>
      </c>
      <c r="C52">
        <v>3000</v>
      </c>
      <c r="D52">
        <v>7000</v>
      </c>
      <c r="E52">
        <f>Table3[[#This Row],[Column3]]/1.0125^Table3[[#This Row],[Column1]]-1</f>
        <v>6827.2274043590915</v>
      </c>
    </row>
    <row r="53" spans="2:5" x14ac:dyDescent="0.25">
      <c r="B53">
        <v>3</v>
      </c>
      <c r="C53">
        <v>9500</v>
      </c>
      <c r="D53">
        <v>6500</v>
      </c>
      <c r="E53">
        <f>Table3[[#This Row],[Column3]]/1.0125^Table3[[#This Row],[Column1]]-1</f>
        <v>6261.219136272889</v>
      </c>
    </row>
    <row r="54" spans="2:5" x14ac:dyDescent="0.25">
      <c r="B54">
        <v>4</v>
      </c>
      <c r="C54">
        <v>13500</v>
      </c>
      <c r="D54">
        <v>4000</v>
      </c>
      <c r="E54">
        <f>Table3[[#This Row],[Column3]]/1.0125^Table3[[#This Row],[Column1]]-1</f>
        <v>3805.0971008686124</v>
      </c>
    </row>
    <row r="55" spans="2:5" x14ac:dyDescent="0.25">
      <c r="B55">
        <v>5</v>
      </c>
      <c r="C55">
        <v>16500</v>
      </c>
      <c r="D55">
        <v>3000</v>
      </c>
      <c r="E55">
        <f>Table3[[#This Row],[Column3]]/1.0125^Table3[[#This Row],[Column1]]-1</f>
        <v>2818.331185828602</v>
      </c>
    </row>
    <row r="56" spans="2:5" x14ac:dyDescent="0.25">
      <c r="B56">
        <v>6</v>
      </c>
      <c r="C56">
        <v>19000</v>
      </c>
      <c r="D56">
        <v>2500</v>
      </c>
      <c r="E56">
        <f>Table3[[#This Row],[Column3]]/1.0125^Table3[[#This Row],[Column1]]-1</f>
        <v>2319.4371899823882</v>
      </c>
    </row>
    <row r="57" spans="2:5" x14ac:dyDescent="0.25">
      <c r="E57">
        <f>SUM(E51:E56)</f>
        <v>18079.694733360964</v>
      </c>
    </row>
    <row r="59" spans="2:5" x14ac:dyDescent="0.25">
      <c r="B59" s="3" t="s">
        <v>37</v>
      </c>
      <c r="C59" s="3">
        <v>18079.689999999999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2020-04-28T00:18:08Z</dcterms:modified>
</cp:coreProperties>
</file>