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drawings/drawing36.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Cache/pivotCacheDefinition1.xml" ContentType="application/vnd.openxmlformats-officedocument.spreadsheetml.pivotCacheDefinition+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style2.xml" ContentType="application/vnd.ms-office.chartstyle+xml"/>
  <Override PartName="/xl/charts/colors1.xml" ContentType="application/vnd.ms-office.chartcolorstyle+xml"/>
  <Override PartName="/xl/charts/colors2.xml" ContentType="application/vnd.ms-office.chartcolorstyle+xml"/>
  <Override PartName="/xl/tables/table3.xml" ContentType="application/vnd.openxmlformats-officedocument.spreadsheetml.table+xml"/>
  <Default Extension="vml" ContentType="application/vnd.openxmlformats-officedocument.vmlDrawing"/>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threadedComments/threadedComment4.xml" ContentType="application/vnd.ms-excel.threadedcomments+xml"/>
  <Override PartName="/xl/threadedComments/threadedComment5.xml" ContentType="application/vnd.ms-excel.threadedcomments+xml"/>
  <Override PartName="/xl/threadedComments/threadedComment6.xml" ContentType="application/vnd.ms-excel.threadedcomments+xml"/>
  <Override PartName="/xl/threadedComments/threadedComment14.xml" ContentType="application/vnd.ms-excel.threadedcomments+xml"/>
  <Override PartName="/xl/threadedComments/threadedComment8.xml" ContentType="application/vnd.ms-excel.threadedcomments+xml"/>
  <Override PartName="/xl/threadedComments/threadedComment7.xml" ContentType="application/vnd.ms-excel.threadedcomments+xml"/>
  <Override PartName="/xl/threadedComments/threadedComment12.xml" ContentType="application/vnd.ms-excel.threadedcomments+xml"/>
  <Override PartName="/xl/threadedComments/threadedComment11.xml" ContentType="application/vnd.ms-excel.threadedcomments+xml"/>
  <Override PartName="/xl/threadedComments/threadedComment13.xml" ContentType="application/vnd.ms-excel.threadedcomments+xml"/>
  <Override PartName="/xl/threadedComments/threadedComment10.xml" ContentType="application/vnd.ms-excel.threadedcomments+xml"/>
  <Override PartName="/xl/threadedComments/threadedComment9.xml" ContentType="application/vnd.ms-excel.threadedcomments+xml"/>
  <Override PartName="/xl/threadedComments/threadedComment15.xml" ContentType="application/vnd.ms-excel.threadedcomments+xml"/>
  <Override PartName="/xl/persons/person.xml" ContentType="application/vnd.ms-excel.person+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hidePivotFieldList="1" defaultThemeVersion="166925"/>
  <bookViews>
    <workbookView xWindow="28680" yWindow="-120" windowWidth="29040" windowHeight="15720" firstSheet="0" activeTab="7"/>
  </bookViews>
  <sheets>
    <sheet name="Guide to the FIM Spreadsheet" sheetId="54" state="visible" r:id="rId1"/>
    <sheet name="Checklist (New Quarter Release)" sheetId="53" state="visible" r:id="rId2"/>
    <sheet name="Checklist (Monthly Revision)" sheetId="51" state="visible" r:id="rId3"/>
    <sheet name="Revisions" sheetId="46" state="visible" r:id="rId4"/>
    <sheet name="Checklist (CBO Budget Release)" sheetId="19" state="visible" r:id="rId5"/>
    <sheet name="Haver Pivoted" sheetId="24" state="visible" r:id="rId6"/>
    <sheet name="historical overrides" sheetId="50" state="visible" r:id="rId7"/>
    <sheet name="forecast comparison" sheetId="55" state="visible" r:id="rId8"/>
    <sheet name="forecast" sheetId="35" state="visible" r:id="rId9"/>
    <sheet name="August - MPI" sheetId="80" state="visible" r:id="rId10"/>
    <sheet name="deflators_override" sheetId="71" state="visible" r:id="rId11"/>
    <sheet name="mpc" sheetId="56" state="visible" r:id="rId12"/>
    <sheet name="Unemployment Insurance" sheetId="25" state="visible" r:id="rId13"/>
    <sheet name="Unemployment Insurance - lorae" sheetId="74" state="hidden" r:id="rId14"/>
    <sheet name="Grants" sheetId="26" state="visible" r:id="rId15"/>
    <sheet name="Federal and State Purchases" sheetId="20" state="visible" r:id="rId16"/>
    <sheet name="Subsidies" sheetId="30" state="visible" r:id="rId17"/>
    <sheet name="Medicaid" sheetId="49" state="visible" r:id="rId18"/>
    <sheet name="Medicare" sheetId="33" state="visible" r:id="rId19"/>
    <sheet name="Student loans" sheetId="67" state="visible" r:id="rId20"/>
    <sheet name="Social Benefits" sheetId="59" state="visible" r:id="rId21"/>
    <sheet name="Social Benefits (BETA VERSION)" sheetId="75" state="visible" r:id="rId22"/>
    <sheet name="Social Benefits (EXPLANATION)" sheetId="77" state="visible" r:id="rId23"/>
    <sheet name="Supply Side IRA" sheetId="78" state="visible" r:id="rId24"/>
    <sheet name="Taxes" sheetId="48" state="visible" r:id="rId25"/>
    <sheet name="Deflators" sheetId="70" state="visible" r:id="rId26"/>
    <sheet name="PPP (expired)" sheetId="38" state="visible" r:id="rId27"/>
    <sheet name="Provider Relief (expired)" sheetId="40" state="visible" r:id="rId28"/>
    <sheet name="Rebate Checks (expired)" sheetId="29" state="visible" r:id="rId29"/>
    <sheet name="Cares Act Scores" sheetId="36" state="visible" r:id="rId30"/>
    <sheet name="IRA and CHIPS" sheetId="65" state="visible" r:id="rId31"/>
    <sheet name="Response and Relief Act Score" sheetId="27" state="visible" r:id="rId32"/>
    <sheet name="ARP Score" sheetId="5" state="visible" r:id="rId33"/>
    <sheet name="ARP Timing" sheetId="6" state="visible" r:id="rId34"/>
    <sheet name="ARP Quarterly" sheetId="21" state="visible" r:id="rId35"/>
    <sheet name="Deflators_original" sheetId="63" state="hidden" r:id="rId36"/>
  </sheets>
  <calcPr calcId="191029"/>
  <pivotCaches>
    <pivotCache cacheId="0" r:id="rId20001"/>
  </pivotCaches>
</workbook>
</file>

<file path=xl/comments12.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tc={8BCD2D6E-E5B2-4670-B5B5-84790E4FF7D9}</author>
    <author>tc={D9A1C32B-382A-44CE-B60A-7CEFD093B9EC}</author>
    <author>tc={9A78D78B-9B91-4B19-B3C5-F387312A4076}</author>
    <author>tc={2738E40F-5E63-45A6-A7D0-04539F543CE4}</author>
  </authors>
  <commentList>
    <comment ref="W20" authorId="0" shapeId="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3" authorId="1"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
Reply:
    This is now July 2023 CBO Ten Year Economic Projections, Quarterly Table, Row 68 from 2023 Q2 onwards
Reply:
    This is now February 2024 CBO Economic Projections, Quarterly Table, Row 68 from 2023 Q2 onward
Reply:
    This is now June 2024 CBO Economic Projections, Quarterly table row 68 from 2021 Q1 onward</t>
      </text>
    </comment>
    <comment ref="AG23" authorId="2" shapeId="0">
      <text>
        <t>[Threaded comment]
Your version of Excel allows you to read this threaded comment; however, any edits to it will get removed if the file is opened in a newer version of Excel. Learn more: https://go.microsoft.com/fwlink/?linkid=870924
Comment:
    We decided to set this equal to the previous quarter estimate as a temporary measure.</t>
      </text>
    </comment>
    <comment ref="S24" authorId="3" shapeId="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tc={D946413E-762D-4FFC-9209-11EBCBD51016}</author>
    <author>tc={E1041433-BA01-41BE-A250-949526A70696}</author>
    <author>tc={094D651B-B0D2-4E5E-BE0F-3F7EDDB28A27}</author>
  </authors>
  <commentList>
    <comment ref="W19" authorId="0" shapeId="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tc={F234B5B6-B19D-4AC0-9DB4-A48A2D200CCC}</author>
    <author>tc={8D2135C1-1504-4F9B-942F-01E6B6321912}</author>
    <author>tc={52B73EBC-59DE-4AFE-A4BC-5DCFD4E527B4}</author>
    <author>tc={BB2BD600-D27D-45BD-8287-F361E12EE9C4}</author>
    <author>tc={EC883E67-97AD-460D-B658-F12FDD429342}</author>
    <author>tc={57CD4897-BB4E-42F1-89BB-E63A5874F81B}</author>
    <author>tc={9D68663E-7375-4798-AF31-C3B40AF84CDB}</author>
    <author>tc={4D719FE1-A97C-46FC-9D71-7ECFBB4F6D87}</author>
    <author>tc={91C8DEB0-37FF-4A76-9EDD-8709F55CAF73}</author>
    <author>tc={ECD0E9C9-87A4-46F8-8BE1-5E2BEC9520B3}</author>
    <author>tc={E702D61C-4760-4164-BD3F-5AB302CA98ED}</author>
    <author>tc={776019CE-8128-450F-A25E-EF6C5707CFC6}</author>
    <author>tc={EF6EC7A7-A475-49DC-B77E-29BB35266C5E}</author>
  </authors>
  <commentList>
    <comment ref="J12" authorId="0" shapeId="0">
      <text>
        <t>[Threaded comment]
Your version of Excel allows you to read this threaded comment; however, any edits to it will get removed if the file is opened in a newer version of Excel. Learn more: https://go.microsoft.com/fwlink/?linkid=870924
Comment:
    This series is continued in row 19, "Coronavirus Fiscal Recovery Fund." It is not a mistake that there are blanks here!!</t>
      </text>
    </comment>
    <comment ref="U13" authorId="1" shapeId="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S25" authorId="2" shapeId="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53" authorId="3" shapeId="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54" authorId="4" shapeId="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55" authorId="5" shapeId="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B79" authorId="6" shapeId="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J81" authorId="7" shapeId="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AG81" authorId="8" shapeId="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 our temporary fix is to make this equal to the preceding quarter.</t>
      </text>
    </comment>
    <comment ref="AG83" authorId="9" shapeId="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
Our temporary fix is to make this equal to the preceding quarter.</t>
      </text>
    </comment>
    <comment ref="R94" authorId="10" shapeId="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94" authorId="11" shapeId="0">
      <text>
        <t>[Threaded comment]
Your version of Excel allows you to read this threaded comment; however, any edits to it will get removed if the file is opened in a newer version of Excel. Learn more: https://go.microsoft.com/fwlink/?linkid=870924
Comment:
    Don't pull again</t>
      </text>
    </comment>
    <comment ref="B95" authorId="12" shapeId="0">
      <text>
        <t>[Threaded comment]
Your version of Excel allows you to read this threaded comment; however, any edits to it will get removed if the file is opened in a newer version of Excel. Learn more: https://go.microsoft.com/fwlink/?linkid=870924
Comment:
    Similar question to row 85</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tc={0ADCB210-D448-44DD-A5EE-5E6E7334408B}</author>
    <author>tc={3D5BBFAC-4E76-4F2A-B34F-264D54111B07}</author>
    <author>tc={E7D459C7-D63C-4E4A-AE4E-B08D7B79CF4D}</author>
    <author>tc={C146291D-B06B-4D46-A30C-B289BA81D51C}</author>
  </authors>
  <commentList>
    <comment ref="B9" authorId="0" shapeId="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
Reply:
    This is now July 2023 CBO economic projections row 127 quarterly table
Reply:
    This is now February 2024 CBO economic projections row 129 quarterly table.
Reply:
    This is now June 2024 CBO Economic Projections Quarterly table row 129 from 2021 Q1 onward</t>
      </text>
    </comment>
    <comment ref="B10" authorId="1" shapeId="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
Reply:
    This is now July 2023 CBO economic projections row 128 quarterly table
Reply:
    This is now February 2024 CBO economic projections row 130 quarterly table
Reply:
    This is now June 2024 CBO Economic Projections Quarterly table row 130 from 2021 Q1 onward.</t>
      </text>
    </comment>
    <comment ref="AG11" authorId="2" shapeId="0">
      <text>
        <t>[Threaded comment]
Your version of Excel allows you to read this threaded comment; however, any edits to it will get removed if the file is opened in a newer version of Excel. Learn more: https://go.microsoft.com/fwlink/?linkid=870924
Comment:
    This number isn't a valid projection until we get a 2026 Q1 growth rate.</t>
      </text>
    </comment>
    <comment ref="B24" authorId="3" shapeId="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
Reply:
    This is now July 2023 CBO economic projections row 129 quarterly table
Reply:
    This is now February 2024 CBO economic projections row 131 quarterly table.
Reply:
    This is now June 2024 CBO Economic Projections Quarterly table row 131 from 2021 Q1 onward.</t>
      </text>
    </comment>
    <comment ref="B25" authorId="4" shapeId="0">
      <text>
        <t>[Threaded comment]
Your version of Excel allows you to read this threaded comment; however, any edits to it will get removed if the file is opened in a newer version of Excel. Learn more: https://go.microsoft.com/fwlink/?linkid=870924
Comment:
    These data are from June 2024 CBO Economic Projections Quarterly table, row 132 from 2021 Q1 onward.</t>
      </text>
    </comment>
    <comment ref="B32" authorId="5" shapeId="0">
      <text>
        <t>[Threaded comment]
Your version of Excel allows you to read this threaded comment; however, any edits to it will get removed if the file is opened in a newer version of Excel. Learn more: https://go.microsoft.com/fwlink/?linkid=870924
Comment:
    Start updating this chart again</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tc={C8AD5ECB-6700-45F3-8A5E-89F70EFCEC27}</author>
    <author>tc={3E7AAE05-9E76-4CF3-873B-76FF197F21FE}</author>
    <author>tc={9C6B073E-F7AB-4CBA-B38C-DC03A0972F64}</author>
    <author>tc={B5E978D5-CE65-4AE2-8DD7-1EF95BA9E399}</author>
    <author>tc={DB908DB8-ED36-4713-AE3C-B9DFD0F93D1E}</author>
    <author>tc={531C2B30-B748-4992-BA59-32A200D8CA7B}</author>
    <author>tc={02CD4DDF-2C52-45CC-A7C0-F81AC2D1A26A}</author>
    <author>tc={D984E10B-B7DF-4552-BF09-3EB2FF9587F0}</author>
    <author>tc={7010EE95-CECC-419E-AEDA-DD810575C98C}</author>
  </authors>
  <commentList>
    <comment ref="V12" authorId="0" shapeId="0">
      <text>
        <t>[Threaded comment]
Your version of Excel allows you to read this threaded comment; however, any edits to it will get removed if the file is opened in a newer version of Excel. Learn more: https://go.microsoft.com/fwlink/?linkid=870924
Comment:
    Assuming pre-pandemic trend is putting us too high</t>
      </text>
    </comment>
    <comment ref="R19" authorId="1" shapeId="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2" shapeId="0">
      <text>
        <t>[Threaded comment]
Your version of Excel allows you to read this threaded comment; however, any edits to it will get removed if the file is opened in a newer version of Excel. Learn more: https://go.microsoft.com/fwlink/?linkid=870924
Comment:
    Preserving forecast formula since bea stopped reporting line item</t>
      </text>
    </comment>
    <comment ref="R22" authorId="3" shapeId="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4" shapeId="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B26" authorId="5" shapeId="0">
      <text>
        <t>[Threaded comment]
Your version of Excel allows you to read this threaded comment; however, any edits to it will get removed if the file is opened in a newer version of Excel. Learn more: https://go.microsoft.com/fwlink/?linkid=870924
Comment:
    This row and the next are policy lines since the May 2022 CBO update, but we don't get a CBO line for Total Federal Subsidies. So do we delete these rows?</t>
      </text>
    </comment>
    <comment ref="R45" authorId="6" shapeId="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AG45" authorId="7" shapeId="0">
      <text>
        <t>[Threaded comment]
Your version of Excel allows you to read this threaded comment; however, any edits to it will get removed if the file is opened in a newer version of Excel. Learn more: https://go.microsoft.com/fwlink/?linkid=870924
Comment:
    Hard coded to 0 because ARP Quarterly runs out of data and this is small anyway.</t>
      </text>
    </comment>
    <comment ref="S46" authorId="8" shapeId="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tc={AD8BE1EB-30C1-4CFB-A518-57E98CBEADF4}</author>
    <author>tc={C3958D6E-5D0B-4757-8548-DC4AB51469BE}</author>
    <author>tc={5E572FF7-E343-4136-B9B8-D659D5E1B294}</author>
    <author>tc={09188FF2-A127-4014-A01D-03DD2BF0FA2E}</author>
    <author>tc={5E6012FC-E5EC-49B2-9F3E-FF9BACB20939}</author>
  </authors>
  <commentList>
    <comment ref="V12" authorId="0" shapeId="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
Reply:
    How do we feel about FMAP stabilizing at 0.71 in our projections?</t>
      </text>
    </comment>
    <comment ref="W12" authorId="1" shapeId="0">
      <text>
        <t>[Threaded comment]
Your version of Excel allows you to read this threaded comment; however, any edits to it will get removed if the file is opened in a newer version of Excel. Learn more: https://go.microsoft.com/fwlink/?linkid=870924
Comment:
    We reduced this predicted FMAP from .745 to .72 because Q2 FMAP came in quite low</t>
      </text>
    </comment>
    <comment ref="B17" authorId="2" shapeId="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
Reply:
    This is now February 2024 CBO 10-year budget projections table 1-4 Mandatory Outlays Adjusted to Exclude the Effect of Timing Shifts, row 15, starting from 2023
Reply:
    This is now June 2024 CBO Budget Projections table table 1-4 Mandatory Outlays Adjusted to Exclude the Effect of Timing Shifts, row 15, starting from 2023</t>
      </text>
    </comment>
    <comment ref="H20" authorId="3" shapeId="0">
      <text>
        <t>[Threaded comment]
Your version of Excel allows you to read this threaded comment; however, any edits to it will get removed if the file is opened in a newer version of Excel. Learn more: https://go.microsoft.com/fwlink/?linkid=870924
Comment:
    We are adding 0.01 because we don't know what CBO is thinking.</t>
      </text>
    </comment>
    <comment ref="W27" authorId="4" shapeId="0">
      <text>
        <t>[Threaded comment]
Your version of Excel allows you to read this threaded comment; however, any edits to it will get removed if the file is opened in a newer version of Excel. Learn more: https://go.microsoft.com/fwlink/?linkid=870924
Comment:
    Medicaid has been growing much faster than the CBO 10-year budget predicts. So this might we worth revisiting because CBO's growth rate seems unrealistic</t>
      </text>
    </comment>
    <comment ref="V28" authorId="5" shapeId="0">
      <text>
        <t>[Threaded comment]
Your version of Excel allows you to read this threaded comment; however, any edits to it will get removed if the file is opened in a newer version of Excel. Learn more: https://go.microsoft.com/fwlink/?linkid=870924
Comment:
    Is there any reason we want a 32 here? The formula doesn't have any dependents, so this is not factoring into anything.</t>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tc={8EBBDF8F-92CB-4DA7-AB0C-805F6924BC38}</author>
  </authors>
  <commentList>
    <comment ref="B21" authorId="0" shapeId="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
Reply:
    This is now February 2024 CBO 10-year budget projections table 1-4 Mandatory Outlays Adjusted to Exclude the Effect of Timing Shifts, row 14, from 2023
Reply:
    This is now June 2024 CBO 10-year budget projections table 1-4 Mandatory Outlays Adjusted to Exclude the Effect of Timing Shifts, row 14, from 2023</t>
      </text>
    </comment>
    <comment ref="H26" authorId="1" shapeId="0">
      <text>
        <t>[Threaded comment]
Your version of Excel allows you to read this threaded comment; however, any edits to it will get removed if the file is opened in a newer version of Excel. Learn more: https://go.microsoft.com/fwlink/?linkid=870924
Comment:
    Bringing growth down because Medicare expenditures have been stagnant for 6 months on MPI</t>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tc={5E8C922E-2E18-4038-98CC-7367E12CF4D7}</author>
  </authors>
  <commentList>
    <comment ref="W11" authorId="0" shapeId="0">
      <text>
        <t>[Threaded comment]
Your version of Excel allows you to read this threaded comment; however, any edits to it will get removed if the file is opened in a newer version of Excel. Learn more: https://go.microsoft.com/fwlink/?linkid=870924
Comment:
    We reduced the CBO value (https://www.cbo.gov/system/files/2023-03/58983-IDR.pdf) by 90% because of Biden update in response to Supreme Court decision</t>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tc={36E0E18E-822C-4DD6-8410-5E4C883D1836}</author>
    <author>tc={3012ED06-42B4-440E-92A9-D4BCE51A80AC}</author>
    <author>tc={C3543641-BD77-4654-B0BF-74DF8DC9E44D}</author>
    <author>tc={A51AA54C-AAFD-4FFD-BD46-B7B54115E232}</author>
    <author>tc={344D7ABE-26E3-4303-8241-3B2D9BE19C4C}</author>
    <author>tc={581A763D-69E7-4316-A641-33877C6ED334}</author>
    <author>tc={62AD165D-7A82-4BF4-8868-C46B05D9A871}</author>
    <author>tc={88370A64-FBDF-4CF1-9910-136364F7D354}</author>
    <author>tc={9CD67460-E1CB-4B53-9C37-E18E4A204770}</author>
    <author>tc={E1EEB2AC-C029-4C98-981E-E7577AACBA1F}</author>
    <author>tc={8624CBF8-0C25-4544-B55E-7210BBE07E41}</author>
    <author>tc={B38BAE8E-DF30-49E2-9F96-90A1041E4DF0}</author>
    <author>tc={96427D88-0329-491C-A939-11D66B55F1C3}</author>
    <author>tc={8AABB420-F73D-4E8A-8DF7-F245078D4E11}</author>
    <author>tc={41707468-7438-4BC6-B704-F002DDD23F47}</author>
    <author>tc={BB43241A-632E-43CC-BA8F-93EFF045E9AE}</author>
    <author>tc={768266C3-5F6F-4B4B-A0F2-5FE77F7C9D9D}</author>
    <author>tc={CEF813AA-D4CC-411F-B865-86A64AC5EEB6}</author>
    <author>tc={DDFF41A6-D6EC-4A60-A3F9-0AF92DDF8C11}</author>
    <author>tc={6AF7CFB2-704D-4104-831C-CFDBBA2AEEEB}</author>
  </authors>
  <commentList>
    <comment ref="V12" authorId="0" shapeId="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24" authorId="1" shapeId="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AG24" authorId="2" shapeId="0">
      <text>
        <t>[Threaded comment]
Your version of Excel allows you to read this threaded comment; however, any edits to it will get removed if the file is opened in a newer version of Excel. Learn more: https://go.microsoft.com/fwlink/?linkid=870924
Comment:
    We set this equal to 0 because ARP Quarterly ran out of data and it's small anyway</t>
      </text>
    </comment>
    <comment ref="AG25" authorId="3" shapeId="0">
      <text>
        <t>[Threaded comment]
Your version of Excel allows you to read this threaded comment; however, any edits to it will get removed if the file is opened in a newer version of Excel. Learn more: https://go.microsoft.com/fwlink/?linkid=870924
Comment:
    We set this equal to 0 because ARP Quarterly ran out of data and it's small anyway</t>
      </text>
    </comment>
    <comment ref="W26" authorId="4" shapeId="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27" authorId="5" shapeId="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27" authorId="6" shapeId="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0" authorId="7" shapeId="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32" authorId="8" shapeId="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50" authorId="9" shapeId="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66" authorId="10" shapeId="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66" authorId="11" shapeId="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66" authorId="12"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66" authorId="13"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66" authorId="14"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E72" authorId="15" shapeId="0">
      <text>
        <t>[Threaded comment]
Your version of Excel allows you to read this threaded comment; however, any edits to it will get removed if the file is opened in a newer version of Excel. Learn more: https://go.microsoft.com/fwlink/?linkid=870924
Comment:
    We need to base this off of CBO.</t>
      </text>
    </comment>
    <comment ref="U79" authorId="16"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79" authorId="17"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79" authorId="18"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91" authorId="19" shapeId="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
Reply:
    This is now February 2024 CBO budget projections Table 1-4 Adjusted for the Effects of Timing Shifts, row 12 social security subtotal
Reply:
    This is now June 2024 CBO budget projections Table 1-4 Adjusted for the Effects of Timing Shifts, row 12 social security subtotal from 2023 onward</t>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tc={505E7BD6-88A4-42AD-A6DC-68BD0BE87D33}</author>
    <author>tc={881F3BB7-106B-4F00-B0DA-BD9A53BEF838}</author>
    <author>tc={C3DB8831-9F87-4F3D-9B9D-9A9E1597F426}</author>
    <author>tc={4228D01B-4AEF-4CA7-B658-811954DCF7BB}</author>
    <author>tc={04B398A3-1374-48E0-B6C2-D78AE6DA1BDD}</author>
    <author>tc={0D6526F1-FB84-4CE1-BF6D-D216D2CBFA7D}</author>
    <author>tc={776C20D9-BBE8-4C4A-83F8-DBDF30610EB7}</author>
    <author>tc={13EDECA1-3336-4AAC-8327-B0C38DEC95D7}</author>
    <author>tc={60848DDC-4FFF-464F-B8D9-5B6A281B60B5}</author>
    <author>tc={E57A7D31-77D0-420E-9DD7-198719027F9A}</author>
    <author>tc={C002318B-0202-4CC0-8DD3-1725593FE3D1}</author>
    <author>tc={E4FE7A8B-4D2A-4359-B238-2B2BE1512246}</author>
    <author>tc={43DC2388-3546-49A3-A073-D026721B0873}</author>
    <author>tc={FABA84AA-C37B-4336-B1EE-7A5E70CE24AE}</author>
    <author>tc={54F419B7-0667-48BB-8A9C-D19D1B8EB15F}</author>
    <author>tc={24DC2710-2BAF-4CA0-A042-43B56D306DEE}</author>
    <author>tc={EB478BFD-2402-456B-898A-BD2349A0E650}</author>
    <author>tc={B854E505-68D2-4028-B487-5373AF8AF641}</author>
    <author>tc={A74F5C9C-5443-4AD1-9B0C-B7667FF0C0B0}</author>
    <author>tc={6EBA7EC1-98AF-47E6-9E37-660FEFC5B8A8}</author>
    <author>tc={D9B40975-2C01-46AD-98EC-7D62C3266F39}</author>
    <author>tc={19FB8D81-993F-405A-A8CE-0DEF848E524B}</author>
  </authors>
  <commentList>
    <comment ref="V12" authorId="0" shapeId="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S13" authorId="1" shapeId="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13" authorId="2" shapeId="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W24" authorId="3" shapeId="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V25" authorId="4" shapeId="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32" authorId="5" shapeId="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34" authorId="6" shapeId="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35" authorId="7" shapeId="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35" authorId="8" shapeId="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8" authorId="9" shapeId="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40" authorId="10" shapeId="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66" authorId="11" shapeId="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85" authorId="12" shapeId="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101" authorId="13" shapeId="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101" authorId="14" shapeId="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101" authorId="15"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1" authorId="16"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1" authorId="17"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14" authorId="18"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14" authorId="19"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14" authorId="20"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26" authorId="21" shapeId="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tc={EBE1E7D2-6EB8-4B92-8CE8-BB562C83E893}</author>
    <author>tc={593AFA9A-8DC4-4E71-AAA8-0645166E3F25}</author>
    <author>tc={E6E2D78D-4384-4561-939B-9BC7331F8BE8}</author>
    <author>tc={49FFCEA4-DB95-4205-AFF6-7460DD4E5BD6}</author>
    <author>tc={532E12BD-0998-418E-B570-F87A746D9747}</author>
    <author>tc={D06702F8-F5F4-41FB-BA11-B2023B5B68A7}</author>
    <author>tc={9443444D-0A20-425F-9300-C411DBC65A0D}</author>
    <author>tc={8773E616-7533-4D96-8216-0F45303BCB01}</author>
    <author>tc={F4C081DF-9BF8-4221-BECE-CB42A30EB5BC}</author>
    <author>tc={FA85206C-2107-4C24-ACB7-B7A58E6685DD}</author>
    <author>tc={F748C468-F3C4-4E41-BF45-75E421D4EB9E}</author>
    <author>tc={1065F4CB-52AB-4B92-B793-654578199E67}</author>
    <author>tc={6EA59173-A6A4-4520-BC55-CD373EBDD6E4}</author>
    <author>tc={B7BB92B9-56AF-428A-90BE-8769E0F9A367}</author>
    <author>tc={F12C7BC9-1DAF-45BE-BFCA-781CDA4BC7CD}</author>
    <author>tc={54F6D9F3-8868-417E-999A-B95E2C1FC589}</author>
    <author>tc={8DA4ABCB-3EED-4DB4-A96F-296CD1D3D3EE}</author>
    <author>tc={1FB99C5A-E921-4C2B-94A6-469F8368DE8C}</author>
    <author>tc={71B63C0C-A14A-4CAA-AD37-D99BE7060ACF}</author>
    <author>tc={CE0F5DCB-3CCE-4E3D-A6E4-2AC8A4A5F19D}</author>
    <author>tc={B0E96582-484F-445D-8FF5-3592B5A172FA}</author>
    <author>tc={E6B5A35A-07FA-4F2B-9A9E-866D21A47917}</author>
    <author>tc={4A8F6F92-75ED-4D7D-9EAC-6799BA8D11ED}</author>
    <author>tc={BAC4C9C5-057D-4522-9D5B-345501733B13}</author>
    <author>tc={903D683D-E956-41A0-87A0-4A0ACF2A3EC0}</author>
    <author>tc={3EBCE0D2-6A48-4CE9-BC8C-5855F5261D1F}</author>
    <author>tc={48184811-5BD0-438A-8E38-4FDE0C8DFA8F}</author>
    <author>tc={D2748782-D0E6-49AC-8A19-1F2FBF9255CC}</author>
    <author>tc={A46F7C4F-6912-4219-A6BF-9B291D29572E}</author>
    <author>tc={76E953CB-BD49-43CF-8F2D-8BFB47D725D7}</author>
    <author>tc={8FB584A5-2B54-4AD8-94A1-F46A717E4FE5}</author>
    <author>tc={65B2F617-D738-4757-983D-98D9DB3870FB}</author>
    <author>tc={0AC09EFD-8A54-444C-A82D-77111C533292}</author>
    <author>tc={1B45073C-05DE-4E50-B57C-9DA43CA3E5DB}</author>
    <author>tc={1EFE3D94-A914-4335-ADA0-94B1C8F72E64}</author>
    <author>tc={C31DCF28-75B2-4DBC-B036-BE5C96FD6331}</author>
    <author>tc={50A49FB6-37DC-43B3-965C-43A7195061F6}</author>
  </authors>
  <commentList>
    <comment ref="R8" authorId="0" shapeId="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V16" authorId="1" shapeId="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6" authorId="2" shapeId="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the comment in the previous cell.</t>
      </text>
    </comment>
    <comment ref="X16" authorId="3" shapeId="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a month late.</t>
      </text>
    </comment>
    <comment ref="Y16" authorId="4" shapeId="0">
      <text>
        <t>[Threaded comment]
Your version of Excel allows you to read this threaded comment; however, any edits to it will get removed if the file is opened in a newer version of Excel. Learn more: https://go.microsoft.com/fwlink/?linkid=870924
Comment:
    Drag this forward in August 2024 because we get corporate taxes a month late. </t>
      </text>
    </comment>
    <comment ref="Z16" authorId="5" shapeId="0">
      <text>
        <t>[Threaded comment]
Your version of Excel allows you to read this threaded comment; however, any edits to it will get removed if the file is opened in a newer version of Excel. Learn more: https://go.microsoft.com/fwlink/?linkid=870924
Comment:
    Drag this forward in November because we get taxes a month late. </t>
      </text>
    </comment>
    <comment ref="AC21" authorId="6" shapeId="0">
      <text>
        <t>[Threaded comment]
Your version of Excel allows you to read this threaded comment; however, any edits to it will get removed if the file is opened in a newer version of Excel. Learn more: https://go.microsoft.com/fwlink/?linkid=870924
Comment:
    For all state taxes, (lines 21,23,24), Change Y to AC when data come in</t>
      </text>
    </comment>
    <comment ref="V25" authorId="7" shapeId="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25" authorId="8" shapeId="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in the previous cell.</t>
      </text>
    </comment>
    <comment ref="X25" authorId="9" shapeId="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one month late.</t>
      </text>
    </comment>
    <comment ref="Y25" authorId="10" shapeId="0">
      <text>
        <t>[Threaded comment]
Your version of Excel allows you to read this threaded comment; however, any edits to it will get removed if the file is opened in a newer version of Excel. Learn more: https://go.microsoft.com/fwlink/?linkid=870924
Comment:
    Drag this forward in August because we get corporate taxes a month late.</t>
      </text>
    </comment>
    <comment ref="Z25" authorId="11" shapeId="0">
      <text>
        <t>[Threaded comment]
Your version of Excel allows you to read this threaded comment; however, any edits to it will get removed if the file is opened in a newer version of Excel. Learn more: https://go.microsoft.com/fwlink/?linkid=870924
Comment:
    Drag this forward in November because we get taxes a month late.</t>
      </text>
    </comment>
    <comment ref="K39" authorId="12" shapeId="0">
      <text>
        <t>[Threaded comment]
Your version of Excel allows you to read this threaded comment; however, any edits to it will get removed if the file is opened in a newer version of Excel. Learn more: https://go.microsoft.com/fwlink/?linkid=870924
Comment:
    We adjusted these growth rates upward because CBO expected taxes to fall gradually but instead they fell quickly.</t>
      </text>
    </comment>
    <comment ref="K43" authorId="13" shapeId="0">
      <text>
        <t>[Threaded comment]
Your version of Excel allows you to read this threaded comment; however, any edits to it will get removed if the file is opened in a newer version of Excel. Learn more: https://go.microsoft.com/fwlink/?linkid=870924
Comment:
    We reduced the CBO growth rate from 36% to 10% because it seemed anomolously high</t>
      </text>
    </comment>
    <comment ref="L43" authorId="14" shapeId="0">
      <text>
        <t>[Threaded comment]
Your version of Excel allows you to read this threaded comment; however, any edits to it will get removed if the file is opened in a newer version of Excel. Learn more: https://go.microsoft.com/fwlink/?linkid=870924
Comment:
    We increased the CBO growth rate to account for our large adjustment in the previous year</t>
      </text>
    </comment>
    <comment ref="M43" authorId="15" shapeId="0">
      <text>
        <t>[Threaded comment]
Your version of Excel allows you to read this threaded comment; however, any edits to it will get removed if the file is opened in a newer version of Excel. Learn more: https://go.microsoft.com/fwlink/?linkid=870924
Comment:
    Another additional add factor, similar to comment to the left</t>
      </text>
    </comment>
    <comment ref="D59" authorId="16" shapeId="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12
Reply:
    Feb 2024 CBO Budget Projections Table 1-1 Row 10
Reply:
    June 2024 CBO Budget Projections Table 1-1 Row 10</t>
      </text>
    </comment>
    <comment ref="M59" authorId="17" shapeId="0">
      <text>
        <t>[Threaded comment]
Your version of Excel allows you to read this threaded comment; however, any edits to it will get removed if the file is opened in a newer version of Excel. Learn more: https://go.microsoft.com/fwlink/?linkid=870924
Comment:
    Added CBO estimate to counterfactual from TCJA NOT expiring in https://www.cbo.gov/publication/60271
We also subtracted an addition 30, which is roughly half of the 48+11 from investment.</t>
      </text>
    </comment>
    <comment ref="D60" authorId="18" shapeId="0">
      <text>
        <t>[Threaded comment]
Your version of Excel allows you to read this threaded comment; however, any edits to it will get removed if the file is opened in a newer version of Excel. Learn more: https://go.microsoft.com/fwlink/?linkid=870924
Comment:
    February 2023 Budget Projections Table 1 Row 13
Reply:
    These are now May 2023 Budget Projections Table 1 row 13
Reply:
    February 2024 CBO Budget Projections Table 1-1 Row 11
Reply:
    June 2024 CBO Budget Projections Table 1-1 Row 11</t>
      </text>
    </comment>
    <comment ref="D61" authorId="19" shapeId="0">
      <text>
        <t>[Threaded comment]
Your version of Excel allows you to read this threaded comment; however, any edits to it will get removed if the file is opened in a newer version of Excel. Learn more: https://go.microsoft.com/fwlink/?linkid=870924
Comment:
    Not updated June 2024. I could not find in the budget projections.</t>
      </text>
    </comment>
    <comment ref="D62" authorId="20" shapeId="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
Reply:
    February 2024 CBO Budget Projections Table 1-7 Row 14
Reply:
    June 2024 CBO Revenue Projections by Category, Revenue Projections, Row 14</t>
      </text>
    </comment>
    <comment ref="D63" authorId="21" shapeId="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
Reply:
    February 2024 CBO Budget Projections Table 1-7, row 16
Reply:
    June 2024 CBO Revenue Projections, Revenue Projections Sheet, Row 16</t>
      </text>
    </comment>
    <comment ref="D64" authorId="22" shapeId="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14
Reply:
    February 2023 CBO Budget Projections Table 1-1, row 12
Reply:
    June 2024 CBO Budget projections table 1-1 row 12</t>
      </text>
    </comment>
    <comment ref="M64" authorId="23" shapeId="0">
      <text>
        <t>[Threaded comment]
Your version of Excel allows you to read this threaded comment; however, any edits to it will get removed if the file is opened in a newer version of Excel. Learn more: https://go.microsoft.com/fwlink/?linkid=870924
Comment:
    See comment in M56 on using CBO estimate of TCJA not expiring
</t>
      </text>
    </comment>
    <comment ref="D82" authorId="24"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
Reply:
    July 2023 now
Reply:
    This is now February 2024 CBO Economic Projections Fiscal Year Sheet, row 94
Reply:
    June 2024 Econ projections Fiscal Year sheet row 94. Pasted for 2021 onward</t>
      </text>
    </comment>
    <comment ref="D83" authorId="25"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
Reply:
    July 2023 now
Reply:
    This is now February 2024 CBO Economic Projections Fiscal Year Table row, row 98
Reply:
    June 2024 Econ projections Fiscal Year sheet row 98. Pasted for 2021 onward</t>
      </text>
    </comment>
    <comment ref="D84" authorId="26"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
Reply:
    July now
Reply:
    February 2024 CBO Economic Projections, Fiscal Year Table, row 118
Reply:
    June 2024 CBO Economic Projections, Fiscal Year Table, row 118 pasted from 2021 onward</t>
      </text>
    </comment>
    <comment ref="D85" authorId="27"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
Reply:
    July now
Reply:
    This is now February 2024 CBO Economic Projections Fiscal Year Table, row 112
Reply:
    June 2024 CBO Economic Projections Fiscal Year Table, row 112 from 2021 onward</t>
      </text>
    </comment>
    <comment ref="D106" authorId="28"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
Reply:
    Same table and row, July 2023
Reply:
    February 2024 CBO Economic Projections Quarterly Table, row 98
Reply:
    Ju 2024 economic projections quarterly table row 98 pasted from 2021 Q1 onward</t>
      </text>
    </comment>
    <comment ref="D107" authorId="29"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
Reply:
    Same table and row, July 2023
Reply:
    February 2024 CBO Economic Projections quarterly tables, row 100
Reply:
    June 2024 CBO Economic Projections Quarterly table row 100 from 2021 Q1 onward</t>
      </text>
    </comment>
    <comment ref="D108" authorId="30"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
Reply:
    Same table and row, July 2023
Reply:
    This is now February 2024 CBO Economic Projections Quarterly Table, row 118
Reply:
    June 2024 CBO Economic Projections Quarterly Table, row 118 from 2021 Q1 onward
</t>
      </text>
    </comment>
    <comment ref="D109" authorId="31" shapeId="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
Reply:
    Same table and row, July 2023
Reply:
    February 2024 CBO Economic Projections quarterly table row 114 corporate profits domestic
Reply:
    June 2024 CBO Economic Projections quarterly table row 114 corporate profits domestic with IVA and CCAdj, from 2021 Q1 onward
</t>
      </text>
    </comment>
    <comment ref="U132" authorId="32" shapeId="0">
      <text>
        <t>[Threaded comment]
Your version of Excel allows you to read this threaded comment; however, any edits to it will get removed if the file is opened in a newer version of Excel. Learn more: https://go.microsoft.com/fwlink/?linkid=870924
Comment:
    I can't drag these over because of circular references.</t>
      </text>
    </comment>
    <comment ref="V135" authorId="33" shapeId="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35" authorId="34" shapeId="0">
      <text>
        <t>[Threaded comment]
Your version of Excel allows you to read this threaded comment; however, any edits to it will get removed if the file is opened in a newer version of Excel. Learn more: https://go.microsoft.com/fwlink/?linkid=870924
Comment:
    Drag forward in November by same logic as in previous cell.</t>
      </text>
    </comment>
    <comment ref="X135" authorId="35" shapeId="0">
      <text>
        <t>[Threaded comment]
Your version of Excel allows you to read this threaded comment; however, any edits to it will get removed if the file is opened in a newer version of Excel. Learn more: https://go.microsoft.com/fwlink/?linkid=870924
Comment:
    Drag forward in February because we get Q4 Data 1 month late.</t>
      </text>
    </comment>
    <comment ref="Y135" authorId="36" shapeId="0">
      <text>
        <t>[Threaded comment]
Your version of Excel allows you to read this threaded comment; however, any edits to it will get removed if the file is opened in a newer version of Excel. Learn more: https://go.microsoft.com/fwlink/?linkid=870924
Comment:
    Drag forward in August because we get the data a month late. </t>
      </text>
    </comment>
    <comment ref="Z135" authorId="37" shapeId="0">
      <text>
        <t>[Threaded comment]
Your version of Excel allows you to read this threaded comment; however, any edits to it will get removed if the file is opened in a newer version of Excel. Learn more: https://go.microsoft.com/fwlink/?linkid=870924
Comment:
    Drag this forward in November because we get taxes a month late. </t>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tc={0DF18CD1-DDA4-4936-9B9E-36F885A8A9DF}</author>
    <author>tc={9DDFDF05-CB8A-4154-92B5-FB4AFBAE30F8}</author>
    <author>tc={C72DB8C1-80AB-49EE-8306-B3882C563DE7}</author>
    <author>tc={65400755-1E7E-45CD-B1D4-DAC1E9F13C96}</author>
    <author>tc={2342851E-1027-489D-A9C9-2E8A800F814B}</author>
    <author>tc={7C559531-A861-49AD-8365-07F57C6BE5A0}</author>
  </authors>
  <commentList>
    <comment ref="B62" authorId="0" shapeId="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 ref="B64" authorId="1" shapeId="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116
Reply:
    February 2024 CBO Economic Projections, Quarterly Table, Line 118
Reply:
    June 2024 CBO Economic Projections, Quarterly Table, Line 118 pasted from 2021 Q1 onward</t>
      </text>
    </comment>
    <comment ref="B65" authorId="2" shapeId="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127
Reply:
    July 2023 CBO Economic Projections, Quarterly Table Line 129
Reply:
    June 2024 CBO Economic Projections, Quarterly Table Line 129 from 2021 Q1 onward</t>
      </text>
    </comment>
    <comment ref="B66" authorId="3" shapeId="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129
Reply:
    February 2024 Economic Projections, Quarterly Table line 131
Reply:
    June  2024 Economic Projections, Quarterly Table line 131 from 2021 Q1 onward
</t>
      </text>
    </comment>
    <comment ref="B67" authorId="4" shapeId="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139
Reply:
    February 2024 CBO Economic Projections, Quarterly Table, row 141
Reply:
    June 2024 CBO Economic Projections, Quarterly Table, row 141 from 2021 Q1 onward</t>
      </text>
    </comment>
    <comment ref="B68" authorId="5" shapeId="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150
Reply:
    February 2024 CBO Economic Projections, Quarterly Table, Line 152
Reply:
    June 2024 CBO Economic Projections, Quarterly Table, Line 152 from 2021 Q1 onward</t>
      </text>
    </comment>
    <comment ref="B69" authorId="6" shapeId="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152
Reply:
    This is now February 2024 economic Projections, Quarterly Table, row 154</t>
      </text>
    </comment>
  </commentList>
</comments>
</file>

<file path=xl/comments32.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33.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<sst xmlns="http://schemas.openxmlformats.org/spreadsheetml/2006/main" count="2598" uniqueCount="2598">
  <si>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</si>
  <si>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</si>
  <si>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</si>
  <si>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</si>
  <si>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</si>
  <si>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</si>
  <si>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</si>
  <si>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</si>
  <si>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</si>
  <si>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</si>
  <si>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</si>
  <si>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</si>
  <si>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</si>
  <si>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</si>
  <si>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</si>
  <si>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</si>
  <si>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</si>
  <si>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</si>
  <si>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</si>
  <si>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</si>
  <si>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</si>
  <si>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</si>
  <si>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</si>
  <si>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</si>
  <si>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</si>
  <si>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</si>
  <si>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</si>
  <si>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</si>
  <si>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</si>
  <si>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</si>
  <si>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</si>
  <si>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</si>
  <si>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</si>
  <si>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</si>
  <si>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</si>
  <si>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</si>
  <si>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</si>
  <si>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</si>
  <si>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</si>
  <si>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</si>
  <si>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</si>
  <si>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</si>
  <si>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</si>
  <si>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</si>
  <si>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</si>
  <si>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</si>
  <si>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</si>
  <si>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</si>
  <si>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</si>
  <si>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</si>
  <si>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</si>
  <si>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</si>
  <si>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</si>
  <si>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</si>
  <si>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</si>
  <si>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</si>
  <si>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</si>
  <si>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</si>
  <si>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</si>
  <si>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</si>
  <si>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</si>
  <si>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</si>
  <si>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</si>
  <si>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</si>
  <si>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</si>
  <si>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</si>
  <si>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</si>
  <si>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</si>
  <si>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</si>
  <si>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</si>
  <si>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</si>
  <si>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</si>
  <si>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</si>
  <si>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</si>
  <si>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</si>
  <si>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</si>
  <si>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</si>
  <si>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</si>
  <si>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</si>
  <si>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</si>
  <si>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</si>
  <si>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</si>
  <si>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</si>
  <si>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</si>
  <si>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</si>
  <si>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</si>
  <si>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</si>
  <si>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</si>
  <si>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</si>
  <si>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</si>
  <si>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</si>
  <si>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</si>
  <si>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</si>
  <si>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</si>
  <si>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</si>
  <si>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</si>
  <si>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</si>
  <si>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</si>
  <si>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</si>
  <si>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</si>
  <si>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</si>
  <si>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</si>
  <si>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</si>
  <si>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</si>
  <si>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</si>
  <si>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</si>
  <si>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</si>
  <si>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</si>
  <si>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</si>
  <si>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</si>
  <si>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</si>
  <si>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</si>
  <si>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</si>
  <si>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</si>
  <si>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</si>
  <si>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</si>
  <si>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</si>
  <si>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</si>
  <si>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</si>
  <si>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</si>
  <si>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</si>
  <si>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</si>
  <si>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</si>
  <si>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</si>
  <si>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</si>
  <si>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</si>
  <si>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</si>
  <si>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</si>
  <si>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</si>
  <si>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</si>
  <si>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</si>
  <si>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</si>
  <si>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</si>
  <si>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</si>
  <si>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</si>
  <si>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</si>
  <si>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</si>
  <si>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</si>
  <si>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</si>
  <si>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</si>
  <si>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</si>
  <si>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</si>
  <si>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</si>
  <si>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</si>
  <si>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</si>
  <si>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</si>
  <si>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</si>
  <si>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</si>
  <si>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</si>
  <si>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</si>
  <si>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</si>
  <si>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</si>
  <si>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</si>
  <si>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</si>
  <si>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</si>
  <si>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</si>
  <si>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</si>
  <si>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</si>
  <si>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</si>
  <si>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</si>
  <si>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</si>
  <si>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</si>
  <si>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</si>
  <si>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</si>
  <si>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</si>
  <si>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</si>
  <si>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</si>
  <si>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</si>
  <si>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</si>
  <si>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</si>
  <si>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</si>
  <si>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</si>
  <si>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</si>
  <si>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</si>
  <si>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</si>
  <si>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</si>
  <si>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</si>
  <si>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</si>
  <si>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</si>
  <si>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</si>
  <si>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</si>
  <si>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</si>
  <si>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</si>
  <si>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</si>
  <si>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</si>
  <si>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</si>
  <si>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</si>
  <si>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</si>
  <si>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</si>
  <si>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</si>
  <si>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</si>
  <si>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</si>
  <si>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</si>
  <si>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</si>
  <si>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</si>
  <si>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</si>
  <si>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</si>
  <si>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</si>
  <si>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</si>
  <si>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</si>
  <si>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</si>
  <si>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</si>
  <si>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</si>
  <si>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</si>
  <si>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</si>
  <si>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</si>
  <si>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</si>
  <si>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</si>
  <si>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</si>
  <si>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</si>
  <si>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</si>
  <si>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</si>
  <si>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</si>
  <si>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</si>
  <si>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</si>
  <si>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</si>
  <si>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</si>
  <si>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</si>
  <si>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</si>
  <si>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</si>
  <si>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</si>
  <si>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</si>
  <si>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</si>
  <si>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</si>
  <si>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</si>
  <si>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</si>
  <si>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</si>
  <si>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</si>
  <si>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</si>
  <si>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</si>
  <si>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</si>
  <si>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</si>
  <si>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</si>
  <si>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</si>
  <si>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</si>
  <si>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</si>
  <si>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</si>
  <si>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</si>
  <si>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</si>
  <si>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</si>
  <si>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q1</t>
  </si>
  <si>
    <t>q2</t>
  </si>
  <si>
    <t>Less: Personal current taxes</t>
  </si>
  <si>
    <t>Less: Personal outlays</t>
  </si>
  <si>
    <t>Equals: Personal saving</t>
  </si>
  <si>
    <t>Data on this table will be superseded by updated estimates.</t>
  </si>
  <si>
    <t>Source: U.S. Bureau of Economic Analysis</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</si>
  <si>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</si>
  <si>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</si>
  <si>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</si>
  <si>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</si>
  <si>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</si>
  <si>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</si>
  <si>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</si>
  <si>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</si>
  <si>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</si>
  <si>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</si>
  <si>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</si>
  <si>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</si>
  <si>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</si>
  <si>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</si>
  <si>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</si>
  <si>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</si>
  <si>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</si>
  <si>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</si>
  <si>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</si>
  <si>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</si>
  <si>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</si>
  <si>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</si>
  <si>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</si>
  <si>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</si>
  <si>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</si>
  <si>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</si>
  <si>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</si>
  <si>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</si>
  <si>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</si>
  <si>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</si>
  <si>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</si>
  <si>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</si>
  <si>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</si>
  <si>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</si>
  <si>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</si>
  <si>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</si>
  <si>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</si>
  <si>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</si>
  <si>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</si>
  <si>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</si>
  <si>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</si>
  <si>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</si>
  <si>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</si>
  <si>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</si>
  <si>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</si>
  <si>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</si>
  <si>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</si>
  <si>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</si>
  <si>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</si>
  <si>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</si>
  <si>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</si>
  <si>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</si>
  <si>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</si>
  <si>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</si>
  <si>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</si>
  <si>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</si>
  <si>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</si>
  <si>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</si>
  <si>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</si>
  <si>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</si>
  <si>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</si>
  <si>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</si>
  <si>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</si>
  <si>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</si>
  <si>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</si>
  <si>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</si>
  <si>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</si>
  <si>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</si>
  <si>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</si>
  <si>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</si>
  <si>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</si>
  <si>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</si>
  <si>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</si>
  <si>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</si>
  <si>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</si>
  <si>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</si>
  <si>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</si>
  <si>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</si>
  <si>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</si>
  <si>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</si>
  <si>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</si>
  <si>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</si>
  <si>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</si>
  <si>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</si>
  <si>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</si>
  <si>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</si>
  <si>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</si>
  <si>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</si>
  <si>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</si>
  <si>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</si>
  <si>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</si>
  <si>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</si>
  <si>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</si>
  <si>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</si>
  <si>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</si>
  <si>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</si>
  <si>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</si>
  <si>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</si>
  <si>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</si>
  <si>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</si>
  <si>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</si>
  <si>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</si>
  <si>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</si>
  <si>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</si>
  <si>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</si>
  <si>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</si>
  <si>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</si>
  <si>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</si>
  <si>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</si>
  <si>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</si>
  <si>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</si>
  <si>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</si>
  <si>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</si>
  <si>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</si>
  <si>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</si>
  <si>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</si>
  <si>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</si>
  <si>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</si>
  <si>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</si>
  <si>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</si>
  <si>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</si>
  <si>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</si>
  <si>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</si>
  <si>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</si>
  <si>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</si>
  <si>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</si>
  <si>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</si>
  <si>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</si>
  <si>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</si>
  <si>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</si>
  <si>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</si>
  <si>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</si>
  <si>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</si>
  <si>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</si>
  <si>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</si>
  <si>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</si>
  <si>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</si>
  <si>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</si>
  <si>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</si>
  <si>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</si>
  <si>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</si>
  <si>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</si>
  <si>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</si>
  <si>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</si>
  <si>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</si>
  <si>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</si>
  <si>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</si>
  <si>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</si>
  <si>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</si>
  <si>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</si>
  <si>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</si>
  <si>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</si>
  <si>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</si>
  <si>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</si>
  <si>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</si>
  <si>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</si>
  <si>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</si>
  <si>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</si>
  <si>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</si>
  <si>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</si>
  <si>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</si>
  <si>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</si>
  <si>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</si>
  <si>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</si>
  <si>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</si>
  <si>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</si>
  <si>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</si>
  <si>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</si>
  <si>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</si>
  <si>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</si>
  <si>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</si>
  <si>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</si>
  <si>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</si>
  <si>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</si>
  <si>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</si>
  <si>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</si>
  <si>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</si>
  <si>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</si>
  <si>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</si>
  <si>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</si>
  <si>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</si>
  <si>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</si>
  <si>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</si>
  <si>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</si>
  <si>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</si>
  <si>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</si>
  <si>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</si>
  <si>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</si>
  <si>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</si>
  <si>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</si>
  <si>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</si>
  <si>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</si>
  <si>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</si>
  <si>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</si>
  <si>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</si>
  <si>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</si>
  <si>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</si>
  <si>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</si>
  <si>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</si>
  <si>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</si>
  <si>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</si>
  <si>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</si>
  <si>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</si>
  <si>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</si>
  <si>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</si>
  <si>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</si>
  <si>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</si>
  <si>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</si>
  <si>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</si>
  <si>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</si>
  <si>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</si>
  <si>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</si>
  <si>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</si>
  <si>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</si>
  <si>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</si>
  <si>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</si>
  <si>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</si>
  <si>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</si>
  <si>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</si>
  <si>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</si>
  <si>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</si>
  <si>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</si>
  <si>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</si>
  <si>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</si>
  <si>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</si>
  <si>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</si>
  <si>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</si>
  <si>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</si>
  <si>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</si>
  <si>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</si>
  <si>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</si>
  <si>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</si>
  <si>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</si>
  <si>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</si>
  <si>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</si>
  <si>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</si>
  <si>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</si>
  <si>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</si>
  <si>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</si>
  <si>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</si>
  <si>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</si>
  <si>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</si>
  <si>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</si>
  <si>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</si>
  <si>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Payroll</t>
  </si>
  <si>
    <t>Excise + Customs</t>
  </si>
  <si>
    <t>BEA Data FY Averages</t>
  </si>
  <si>
    <t>Monthly Taxes from Personal Income Release (just to check feasibility of our forecast)</t>
  </si>
  <si>
    <t>Social Insurance Contributions</t>
  </si>
  <si>
    <t>Personal current taxes</t>
  </si>
  <si>
    <t>Comparing the BEA and CBO tax revenues</t>
  </si>
  <si>
    <t>Ratio: BEA/CBO</t>
  </si>
  <si>
    <t>"Taxable Personal Income"</t>
  </si>
  <si>
    <t>Wages and Salaries</t>
  </si>
  <si>
    <t>Personal Consumption</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</si>
  <si>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</si>
  <si>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</si>
  <si>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</si>
  <si>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</si>
  <si>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</si>
  <si>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</si>
  <si>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</si>
  <si>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</si>
  <si>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</si>
  <si>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</si>
  <si>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</si>
  <si>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</si>
  <si>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</si>
  <si>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</si>
  <si>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</si>
  <si>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</si>
  <si>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</si>
  <si>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</si>
  <si>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</si>
  <si>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</si>
  <si>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</si>
  <si>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</si>
  <si>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</si>
  <si>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</si>
  <si>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</si>
  <si>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</si>
  <si>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</si>
  <si>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</si>
  <si>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</si>
  <si>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</si>
  <si>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</si>
  <si>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</si>
  <si>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</si>
  <si>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</si>
  <si>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</si>
  <si>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</si>
  <si>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</si>
  <si>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</si>
  <si>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</si>
  <si>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</si>
  <si>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</si>
  <si>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</si>
  <si>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</si>
  <si>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</si>
  <si>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</si>
  <si>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</si>
  <si>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</si>
  <si>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</si>
  <si>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</si>
  <si>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</si>
  <si>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</si>
  <si>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</si>
  <si>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</si>
  <si>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</si>
  <si>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</si>
  <si>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</si>
  <si>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</si>
  <si>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</si>
  <si>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</si>
  <si>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</si>
  <si>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</si>
  <si>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</si>
  <si>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</si>
  <si>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</si>
  <si>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</si>
  <si>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</si>
  <si>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</si>
  <si>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</si>
  <si>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</si>
  <si>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</si>
  <si>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</si>
  <si>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</si>
  <si>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</si>
  <si>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</si>
  <si>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</si>
  <si>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</si>
  <si>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</si>
  <si>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</si>
  <si>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</si>
  <si>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</si>
  <si>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</si>
  <si>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</si>
  <si>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</si>
  <si>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</si>
  <si>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</si>
  <si>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</si>
  <si>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</si>
  <si>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</si>
  <si>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</si>
  <si>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</si>
  <si>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</si>
  <si>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</si>
  <si>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</si>
  <si>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</si>
  <si>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</si>
  <si>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</si>
  <si>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</si>
  <si>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</si>
  <si>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</si>
  <si>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</si>
  <si>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</si>
  <si>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</si>
  <si>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</si>
  <si>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</si>
  <si>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</si>
  <si>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</si>
  <si>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</si>
  <si>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</si>
  <si>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</si>
  <si>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</si>
  <si>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</si>
  <si>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</si>
  <si>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</si>
  <si>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</si>
  <si>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</si>
  <si>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</si>
  <si>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</si>
  <si>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</si>
  <si>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</si>
  <si>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</si>
  <si>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</si>
  <si>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</si>
  <si>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</si>
  <si>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</si>
  <si>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</si>
  <si>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</si>
  <si>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</si>
  <si>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</si>
  <si>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</si>
  <si>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</si>
  <si>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</si>
  <si>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</si>
  <si>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</si>
  <si>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</si>
  <si>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</si>
  <si>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</si>
  <si>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</si>
  <si>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</si>
  <si>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</si>
  <si>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</si>
  <si>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</si>
  <si>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</si>
  <si>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</si>
  <si>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</si>
  <si>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</si>
  <si>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</si>
  <si>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</si>
  <si>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</si>
  <si>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</si>
  <si>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</si>
  <si>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</si>
  <si>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</si>
  <si>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</si>
  <si>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</si>
  <si>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</si>
  <si>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</si>
  <si>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</si>
  <si>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</si>
  <si>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</si>
  <si>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</si>
  <si>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</si>
  <si>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</si>
  <si>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</si>
  <si>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</si>
  <si>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</si>
  <si>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</si>
  <si>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</si>
  <si>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</si>
  <si>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</si>
  <si>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</si>
  <si>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</si>
  <si>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</si>
  <si>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</si>
  <si>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</si>
  <si>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</si>
  <si>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</si>
  <si>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</si>
  <si>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</si>
  <si>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</si>
  <si>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</si>
  <si>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</si>
  <si>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</si>
  <si>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</si>
  <si>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</si>
  <si>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</si>
  <si>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</si>
  <si>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</si>
  <si>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</si>
  <si>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</si>
  <si>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</si>
  <si>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</si>
  <si>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</si>
  <si>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</si>
  <si>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</si>
  <si>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</si>
  <si>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</si>
  <si>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</si>
  <si>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</si>
  <si>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</si>
  <si>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</si>
  <si>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</si>
  <si>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</si>
  <si>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</si>
  <si>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</si>
  <si>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</si>
  <si>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</si>
  <si>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</si>
  <si>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</si>
  <si>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</si>
  <si>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</si>
  <si>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</si>
  <si>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</si>
  <si>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</si>
  <si>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</si>
  <si>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</si>
  <si>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</si>
  <si>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</si>
  <si>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</si>
  <si>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</si>
  <si>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</si>
  <si>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</si>
  <si>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</si>
  <si>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</si>
  <si>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</si>
  <si>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</si>
  <si>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</si>
  <si>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</si>
  <si>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</si>
  <si>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</si>
  <si>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</si>
  <si>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</si>
  <si>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</si>
  <si>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</si>
  <si>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</si>
  <si>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</si>
  <si>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</si>
  <si>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</si>
  <si>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</si>
  <si>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</si>
  <si>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</si>
  <si>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</si>
  <si>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</si>
  <si>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</si>
  <si>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</si>
  <si>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</si>
  <si>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</si>
  <si>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</si>
  <si>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</si>
  <si>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</si>
  <si>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</si>
  <si>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</si>
  <si>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</si>
  <si>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</si>
  <si>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</si>
  <si>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</si>
  <si>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</si>
  <si>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</si>
  <si>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</si>
  <si>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</si>
  <si>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</si>
  <si>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</si>
  <si>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</si>
  <si>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</si>
  <si>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</si>
  <si>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</si>
  <si>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</si>
  <si>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</si>
  <si>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</si>
  <si>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</si>
  <si>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</si>
  <si>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</si>
  <si>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</si>
  <si>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</si>
  <si>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</si>
  <si>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</si>
  <si>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</si>
  <si>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</si>
  <si>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</si>
  <si>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</si>
  <si>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</si>
  <si>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</si>
  <si>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</si>
  <si>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</si>
  <si>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</si>
  <si>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</si>
  <si>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</si>
  <si>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</si>
  <si>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</si>
  <si>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</si>
  <si>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</si>
  <si>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</si>
  <si>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</si>
  <si>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</si>
  <si>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</si>
  <si>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</si>
  <si>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</si>
  <si>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</si>
  <si>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</si>
  <si>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</si>
  <si>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</si>
  <si>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</si>
  <si>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</si>
  <si>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</si>
  <si>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</si>
  <si>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</si>
  <si>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</si>
  <si>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</si>
  <si>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</si>
  <si>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</si>
  <si>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</si>
  <si>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</si>
  <si>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</si>
  <si>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</si>
  <si>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</si>
  <si>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</si>
  <si>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</si>
  <si>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</si>
  <si>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</si>
  <si>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</si>
  <si>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</si>
  <si>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</si>
  <si>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</si>
  <si>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</si>
  <si>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</si>
  <si>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</si>
  <si>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</si>
  <si>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</si>
  <si>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</si>
  <si>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</si>
  <si>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</si>
  <si>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</si>
  <si>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</si>
  <si>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</si>
  <si>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</si>
  <si>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</si>
  <si>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</si>
  <si>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</si>
  <si>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</si>
  <si>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</si>
  <si>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</si>
  <si>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</si>
  <si>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</si>
  <si>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</si>
  <si>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</si>
  <si>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</si>
  <si>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</si>
  <si>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</si>
  <si>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</si>
  <si>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</si>
  <si>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</si>
  <si>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</si>
  <si>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</si>
  <si>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</si>
  <si>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</si>
  <si>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</si>
  <si>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</si>
  <si>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</si>
  <si>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</si>
  <si>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</si>
  <si>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</si>
  <si>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</si>
  <si>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</si>
  <si>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</si>
  <si>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</si>
  <si>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</si>
  <si>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</si>
  <si>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</si>
  <si>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</si>
  <si>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</si>
  <si>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</si>
  <si>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</si>
  <si>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</si>
  <si>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</si>
  <si>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</si>
  <si>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</si>
  <si>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</si>
  <si>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</si>
  <si>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</si>
  <si>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</si>
  <si>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</si>
  <si>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</si>
  <si>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</si>
  <si>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</si>
  <si>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</si>
  <si>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</si>
  <si>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</si>
  <si>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</si>
  <si>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</si>
  <si>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</si>
  <si>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</si>
  <si>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Federal Share (FMAP)</t>
  </si>
  <si>
    <t>End of public health emergency</t>
  </si>
  <si>
    <t>Nonwage Income</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</si>
  <si>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</si>
  <si>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</si>
  <si>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</si>
  <si>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</si>
  <si>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</si>
  <si>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</si>
  <si>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</si>
  <si>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</si>
  <si>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</si>
  <si>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</si>
  <si>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</si>
  <si>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</si>
  <si>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</si>
  <si>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</si>
  <si>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</si>
  <si>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</si>
  <si>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</si>
  <si>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t>
  </si>
  <si>
    <t>Individual Income growth rate</t>
  </si>
  <si>
    <t>Social Insurance Contributions growth rate</t>
  </si>
  <si>
    <t>Production Taxes growth rate</t>
  </si>
  <si>
    <t>Corporate growth rate</t>
  </si>
  <si>
    <t>NIPA FY and forecast based on CBO growth rates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</si>
  <si>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</si>
  <si>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</si>
  <si>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</si>
  <si>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</si>
  <si>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</si>
  <si>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</si>
  <si>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</si>
  <si>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</si>
  <si>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</si>
  <si>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</si>
  <si>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</si>
  <si>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</si>
  <si>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</si>
  <si>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</si>
  <si>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</si>
  <si>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</si>
  <si>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</si>
  <si>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</si>
  <si>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</si>
  <si>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</si>
  <si>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</si>
  <si>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</si>
  <si>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</si>
  <si>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</si>
  <si>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</si>
  <si>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</si>
  <si>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</si>
  <si>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</si>
  <si>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</si>
  <si>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</si>
  <si>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</si>
  <si>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</si>
  <si>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</si>
  <si>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</si>
  <si>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</si>
  <si>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</si>
  <si>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</si>
  <si>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</si>
  <si>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</si>
  <si>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</si>
  <si>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</si>
  <si>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</si>
  <si>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</si>
  <si>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</si>
  <si>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</si>
  <si>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</si>
  <si>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</si>
  <si>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</si>
  <si>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</si>
  <si>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</si>
  <si>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</si>
  <si>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</si>
  <si>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</si>
  <si>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</si>
  <si>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</si>
  <si>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</si>
  <si>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</si>
  <si>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</si>
  <si>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</si>
  <si>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</si>
  <si>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</si>
  <si>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</si>
  <si>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</si>
  <si>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</si>
  <si>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</si>
  <si>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</si>
  <si>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</si>
  <si>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</si>
  <si>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</si>
  <si>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</si>
  <si>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</si>
  <si>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</si>
  <si>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</si>
  <si>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</si>
  <si>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</si>
  <si>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</si>
  <si>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</si>
  <si>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</si>
  <si>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</si>
  <si>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</si>
  <si>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</si>
  <si>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</si>
  <si>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</si>
  <si>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</si>
  <si>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</si>
  <si>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</si>
  <si>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</si>
  <si>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</si>
  <si>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</si>
  <si>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</si>
  <si>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</si>
  <si>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</si>
  <si>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</si>
  <si>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</si>
  <si>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</si>
  <si>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</si>
  <si>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</si>
  <si>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</si>
  <si>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</si>
  <si>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</si>
  <si>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</si>
  <si>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</si>
  <si>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</si>
  <si>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</si>
  <si>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</si>
  <si>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</si>
  <si>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</si>
  <si>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</si>
  <si>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</si>
  <si>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</si>
  <si>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</si>
  <si>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</si>
  <si>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</si>
  <si>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</si>
  <si>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</si>
  <si>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</si>
  <si>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</si>
  <si>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</si>
  <si>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</si>
  <si>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</si>
  <si>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</si>
  <si>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</si>
  <si>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</si>
  <si>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</si>
  <si>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</si>
  <si>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</si>
  <si>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</si>
  <si>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</si>
  <si>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</si>
  <si>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</si>
  <si>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</si>
  <si>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</si>
  <si>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</si>
  <si>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</si>
  <si>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</si>
  <si>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</si>
  <si>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</si>
  <si>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</si>
  <si>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</si>
  <si>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</si>
  <si>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</si>
  <si>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</si>
  <si>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</si>
  <si>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</si>
  <si>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</si>
  <si>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</si>
  <si>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</si>
  <si>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</si>
  <si>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</si>
  <si>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</si>
  <si>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</si>
  <si>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</si>
  <si>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</si>
  <si>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</si>
  <si>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</si>
  <si>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</si>
  <si>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</si>
  <si>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</si>
  <si>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</si>
  <si>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</si>
  <si>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</si>
  <si>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</si>
  <si>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</si>
  <si>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</si>
  <si>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</si>
  <si>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</si>
  <si>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</si>
  <si>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</si>
  <si>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</si>
  <si>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</si>
  <si>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</si>
  <si>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</si>
  <si>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</si>
  <si>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</si>
  <si>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</si>
  <si>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</si>
  <si>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</si>
  <si>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</si>
  <si>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</si>
  <si>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</si>
  <si>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</si>
  <si>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</si>
  <si>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</si>
  <si>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</si>
  <si>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</si>
  <si>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</si>
  <si>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</si>
  <si>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</si>
  <si>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</si>
  <si>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</si>
  <si>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</si>
  <si>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</si>
  <si>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</si>
  <si>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</si>
  <si>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</si>
  <si>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</si>
  <si>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</si>
  <si>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</si>
  <si>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</si>
  <si>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</si>
  <si>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</si>
  <si>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</si>
  <si>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</si>
  <si>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</si>
  <si>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</si>
  <si>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</si>
  <si>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</si>
  <si>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</si>
  <si>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</si>
  <si>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</si>
  <si>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</si>
  <si>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</si>
  <si>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</si>
  <si>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</si>
  <si>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</si>
  <si>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</si>
  <si>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</si>
  <si>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</si>
  <si>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</si>
  <si>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</si>
  <si>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</si>
  <si>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</si>
  <si>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</si>
  <si>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</si>
  <si>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</si>
  <si>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</si>
  <si>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</si>
  <si>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</si>
  <si>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</si>
  <si>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</si>
  <si>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</si>
  <si>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</si>
  <si>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</si>
  <si>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</si>
  <si>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</si>
  <si>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</si>
  <si>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</si>
  <si>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</si>
  <si>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</si>
  <si>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</si>
  <si>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</si>
  <si>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</si>
  <si>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</si>
  <si>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</si>
  <si>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</si>
  <si>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</si>
  <si>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</si>
  <si>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</si>
  <si>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</si>
  <si>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</si>
  <si>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</si>
  <si>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</si>
  <si>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</si>
  <si>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</si>
  <si>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</si>
  <si>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</si>
  <si>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</si>
  <si>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</si>
  <si>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</si>
  <si>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</si>
  <si>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</si>
  <si>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</si>
  <si>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</si>
  <si>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</si>
  <si>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</si>
  <si>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IRA investment grants</t>
  </si>
  <si>
    <t>Inflation Reduction Act (2022)</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</si>
  <si>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</si>
  <si>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</si>
  <si>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</si>
  <si>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</si>
  <si>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</si>
  <si>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</si>
  <si>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</si>
  <si>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</si>
  <si>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</si>
  <si>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</si>
  <si>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</si>
  <si>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</si>
  <si>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</si>
  <si>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</si>
  <si>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</si>
  <si>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</si>
  <si>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</si>
  <si>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</si>
  <si>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</si>
  <si>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</si>
  <si>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</si>
  <si>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</si>
  <si>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</si>
  <si>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</si>
  <si>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</si>
  <si>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</si>
  <si>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</si>
  <si>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</si>
  <si>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</si>
  <si>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</si>
  <si>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</si>
  <si>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</si>
  <si>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</si>
  <si>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</si>
  <si>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</si>
  <si>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</si>
  <si>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</si>
  <si>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</si>
  <si>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</si>
  <si>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</si>
  <si>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</si>
  <si>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</si>
  <si>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</si>
  <si>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</si>
  <si>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</si>
  <si>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</si>
  <si>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</si>
  <si>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</si>
  <si>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</si>
  <si>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</si>
  <si>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</si>
  <si>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</si>
  <si>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</si>
  <si>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</si>
  <si>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</si>
  <si>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</si>
  <si>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</si>
  <si>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</si>
  <si>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</si>
  <si>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</si>
  <si>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</si>
  <si>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</si>
  <si>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</si>
  <si>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</si>
  <si>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</si>
  <si>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</si>
  <si>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</si>
  <si>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</si>
  <si>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</si>
  <si>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</si>
  <si>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</si>
  <si>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</si>
  <si>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</si>
  <si>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</si>
  <si>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</si>
  <si>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</si>
  <si>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</si>
  <si>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</si>
  <si>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</si>
  <si>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</si>
  <si>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</si>
  <si>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</si>
  <si>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</si>
  <si>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</si>
  <si>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</si>
  <si>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</si>
  <si>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</si>
  <si>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</si>
  <si>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</si>
  <si>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</si>
  <si>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</si>
  <si>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</si>
  <si>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</si>
  <si>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</si>
  <si>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</si>
  <si>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</si>
  <si>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</si>
  <si>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</si>
  <si>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</si>
  <si>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</si>
  <si>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</si>
  <si>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</si>
  <si>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</si>
  <si>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</si>
  <si>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</si>
  <si>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</si>
  <si>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</si>
  <si>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</si>
  <si>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</si>
  <si>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</si>
  <si>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</si>
  <si>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</si>
  <si>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</si>
  <si>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</si>
  <si>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</si>
  <si>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</si>
  <si>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</si>
  <si>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</si>
  <si>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</si>
  <si>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</si>
  <si>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</si>
  <si>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</si>
  <si>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</si>
  <si>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</si>
  <si>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</si>
  <si>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</si>
  <si>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</si>
  <si>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</si>
  <si>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</si>
  <si>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</si>
  <si>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</si>
  <si>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</si>
  <si>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</si>
  <si>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</si>
  <si>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</si>
  <si>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</si>
  <si>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</si>
  <si>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</si>
  <si>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</si>
  <si>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</si>
  <si>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</si>
  <si>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</si>
  <si>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</si>
  <si>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</si>
  <si>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</si>
  <si>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</si>
  <si>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</si>
  <si>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</si>
  <si>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</si>
  <si>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</si>
  <si>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</si>
  <si>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</si>
  <si>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</si>
  <si>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</si>
  <si>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</si>
  <si>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</si>
  <si>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</si>
  <si>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</si>
  <si>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</si>
  <si>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</si>
  <si>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</si>
  <si>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</si>
  <si>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</si>
  <si>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</si>
  <si>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</si>
  <si>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</si>
  <si>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</si>
  <si>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</si>
  <si>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</si>
  <si>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</si>
  <si>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</si>
  <si>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</si>
  <si>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</si>
  <si>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</si>
  <si>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</si>
  <si>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</si>
  <si>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</si>
  <si>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</si>
  <si>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</si>
  <si>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</si>
  <si>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</si>
  <si>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</si>
  <si>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</si>
  <si>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</si>
  <si>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</si>
  <si>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</si>
  <si>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</si>
  <si>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</si>
  <si>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</si>
  <si>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</si>
  <si>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</si>
  <si>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</si>
  <si>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</si>
  <si>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</si>
  <si>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</si>
  <si>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</si>
  <si>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</si>
  <si>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</si>
  <si>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</si>
  <si>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</si>
  <si>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</si>
  <si>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</si>
  <si>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</si>
  <si>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</si>
  <si>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</si>
  <si>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</si>
  <si>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</si>
  <si>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</si>
  <si>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</si>
  <si>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</si>
  <si>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</si>
  <si>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</si>
  <si>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</si>
  <si>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</si>
  <si>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</si>
  <si>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</si>
  <si>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</si>
  <si>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</si>
  <si>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</si>
  <si>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</si>
  <si>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</si>
  <si>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</si>
  <si>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</si>
  <si>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</si>
  <si>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</si>
  <si>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</si>
  <si>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</si>
  <si>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</si>
  <si>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</si>
  <si>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</si>
  <si>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</si>
  <si>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</si>
  <si>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</si>
  <si>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</si>
  <si>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</si>
  <si>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</si>
  <si>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</si>
  <si>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</si>
  <si>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</si>
  <si>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</si>
  <si>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</si>
  <si>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</si>
  <si>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</si>
  <si>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</si>
  <si>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tax add factor</t>
  </si>
  <si>
    <t>Updated Nov-21</t>
  </si>
  <si>
    <t>Other legislation (what we haven't accounted for to make our underlying social benefits equal to the counterfactual underlying benefits) and add factor to match history</t>
  </si>
  <si>
    <t>SNAP due to COVID and Thrifty Food Plan (All, including ARP) (Table 2)</t>
  </si>
  <si>
    <t>SNAP due to COVID and Thrifty Food Plan</t>
  </si>
  <si>
    <t xml:space="preserve">Update the table in the Federal and State Purchases sheet by searching the lasgova, lalgova, and cpgs Haver codes, and entering in the most recent month of data. </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</si>
  <si>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</si>
  <si>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</si>
  <si>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</si>
  <si>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</si>
  <si>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</si>
  <si>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</si>
  <si>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</si>
  <si>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</si>
  <si>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</si>
  <si>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</si>
  <si>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</si>
  <si>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</si>
  <si>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</si>
  <si>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</si>
  <si>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</si>
  <si>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</si>
  <si>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</si>
  <si>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</si>
  <si>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</si>
  <si>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</si>
  <si>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</si>
  <si>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</si>
  <si>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</si>
  <si>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</si>
  <si>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</si>
  <si>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</si>
  <si>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</si>
  <si>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</si>
  <si>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</si>
  <si>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</si>
  <si>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</si>
  <si>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</si>
  <si>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</si>
  <si>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</si>
  <si>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</si>
  <si>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</si>
  <si>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</si>
  <si>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</si>
  <si>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</si>
  <si>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</si>
  <si>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</si>
  <si>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</si>
  <si>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</si>
  <si>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</si>
  <si>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</si>
  <si>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</si>
  <si>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</si>
  <si>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</si>
  <si>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</si>
  <si>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</si>
  <si>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</si>
  <si>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</si>
  <si>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</si>
  <si>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</si>
  <si>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</si>
  <si>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</si>
  <si>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</si>
  <si>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</si>
  <si>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</si>
  <si>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</si>
  <si>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</si>
  <si>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</si>
  <si>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</si>
  <si>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</si>
  <si>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</si>
  <si>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</si>
  <si>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</si>
  <si>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</si>
  <si>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</si>
  <si>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</si>
  <si>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</si>
  <si>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</si>
  <si>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</si>
  <si>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</si>
  <si>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</si>
  <si>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</si>
  <si>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</si>
  <si>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</si>
  <si>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</si>
  <si>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</si>
  <si>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</si>
  <si>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</si>
  <si>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</si>
  <si>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</si>
  <si>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</si>
  <si>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</si>
  <si>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</si>
  <si>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</si>
  <si>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</si>
  <si>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</si>
  <si>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</si>
  <si>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</si>
  <si>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</si>
  <si>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</si>
  <si>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</si>
  <si>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</si>
  <si>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</si>
  <si>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</si>
  <si>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</si>
  <si>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</si>
  <si>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</si>
  <si>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</si>
  <si>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</si>
  <si>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</si>
  <si>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</si>
  <si>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</si>
  <si>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</si>
  <si>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</si>
  <si>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</si>
  <si>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</si>
  <si>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</si>
  <si>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</si>
  <si>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</si>
  <si>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</si>
  <si>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</si>
  <si>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</si>
  <si>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</si>
  <si>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</si>
  <si>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</si>
  <si>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</si>
  <si>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</si>
  <si>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</si>
  <si>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</si>
  <si>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</si>
  <si>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</si>
  <si>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</si>
  <si>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</si>
  <si>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</si>
  <si>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</si>
  <si>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</si>
  <si>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</si>
  <si>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</si>
  <si>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</si>
  <si>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</si>
  <si>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</si>
  <si>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</si>
  <si>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</si>
  <si>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</si>
  <si>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</si>
  <si>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</si>
  <si>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</si>
  <si>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</si>
  <si>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</si>
  <si>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</si>
  <si>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</si>
  <si>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</si>
  <si>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</si>
  <si>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</si>
  <si>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</si>
  <si>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</si>
  <si>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</si>
  <si>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</si>
  <si>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</si>
  <si>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</si>
  <si>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</si>
  <si>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</si>
  <si>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</si>
  <si>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</si>
  <si>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</si>
  <si>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</si>
  <si>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</si>
  <si>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</si>
  <si>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</si>
  <si>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</si>
  <si>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</si>
  <si>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</si>
  <si>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</si>
  <si>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</si>
  <si>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</si>
  <si>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</si>
  <si>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</si>
  <si>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</si>
  <si>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</si>
  <si>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</si>
  <si>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</si>
  <si>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</si>
  <si>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</si>
  <si>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</si>
  <si>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</si>
  <si>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</si>
  <si>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</si>
  <si>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</si>
  <si>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</si>
  <si>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</si>
  <si>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</si>
  <si>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</si>
  <si>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</si>
  <si>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</si>
  <si>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</si>
  <si>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</si>
  <si>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</si>
  <si>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</si>
  <si>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</si>
  <si>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</si>
  <si>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</si>
  <si>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</si>
  <si>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</si>
  <si>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</si>
  <si>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</si>
  <si>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</si>
  <si>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</si>
  <si>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</si>
  <si>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</si>
  <si>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</si>
  <si>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</si>
  <si>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</si>
  <si>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</si>
  <si>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</si>
  <si>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</si>
  <si>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</si>
  <si>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</si>
  <si>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</si>
  <si>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</si>
  <si>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</si>
  <si>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</si>
  <si>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</si>
  <si>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</si>
  <si>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</si>
  <si>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</si>
  <si>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</si>
  <si>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</si>
  <si>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</si>
  <si>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</si>
  <si>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</si>
  <si>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</si>
  <si>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</si>
  <si>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</si>
  <si>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</si>
  <si>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</si>
  <si>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</si>
  <si>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</si>
  <si>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</si>
  <si>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</si>
  <si>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</si>
  <si>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</si>
  <si>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</si>
  <si>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</si>
  <si>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</si>
  <si>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</si>
  <si>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</si>
  <si>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</si>
  <si>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</si>
  <si>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</si>
  <si>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</si>
  <si>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</si>
  <si>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</si>
  <si>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</si>
  <si>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</si>
  <si>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</si>
  <si>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</si>
  <si>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</si>
  <si>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</si>
  <si>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</si>
  <si>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</si>
  <si>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</si>
  <si>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</si>
  <si>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</si>
  <si>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</si>
  <si>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</si>
  <si>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</si>
  <si>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 xml:space="preserve">CBO (original) </t>
  </si>
  <si>
    <t>CBO (with payment delay)</t>
  </si>
  <si>
    <t>Federal Tax Base Growth Rates</t>
  </si>
  <si>
    <t>jc_growth</t>
  </si>
  <si>
    <t>jgf_growth</t>
  </si>
  <si>
    <t>jgs_growth</t>
  </si>
  <si>
    <t>jgse_growth</t>
  </si>
  <si>
    <t>jgsi_growth</t>
  </si>
  <si>
    <t>Add factor for total medicaid</t>
  </si>
  <si>
    <t>NOT USED - GROWTH RATES OF BEA TAX BASES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</si>
  <si>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</si>
  <si>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</si>
  <si>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</si>
  <si>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</si>
  <si>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</si>
  <si>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</si>
  <si>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</si>
  <si>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</si>
  <si>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</si>
  <si>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Personal consumption expenditures</t>
  </si>
  <si>
    <t xml:space="preserve">    "c"</t>
  </si>
  <si>
    <t xml:space="preserve">    "gf"</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</si>
  <si>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</si>
  <si>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</si>
  <si>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</si>
  <si>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</si>
  <si>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</si>
  <si>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</si>
  <si>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</si>
  <si>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</si>
  <si>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</si>
  <si>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</si>
  <si>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</si>
  <si>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</si>
  <si>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</si>
  <si>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</si>
  <si>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</si>
  <si>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HISTORY - BEA data</t>
  </si>
  <si>
    <t>Table 1a (uses cbo variables for forecast period in table 1)</t>
  </si>
  <si>
    <t>Quarterly (do not touch)</t>
  </si>
  <si>
    <t>Social insurance add factor</t>
  </si>
  <si>
    <t>2022</t>
  </si>
  <si>
    <t>Goods</t>
  </si>
  <si>
    <t>Services</t>
  </si>
  <si>
    <t>Addenda:</t>
  </si>
  <si>
    <t>PROJECTION -- CBO forecast</t>
  </si>
  <si>
    <t>Consumption add factor</t>
  </si>
  <si>
    <t>Federal purchases add factor</t>
  </si>
  <si>
    <t>State purchases add factor</t>
  </si>
  <si>
    <t>Consumption grants add factor</t>
  </si>
  <si>
    <t>Investment grants add factor</t>
  </si>
  <si>
    <t>PROJECTION (CBO forecast plus any add factors)</t>
  </si>
  <si>
    <t>2021</t>
  </si>
  <si>
    <t xml:space="preserve">This sheet allows us to see how the raw inputs to the FIM have changed; it can help us parse out which changes to our forecast are due to BEA data and which are due to our own formulas. </t>
  </si>
  <si>
    <t>February 2023 CBO Unemployment Rate Projection</t>
  </si>
  <si>
    <t>Add factor for corporate income tax</t>
  </si>
  <si>
    <t>NOT USED (DOES NOT INCLUDE PAYMENT DELAYS)</t>
  </si>
  <si>
    <t>Personal income add factor</t>
  </si>
  <si>
    <r>
      <t>July</t>
    </r>
    <r>
      <rPr>
        <vertAlign val="superscript"/>
        <sz val="11"/>
        <rFont val="Calibri"/>
        <family val="2"/>
      </rPr>
      <t xml:space="preserve"> r</t>
    </r>
    <r>
      <rPr>
        <sz val="11"/>
        <rFont val="Calibri"/>
        <family val="2"/>
      </rPr>
      <t/>
    </r>
  </si>
  <si>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</si>
  <si>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</si>
  <si>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</si>
  <si>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</si>
  <si>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</si>
  <si>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</si>
  <si>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</si>
  <si>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</si>
  <si>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</si>
  <si>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</si>
  <si>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r>
      <t>Employer contributions for employee pension and insurance funds</t>
    </r>
    <r>
      <rPr>
        <vertAlign val="superscript"/>
        <sz val="11"/>
        <rFont val="Calibri"/>
        <family val="2"/>
      </rPr>
      <t xml:space="preserve"> 1</t>
    </r>
  </si>
  <si>
    <t>Employer contributions for government social insurance</t>
  </si>
  <si>
    <t>Proprietors' income with inventory valuation and capital consumption adjustments</t>
  </si>
  <si>
    <t>Farm</t>
  </si>
  <si>
    <t>Nonfarm</t>
  </si>
  <si>
    <t>Rental income of persons with capital consumption adjustment</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</si>
  <si>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</si>
  <si>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</si>
  <si>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</si>
  <si>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</si>
  <si>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</si>
  <si>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2</t>
    </r>
  </si>
  <si>
    <r>
      <t>Medicare</t>
    </r>
    <r>
      <rPr>
        <vertAlign val="superscript"/>
        <sz val="11"/>
        <rFont val="Calibri"/>
        <family val="2"/>
      </rPr>
      <t xml:space="preserve"> 3</t>
    </r>
  </si>
  <si>
    <t>Veterans' benefits</t>
  </si>
  <si>
    <t>Other current transfer receipts, from business (net)</t>
  </si>
  <si>
    <t>Less: Contributions for government social insurance, domestic</t>
  </si>
  <si>
    <t>Equals: Disposable personal income</t>
  </si>
  <si>
    <t>Durable goods</t>
  </si>
  <si>
    <t>Nondurable goods</t>
  </si>
  <si>
    <r>
      <t>Personal interest payments</t>
    </r>
    <r>
      <rPr>
        <vertAlign val="superscript"/>
        <sz val="11"/>
        <rFont val="Calibri"/>
        <family val="2"/>
      </rPr>
      <t xml:space="preserve"> 4</t>
    </r>
  </si>
  <si>
    <t>Personal current transfer payments</t>
  </si>
  <si>
    <t>To government</t>
  </si>
  <si>
    <t>To the rest of the world (net)</t>
  </si>
  <si>
    <t>Personal saving as a percentage of disposable personal income</t>
  </si>
  <si>
    <r>
      <t>Personal income excluding current transfer receipts, billions of chained (2012) dollars</t>
    </r>
    <r>
      <rPr>
        <vertAlign val="superscript"/>
        <sz val="11"/>
        <rFont val="Calibri"/>
        <family val="2"/>
      </rPr>
      <t xml:space="preserve"> 5</t>
    </r>
  </si>
  <si>
    <t>Disposable personal income:</t>
  </si>
  <si>
    <r>
      <t>Total, billions of chained (2012) dollars</t>
    </r>
    <r>
      <rPr>
        <vertAlign val="superscript"/>
        <sz val="11"/>
        <rFont val="Calibri"/>
        <family val="2"/>
      </rPr>
      <t xml:space="preserve"> 5</t>
    </r>
  </si>
  <si>
    <t>Per capita:</t>
  </si>
  <si>
    <t>Current dollars</t>
  </si>
  <si>
    <t>Chained (2012) dollars</t>
  </si>
  <si>
    <r>
      <t>Population (midperiod, thousands)</t>
    </r>
    <r>
      <rPr>
        <vertAlign val="superscript"/>
        <sz val="11"/>
        <rFont val="Calibri"/>
        <family val="2"/>
      </rPr>
      <t xml:space="preserve"> 6</t>
    </r>
  </si>
  <si>
    <t>p Preliminary</t>
  </si>
  <si>
    <t>r Revised. Revisions include changes to series affected by the incorporation of revised wage and salary estimates for the third quarter of 2022.</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</si>
  <si>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</si>
  <si>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</si>
  <si>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</si>
  <si>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</si>
  <si>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</si>
  <si>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</si>
  <si>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 xml:space="preserve">CBO projection of social security </t>
  </si>
  <si>
    <r>
      <t xml:space="preserve">Counterfactual Social Benefits linear growth factor </t>
    </r>
    <r>
      <rPr>
        <i/>
        <sz val="11"/>
        <color theme="1"/>
        <rFont val="Arial"/>
        <family val="2"/>
      </rPr>
      <t>(based on growth Q1-Q4 2019 growth)</t>
    </r>
  </si>
  <si>
    <r>
      <t xml:space="preserve">Social Security COLA adjustment amount </t>
    </r>
    <r>
      <rPr>
        <i/>
        <sz val="11"/>
        <color theme="1"/>
        <rFont val="Arial"/>
        <family val="2"/>
      </rPr>
      <t>(percentage*social security_[t-1])</t>
    </r>
  </si>
  <si>
    <t>Total Social Security linear growth factor</t>
  </si>
  <si>
    <t>Total Counterfactual Social Benefits growth</t>
  </si>
  <si>
    <t>Adjustment to CBO UR</t>
  </si>
  <si>
    <r>
      <t>Social Security linear growth factor</t>
    </r>
    <r>
      <rPr>
        <i/>
        <sz val="11"/>
        <color theme="1"/>
        <rFont val="Arial"/>
        <family val="2"/>
      </rPr>
      <t xml:space="preserve"> (hardcoded-judgemental)</t>
    </r>
  </si>
  <si>
    <r>
      <t xml:space="preserve">Social Security COLA adjustment </t>
    </r>
    <r>
      <rPr>
        <i/>
        <sz val="11"/>
        <color theme="1"/>
        <rFont val="Arial"/>
        <family val="2"/>
      </rPr>
      <t>(one time percentage added to total benefits)</t>
    </r>
  </si>
  <si>
    <t>Table 1. Personal Income and Its Disposition (Months)</t>
  </si>
  <si>
    <t>Row Labels</t>
  </si>
  <si>
    <t>Qtr1</t>
  </si>
  <si>
    <t>Qtr2</t>
  </si>
  <si>
    <t>Qtr3</t>
  </si>
  <si>
    <t>Qtr4</t>
  </si>
  <si>
    <t>Average of Monthly UR</t>
  </si>
  <si>
    <t>2023</t>
  </si>
  <si>
    <t>2024</t>
  </si>
  <si>
    <t>2025</t>
  </si>
  <si>
    <t>2026</t>
  </si>
  <si>
    <t>Quarter (helper row)</t>
  </si>
  <si>
    <t>Year (helper row)</t>
  </si>
  <si>
    <t>Prepare the Forecast Comparison and Forecast sheets</t>
  </si>
  <si>
    <t>The forecast comparison sheet shows us how much our forecast (what is read into the code) has changed since the last update, in level and percent differences.</t>
  </si>
  <si>
    <t>Table 1: BEA and CBO -- historical data are read in and formulas should be updated when there's a new quarter update</t>
  </si>
  <si>
    <t>Prepare the Historical Overrides and deflators_override sheets</t>
  </si>
  <si>
    <t>We have a few overrides to historical data that we include in these sheets</t>
  </si>
  <si>
    <t>Our projection of UR (based on CBO)</t>
  </si>
  <si>
    <t>Aug.</t>
  </si>
  <si>
    <t>Sept.</t>
  </si>
  <si>
    <t>In the Historical Overrides sheet, add the new quarter to the last column and drag the formulas to the right. In the deflators_override sheet, delete the first column. Add a new quarter to the last column and drag the formula over to the right. (all the quarters in this sheet should be in the forecast period)</t>
  </si>
  <si>
    <r>
      <t xml:space="preserve">Methodology: </t>
    </r>
    <r>
      <rPr>
        <sz val="11"/>
        <color theme="1"/>
        <rFont val="Arial"/>
        <family val="2"/>
      </rPr>
      <t xml:space="preserve">We take Haver's historical investment grants data and hold grants flat at the FY2020 average. </t>
    </r>
  </si>
  <si>
    <t>*note that the medicaid annual growth rate has to be switched to the new fy in q4</t>
  </si>
  <si>
    <r>
      <t>Oct.</t>
    </r>
    <r>
      <rPr>
        <vertAlign val="superscript"/>
        <sz val="11"/>
        <rFont val="Calibri"/>
        <family val="2"/>
      </rPr>
      <t xml:space="preserve"> r</t>
    </r>
    <r>
      <rPr>
        <sz val="11"/>
        <rFont val="Calibri"/>
        <family val="2"/>
      </rPr>
      <t/>
    </r>
  </si>
  <si>
    <r>
      <t>Nov.</t>
    </r>
    <r>
      <rPr>
        <vertAlign val="superscript"/>
        <sz val="11"/>
        <rFont val="Calibri"/>
        <family val="2"/>
      </rPr>
      <t xml:space="preserve"> r</t>
    </r>
    <r>
      <rPr>
        <sz val="11"/>
        <rFont val="Calibri"/>
        <family val="2"/>
      </rPr>
      <t/>
    </r>
  </si>
  <si>
    <r>
      <t>Dec.</t>
    </r>
    <r>
      <rPr>
        <vertAlign val="superscript"/>
        <sz val="11"/>
        <rFont val="Calibri"/>
        <family val="2"/>
      </rPr>
      <t xml:space="preserve"> r</t>
    </r>
    <r>
      <rPr>
        <sz val="11"/>
        <rFont val="Calibri"/>
        <family val="2"/>
      </rPr>
      <t/>
    </r>
  </si>
  <si>
    <t>Medicare add factor</t>
  </si>
  <si>
    <t>https://www.cbo.gov/system/files/2023-03/58983-IDR.pdf</t>
  </si>
  <si>
    <t>On supreme court decision:</t>
  </si>
  <si>
    <t>Total Unemployment Insurance (Federal + State)</t>
  </si>
  <si>
    <t>ARP rebate checks</t>
  </si>
  <si>
    <t>non-ARP rebate checks</t>
  </si>
  <si>
    <t>Eventual 1828</t>
  </si>
  <si>
    <t>(Residual) eventual 1970</t>
  </si>
  <si>
    <t>CTC + UI + Medicare</t>
  </si>
  <si>
    <t>everything else "we've accounted for in detail" (pandemic) = rebate checks (ARP and non-ARP) + ARP other direct aid + SNAP + PPP to NPISH</t>
  </si>
  <si>
    <t>Portion of Social Benefits we've accounted for CTC + UI + medicare pre-pandemic + all other pandemic stuff we've accounted for</t>
  </si>
  <si>
    <t>used in code</t>
  </si>
  <si>
    <t>CTC + UI + Medicare (pre-pandemic stuff we've "accounted for")</t>
  </si>
  <si>
    <t>Everything we've accounted for</t>
  </si>
  <si>
    <t>HAVER</t>
  </si>
  <si>
    <t>(RESIDUAL) Everything we haven't accounted for</t>
  </si>
  <si>
    <t>Quarterly Real Tax Change</t>
  </si>
  <si>
    <t>PCE Deflator</t>
  </si>
  <si>
    <t>Nominal Corporate Tax Change</t>
  </si>
  <si>
    <t>Federal Reserve Bank of St. Louis</t>
  </si>
  <si>
    <t>observation_date</t>
  </si>
  <si>
    <t>Code</t>
  </si>
  <si>
    <t>Spreadsheet</t>
  </si>
  <si>
    <t>Federal Social Benefits from Haver</t>
  </si>
  <si>
    <t>U.I.</t>
  </si>
  <si>
    <t>-</t>
  </si>
  <si>
    <t>Nonprofit Provider Relief Fund</t>
  </si>
  <si>
    <t>Child Tax Credit</t>
  </si>
  <si>
    <t>+</t>
  </si>
  <si>
    <t>SNAP due to COVID</t>
  </si>
  <si>
    <t>Other Vulnerable Excluding SNAP</t>
  </si>
  <si>
    <t>Inflation Reduction Act</t>
  </si>
  <si>
    <t>Code Transfers Contains:</t>
  </si>
  <si>
    <t>Federal Health Outlays</t>
  </si>
  <si>
    <t>ARP Federal Aid to Small Businesses</t>
  </si>
  <si>
    <t>Code definition of Federal Social Benefits</t>
  </si>
  <si>
    <t>Taken out with override</t>
  </si>
  <si>
    <t>Student Loans</t>
  </si>
  <si>
    <t>State Health Outlays</t>
  </si>
  <si>
    <t>Other transfers never included in Federal Social Benefits</t>
  </si>
  <si>
    <t>This is equal to Federal Social Benefits MINUS U.I., Medicare, Rebate Checks, Nonprofit Provider Relief Fund, Other Vulnerable Excluding SNAP, ARP Other Direct Aid, and Inflation Reduction Act</t>
  </si>
  <si>
    <t>This is equal to Federal Social Benefits MINUS U.I., Medicare, Rebate Checks, and Nonprofit Provider Relief Fund before override</t>
  </si>
  <si>
    <t>NIPA consistent corporate taxes</t>
  </si>
  <si>
    <t>Data (Billions)</t>
  </si>
  <si>
    <t>Supply Side IRA Override</t>
  </si>
  <si>
    <t>supply_side_ira_override</t>
  </si>
  <si>
    <t>supply_side_ira</t>
  </si>
  <si>
    <t>March</t>
  </si>
  <si>
    <t>Federal Student Loans Override</t>
  </si>
  <si>
    <t>federal_student_loans_override</t>
  </si>
  <si>
    <t>Personal add factor</t>
  </si>
  <si>
    <t>Individual income growth rate Hutchins Center adjustment</t>
  </si>
  <si>
    <t>Federal + State Non-Corporate</t>
  </si>
  <si>
    <t>what we thought it would be</t>
  </si>
  <si>
    <t>what it actually was</t>
  </si>
  <si>
    <r>
      <t>April</t>
    </r>
    <r>
      <rPr>
        <vertAlign val="superscript"/>
        <sz val="11"/>
        <rFont val="Calibri"/>
        <family val="2"/>
      </rPr>
      <t xml:space="preserve"> r</t>
    </r>
    <r>
      <rPr>
        <sz val="11"/>
        <rFont val="Calibri"/>
        <family val="2"/>
      </rPr>
      <t/>
    </r>
  </si>
  <si>
    <r>
      <t>May</t>
    </r>
    <r>
      <rPr>
        <vertAlign val="superscript"/>
        <sz val="11"/>
        <rFont val="Calibri"/>
        <family val="2"/>
      </rPr>
      <t xml:space="preserve"> r</t>
    </r>
    <r>
      <rPr>
        <sz val="11"/>
        <rFont val="Calibri"/>
        <family val="2"/>
      </rPr>
      <t/>
    </r>
  </si>
  <si>
    <t>Deflators (annualized)</t>
  </si>
  <si>
    <t>these are measured as percentage point diffs</t>
  </si>
  <si>
    <t>state local</t>
  </si>
  <si>
    <t>state + local</t>
  </si>
  <si>
    <t>June</t>
  </si>
  <si>
    <t>July</t>
  </si>
  <si>
    <t>Consumption (CBO)</t>
  </si>
  <si>
    <t>FIM consumption deflator forecast</t>
  </si>
  <si>
    <t>consumption deflator add factor</t>
  </si>
  <si>
    <t xml:space="preserve">2024 Q1 </t>
  </si>
  <si>
    <t xml:space="preserve">2026 Q1 </t>
  </si>
  <si>
    <t>lasgova@usecon</t>
  </si>
  <si>
    <t>purchases deflator add factor</t>
  </si>
  <si>
    <t>Federal + State Personal</t>
  </si>
  <si>
    <t>Federal + State Social Insurance</t>
  </si>
  <si>
    <t>Supply side ira</t>
  </si>
  <si>
    <r>
      <t xml:space="preserve">Methodology: Assume75% of increase over 2019 levels is due to legislation. </t>
    </r>
    <r>
      <rPr>
        <sz val="11"/>
        <color theme="1"/>
        <rFont val="Arial"/>
        <family val="2"/>
      </rPr>
      <t xml:space="preserve">	USE GS estimates (read from chart) 		https://publishing.gs.com/content/research/en/reports/2023/08/18/f5dffb24-0fd6-48a4-8b5b-724c33d4268b.html	     Add on for equipment using Goldman Sachs estimate - assume delay is 3 quarters		   Assume levels off after Q2 of 2025			    Note that an MPC of (1, 0, 0) is applied to all of the values in the code													
												</t>
    </r>
    <r>
      <rPr>
        <b/>
        <sz val="11"/>
        <color theme="1"/>
        <rFont val="Arial"/>
        <family val="2"/>
      </rPr>
      <t xml:space="preserve">											
																							</t>
    </r>
  </si>
  <si>
    <t>2024 Q1 initial update</t>
  </si>
  <si>
    <t>2024 Q1 first revision</t>
  </si>
  <si>
    <t>We haven't put in the CBO rate because the CBO assumes the TCJA expires</t>
  </si>
  <si>
    <t>Customs</t>
  </si>
  <si>
    <t>Excise</t>
  </si>
  <si>
    <t>Corporate Profits with IVA and CCAdj</t>
  </si>
  <si>
    <t>Taxable Personal Income</t>
  </si>
  <si>
    <t>June 2024 CBO Unemployment Rate Projection</t>
  </si>
  <si>
    <t>June 2024 CBO Projection of Federal Purchases</t>
  </si>
  <si>
    <t>June 2024 CBO Federal Purchases Growth</t>
  </si>
  <si>
    <t>June 2024 CBO Projection of State and Local purchases</t>
  </si>
  <si>
    <t>June 2024 CBO State and Local Purchases Growth</t>
  </si>
  <si>
    <t>Judgmental Growth Rate</t>
  </si>
  <si>
    <t>June 2024 CBO Projection of Federal Medicaid Outlays</t>
  </si>
  <si>
    <t>Note from Lorae in June 2024: These are almost the same as the former estimate</t>
  </si>
  <si>
    <t>June 2024 CBO Annual Medicare Spending</t>
  </si>
  <si>
    <t>Note from Lorae June 2024: 2024 and 2025 projections are up by about 50 B!</t>
  </si>
  <si>
    <t>*Note from Lorae June 2024: income taxes are up by 200ish</t>
  </si>
  <si>
    <t>June 2024 CBO Projections of Federal Taxes (Fiscal Years)</t>
  </si>
  <si>
    <t>June 2024 CBO projection of the annual tax base</t>
  </si>
  <si>
    <t>June 2024 CBO Tax Base Quarterly Projections</t>
  </si>
  <si>
    <t xml:space="preserve"> Corporate Profits</t>
  </si>
  <si>
    <t>Personal Consumption Expenditures</t>
  </si>
  <si>
    <t>June 2024 CBO economic release</t>
  </si>
  <si>
    <t>Federal government consumption expenditures</t>
  </si>
  <si>
    <t>State and local government consumption expenditures</t>
  </si>
  <si>
    <t>Real Personal consumption expenditures, chained 2017 dollars</t>
  </si>
  <si>
    <t>Real Federal government consumption expenditures, chained 2017 dollars</t>
  </si>
  <si>
    <t>Real State and local government consumption expenditures, chained 2017</t>
  </si>
  <si>
    <t>Dec.</t>
  </si>
  <si>
    <t>Percentage point</t>
  </si>
  <si>
    <t>percent</t>
  </si>
  <si>
    <t xml:space="preserve">June 2024 CBO projection of social security </t>
  </si>
  <si>
    <t xml:space="preserve">2021 Q1 </t>
  </si>
  <si>
    <t xml:space="preserve">2022 Q1 </t>
  </si>
  <si>
    <t xml:space="preserve">2023 Q1 </t>
  </si>
  <si>
    <r>
      <t>Nov.</t>
    </r>
    <r>
      <rPr>
        <vertAlign val="superscript"/>
        <sz val="11"/>
        <rFont val="Calibri"/>
        <family val="2"/>
      </rPr>
      <t xml:space="preserve"> </t>
    </r>
  </si>
  <si>
    <t>Yes</t>
  </si>
  <si>
    <t>https://apps.bea.gov/iTable/?reqid=19&amp;step=3&amp;isuri=1&amp;1921=survey&amp;1903=11&amp;_gl=1*1m1fzad*_ga*MjA3ODA2MTA4MS4xNzE3MDcwOTIy*_ga_J4698JNNFT*MTcyMTk5OTU0Mi4xMy4xLjE3MjIwMDEzMTMuMzEuMC4w#eyJhcHBpZCI6MTksInN0ZXBzIjpbMSwyLDNdLCJkYXRhIjpbWyJOSVBBX1RhYmxlX0xpc3QiLCI4MSJdLFsiQ2F0ZWdvcmllcyIsIlN1cnZleSJdXX0=</t>
  </si>
  <si>
    <t xml:space="preserve">PCE deflator (2.8.4 top line) </t>
  </si>
  <si>
    <t>Supply side Ira</t>
  </si>
  <si>
    <t>Goldman used to say 3x but I am shaving it down some until we see some evidence.</t>
  </si>
  <si>
    <t>Real 2022 Dollars</t>
  </si>
  <si>
    <t>equipment spending starts 2 years later, is equal to 2 times investment, and takes 4 quarters</t>
  </si>
  <si>
    <t>Read of GS Graph</t>
  </si>
  <si>
    <t>Average by quarter</t>
  </si>
  <si>
    <t xml:space="preserve">structures </t>
  </si>
  <si>
    <t>equipment</t>
  </si>
  <si>
    <t>adjust to match goldman timing a bit better</t>
  </si>
  <si>
    <t>Total spending $2022</t>
  </si>
  <si>
    <t>Convert to $2017 $</t>
  </si>
  <si>
    <t>FRED Graph Observations</t>
  </si>
  <si>
    <t>Federal Reserve Economic Data</t>
  </si>
  <si>
    <t>Link: https://fred.stlouisfed.org</t>
  </si>
  <si>
    <t>Help: https://fredhelp.stlouisfed.org</t>
  </si>
  <si>
    <t xml:space="preserve">This is the deflator Treausry suggest. I don't know what GS used. </t>
  </si>
  <si>
    <t>Economic Research Division</t>
  </si>
  <si>
    <t>https://home.treasury.gov/news/featured-stories/unpacking-the-boom-in-us-construction-of-manufacturing-facilities</t>
  </si>
  <si>
    <t>WPUID612</t>
  </si>
  <si>
    <t>Producer Price Index by Commodity: Intermediate Demand by Commodity Type: Materials and Components for Construction, Index 1982=100, Annual, Not Seasonally Adjusted</t>
  </si>
  <si>
    <t>Frequency: Annual</t>
  </si>
  <si>
    <t xml:space="preserve">This graph can be found in the FIM folder in a pdf called US Economics Analyst_mid-Year Capex OUtlook </t>
  </si>
  <si>
    <t>Old quarterly real tax change</t>
  </si>
  <si>
    <t>April</t>
  </si>
  <si>
    <r>
      <t>Aug.</t>
    </r>
    <r>
      <rPr>
        <vertAlign val="superscript"/>
        <sz val="11"/>
        <rFont val="Calibri"/>
        <family val="2"/>
      </rPr>
      <t xml:space="preserve"> p</t>
    </r>
    <r>
      <rPr>
        <sz val="11"/>
        <rFont val="Calibri"/>
        <family val="2"/>
      </rPr>
      <t/>
    </r>
  </si>
  <si>
    <t>add 13</t>
  </si>
  <si>
    <t xml:space="preserve">add 3 </t>
  </si>
  <si>
    <t>Unemployment Insurance Add Factor</t>
  </si>
  <si>
    <t>2024 Q2 Second revision (September)</t>
  </si>
  <si>
    <t>2024 Q3 Initial release (October)</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</si>
  <si>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</si>
  <si>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</si>
  <si>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</si>
  <si>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</si>
  <si>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</si>
  <si>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</si>
  <si>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</si>
  <si>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</si>
  <si>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</si>
  <si>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</si>
  <si>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</si>
  <si>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</si>
  <si>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</si>
  <si>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</si>
  <si>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</si>
  <si>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</si>
  <si>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</si>
  <si>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</si>
  <si>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</si>
  <si>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</si>
  <si>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</si>
  <si>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</si>
  <si>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</si>
  <si>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</si>
  <si>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</si>
  <si>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</si>
  <si>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</si>
  <si>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</si>
  <si>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</si>
  <si>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</si>
  <si>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</si>
  <si>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</si>
  <si>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</si>
  <si>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</si>
  <si>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</si>
  <si>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</si>
  <si>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</si>
  <si>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</si>
  <si>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</si>
  <si>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</si>
  <si>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</si>
  <si>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</si>
  <si>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</si>
  <si>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</si>
  <si>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</si>
  <si>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</si>
  <si>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</si>
  <si>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</si>
  <si>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</si>
  <si>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</si>
  <si>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</si>
  <si>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</si>
  <si>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</si>
  <si>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</si>
  <si>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</si>
  <si>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</si>
  <si>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</si>
  <si>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</si>
  <si>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</si>
  <si>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</si>
  <si>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</si>
  <si>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</si>
  <si>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</si>
  <si>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</si>
  <si>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</si>
  <si>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</si>
  <si>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</si>
  <si>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</si>
  <si>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</si>
  <si>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</si>
  <si>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</si>
  <si>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</si>
  <si>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</si>
  <si>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</si>
  <si>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</si>
  <si>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</si>
  <si>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</si>
  <si>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</si>
  <si>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</si>
  <si>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</si>
  <si>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</si>
  <si>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</si>
  <si>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</si>
  <si>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</si>
  <si>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</si>
  <si>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</si>
  <si>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</si>
  <si>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</si>
  <si>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</si>
  <si>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</si>
  <si>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</si>
  <si>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</si>
  <si>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</si>
  <si>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</si>
  <si>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</si>
  <si>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</si>
  <si>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</si>
  <si>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</si>
  <si>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</si>
  <si>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</si>
  <si>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</si>
  <si>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</si>
  <si>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</si>
  <si>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</si>
  <si>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</si>
  <si>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</si>
  <si>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</si>
  <si>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</si>
  <si>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</si>
  <si>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</si>
  <si>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</si>
  <si>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</si>
  <si>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</si>
  <si>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</si>
  <si>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</si>
  <si>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</si>
  <si>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</si>
  <si>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</si>
  <si>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</si>
  <si>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</si>
  <si>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</si>
  <si>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</si>
  <si>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</si>
  <si>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</si>
  <si>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</si>
  <si>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</si>
  <si>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</si>
  <si>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</si>
  <si>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</si>
  <si>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</si>
  <si>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</si>
  <si>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</si>
  <si>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</si>
  <si>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</si>
  <si>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</si>
  <si>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</si>
  <si>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</si>
  <si>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</si>
  <si>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</si>
  <si>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</si>
  <si>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</si>
  <si>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</si>
  <si>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</si>
  <si>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</si>
  <si>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</si>
  <si>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</si>
  <si>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</si>
  <si>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</si>
  <si>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</si>
  <si>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</si>
  <si>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</si>
  <si>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</si>
  <si>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</si>
  <si>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</si>
  <si>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</si>
  <si>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</si>
  <si>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</si>
  <si>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</si>
  <si>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</si>
  <si>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</si>
  <si>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</si>
  <si>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</si>
  <si>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</si>
  <si>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</si>
  <si>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</si>
  <si>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</si>
  <si>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</si>
  <si>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</si>
  <si>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</si>
  <si>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</si>
  <si>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</si>
  <si>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</si>
  <si>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</si>
  <si>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</si>
  <si>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</si>
  <si>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</si>
  <si>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</si>
  <si>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</si>
  <si>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</si>
  <si>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</si>
  <si>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</si>
  <si>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</si>
  <si>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</si>
  <si>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</si>
  <si>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</si>
  <si>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</si>
  <si>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</si>
  <si>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</si>
  <si>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</si>
  <si>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</si>
  <si>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</si>
  <si>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</si>
  <si>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</si>
  <si>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</si>
  <si>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</si>
  <si>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</si>
  <si>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</si>
  <si>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</si>
  <si>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</si>
  <si>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</si>
  <si>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</si>
  <si>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</si>
  <si>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</si>
  <si>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</si>
  <si>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</si>
  <si>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</si>
  <si>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</si>
  <si>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</si>
  <si>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</si>
  <si>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</si>
  <si>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</si>
  <si>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</si>
  <si>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</si>
  <si>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</si>
  <si>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</si>
  <si>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</si>
  <si>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</si>
  <si>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</si>
  <si>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2024 Q2</t>
  </si>
  <si>
    <t>2024 Q3</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</si>
  <si>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</si>
  <si>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</si>
  <si>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</si>
  <si>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</si>
  <si>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</si>
  <si>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</si>
  <si>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</si>
  <si>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</si>
  <si>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</si>
  <si>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</si>
  <si>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</si>
  <si>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</si>
  <si>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</si>
  <si>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</si>
  <si>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</si>
  <si>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</si>
  <si>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</si>
  <si>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</si>
  <si>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</si>
  <si>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</si>
  <si>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</si>
  <si>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</si>
  <si>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</si>
  <si>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</si>
  <si>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</si>
  <si>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</si>
  <si>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</si>
  <si>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</si>
  <si>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</si>
  <si>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</si>
  <si>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</si>
  <si>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</si>
  <si>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</si>
  <si>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</si>
  <si>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</si>
  <si>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</si>
  <si>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</si>
  <si>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</si>
  <si>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</si>
  <si>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</si>
  <si>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</si>
  <si>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</si>
  <si>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</si>
  <si>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</si>
  <si>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</si>
  <si>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</si>
  <si>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</si>
  <si>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</si>
  <si>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</si>
  <si>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</si>
  <si>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</si>
  <si>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</si>
  <si>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</si>
  <si>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</si>
  <si>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</si>
  <si>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</si>
  <si>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</si>
  <si>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</si>
  <si>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</si>
  <si>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</si>
  <si>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</si>
  <si>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</si>
  <si>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</si>
  <si>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</si>
  <si>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</si>
  <si>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</si>
  <si>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</si>
  <si>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</si>
  <si>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</si>
  <si>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</si>
  <si>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</si>
  <si>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</si>
  <si>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</si>
  <si>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</si>
  <si>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</si>
  <si>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</si>
  <si>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</si>
  <si>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</si>
  <si>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</si>
  <si>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</si>
  <si>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</si>
  <si>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</si>
  <si>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</si>
  <si>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</si>
  <si>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</si>
  <si>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</si>
  <si>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</si>
  <si>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</si>
  <si>
    <t xml:space="preserve">name</t>
  </si>
  <si>
    <t xml:space="preserve">1970 Q1</t>
  </si>
  <si>
    <t xml:space="preserve">1970 Q2</t>
  </si>
  <si>
    <t xml:space="preserve">1970 Q3</t>
  </si>
  <si>
    <t xml:space="preserve">1970 Q4</t>
  </si>
  <si>
    <t xml:space="preserve">1971 Q1</t>
  </si>
  <si>
    <t xml:space="preserve">1971 Q2</t>
  </si>
  <si>
    <t xml:space="preserve">1971 Q3</t>
  </si>
  <si>
    <t xml:space="preserve">1971 Q4</t>
  </si>
  <si>
    <t xml:space="preserve">1972 Q1</t>
  </si>
  <si>
    <t xml:space="preserve">1972 Q2</t>
  </si>
  <si>
    <t xml:space="preserve">1972 Q3</t>
  </si>
  <si>
    <t xml:space="preserve">1972 Q4</t>
  </si>
  <si>
    <t xml:space="preserve">1973 Q1</t>
  </si>
  <si>
    <t xml:space="preserve">1973 Q2</t>
  </si>
  <si>
    <t xml:space="preserve">1973 Q3</t>
  </si>
  <si>
    <t xml:space="preserve">1973 Q4</t>
  </si>
  <si>
    <t xml:space="preserve">1974 Q1</t>
  </si>
  <si>
    <t xml:space="preserve">1974 Q2</t>
  </si>
  <si>
    <t xml:space="preserve">1974 Q3</t>
  </si>
  <si>
    <t xml:space="preserve">1974 Q4</t>
  </si>
  <si>
    <t xml:space="preserve">1975 Q1</t>
  </si>
  <si>
    <t xml:space="preserve">1975 Q2</t>
  </si>
  <si>
    <t xml:space="preserve">1975 Q3</t>
  </si>
  <si>
    <t xml:space="preserve">1975 Q4</t>
  </si>
  <si>
    <t xml:space="preserve">1976 Q1</t>
  </si>
  <si>
    <t xml:space="preserve">1976 Q2</t>
  </si>
  <si>
    <t xml:space="preserve">1976 Q3</t>
  </si>
  <si>
    <t xml:space="preserve">1976 Q4</t>
  </si>
  <si>
    <t xml:space="preserve">1977 Q1</t>
  </si>
  <si>
    <t xml:space="preserve">1977 Q2</t>
  </si>
  <si>
    <t xml:space="preserve">1977 Q3</t>
  </si>
  <si>
    <t xml:space="preserve">1977 Q4</t>
  </si>
  <si>
    <t xml:space="preserve">1978 Q1</t>
  </si>
  <si>
    <t xml:space="preserve">1978 Q2</t>
  </si>
  <si>
    <t xml:space="preserve">1978 Q3</t>
  </si>
  <si>
    <t xml:space="preserve">1978 Q4</t>
  </si>
  <si>
    <t xml:space="preserve">1979 Q1</t>
  </si>
  <si>
    <t xml:space="preserve">1979 Q2</t>
  </si>
  <si>
    <t xml:space="preserve">1979 Q3</t>
  </si>
  <si>
    <t xml:space="preserve">1979 Q4</t>
  </si>
  <si>
    <t xml:space="preserve">1980 Q1</t>
  </si>
  <si>
    <t xml:space="preserve">1980 Q2</t>
  </si>
  <si>
    <t xml:space="preserve">1980 Q3</t>
  </si>
  <si>
    <t xml:space="preserve">1980 Q4</t>
  </si>
  <si>
    <t xml:space="preserve">1981 Q1</t>
  </si>
  <si>
    <t xml:space="preserve">1981 Q2</t>
  </si>
  <si>
    <t xml:space="preserve">1981 Q3</t>
  </si>
  <si>
    <t xml:space="preserve">1981 Q4</t>
  </si>
  <si>
    <t xml:space="preserve">1982 Q1</t>
  </si>
  <si>
    <t xml:space="preserve">1982 Q2</t>
  </si>
  <si>
    <t xml:space="preserve">1982 Q3</t>
  </si>
  <si>
    <t xml:space="preserve">1982 Q4</t>
  </si>
  <si>
    <t xml:space="preserve">1983 Q1</t>
  </si>
  <si>
    <t xml:space="preserve">1983 Q2</t>
  </si>
  <si>
    <t xml:space="preserve">1983 Q3</t>
  </si>
  <si>
    <t xml:space="preserve">1983 Q4</t>
  </si>
  <si>
    <t xml:space="preserve">1984 Q1</t>
  </si>
  <si>
    <t xml:space="preserve">1984 Q2</t>
  </si>
  <si>
    <t xml:space="preserve">1984 Q3</t>
  </si>
  <si>
    <t xml:space="preserve">1984 Q4</t>
  </si>
  <si>
    <t xml:space="preserve">1985 Q1</t>
  </si>
  <si>
    <t xml:space="preserve">1985 Q2</t>
  </si>
  <si>
    <t xml:space="preserve">1985 Q3</t>
  </si>
  <si>
    <t xml:space="preserve">1985 Q4</t>
  </si>
  <si>
    <t xml:space="preserve">1986 Q1</t>
  </si>
  <si>
    <t xml:space="preserve">1986 Q2</t>
  </si>
  <si>
    <t xml:space="preserve">1986 Q3</t>
  </si>
  <si>
    <t xml:space="preserve">1986 Q4</t>
  </si>
  <si>
    <t xml:space="preserve">1987 Q1</t>
  </si>
  <si>
    <t xml:space="preserve">1987 Q2</t>
  </si>
  <si>
    <t xml:space="preserve">1987 Q3</t>
  </si>
  <si>
    <t xml:space="preserve">1987 Q4</t>
  </si>
  <si>
    <t xml:space="preserve">1988 Q1</t>
  </si>
  <si>
    <t xml:space="preserve">1988 Q2</t>
  </si>
  <si>
    <t xml:space="preserve">1988 Q3</t>
  </si>
  <si>
    <t xml:space="preserve">1988 Q4</t>
  </si>
  <si>
    <t xml:space="preserve">1989 Q1</t>
  </si>
  <si>
    <t xml:space="preserve">1989 Q2</t>
  </si>
  <si>
    <t xml:space="preserve">1989 Q3</t>
  </si>
  <si>
    <t xml:space="preserve">1989 Q4</t>
  </si>
  <si>
    <t xml:space="preserve">1990 Q1</t>
  </si>
  <si>
    <t xml:space="preserve">1990 Q2</t>
  </si>
  <si>
    <t xml:space="preserve">1990 Q3</t>
  </si>
  <si>
    <t xml:space="preserve">1990 Q4</t>
  </si>
  <si>
    <t xml:space="preserve">1991 Q1</t>
  </si>
  <si>
    <t xml:space="preserve">1991 Q2</t>
  </si>
  <si>
    <t xml:space="preserve">1991 Q3</t>
  </si>
  <si>
    <t xml:space="preserve">1991 Q4</t>
  </si>
  <si>
    <t xml:space="preserve">1992 Q1</t>
  </si>
  <si>
    <t xml:space="preserve">1992 Q2</t>
  </si>
  <si>
    <t xml:space="preserve">1992 Q3</t>
  </si>
  <si>
    <t xml:space="preserve">1992 Q4</t>
  </si>
  <si>
    <t xml:space="preserve">1993 Q1</t>
  </si>
  <si>
    <t xml:space="preserve">1993 Q2</t>
  </si>
  <si>
    <t xml:space="preserve">1993 Q3</t>
  </si>
  <si>
    <t xml:space="preserve">1993 Q4</t>
  </si>
  <si>
    <t xml:space="preserve">1994 Q1</t>
  </si>
  <si>
    <t xml:space="preserve">1994 Q2</t>
  </si>
  <si>
    <t xml:space="preserve">1994 Q3</t>
  </si>
  <si>
    <t xml:space="preserve">1994 Q4</t>
  </si>
  <si>
    <t xml:space="preserve">1995 Q1</t>
  </si>
  <si>
    <t xml:space="preserve">1995 Q2</t>
  </si>
  <si>
    <t xml:space="preserve">1995 Q3</t>
  </si>
  <si>
    <t xml:space="preserve">1995 Q4</t>
  </si>
  <si>
    <t xml:space="preserve">1996 Q1</t>
  </si>
  <si>
    <t xml:space="preserve">1996 Q2</t>
  </si>
  <si>
    <t xml:space="preserve">1996 Q3</t>
  </si>
  <si>
    <t xml:space="preserve">1996 Q4</t>
  </si>
  <si>
    <t xml:space="preserve">1997 Q1</t>
  </si>
  <si>
    <t xml:space="preserve">1997 Q2</t>
  </si>
  <si>
    <t xml:space="preserve">1997 Q3</t>
  </si>
  <si>
    <t xml:space="preserve">1997 Q4</t>
  </si>
  <si>
    <t xml:space="preserve">1998 Q1</t>
  </si>
  <si>
    <t xml:space="preserve">1998 Q2</t>
  </si>
  <si>
    <t xml:space="preserve">1998 Q3</t>
  </si>
  <si>
    <t xml:space="preserve">1998 Q4</t>
  </si>
  <si>
    <t xml:space="preserve">1999 Q1</t>
  </si>
  <si>
    <t xml:space="preserve">1999 Q2</t>
  </si>
  <si>
    <t xml:space="preserve">1999 Q3</t>
  </si>
  <si>
    <t xml:space="preserve">1999 Q4</t>
  </si>
  <si>
    <t xml:space="preserve">2000 Q1</t>
  </si>
  <si>
    <t xml:space="preserve">2000 Q2</t>
  </si>
  <si>
    <t xml:space="preserve">2000 Q3</t>
  </si>
  <si>
    <t xml:space="preserve">2000 Q4</t>
  </si>
  <si>
    <t xml:space="preserve">2001 Q1</t>
  </si>
  <si>
    <t xml:space="preserve">2001 Q2</t>
  </si>
  <si>
    <t xml:space="preserve">2001 Q3</t>
  </si>
  <si>
    <t xml:space="preserve">2001 Q4</t>
  </si>
  <si>
    <t xml:space="preserve">2002 Q1</t>
  </si>
  <si>
    <t xml:space="preserve">2002 Q2</t>
  </si>
  <si>
    <t xml:space="preserve">2002 Q3</t>
  </si>
  <si>
    <t xml:space="preserve">2002 Q4</t>
  </si>
  <si>
    <t xml:space="preserve">2003 Q1</t>
  </si>
  <si>
    <t xml:space="preserve">2003 Q2</t>
  </si>
  <si>
    <t xml:space="preserve">2003 Q3</t>
  </si>
  <si>
    <t xml:space="preserve">2003 Q4</t>
  </si>
  <si>
    <t xml:space="preserve">2004 Q1</t>
  </si>
  <si>
    <t xml:space="preserve">2004 Q2</t>
  </si>
  <si>
    <t xml:space="preserve">2004 Q3</t>
  </si>
  <si>
    <t xml:space="preserve">2004 Q4</t>
  </si>
  <si>
    <t xml:space="preserve">2005 Q1</t>
  </si>
  <si>
    <t xml:space="preserve">2005 Q2</t>
  </si>
  <si>
    <t xml:space="preserve">2005 Q3</t>
  </si>
  <si>
    <t xml:space="preserve">2005 Q4</t>
  </si>
  <si>
    <t xml:space="preserve">2006 Q1</t>
  </si>
  <si>
    <t xml:space="preserve">2006 Q2</t>
  </si>
  <si>
    <t xml:space="preserve">2006 Q3</t>
  </si>
  <si>
    <t xml:space="preserve">2006 Q4</t>
  </si>
  <si>
    <t xml:space="preserve">2007 Q1</t>
  </si>
  <si>
    <t xml:space="preserve">2007 Q2</t>
  </si>
  <si>
    <t xml:space="preserve">2007 Q3</t>
  </si>
  <si>
    <t xml:space="preserve">2007 Q4</t>
  </si>
  <si>
    <t xml:space="preserve">2008 Q1</t>
  </si>
  <si>
    <t xml:space="preserve">2008 Q2</t>
  </si>
  <si>
    <t xml:space="preserve">2008 Q3</t>
  </si>
  <si>
    <t xml:space="preserve">2008 Q4</t>
  </si>
  <si>
    <t xml:space="preserve">2009 Q1</t>
  </si>
  <si>
    <t xml:space="preserve">2009 Q2</t>
  </si>
  <si>
    <t xml:space="preserve">2009 Q3</t>
  </si>
  <si>
    <t xml:space="preserve">2009 Q4</t>
  </si>
  <si>
    <t xml:space="preserve">2010 Q1</t>
  </si>
  <si>
    <t xml:space="preserve">2010 Q2</t>
  </si>
  <si>
    <t xml:space="preserve">2010 Q3</t>
  </si>
  <si>
    <t xml:space="preserve">2010 Q4</t>
  </si>
  <si>
    <t xml:space="preserve">2011 Q1</t>
  </si>
  <si>
    <t xml:space="preserve">2011 Q2</t>
  </si>
  <si>
    <t xml:space="preserve">2011 Q3</t>
  </si>
  <si>
    <t xml:space="preserve">2011 Q4</t>
  </si>
  <si>
    <t xml:space="preserve">2012 Q1</t>
  </si>
  <si>
    <t xml:space="preserve">2012 Q2</t>
  </si>
  <si>
    <t xml:space="preserve">2012 Q3</t>
  </si>
  <si>
    <t xml:space="preserve">2012 Q4</t>
  </si>
  <si>
    <t xml:space="preserve">2013 Q1</t>
  </si>
  <si>
    <t xml:space="preserve">2013 Q2</t>
  </si>
  <si>
    <t xml:space="preserve">2013 Q3</t>
  </si>
  <si>
    <t xml:space="preserve">2013 Q4</t>
  </si>
  <si>
    <t xml:space="preserve">2014 Q1</t>
  </si>
  <si>
    <t xml:space="preserve">2014 Q2</t>
  </si>
  <si>
    <t xml:space="preserve">2014 Q3</t>
  </si>
  <si>
    <t xml:space="preserve">2014 Q4</t>
  </si>
  <si>
    <t xml:space="preserve">2015 Q1</t>
  </si>
  <si>
    <t xml:space="preserve">2015 Q2</t>
  </si>
  <si>
    <t xml:space="preserve">2015 Q3</t>
  </si>
  <si>
    <t xml:space="preserve">2015 Q4</t>
  </si>
  <si>
    <t xml:space="preserve">2016 Q1</t>
  </si>
  <si>
    <t xml:space="preserve">2016 Q2</t>
  </si>
  <si>
    <t xml:space="preserve">2016 Q3</t>
  </si>
  <si>
    <t xml:space="preserve">2016 Q4</t>
  </si>
  <si>
    <t xml:space="preserve">2017 Q1</t>
  </si>
  <si>
    <t xml:space="preserve">2017 Q2</t>
  </si>
  <si>
    <t xml:space="preserve">2017 Q3</t>
  </si>
  <si>
    <t xml:space="preserve">2017 Q4</t>
  </si>
  <si>
    <t xml:space="preserve">2018 Q1</t>
  </si>
  <si>
    <t xml:space="preserve">2018 Q2</t>
  </si>
  <si>
    <t xml:space="preserve">2018 Q3</t>
  </si>
  <si>
    <t xml:space="preserve">2018 Q4</t>
  </si>
  <si>
    <t xml:space="preserve">2019 Q1</t>
  </si>
  <si>
    <t xml:space="preserve">2019 Q2</t>
  </si>
  <si>
    <t xml:space="preserve">2019 Q3</t>
  </si>
  <si>
    <t xml:space="preserve">2019 Q4</t>
  </si>
  <si>
    <t xml:space="preserve">2020 Q1</t>
  </si>
  <si>
    <t xml:space="preserve">2020 Q2</t>
  </si>
  <si>
    <t xml:space="preserve">2020 Q3</t>
  </si>
  <si>
    <t xml:space="preserve">2020 Q4</t>
  </si>
  <si>
    <t xml:space="preserve">2021 Q1</t>
  </si>
  <si>
    <t xml:space="preserve">2021 Q2</t>
  </si>
  <si>
    <t xml:space="preserve">2021 Q3</t>
  </si>
  <si>
    <t xml:space="preserve">2021 Q4</t>
  </si>
  <si>
    <t xml:space="preserve">2022 Q1</t>
  </si>
  <si>
    <t xml:space="preserve">2022 Q2</t>
  </si>
  <si>
    <t xml:space="preserve">2022 Q3</t>
  </si>
  <si>
    <t xml:space="preserve">2022 Q4</t>
  </si>
  <si>
    <t xml:space="preserve">2023 Q1</t>
  </si>
  <si>
    <t xml:space="preserve">2023 Q2</t>
  </si>
  <si>
    <t xml:space="preserve">2023 Q3</t>
  </si>
  <si>
    <t xml:space="preserve">2023 Q4</t>
  </si>
  <si>
    <t xml:space="preserve">2024 Q1</t>
  </si>
  <si>
    <t xml:space="preserve">2024 Q2</t>
  </si>
  <si>
    <t xml:space="preserve">2024 Q3</t>
  </si>
  <si>
    <t xml:space="preserve">gdp</t>
  </si>
  <si>
    <t xml:space="preserve">gdph</t>
  </si>
  <si>
    <t xml:space="preserve">jgdp</t>
  </si>
  <si>
    <t xml:space="preserve">c</t>
  </si>
  <si>
    <t xml:space="preserve">ch</t>
  </si>
  <si>
    <t xml:space="preserve">jc</t>
  </si>
  <si>
    <t xml:space="preserve">jgf</t>
  </si>
  <si>
    <t xml:space="preserve">jgs</t>
  </si>
  <si>
    <t xml:space="preserve">jgse</t>
  </si>
  <si>
    <t xml:space="preserve">jgsi</t>
  </si>
  <si>
    <t xml:space="preserve">yptmr</t>
  </si>
  <si>
    <t xml:space="preserve">yptmd</t>
  </si>
  <si>
    <t xml:space="preserve">yptu</t>
  </si>
  <si>
    <t xml:space="preserve">gtfp</t>
  </si>
  <si>
    <t xml:space="preserve">ypog</t>
  </si>
  <si>
    <t xml:space="preserve">yptx</t>
  </si>
  <si>
    <t xml:space="preserve">ytpi</t>
  </si>
  <si>
    <t xml:space="preserve">yctlg</t>
  </si>
  <si>
    <t xml:space="preserve">g</t>
  </si>
  <si>
    <t xml:space="preserve">grcsi</t>
  </si>
  <si>
    <t xml:space="preserve">dc</t>
  </si>
  <si>
    <t xml:space="preserve">gf</t>
  </si>
  <si>
    <t xml:space="preserve">gs</t>
  </si>
  <si>
    <t xml:space="preserve">gfh</t>
  </si>
  <si>
    <t xml:space="preserve">gsh</t>
  </si>
  <si>
    <t xml:space="preserve">gfrpt</t>
  </si>
  <si>
    <t xml:space="preserve">gfrpri</t>
  </si>
  <si>
    <t xml:space="preserve">gfrcp</t>
  </si>
  <si>
    <t xml:space="preserve">gfrs</t>
  </si>
  <si>
    <t xml:space="preserve">gftfp</t>
  </si>
  <si>
    <t xml:space="preserve">gfeg</t>
  </si>
  <si>
    <t xml:space="preserve">gsrpt</t>
  </si>
  <si>
    <t xml:space="preserve">gsrpri</t>
  </si>
  <si>
    <t xml:space="preserve">gsrcp</t>
  </si>
  <si>
    <t xml:space="preserve">gsrs</t>
  </si>
  <si>
    <t xml:space="preserve">gstfp</t>
  </si>
  <si>
    <t xml:space="preserve">gset</t>
  </si>
  <si>
    <t xml:space="preserve">gfeghhx</t>
  </si>
  <si>
    <t xml:space="preserve">gfeghdx</t>
  </si>
  <si>
    <t xml:space="preserve">gfeigx</t>
  </si>
  <si>
    <t xml:space="preserve">gfsub</t>
  </si>
  <si>
    <t xml:space="preserve">gssub</t>
  </si>
  <si>
    <t xml:space="preserve">gsub</t>
  </si>
  <si>
    <t xml:space="preserve">gftfpe</t>
  </si>
  <si>
    <t xml:space="preserve">gftfpr</t>
  </si>
  <si>
    <t xml:space="preserve">gftfpp</t>
  </si>
  <si>
    <t xml:space="preserve">gftfpv</t>
  </si>
  <si>
    <t xml:space="preserve">gfsubp</t>
  </si>
  <si>
    <t xml:space="preserve">gfsubg</t>
  </si>
  <si>
    <t xml:space="preserve">gfsube</t>
  </si>
  <si>
    <t xml:space="preserve">gfsubs</t>
  </si>
  <si>
    <t xml:space="preserve">gfsubf</t>
  </si>
  <si>
    <t xml:space="preserve">gfsubv</t>
  </si>
  <si>
    <t xml:space="preserve">gfsubk</t>
  </si>
  <si>
    <t xml:space="preserve">gfegc</t>
  </si>
  <si>
    <t xml:space="preserve">gfege</t>
  </si>
  <si>
    <t xml:space="preserve">gfegv</t>
  </si>
  <si>
    <t xml:space="preserve">yptue</t>
  </si>
  <si>
    <t xml:space="preserve">yptup</t>
  </si>
  <si>
    <t xml:space="preserve">yptuc</t>
  </si>
  <si>
    <t xml:space="preserve">gftfpu</t>
  </si>
  <si>
    <t xml:space="preserve">yptub</t>
  </si>
  <si>
    <t xml:space="preserve">yptol</t>
  </si>
  <si>
    <t xml:space="preserve">gfctp</t>
  </si>
  <si>
    <t xml:space="preserve">gftffx</t>
  </si>
  <si>
    <t xml:space="preserve">cpiu</t>
  </si>
  <si>
    <t xml:space="preserve">pcw</t>
  </si>
  <si>
    <t xml:space="preserve">gdppothq</t>
  </si>
  <si>
    <t xml:space="preserve">gdppotq</t>
  </si>
  <si>
    <t xml:space="preserve">recessq</t>
  </si>
  <si>
    <t xml:space="preserve">lasgova</t>
  </si>
  <si>
    <t xml:space="preserve">lalgova</t>
  </si>
  <si>
    <t xml:space="preserve">cpgs</t>
  </si>
  <si>
    <t xml:space="preserve">jgdp_growth</t>
  </si>
  <si>
    <t xml:space="preserve">jc_growth</t>
  </si>
  <si>
    <t xml:space="preserve">jgf_growth</t>
  </si>
  <si>
    <t xml:space="preserve">jgs_growth</t>
  </si>
  <si>
    <t xml:space="preserve">jgse_growth</t>
  </si>
  <si>
    <t xml:space="preserve">jgsi_growth</t>
  </si>
  <si>
    <t xml:space="preserve">ylwsd</t>
  </si>
  <si>
    <t xml:space="preserve">yop</t>
  </si>
  <si>
    <t xml:space="preserve">yri</t>
  </si>
  <si>
    <t xml:space="preserve">ypiar</t>
  </si>
  <si>
    <t xml:space="preserve">ycpd</t>
  </si>
  <si>
    <t xml:space="preserve">gfsubr</t>
  </si>
  <si>
    <t xml:space="preserve">gfsubd</t>
  </si>
  <si>
    <t xml:space="preserve">gftfbdx</t>
  </si>
  <si>
    <t xml:space="preserve">yptocm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</si>
</sst>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0.000%"/>
    <numFmt numFmtId="165" formatCode="#,##0.0"/>
    <numFmt numFmtId="166" formatCode="yyyy\-mm\-dd"/>
    <numFmt numFmtId="167" formatCode="0.0%"/>
    <numFmt numFmtId="168" formatCode="0.0"/>
    <numFmt numFmtId="169" formatCode="0.000"/>
    <numFmt numFmtId="170" formatCode="#,##0.0000"/>
    <numFmt numFmtId="171" formatCode="#,##0.000"/>
    <numFmt numFmtId="172" formatCode="0.00000000000000"/>
    <numFmt numFmtId="173" formatCode="0.0000000000000"/>
    <numFmt numFmtId="174" formatCode="[$-409]mmm\-yy;@"/>
    <numFmt numFmtId="175" formatCode="_(* #,##0_);_(* \(#,##0\);_(* &quot;-&quot;??_);_(@_)"/>
    <numFmt numFmtId="176" formatCode="0_);\(0\)"/>
    <numFmt numFmtId="177" formatCode="0.0000"/>
    <numFmt numFmtId="178" formatCode="0.00_);\(0.00\)"/>
    <numFmt numFmtId="179" formatCode="0.0000%"/>
  </numFmts>
  <fonts count="59">
    <font>
      <sz val="11"/>
      <color theme="1"/>
      <name val="Calibri"/>
      <family val="2"/>
      <scheme val="minor"/>
    </font>
    <font>
      <sz val="11"/>
      <color theme="1"/>
      <name val="Calibri"/>
      <family val="2"/>
    </font>
    <font>
      <sz val="11"/>
      <color theme="1"/>
      <name val="Calibri"/>
      <family val="2"/>
      <i/>
    </font>
    <font>
      <sz val="11"/>
      <color theme="1"/>
      <name val="Arial"/>
      <family val="2"/>
    </font>
    <font>
      <sz val="11"/>
      <color theme="1"/>
      <name val="Calibri"/>
      <family val="2"/>
      <b/>
    </font>
    <font>
      <sz val="11"/>
      <color theme="1"/>
      <name val="Calibri"/>
      <family val="2"/>
      <b/>
      <i/>
    </font>
    <font>
      <sz val="11"/>
      <color rgb="FF000000"/>
      <name val="Calibri"/>
      <family val="2"/>
      <b/>
      <i/>
    </font>
    <font>
      <sz val="11"/>
      <color rgb="FF000000"/>
      <name val="Calibri"/>
      <family val="2"/>
    </font>
    <font>
      <sz val="11"/>
      <color rgb="FF000000"/>
      <name val="Calibri"/>
      <family val="2"/>
      <b/>
    </font>
    <font>
      <sz val="11"/>
      <color rgb="FF44546A"/>
      <name val="Arial"/>
      <family val="2"/>
    </font>
    <font>
      <sz val="7"/>
      <color theme="1"/>
      <name val="Segoe UI"/>
      <family val="2"/>
    </font>
    <font>
      <sz val="11"/>
      <color theme="3"/>
      <name val="Arial"/>
      <family val="2"/>
    </font>
    <font>
      <sz val="11"/>
      <color theme="1"/>
      <name val="Calibri"/>
    </font>
    <font>
      <sz val="11"/>
      <color theme="1"/>
      <name val="Arial"/>
      <family val="2"/>
      <b/>
    </font>
    <font>
      <sz val="11"/>
      <color theme="10"/>
      <name val="Calibri"/>
      <family val="2"/>
      <scheme val="minor"/>
      <u val="single"/>
    </font>
    <font>
      <sz val="16"/>
      <color theme="1"/>
      <name val="Calibri"/>
      <family val="2"/>
      <b/>
    </font>
    <font>
      <sz val="11"/>
      <color theme="10"/>
      <name val="Calibri"/>
      <family val="2"/>
      <u val="single"/>
    </font>
    <font>
      <sz val="11"/>
      <color theme="1"/>
      <name val="Calibri"/>
      <family val="2"/>
      <scheme val="minor"/>
      <b/>
    </font>
    <font>
      <sz val="12"/>
      <color theme="1"/>
      <name val="Calibri"/>
      <family val="2"/>
    </font>
    <font>
      <sz val="12"/>
      <color theme="1"/>
      <name val="Calibri"/>
      <family val="2"/>
      <b/>
    </font>
    <font>
      <sz val="11"/>
      <color theme="1"/>
      <name val="Arial"/>
      <family val="2"/>
      <i/>
    </font>
    <font>
      <sz val="11"/>
      <color rgb="FFFF0000"/>
      <name val="Arial"/>
      <family val="2"/>
    </font>
    <font>
      <sz val="11"/>
      <color rgb="FF393B3E"/>
      <name val="Arial"/>
      <family val="2"/>
    </font>
    <font>
      <sz val="11"/>
      <color theme="1"/>
      <name val="Arial"/>
      <family val="2"/>
      <b/>
      <i/>
    </font>
    <font>
      <sz val="11"/>
      <color rgb="FF000000"/>
      <name val="Arial"/>
      <family val="2"/>
    </font>
    <font>
      <sz val="7"/>
      <color rgb="FF242424"/>
      <name val="Segoe UI"/>
      <family val="2"/>
    </font>
    <font>
      <sz val="10"/>
      <color theme="1"/>
      <name val="Arial"/>
      <family val="2"/>
      <b/>
    </font>
    <font>
      <sz val="10"/>
      <color theme="1"/>
      <name val="Arial"/>
      <family val="2"/>
      <b/>
      <i/>
    </font>
    <font>
      <sz val="9"/>
      <color theme="1"/>
      <name val="Arial"/>
      <family val="2"/>
      <b/>
    </font>
    <font>
      <sz val="11"/>
      <color indexed="8"/>
      <name val="Arial"/>
      <family val="2"/>
    </font>
    <font>
      <sz val="11"/>
      <color rgb="FF0070C0"/>
      <name val="Arial"/>
      <family val="2"/>
    </font>
    <font>
      <sz val="11"/>
      <color theme="8" tint="-0.249977111117893"/>
      <name val="Arial"/>
      <family val="2"/>
    </font>
    <font>
      <sz val="10"/>
      <color theme="1"/>
      <name val="Arial"/>
      <family val="2"/>
    </font>
    <font>
      <sz val="11"/>
      <color rgb="FF000000"/>
      <name val="Calibri"/>
      <family val="2"/>
      <scheme val="minor"/>
    </font>
    <font>
      <sz val="11"/>
      <color theme="1"/>
      <name val="Calibri"/>
      <family val="2"/>
      <scheme val="minor"/>
    </font>
    <font>
      <sz val="11"/>
      <color rgb="FF000000"/>
      <name val="Arial"/>
      <family val="2"/>
      <b/>
    </font>
    <font>
      <sz val="11"/>
      <color rgb="FF242424"/>
      <name val="Arial"/>
      <family val="2"/>
    </font>
    <font>
      <sz val="11"/>
      <color theme="0"/>
      <name val="Arial"/>
      <family val="2"/>
      <b/>
    </font>
    <font>
      <sz val="11"/>
      <color rgb="FF000000"/>
      <name val="Arial"/>
      <family val="2"/>
      <i/>
    </font>
    <font>
      <sz val="10"/>
      <color theme="1"/>
      <name val="Calibri"/>
      <family val="2"/>
    </font>
    <font>
      <sz val="10"/>
      <color theme="1"/>
      <name val="Arial"/>
      <family val="2"/>
      <i/>
    </font>
    <font>
      <sz val="11"/>
      <color theme="1"/>
      <name val="Calibri Light"/>
      <family val="2"/>
    </font>
    <font>
      <sz val="11"/>
      <color rgb="FF1F497D"/>
      <name val="Arial"/>
      <family val="2"/>
    </font>
    <font>
      <sz val="9"/>
      <color theme="1"/>
      <name val="Arial"/>
      <family val="2"/>
    </font>
    <font>
      <sz val="9"/>
      <color rgb="FF000000"/>
      <name val="Arial"/>
      <family val="2"/>
    </font>
    <font>
      <sz val="8.5"/>
      <color rgb="FF000000"/>
      <name val="Arial"/>
      <family val="2"/>
    </font>
    <font>
      <sz val="8.5"/>
      <color theme="1"/>
      <name val="Arial"/>
      <family val="2"/>
    </font>
    <font>
      <sz val="9"/>
      <color theme="10"/>
      <name val="Arial"/>
      <family val="2"/>
      <u val="single"/>
    </font>
    <font>
      <sz val="8"/>
      <color theme="1"/>
      <name val="Calibri"/>
      <family val="2"/>
    </font>
    <font>
      <sz val="9"/>
      <color theme="1"/>
      <name val="Calibri"/>
      <family val="2"/>
    </font>
    <font>
      <sz val="11"/>
      <color rgb="FF333333"/>
      <name val="Arial"/>
      <family val="2"/>
    </font>
    <font>
      <sz val="16"/>
      <color theme="1"/>
      <name val="Arial"/>
      <family val="2"/>
    </font>
    <font>
      <sz val="8"/>
      <color rgb="FF000000"/>
      <name val="Arial"/>
      <family val="2"/>
    </font>
    <font>
      <sz val="8"/>
      <color rgb="FF980000"/>
      <name val="Arial"/>
      <family val="2"/>
      <b/>
      <i/>
    </font>
    <font>
      <sz val="10"/>
      <color rgb="FF000000"/>
      <name val="Arial"/>
      <family val="2"/>
    </font>
    <font>
      <sz val="10"/>
      <color rgb="FF980000"/>
      <name val="Arial"/>
      <family val="2"/>
    </font>
    <font>
      <sz val="8"/>
      <color rgb="FF000000"/>
      <name val="Arial"/>
      <family val="2"/>
      <b/>
      <i/>
    </font>
    <font>
      <sz val="11"/>
      <color rgb="FF980000"/>
      <name val="Calibri"/>
      <family val="2"/>
    </font>
    <font>
      <sz val="11"/>
      <color theme="1"/>
      <name val="Calibri"/>
      <b/>
    </font>
  </fonts>
  <fills count="43">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4"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FFFF00"/>
        <bgColor indexed="64"/>
      </patternFill>
    </fill>
    <fill>
      <patternFill patternType="solid">
        <fgColor rgb="FFFF0000"/>
        <bgColor indexed="64"/>
      </patternFill>
    </fill>
    <fill>
      <patternFill patternType="solid">
        <fgColor rgb="FFC6E0B4"/>
        <bgColor indexed="64"/>
      </patternFill>
    </fill>
    <fill>
      <patternFill patternType="solid">
        <fgColor theme="9" tint="0.39997558519241921"/>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00B0F0"/>
        <bgColor indexed="64"/>
      </patternFill>
    </fill>
    <fill>
      <patternFill patternType="solid">
        <fgColor theme="5"/>
        <bgColor indexed="64"/>
      </patternFill>
    </fill>
    <fill>
      <patternFill patternType="solid">
        <fgColor theme="8" tint="0.59999389629810485"/>
        <bgColor indexed="64"/>
      </patternFill>
    </fill>
    <fill>
      <patternFill patternType="solid">
        <fgColor rgb="FFFDFDCB"/>
        <bgColor rgb="FF000000"/>
      </patternFill>
    </fill>
    <fill>
      <patternFill patternType="solid">
        <fgColor theme="8" tint="0.39997558519241921"/>
        <bgColor indexed="64"/>
      </patternFill>
    </fill>
    <fill>
      <patternFill patternType="solid">
        <fgColor rgb="FFE7E6E6"/>
      </patternFill>
    </fill>
    <fill>
      <patternFill patternType="solid">
        <fgColor rgb="FF92D050"/>
        <bgColor indexed="64"/>
      </patternFill>
    </fill>
    <fill>
      <patternFill patternType="solid">
        <fgColor rgb="FF00B050"/>
        <bgColor indexed="64"/>
      </patternFill>
    </fill>
    <fill>
      <patternFill patternType="solid">
        <fgColor rgb="FFCC66FF"/>
        <bgColor indexed="64"/>
      </patternFill>
    </fill>
    <fill>
      <patternFill patternType="solid">
        <fgColor theme="7" tint="0.59999389629810485"/>
        <bgColor indexed="64"/>
      </patternFill>
    </fill>
    <fill>
      <patternFill patternType="solid">
        <fgColor rgb="FF00CC99"/>
        <bgColor indexed="64"/>
      </patternFill>
    </fill>
    <fill>
      <patternFill patternType="solid">
        <fgColor theme="0" tint="-0.14999847407452621"/>
        <bgColor indexed="64"/>
      </patternFill>
    </fill>
    <fill>
      <patternFill patternType="solid">
        <fgColor theme="7"/>
        <bgColor indexed="64"/>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4C6E7"/>
        <bgColor rgb="FFB4C6E7"/>
      </patternFill>
    </fill>
    <fill>
      <patternFill patternType="solid">
        <fgColor rgb="FFBF8F00"/>
        <bgColor rgb="FFBF8F00"/>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s>
  <borders count="50">
    <border>
      <left/>
      <right/>
      <top/>
      <bottom/>
      <diagonal/>
    </border>
    <border>
      <left style="thin">
        <color indexed="64"/>
      </left>
    </border>
    <border>
      <right style="thin">
        <color indexed="64"/>
      </right>
      <bottom style="thin">
        <color indexed="64"/>
      </bottom>
    </border>
    <border>
      <right style="thin">
        <color indexed="64"/>
      </right>
    </border>
    <border>
      <left style="thin">
        <color indexed="64"/>
      </left>
      <top style="thin">
        <color indexed="64"/>
      </top>
    </border>
    <border>
      <top style="thin">
        <color auto="1"/>
      </top>
    </border>
    <border>
      <right style="thin">
        <color indexed="64"/>
      </right>
      <top style="thin">
        <color indexed="64"/>
      </top>
    </border>
    <border>
      <left style="thin">
        <color indexed="64"/>
      </left>
      <bottom style="thin">
        <color indexed="64"/>
      </bottom>
    </border>
    <border>
      <bottom style="thin">
        <color indexed="64"/>
      </bottom>
    </border>
    <border>
      <left style="thin">
        <color indexed="64"/>
      </left>
      <top style="thin">
        <color indexed="64"/>
      </top>
      <bottom style="thin">
        <color indexed="64"/>
      </bottom>
    </border>
    <border>
      <top style="thin">
        <color indexed="64"/>
      </top>
      <bottom style="thin">
        <color indexed="64"/>
      </bottom>
    </border>
    <border>
      <right style="thin">
        <color indexed="64"/>
      </right>
      <top style="thin">
        <color indexed="64"/>
      </top>
      <bottom style="thin">
        <color indexed="64"/>
      </bottom>
    </border>
    <border>
      <left style="thin">
        <color indexed="64"/>
      </left>
      <right style="thin">
        <color indexed="64"/>
      </right>
      <bottom style="thin">
        <color indexed="64"/>
      </bottom>
    </border>
    <border>
      <left style="thin">
        <color indexed="64"/>
      </left>
      <right style="thin">
        <color indexed="64"/>
      </right>
    </border>
    <border>
      <left style="thin">
        <color indexed="64"/>
      </left>
      <right style="thin">
        <color indexed="64"/>
      </right>
      <top style="thin">
        <color indexed="64"/>
      </top>
    </border>
    <border>
      <bottom style="hair">
        <color indexed="64"/>
      </bottom>
    </border>
    <border>
      <right style="hair">
        <color auto="1"/>
      </right>
      <top style="hair">
        <color auto="1"/>
      </top>
    </border>
    <border>
      <right style="hair">
        <color auto="1"/>
      </right>
    </border>
    <border>
      <right style="hair">
        <color auto="1"/>
      </right>
      <bottom style="hair">
        <color auto="1"/>
      </bottom>
    </border>
    <border>
      <left style="hair">
        <color auto="1"/>
      </left>
      <top style="hair">
        <color auto="1"/>
      </top>
    </border>
    <border>
      <left style="hair">
        <color auto="1"/>
      </left>
    </border>
    <border>
      <left style="hair">
        <color auto="1"/>
      </left>
      <bottom style="hair">
        <color auto="1"/>
      </bottom>
    </border>
    <border>
      <bottom style="medium">
        <color theme="0" tint="-0.499984740745262"/>
      </bottom>
    </border>
    <border>
      <left style="hair">
        <color auto="1"/>
      </left>
      <right style="hair">
        <color auto="1"/>
      </right>
      <top style="hair">
        <color auto="1"/>
      </top>
    </border>
    <border>
      <left style="hair">
        <color auto="1"/>
      </left>
      <right style="hair">
        <color auto="1"/>
      </right>
    </border>
    <border>
      <left style="hair">
        <color auto="1"/>
      </left>
      <right style="hair">
        <color auto="1"/>
      </right>
      <bottom style="hair">
        <color auto="1"/>
      </bottom>
    </border>
    <border>
      <top style="hair">
        <color indexed="64"/>
      </top>
      <bottom style="hair">
        <color indexed="64"/>
      </bottom>
    </border>
    <border>
      <right style="hair">
        <color auto="1"/>
      </right>
      <top style="hair">
        <color auto="1"/>
      </top>
      <bottom style="hair">
        <color auto="1"/>
      </bottom>
    </border>
    <border>
      <left style="hair">
        <color auto="1"/>
      </left>
      <top style="hair">
        <color auto="1"/>
      </top>
      <bottom style="hair">
        <color auto="1"/>
      </bottom>
    </border>
    <border>
      <top style="hair">
        <color indexed="64"/>
      </top>
    </border>
    <border>
      <right style="thin">
        <color indexed="64"/>
      </right>
      <top style="thin">
        <color auto="1"/>
      </top>
      <bottom style="thin">
        <color indexed="64"/>
      </bottom>
    </border>
    <border>
      <left style="hair">
        <color auto="1"/>
      </left>
      <right style="hair">
        <color auto="1"/>
      </right>
      <top style="hair">
        <color auto="1"/>
      </top>
      <bottom style="hair">
        <color auto="1"/>
      </bottom>
    </border>
    <border>
      <right style="thin">
        <color indexed="64"/>
      </right>
      <top style="thin">
        <color theme="0" tint="-0.14999847407452621"/>
      </top>
      <bottom style="thin">
        <color theme="0" tint="-0.14999847407452621"/>
      </bottom>
    </border>
    <border>
      <top style="thin">
        <color indexed="64"/>
      </top>
    </border>
    <border>
      <top style="thin">
        <color auto="1"/>
      </top>
      <bottom style="thin">
        <color indexed="64"/>
      </bottom>
    </border>
    <border>
      <bottom style="thin">
        <color rgb="FFFFFF00"/>
      </bottom>
    </border>
    <border>
      <left style="thin">
        <color indexed="64"/>
      </left>
      <bottom style="thin">
        <color rgb="FFFFFF00"/>
      </bottom>
    </border>
    <border>
      <right style="thin">
        <color rgb="FFFFFF00"/>
      </right>
      <bottom style="thin">
        <color rgb="FFFFFF00"/>
      </bottom>
    </border>
    <border>
      <left style="thin">
        <color indexed="64"/>
      </left>
      <top style="thin">
        <color auto="1"/>
      </top>
      <bottom style="thin">
        <color indexed="64"/>
      </bottom>
    </border>
    <border>
      <left style="thin">
        <color auto="1"/>
      </left>
      <right style="thin">
        <color auto="1"/>
      </right>
      <top style="thin">
        <color auto="1"/>
      </top>
      <bottom style="thin">
        <color auto="1"/>
      </bottom>
    </border>
    <border>
      <right style="thin">
        <color auto="1"/>
      </right>
    </border>
    <border>
      <left style="thin">
        <color indexed="64"/>
      </left>
      <top style="hair">
        <color indexed="64"/>
      </top>
    </border>
    <border>
      <left style="thin">
        <color indexed="64"/>
      </left>
      <bottom style="hair">
        <color indexed="64"/>
      </bottom>
    </border>
    <border>
      <left style="thick">
        <color theme="9"/>
      </left>
      <right style="thick">
        <color theme="9"/>
      </right>
      <top style="thick">
        <color theme="9"/>
      </top>
      <bottom style="thick">
        <color theme="9"/>
      </bottom>
    </border>
    <border>
      <right style="thin">
        <color indexed="9"/>
      </right>
    </border>
    <border>
      <left style="thin">
        <color indexed="64"/>
      </left>
      <bottom style="dashed">
        <color indexed="64"/>
      </bottom>
    </border>
    <border>
      <bottom style="dashed">
        <color indexed="64"/>
      </bottom>
    </border>
    <border>
      <right style="thin">
        <color indexed="64"/>
      </right>
      <bottom style="dashed">
        <color indexed="64"/>
      </bottom>
    </border>
    <border>
      <bottom style="thin">
        <color rgb="FF000000"/>
      </bottom>
    </border>
    <border>
      <top style="thin">
        <color rgb="FF000000"/>
      </top>
    </border>
  </borders>
  <cellStyleXfs count="1">
    <xf numFmtId="0" fontId="0" fillId="0" borderId="0"/>
  </cellStyleXfs>
  <cellXfs count="1387">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xf>
    <xf numFmtId="0" fontId="2" fillId="2" borderId="1" xfId="0" applyFont="1" applyFill="1" applyBorder="1" applyAlignment="1">
      <alignment vertical="top"/>
    </xf>
    <xf numFmtId="0" fontId="3" fillId="0" borderId="0" xfId="0" applyFont="1" applyAlignment="1">
      <alignment vertical="top" wrapText="1"/>
    </xf>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3" xfId="0" applyFont="1" applyFill="1" applyBorder="1" applyAlignment="1">
      <alignment horizontal="left" vertical="top" wrapText="1"/>
    </xf>
    <xf numFmtId="0" fontId="1" fillId="3" borderId="4" xfId="0" applyFont="1" applyFill="1" applyBorder="1" applyAlignment="1">
      <alignment horizontal="center"/>
    </xf>
    <xf numFmtId="0" fontId="1" fillId="3" borderId="5" xfId="0" applyFont="1" applyFill="1" applyBorder="1" applyAlignment="1">
      <alignment horizontal="center"/>
    </xf>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3" borderId="2" xfId="0" applyFont="1" applyFill="1" applyBorder="1" applyAlignment="1">
      <alignment horizontal="center"/>
    </xf>
    <xf numFmtId="0" fontId="1" fillId="2" borderId="0" xfId="0" applyFont="1" applyFill="1" applyAlignment="1">
      <alignment horizontal="left" vertical="top"/>
    </xf>
    <xf numFmtId="0" fontId="1" fillId="2" borderId="3" xfId="0" applyFont="1" applyFill="1" applyBorder="1" applyAlignment="1">
      <alignment horizontal="left" vertical="top"/>
    </xf>
    <xf numFmtId="0" fontId="1" fillId="2" borderId="6" xfId="0" applyFont="1" applyFill="1" applyBorder="1" applyAlignment="1">
      <alignment vertical="top"/>
    </xf>
    <xf numFmtId="0" fontId="1" fillId="2" borderId="0" xfId="0" applyFont="1" applyFill="1" applyAlignment="1">
      <alignment vertical="top"/>
    </xf>
    <xf numFmtId="0" fontId="1" fillId="2" borderId="5" xfId="0" applyFont="1" applyFill="1" applyBorder="1" applyAlignment="1">
      <alignment vertical="top"/>
    </xf>
    <xf numFmtId="0" fontId="1" fillId="2" borderId="7" xfId="0" applyFont="1" applyFill="1" applyBorder="1" applyAlignment="1">
      <alignment vertical="top"/>
    </xf>
    <xf numFmtId="0" fontId="1" fillId="2" borderId="1" xfId="0" applyFont="1" applyFill="1" applyBorder="1" applyAlignment="1">
      <alignment vertical="top"/>
    </xf>
    <xf numFmtId="0" fontId="4" fillId="2" borderId="4" xfId="0" applyFont="1" applyFill="1" applyBorder="1" applyAlignment="1">
      <alignment vertical="top"/>
    </xf>
    <xf numFmtId="0" fontId="4" fillId="2" borderId="1" xfId="0" applyFont="1" applyFill="1" applyBorder="1" applyAlignment="1">
      <alignment vertical="top"/>
    </xf>
    <xf numFmtId="0" fontId="1" fillId="2" borderId="8" xfId="0" applyFont="1" applyFill="1" applyBorder="1" applyAlignment="1">
      <alignment vertical="top"/>
    </xf>
    <xf numFmtId="0" fontId="1" fillId="2" borderId="3" xfId="0" applyFont="1" applyFill="1" applyBorder="1" applyAlignment="1">
      <alignmen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1" fillId="0" borderId="0" xfId="0" applyFont="1" applyAlignment="1">
      <alignment wrapText="1"/>
    </xf>
    <xf numFmtId="0" fontId="1" fillId="0" borderId="12"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7" xfId="0" applyFont="1" applyBorder="1" applyAlignment="1">
      <alignment wrapText="1"/>
    </xf>
    <xf numFmtId="0" fontId="1" fillId="0" borderId="8"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5" fillId="0" borderId="4" xfId="0" applyFont="1" applyBorder="1" applyAlignment="1">
      <alignment horizontal="center" wrapText="1"/>
    </xf>
    <xf numFmtId="0" fontId="5" fillId="0" borderId="5" xfId="0" applyFont="1" applyBorder="1" applyAlignment="1">
      <alignment horizontal="center" wrapText="1"/>
    </xf>
    <xf numFmtId="0" fontId="5" fillId="0" borderId="6" xfId="0" applyFont="1" applyBorder="1" applyAlignment="1">
      <alignment horizontal="center"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5" fillId="0" borderId="2" xfId="0" applyFont="1" applyBorder="1" applyAlignment="1">
      <alignment horizontal="center" wrapText="1"/>
    </xf>
    <xf numFmtId="0" fontId="7" fillId="0" borderId="5" xfId="0" applyFont="1" applyBorder="1" applyAlignment="1">
      <alignment horizontal="left" wrapText="1"/>
    </xf>
    <xf numFmtId="0" fontId="7" fillId="0" borderId="6" xfId="0" applyFont="1" applyBorder="1" applyAlignment="1">
      <alignment horizontal="left" wrapText="1"/>
    </xf>
    <xf numFmtId="0" fontId="4"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3" xfId="0" applyFont="1" applyBorder="1" applyAlignment="1">
      <alignment wrapText="1"/>
    </xf>
    <xf numFmtId="0" fontId="12" fillId="0" borderId="8" xfId="0" applyFont="1" applyBorder="1"/>
    <xf numFmtId="3" fontId="3" fillId="0" borderId="0" xfId="0" applyFont="1" applyNumberFormat="1" applyAlignment="1">
      <alignment horizontal="center" vertical="top" wrapText="1"/>
    </xf>
    <xf numFmtId="3" fontId="3" fillId="0" borderId="0" xfId="0" applyFont="1" applyNumberFormat="1" applyAlignment="1">
      <alignment horizontal="center" wrapText="1"/>
    </xf>
    <xf numFmtId="164" fontId="1" fillId="0" borderId="0" xfId="0" applyFont="1" applyNumberFormat="1" applyAlignment="1">
      <alignment horizontal="left"/>
    </xf>
    <xf numFmtId="165" fontId="3" fillId="0" borderId="0" xfId="0" applyFont="1" applyNumberForma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4" fillId="0" borderId="0" xfId="0" applyFont="1" applyAlignment="1">
      <alignment horizontal="left"/>
    </xf>
    <xf numFmtId="166" fontId="1" fillId="0" borderId="0" xfId="0" applyFont="1" applyNumberFormat="1" applyAlignment="1">
      <alignment horizontal="left"/>
    </xf>
    <xf numFmtId="0" fontId="1" fillId="0" borderId="0" xfId="0" applyFont="1" applyAlignment="1">
      <alignment horizontal="left" wrapText="1"/>
    </xf>
    <xf numFmtId="10" fontId="1" fillId="0" borderId="0" xfId="0" applyFont="1" applyNumberFormat="1" applyAlignment="1">
      <alignment horizontal="left"/>
    </xf>
    <xf numFmtId="165" fontId="1" fillId="0" borderId="0" xfId="0" applyFont="1" applyNumberFormat="1" applyAlignment="1">
      <alignment horizontal="left" vertical="top" wrapText="1"/>
    </xf>
    <xf numFmtId="3" fontId="1" fillId="0" borderId="0" xfId="0" applyFont="1" applyNumberFormat="1" applyAlignment="1">
      <alignment horizontal="left" vertical="top" wrapText="1"/>
    </xf>
    <xf numFmtId="0" fontId="1" fillId="0" borderId="5" xfId="0" applyFont="1" applyBorder="1" applyAlignment="1">
      <alignment horizontal="left"/>
    </xf>
    <xf numFmtId="165" fontId="1" fillId="0" borderId="0" xfId="0" applyFont="1" applyNumberFormat="1" applyAlignment="1">
      <alignment horizontal="left"/>
    </xf>
    <xf numFmtId="1" fontId="3" fillId="0" borderId="0" xfId="0" applyFont="1" applyNumberFormat="1" applyAlignment="1">
      <alignment horizontal="center" wrapText="1"/>
    </xf>
    <xf numFmtId="0" fontId="13" fillId="0" borderId="0" xfId="0" applyFont="1" applyAlignment="1">
      <alignment horizontal="center" vertical="top" wrapText="1"/>
    </xf>
    <xf numFmtId="0" fontId="1" fillId="0" borderId="0" xfId="0" applyFont="1"/>
    <xf numFmtId="0" fontId="1" fillId="0" borderId="8" xfId="0" applyFont="1" applyBorder="1"/>
    <xf numFmtId="0" fontId="1" fillId="0" borderId="0" xfId="0" applyFont="1" applyAlignment="1">
      <alignment vertical="top" wrapText="1"/>
    </xf>
    <xf numFmtId="0" fontId="1" fillId="0" borderId="14" xfId="0" applyFont="1" applyBorder="1"/>
    <xf numFmtId="0" fontId="1" fillId="0" borderId="13" xfId="0" applyFont="1" applyBorder="1"/>
    <xf numFmtId="0" fontId="1" fillId="0" borderId="12" xfId="0" applyFont="1" applyBorder="1"/>
    <xf numFmtId="0" fontId="1" fillId="0" borderId="4" xfId="0" applyFont="1" applyBorder="1" applyAlignment="1">
      <alignment wrapText="1"/>
    </xf>
    <xf numFmtId="0" fontId="1" fillId="0" borderId="5" xfId="0" applyFont="1" applyBorder="1" applyAlignment="1">
      <alignment wrapText="1"/>
    </xf>
    <xf numFmtId="0" fontId="1" fillId="0" borderId="8" xfId="0" applyFont="1" applyBorder="1" applyAlignment="1">
      <alignment vertical="center" wrapText="1"/>
    </xf>
    <xf numFmtId="0" fontId="4" fillId="6" borderId="9" xfId="0" applyFont="1" applyFill="1" applyBorder="1" applyAlignment="1">
      <alignment horizontal="center" wrapText="1"/>
    </xf>
    <xf numFmtId="0" fontId="4" fillId="6" borderId="10" xfId="0" applyFont="1" applyFill="1" applyBorder="1" applyAlignment="1">
      <alignment horizontal="center" wrapText="1"/>
    </xf>
    <xf numFmtId="0" fontId="4" fillId="6" borderId="11" xfId="0" applyFont="1" applyFill="1" applyBorder="1" applyAlignment="1">
      <alignment horizontal="center" wrapText="1"/>
    </xf>
    <xf numFmtId="0" fontId="1" fillId="0" borderId="1" xfId="0" applyFont="1" applyBorder="1"/>
    <xf numFmtId="0" fontId="2" fillId="0" borderId="0" xfId="0" applyFont="1" applyAlignment="1">
      <alignment vertical="center" wrapText="1"/>
    </xf>
    <xf numFmtId="0" fontId="4" fillId="0" borderId="0" xfId="0" applyFont="1" applyAlignment="1">
      <alignment horizontal="center"/>
    </xf>
    <xf numFmtId="0" fontId="1" fillId="7" borderId="0" xfId="0" applyFont="1" applyFill="1"/>
    <xf numFmtId="3" fontId="1" fillId="7" borderId="0" xfId="0" applyFont="1" applyNumberFormat="1" applyFill="1"/>
    <xf numFmtId="1" fontId="1" fillId="7" borderId="0" xfId="0" applyFont="1" applyNumberFormat="1" applyFill="1"/>
    <xf numFmtId="3" fontId="1" fillId="0" borderId="0" xfId="0" applyFont="1" applyNumberFormat="1"/>
    <xf numFmtId="1" fontId="1" fillId="0" borderId="0" xfId="0" applyFont="1" applyNumberFormat="1"/>
    <xf numFmtId="0" fontId="4" fillId="0" borderId="0" xfId="0" applyFont="1"/>
    <xf numFmtId="0" fontId="4" fillId="3" borderId="0" xfId="0" applyFont="1" applyFill="1" applyAlignment="1">
      <alignment horizontal="center"/>
    </xf>
    <xf numFmtId="1" fontId="1" fillId="0" borderId="0" xfId="0" applyFont="1" applyNumberFormat="1" applyAlignment="1">
      <alignment horizontal="center"/>
    </xf>
    <xf numFmtId="164" fontId="1" fillId="0" borderId="0" xfId="0" applyFont="1" applyNumberFormat="1"/>
    <xf numFmtId="167" fontId="1" fillId="0" borderId="0" xfId="0" applyFont="1" applyNumberFormat="1" applyAlignment="1">
      <alignment horizontal="center"/>
    </xf>
    <xf numFmtId="167" fontId="1" fillId="0" borderId="0" xfId="0" applyFont="1" applyNumberFormat="1"/>
    <xf numFmtId="164" fontId="1" fillId="0" borderId="0" xfId="0" applyFont="1" applyNumberFormat="1" applyAlignment="1">
      <alignment horizontal="center"/>
    </xf>
    <xf numFmtId="10" fontId="1" fillId="0" borderId="1" xfId="0" applyFont="1" applyNumberFormat="1" applyBorder="1"/>
    <xf numFmtId="0" fontId="4" fillId="8" borderId="0" xfId="0" applyFont="1" applyFill="1" applyAlignment="1">
      <alignment horizontal="center"/>
    </xf>
    <xf numFmtId="165" fontId="4" fillId="9" borderId="0" xfId="0" applyFont="1" applyNumberFormat="1" applyFill="1" applyAlignment="1">
      <alignment horizontal="right"/>
    </xf>
    <xf numFmtId="0" fontId="4" fillId="10" borderId="0" xfId="0" applyFont="1" applyFill="1" applyAlignment="1">
      <alignment horizontal="center"/>
    </xf>
    <xf numFmtId="165" fontId="1" fillId="9" borderId="0" xfId="0" applyFont="1" applyNumberFormat="1" applyFill="1" applyAlignment="1">
      <alignment horizontal="right"/>
    </xf>
    <xf numFmtId="3" fontId="1" fillId="9" borderId="0" xfId="0" applyFont="1" applyNumberFormat="1" applyFill="1" applyAlignment="1">
      <alignment horizontal="right"/>
    </xf>
    <xf numFmtId="3" fontId="1" fillId="9" borderId="15" xfId="0" applyFont="1" applyNumberFormat="1" applyFill="1" applyBorder="1" applyAlignment="1">
      <alignment horizontal="right"/>
    </xf>
    <xf numFmtId="0" fontId="14" fillId="0" borderId="0" xfId="0" applyFont="1" applyAlignment="1">
      <alignment wrapText="1"/>
    </xf>
    <xf numFmtId="0" fontId="4" fillId="0" borderId="0" xfId="0" applyFont="1" applyAlignment="1">
      <alignment horizontal="left" indent="1" wrapText="1"/>
    </xf>
    <xf numFmtId="1" fontId="12" fillId="0" borderId="0" xfId="0" applyFont="1" applyNumberFormat="1"/>
    <xf numFmtId="165" fontId="4" fillId="10" borderId="16" xfId="0" applyFont="1" applyNumberFormat="1" applyFill="1" applyBorder="1" applyAlignment="1">
      <alignment horizontal="right"/>
    </xf>
    <xf numFmtId="165" fontId="4" fillId="10" borderId="17" xfId="0" applyFont="1" applyNumberFormat="1" applyFill="1" applyBorder="1" applyAlignment="1">
      <alignment horizontal="right"/>
    </xf>
    <xf numFmtId="165" fontId="1" fillId="10" borderId="17" xfId="0" applyFont="1" applyNumberFormat="1" applyFill="1" applyBorder="1" applyAlignment="1">
      <alignment horizontal="right"/>
    </xf>
    <xf numFmtId="3" fontId="1" fillId="10" borderId="17" xfId="0" applyFont="1" applyNumberFormat="1" applyFill="1" applyBorder="1" applyAlignment="1">
      <alignment horizontal="right"/>
    </xf>
    <xf numFmtId="3" fontId="1" fillId="10" borderId="18" xfId="0" applyFont="1" applyNumberFormat="1" applyFill="1" applyBorder="1" applyAlignment="1">
      <alignment horizontal="right"/>
    </xf>
    <xf numFmtId="168" fontId="1" fillId="10" borderId="0" xfId="0" applyFont="1" applyNumberFormat="1" applyFill="1" applyAlignment="1">
      <alignment horizontal="center"/>
    </xf>
    <xf numFmtId="165" fontId="4" fillId="11" borderId="19" xfId="0" applyFont="1" applyNumberFormat="1" applyFill="1" applyBorder="1" applyAlignment="1">
      <alignment horizontal="right"/>
    </xf>
    <xf numFmtId="165" fontId="4" fillId="11" borderId="20" xfId="0" applyFont="1" applyNumberFormat="1" applyFill="1" applyBorder="1" applyAlignment="1">
      <alignment horizontal="right"/>
    </xf>
    <xf numFmtId="165" fontId="1" fillId="11" borderId="20" xfId="0" applyFont="1" applyNumberFormat="1" applyFill="1" applyBorder="1" applyAlignment="1">
      <alignment horizontal="right"/>
    </xf>
    <xf numFmtId="1" fontId="1" fillId="10" borderId="0" xfId="0" applyFont="1" applyNumberFormat="1" applyFill="1" applyAlignment="1">
      <alignment horizontal="center"/>
    </xf>
    <xf numFmtId="3" fontId="1" fillId="11" borderId="20" xfId="0" applyFont="1" applyNumberFormat="1" applyFill="1" applyBorder="1" applyAlignment="1">
      <alignment horizontal="right"/>
    </xf>
    <xf numFmtId="3" fontId="1" fillId="11" borderId="21" xfId="0" applyFont="1" applyNumberFormat="1" applyFill="1" applyBorder="1" applyAlignment="1">
      <alignment horizontal="right"/>
    </xf>
    <xf numFmtId="10" fontId="12" fillId="12" borderId="0" xfId="0" applyFont="1" applyNumberFormat="1" applyFill="1"/>
    <xf numFmtId="168" fontId="1" fillId="10" borderId="0" xfId="0" applyFont="1" applyNumberFormat="1" applyFill="1" applyAlignment="1">
      <alignment horizontal="left" indent="1"/>
    </xf>
    <xf numFmtId="49" fontId="1" fillId="10" borderId="0" xfId="0" applyFont="1" applyNumberFormat="1" applyFill="1" applyAlignment="1">
      <alignment horizontal="left" indent="1" wrapText="1"/>
    </xf>
    <xf numFmtId="49" fontId="1" fillId="0" borderId="0" xfId="0" applyFont="1" applyNumberFormat="1" applyAlignment="1">
      <alignment horizontal="left" indent="1" wrapText="1"/>
    </xf>
    <xf numFmtId="168" fontId="15" fillId="0" borderId="0" xfId="0" applyFont="1" applyNumberFormat="1" applyAlignment="1">
      <alignment horizontal="center"/>
    </xf>
    <xf numFmtId="0" fontId="1" fillId="0" borderId="0" xfId="0" applyFont="1" applyAlignment="1">
      <alignment horizontal="left" indent="3" wrapText="1"/>
    </xf>
    <xf numFmtId="0" fontId="4" fillId="0" borderId="22" xfId="0" applyFont="1" applyBorder="1" applyAlignment="1">
      <alignment horizontal="center"/>
    </xf>
    <xf numFmtId="168" fontId="1" fillId="0" borderId="16" xfId="0" applyFont="1" applyNumberFormat="1" applyBorder="1" applyAlignment="1">
      <alignment horizontal="center" vertical="center"/>
    </xf>
    <xf numFmtId="168" fontId="1" fillId="0" borderId="17" xfId="0" applyFont="1" applyNumberFormat="1" applyBorder="1" applyAlignment="1">
      <alignment horizontal="center" vertical="center"/>
    </xf>
    <xf numFmtId="168" fontId="1" fillId="0" borderId="18" xfId="0" applyFont="1" applyNumberFormat="1" applyBorder="1" applyAlignment="1">
      <alignment horizontal="center" vertical="center"/>
    </xf>
    <xf numFmtId="168" fontId="1" fillId="0" borderId="23" xfId="0" applyFont="1" applyNumberFormat="1" applyBorder="1" applyAlignment="1">
      <alignment horizontal="center"/>
    </xf>
    <xf numFmtId="168" fontId="1" fillId="0" borderId="24" xfId="0" applyFont="1" applyNumberFormat="1" applyBorder="1" applyAlignment="1">
      <alignment horizontal="center"/>
    </xf>
    <xf numFmtId="168" fontId="1" fillId="0" borderId="0" xfId="0" applyFont="1" applyNumberFormat="1" applyAlignment="1">
      <alignment horizontal="left" indent="1" wrapText="1"/>
    </xf>
    <xf numFmtId="168" fontId="1" fillId="0" borderId="25" xfId="0" applyFont="1" applyNumberFormat="1" applyBorder="1" applyAlignment="1">
      <alignment horizontal="center"/>
    </xf>
    <xf numFmtId="168" fontId="1" fillId="0" borderId="26" xfId="0" applyFont="1" applyNumberFormat="1" applyBorder="1" applyAlignment="1">
      <alignment horizontal="center"/>
    </xf>
    <xf numFmtId="168" fontId="1" fillId="0" borderId="27" xfId="0" applyFont="1" applyNumberFormat="1" applyBorder="1" applyAlignment="1">
      <alignment horizontal="center"/>
    </xf>
    <xf numFmtId="1" fontId="1" fillId="0" borderId="28" xfId="0" applyFont="1" applyNumberFormat="1" applyBorder="1" applyAlignment="1">
      <alignment horizontal="center"/>
    </xf>
    <xf numFmtId="1" fontId="1" fillId="0" borderId="26" xfId="0" applyFont="1" applyNumberFormat="1" applyBorder="1" applyAlignment="1">
      <alignment horizontal="center"/>
    </xf>
    <xf numFmtId="1" fontId="1" fillId="0" borderId="27" xfId="0" applyFont="1" applyNumberFormat="1" applyBorder="1" applyAlignment="1">
      <alignment horizontal="center"/>
    </xf>
    <xf numFmtId="168" fontId="1" fillId="0" borderId="29" xfId="0" applyFont="1" applyNumberFormat="1" applyBorder="1" applyAlignment="1">
      <alignment horizontal="left" indent="1"/>
    </xf>
    <xf numFmtId="0" fontId="1" fillId="0" borderId="0" xfId="0" applyFont="1" applyAlignment="1">
      <alignment horizontal="left" vertical="center" wrapText="1"/>
    </xf>
    <xf numFmtId="0" fontId="16" fillId="0" borderId="0" xfId="0" applyFont="1" applyAlignment="1">
      <alignment horizontal="left" vertical="center" wrapText="1"/>
    </xf>
    <xf numFmtId="0" fontId="16" fillId="0" borderId="0" xfId="0" applyFont="1" applyAlignment="1">
      <alignment horizontal="left" wrapText="1"/>
    </xf>
    <xf numFmtId="0" fontId="1" fillId="0" borderId="0" xfId="0" applyFont="1" applyAlignment="1">
      <alignment horizontal="left" indent="1"/>
    </xf>
    <xf numFmtId="168" fontId="1" fillId="10" borderId="0" xfId="0" applyFont="1" applyNumberFormat="1" applyFill="1" applyAlignment="1">
      <alignment horizontal="left" indent="1" wrapText="1"/>
    </xf>
    <xf numFmtId="0" fontId="1" fillId="10" borderId="0" xfId="0" applyFont="1" applyFill="1" applyAlignment="1">
      <alignment horizontal="left" indent="1"/>
    </xf>
    <xf numFmtId="0" fontId="1" fillId="10" borderId="0" xfId="0" applyFont="1" applyFill="1"/>
    <xf numFmtId="17" fontId="13" fillId="10" borderId="30" xfId="0" applyFont="1" applyNumberFormat="1" applyFill="1" applyBorder="1" applyAlignment="1">
      <alignment horizontal="left" wrapText="1"/>
    </xf>
    <xf numFmtId="1" fontId="1" fillId="0" borderId="16" xfId="0" applyFont="1" applyNumberFormat="1" applyBorder="1" applyAlignment="1">
      <alignment horizontal="center"/>
    </xf>
    <xf numFmtId="1" fontId="1" fillId="0" borderId="17" xfId="0" applyFont="1" applyNumberFormat="1" applyBorder="1" applyAlignment="1">
      <alignment horizontal="center"/>
    </xf>
    <xf numFmtId="1" fontId="1" fillId="0" borderId="17" xfId="0" applyFont="1" applyNumberFormat="1" applyBorder="1" applyAlignment="1">
      <alignment horizontal="center" vertical="top"/>
    </xf>
    <xf numFmtId="1" fontId="1" fillId="0" borderId="18" xfId="0" applyFont="1" applyNumberFormat="1" applyBorder="1" applyAlignment="1">
      <alignment horizontal="center"/>
    </xf>
    <xf numFmtId="2" fontId="1" fillId="0" borderId="0" xfId="0" applyFont="1" applyNumberFormat="1"/>
    <xf numFmtId="168" fontId="1" fillId="0" borderId="0" xfId="0" applyFont="1" applyNumberFormat="1" applyAlignment="1">
      <alignment horizontal="center"/>
    </xf>
    <xf numFmtId="17" fontId="13" fillId="3" borderId="30" xfId="0" applyFont="1" applyNumberFormat="1" applyFill="1" applyBorder="1" applyAlignment="1">
      <alignment horizontal="left" wrapText="1"/>
    </xf>
    <xf numFmtId="168" fontId="1" fillId="0" borderId="0" xfId="0" applyFont="1" applyNumberFormat="1" applyAlignment="1">
      <alignment horizontal="left" indent="1"/>
    </xf>
    <xf numFmtId="168" fontId="1" fillId="0" borderId="31" xfId="0" applyFont="1" applyNumberFormat="1" applyBorder="1" applyAlignment="1">
      <alignment horizontal="center"/>
    </xf>
    <xf numFmtId="165" fontId="4" fillId="0" borderId="19" xfId="0" applyFont="1" applyNumberFormat="1" applyBorder="1" applyAlignment="1">
      <alignment horizontal="right"/>
    </xf>
    <xf numFmtId="165" fontId="4" fillId="0" borderId="29" xfId="0" applyFont="1" applyNumberFormat="1" applyBorder="1" applyAlignment="1">
      <alignment horizontal="right"/>
    </xf>
    <xf numFmtId="165" fontId="4" fillId="0" borderId="20" xfId="0" applyFont="1" applyNumberFormat="1" applyBorder="1" applyAlignment="1">
      <alignment horizontal="right"/>
    </xf>
    <xf numFmtId="165" fontId="4" fillId="0" borderId="0" xfId="0" applyFont="1" applyNumberFormat="1" applyAlignment="1">
      <alignment horizontal="right"/>
    </xf>
    <xf numFmtId="165" fontId="1" fillId="0" borderId="20" xfId="0" applyFont="1" applyNumberFormat="1" applyBorder="1" applyAlignment="1">
      <alignment horizontal="right"/>
    </xf>
    <xf numFmtId="165" fontId="1" fillId="0" borderId="0" xfId="0" applyFont="1" applyNumberFormat="1" applyAlignment="1">
      <alignment horizontal="right"/>
    </xf>
    <xf numFmtId="3" fontId="1" fillId="0" borderId="20" xfId="0" applyFont="1" applyNumberFormat="1" applyBorder="1" applyAlignment="1">
      <alignment horizontal="right"/>
    </xf>
    <xf numFmtId="3" fontId="1" fillId="0" borderId="0" xfId="0" applyFont="1" applyNumberFormat="1" applyAlignment="1">
      <alignment horizontal="right"/>
    </xf>
    <xf numFmtId="3" fontId="1" fillId="0" borderId="21" xfId="0" applyFont="1" applyNumberFormat="1" applyBorder="1" applyAlignment="1">
      <alignment horizontal="right"/>
    </xf>
    <xf numFmtId="3" fontId="1" fillId="0" borderId="15" xfId="0" applyFont="1" applyNumberFormat="1" applyBorder="1" applyAlignment="1">
      <alignment horizontal="right"/>
    </xf>
    <xf numFmtId="1" fontId="1" fillId="12" borderId="17" xfId="0" applyFont="1" applyNumberFormat="1" applyFill="1" applyBorder="1" applyAlignment="1">
      <alignment horizontal="center"/>
    </xf>
    <xf numFmtId="0" fontId="14" fillId="0" borderId="0" xfId="0" applyFont="1"/>
    <xf numFmtId="0" fontId="1" fillId="12" borderId="0" xfId="0" applyFont="1" applyFill="1" applyAlignment="1">
      <alignment horizontal="left" indent="3"/>
    </xf>
    <xf numFmtId="165" fontId="1" fillId="12" borderId="20" xfId="0" applyFont="1" applyNumberFormat="1" applyFill="1" applyBorder="1" applyAlignment="1">
      <alignment horizontal="right"/>
    </xf>
    <xf numFmtId="165" fontId="1" fillId="12" borderId="0" xfId="0" applyFont="1" applyNumberFormat="1" applyFill="1" applyAlignment="1">
      <alignment horizontal="right"/>
    </xf>
    <xf numFmtId="2" fontId="1" fillId="12" borderId="3" xfId="0" applyFont="1" applyNumberFormat="1" applyFill="1" applyBorder="1"/>
    <xf numFmtId="165" fontId="4" fillId="9" borderId="19" xfId="0" applyFont="1" applyNumberFormat="1" applyFill="1" applyBorder="1" applyAlignment="1">
      <alignment horizontal="right"/>
    </xf>
    <xf numFmtId="2" fontId="1" fillId="12" borderId="32" xfId="0" applyFont="1" applyNumberFormat="1" applyFill="1" applyBorder="1"/>
    <xf numFmtId="165" fontId="4" fillId="9" borderId="20" xfId="0" applyFont="1" applyNumberFormat="1" applyFill="1" applyBorder="1" applyAlignment="1">
      <alignment horizontal="right"/>
    </xf>
    <xf numFmtId="165" fontId="1" fillId="9" borderId="20" xfId="0" applyFont="1" applyNumberFormat="1" applyFill="1" applyBorder="1" applyAlignment="1">
      <alignment horizontal="right"/>
    </xf>
    <xf numFmtId="3" fontId="1" fillId="9" borderId="20" xfId="0" applyFont="1" applyNumberFormat="1" applyFill="1" applyBorder="1" applyAlignment="1">
      <alignment horizontal="right"/>
    </xf>
    <xf numFmtId="3" fontId="1" fillId="9" borderId="21" xfId="0" applyFont="1" applyNumberFormat="1" applyFill="1" applyBorder="1" applyAlignment="1">
      <alignment horizontal="right"/>
    </xf>
    <xf numFmtId="0" fontId="4" fillId="12" borderId="0" xfId="0" applyFont="1" applyFill="1" applyAlignment="1">
      <alignment horizontal="left" indent="1" wrapText="1"/>
    </xf>
    <xf numFmtId="165" fontId="4" fillId="12" borderId="20" xfId="0" applyFont="1" applyNumberFormat="1" applyFill="1" applyBorder="1" applyAlignment="1">
      <alignment horizontal="right"/>
    </xf>
    <xf numFmtId="165" fontId="4" fillId="12" borderId="0" xfId="0" applyFont="1" applyNumberFormat="1" applyFill="1" applyAlignment="1">
      <alignment horizontal="right"/>
    </xf>
    <xf numFmtId="0" fontId="4" fillId="12" borderId="0" xfId="0" applyFont="1" applyFill="1" applyAlignment="1">
      <alignment horizontal="left"/>
    </xf>
    <xf numFmtId="0" fontId="1" fillId="0" borderId="0" xfId="0" applyFont="1" applyAlignment="1">
      <alignment horizontal="left" vertical="center" indent="2"/>
    </xf>
    <xf numFmtId="0" fontId="4" fillId="0" borderId="0" xfId="0" applyFont="1" applyAlignment="1">
      <alignment horizontal="left" indent="1"/>
    </xf>
    <xf numFmtId="0" fontId="4" fillId="0" borderId="0" xfId="0" applyFont="1" applyAlignment="1">
      <alignment horizontal="left" indent="2"/>
    </xf>
    <xf numFmtId="0" fontId="1" fillId="0" borderId="0" xfId="0" applyFont="1" applyAlignment="1">
      <alignment horizontal="left" indent="4"/>
    </xf>
    <xf numFmtId="0" fontId="1" fillId="0" borderId="0" xfId="0" applyFont="1" applyAlignment="1">
      <alignment horizontal="left" indent="2" wrapText="1"/>
    </xf>
    <xf numFmtId="168" fontId="15" fillId="9" borderId="0" xfId="0" applyFont="1" applyNumberFormat="1" applyFill="1" applyAlignment="1">
      <alignment horizontal="center"/>
    </xf>
    <xf numFmtId="0" fontId="4" fillId="9" borderId="0" xfId="0" applyFont="1" applyFill="1"/>
    <xf numFmtId="0" fontId="1" fillId="0" borderId="0" xfId="0" applyFont="1" applyAlignment="1">
      <alignment horizontal="left" indent="3"/>
    </xf>
    <xf numFmtId="0" fontId="4" fillId="9" borderId="0" xfId="0" applyFont="1" applyFill="1" applyAlignment="1">
      <alignment horizontal="center"/>
    </xf>
    <xf numFmtId="168" fontId="1" fillId="9" borderId="0" xfId="0" applyFont="1" applyNumberFormat="1" applyFill="1" applyAlignment="1">
      <alignment horizontal="center"/>
    </xf>
    <xf numFmtId="1" fontId="1" fillId="9" borderId="0" xfId="0" applyFont="1" applyNumberFormat="1" applyFill="1" applyAlignment="1">
      <alignment horizontal="center"/>
    </xf>
    <xf numFmtId="168" fontId="1" fillId="9" borderId="0" xfId="0" applyFont="1" applyNumberFormat="1" applyFill="1" applyAlignment="1">
      <alignment horizontal="left" indent="1"/>
    </xf>
    <xf numFmtId="49" fontId="1" fillId="9" borderId="0" xfId="0" applyFont="1" applyNumberFormat="1" applyFill="1" applyAlignment="1">
      <alignment horizontal="left" indent="1" wrapText="1"/>
    </xf>
    <xf numFmtId="168" fontId="1" fillId="9" borderId="0" xfId="0" applyFont="1" applyNumberFormat="1" applyFill="1" applyAlignment="1">
      <alignment horizontal="left" indent="1" wrapText="1"/>
    </xf>
    <xf numFmtId="0" fontId="1" fillId="9" borderId="0" xfId="0" applyFont="1" applyFill="1" applyAlignment="1">
      <alignment horizontal="left" indent="1"/>
    </xf>
    <xf numFmtId="0" fontId="1" fillId="9" borderId="0" xfId="0" applyFont="1" applyFill="1"/>
    <xf numFmtId="17" fontId="13" fillId="9" borderId="30" xfId="0" applyFont="1" applyNumberFormat="1" applyFill="1" applyBorder="1" applyAlignment="1">
      <alignment horizontal="left" wrapText="1"/>
    </xf>
    <xf numFmtId="0" fontId="1" fillId="0" borderId="0" xfId="0" applyFont="1" applyAlignment="1">
      <alignment horizontal="left" indent="5"/>
    </xf>
    <xf numFmtId="168" fontId="15" fillId="11" borderId="0" xfId="0" applyFont="1" applyNumberFormat="1" applyFill="1" applyAlignment="1">
      <alignment horizontal="center"/>
    </xf>
    <xf numFmtId="0" fontId="4" fillId="11" borderId="0" xfId="0" applyFont="1" applyFill="1"/>
    <xf numFmtId="0" fontId="4" fillId="11" borderId="0" xfId="0" applyFont="1" applyFill="1" applyAlignment="1">
      <alignment horizontal="center"/>
    </xf>
    <xf numFmtId="168" fontId="1" fillId="11" borderId="0" xfId="0" applyFont="1" applyNumberFormat="1" applyFill="1" applyAlignment="1">
      <alignment horizontal="center"/>
    </xf>
    <xf numFmtId="1" fontId="1" fillId="11" borderId="0" xfId="0" applyFont="1" applyNumberFormat="1" applyFill="1" applyAlignment="1">
      <alignment horizontal="center"/>
    </xf>
    <xf numFmtId="0" fontId="1" fillId="0" borderId="0" xfId="0" applyFont="1" applyAlignment="1">
      <alignment horizontal="left" indent="5" wrapText="1"/>
    </xf>
    <xf numFmtId="168" fontId="1" fillId="11" borderId="0" xfId="0" applyFont="1" applyNumberFormat="1" applyFill="1" applyAlignment="1">
      <alignment horizontal="left" indent="1"/>
    </xf>
    <xf numFmtId="49" fontId="1" fillId="11" borderId="0" xfId="0" applyFont="1" applyNumberFormat="1" applyFill="1" applyAlignment="1">
      <alignment horizontal="left" indent="1" wrapText="1"/>
    </xf>
    <xf numFmtId="168" fontId="1" fillId="11" borderId="0" xfId="0" applyFont="1" applyNumberFormat="1" applyFill="1" applyAlignment="1">
      <alignment horizontal="left" indent="1" wrapText="1"/>
    </xf>
    <xf numFmtId="0" fontId="1" fillId="11" borderId="0" xfId="0" applyFont="1" applyFill="1" applyAlignment="1">
      <alignment horizontal="left" indent="1"/>
    </xf>
    <xf numFmtId="0" fontId="1" fillId="11" borderId="0" xfId="0" applyFont="1" applyFill="1"/>
    <xf numFmtId="17" fontId="13" fillId="11" borderId="30" xfId="0" applyFont="1" applyNumberFormat="1" applyFill="1" applyBorder="1" applyAlignment="1">
      <alignment horizontal="left" wrapText="1"/>
    </xf>
    <xf numFmtId="168" fontId="15" fillId="10" borderId="0" xfId="0" applyFont="1" applyNumberFormat="1" applyFill="1" applyAlignment="1">
      <alignment horizontal="center"/>
    </xf>
    <xf numFmtId="168" fontId="1" fillId="11" borderId="31" xfId="0" applyFont="1" applyNumberFormat="1" applyFill="1" applyBorder="1" applyAlignment="1">
      <alignment horizontal="center"/>
    </xf>
    <xf numFmtId="165" fontId="4" fillId="11" borderId="29" xfId="0" applyFont="1" applyNumberFormat="1" applyFill="1" applyBorder="1" applyAlignment="1">
      <alignment horizontal="right"/>
    </xf>
    <xf numFmtId="165" fontId="4" fillId="11" borderId="0" xfId="0" applyFont="1" applyNumberFormat="1" applyFill="1" applyAlignment="1">
      <alignment horizontal="right"/>
    </xf>
    <xf numFmtId="165" fontId="1" fillId="11" borderId="0" xfId="0" applyFont="1" applyNumberFormat="1" applyFill="1" applyAlignment="1">
      <alignment horizontal="right"/>
    </xf>
    <xf numFmtId="3" fontId="1" fillId="11" borderId="0" xfId="0" applyFont="1" applyNumberFormat="1" applyFill="1" applyAlignment="1">
      <alignment horizontal="right"/>
    </xf>
    <xf numFmtId="0" fontId="4" fillId="10" borderId="0" xfId="0" applyFont="1" applyFill="1"/>
    <xf numFmtId="3" fontId="1" fillId="11" borderId="15" xfId="0" applyFont="1" applyNumberFormat="1" applyFill="1" applyBorder="1" applyAlignment="1">
      <alignment horizontal="right"/>
    </xf>
    <xf numFmtId="168" fontId="1" fillId="10" borderId="31" xfId="0" applyFont="1" applyNumberFormat="1" applyFill="1" applyBorder="1" applyAlignment="1">
      <alignment horizontal="center"/>
    </xf>
    <xf numFmtId="165" fontId="4" fillId="10" borderId="29" xfId="0" applyFont="1" applyNumberFormat="1" applyFill="1" applyBorder="1" applyAlignment="1">
      <alignment horizontal="right"/>
    </xf>
    <xf numFmtId="165" fontId="4" fillId="10" borderId="0" xfId="0" applyFont="1" applyNumberFormat="1" applyFill="1" applyAlignment="1">
      <alignment horizontal="right"/>
    </xf>
    <xf numFmtId="165" fontId="1" fillId="10" borderId="0" xfId="0" applyFont="1" applyNumberFormat="1" applyFill="1" applyAlignment="1">
      <alignment horizontal="right"/>
    </xf>
    <xf numFmtId="3" fontId="1" fillId="10" borderId="0" xfId="0" applyFont="1" applyNumberFormat="1" applyFill="1" applyAlignment="1">
      <alignment horizontal="right"/>
    </xf>
    <xf numFmtId="3" fontId="1" fillId="10" borderId="15" xfId="0" applyFont="1" applyNumberFormat="1" applyFill="1" applyBorder="1" applyAlignment="1">
      <alignment horizontal="right"/>
    </xf>
    <xf numFmtId="168" fontId="1" fillId="9" borderId="31" xfId="0" applyFont="1" applyNumberFormat="1" applyFill="1" applyBorder="1" applyAlignment="1">
      <alignment horizontal="center"/>
    </xf>
    <xf numFmtId="165" fontId="4" fillId="9" borderId="29" xfId="0" applyFont="1" applyNumberFormat="1" applyFill="1" applyBorder="1" applyAlignment="1">
      <alignment horizontal="right"/>
    </xf>
    <xf numFmtId="0" fontId="17" fillId="8" borderId="0" xfId="0" applyFont="1" applyFill="1" applyAlignment="1">
      <alignment horizontal="center"/>
    </xf>
    <xf numFmtId="167" fontId="1" fillId="7" borderId="0" xfId="0" applyFont="1" applyNumberFormat="1" applyFill="1" applyAlignment="1">
      <alignment horizontal="center"/>
    </xf>
    <xf numFmtId="0" fontId="18" fillId="0" borderId="0" xfId="0" applyFont="1" applyAlignment="1">
      <alignment horizontal="center"/>
    </xf>
    <xf numFmtId="0" fontId="19" fillId="0" borderId="0" xfId="0" applyFont="1"/>
    <xf numFmtId="0" fontId="18" fillId="0" borderId="0" xfId="0" applyFont="1" applyAlignment="1">
      <alignment horizontal="left" indent="1"/>
    </xf>
    <xf numFmtId="0" fontId="18" fillId="0" borderId="0" xfId="0" applyFont="1" applyAlignment="1">
      <alignment horizontal="left" indent="1" wrapText="1"/>
    </xf>
    <xf numFmtId="0" fontId="18" fillId="0" borderId="0" xfId="0" applyFont="1" applyAlignment="1">
      <alignment horizontal="left" indent="2"/>
    </xf>
    <xf numFmtId="0" fontId="18" fillId="0" borderId="0" xfId="0" applyFont="1" applyAlignment="1">
      <alignment horizontal="center" wrapText="1"/>
    </xf>
    <xf numFmtId="9" fontId="18" fillId="0" borderId="0" xfId="0" applyFont="1" applyNumberFormat="1" applyAlignment="1">
      <alignment horizontal="center"/>
    </xf>
    <xf numFmtId="0" fontId="19" fillId="0" borderId="0" xfId="0" applyFont="1" applyAlignment="1">
      <alignment horizontal="center"/>
    </xf>
    <xf numFmtId="167" fontId="18" fillId="0" borderId="0" xfId="0" applyFont="1" applyNumberFormat="1" applyAlignment="1">
      <alignment horizontal="center"/>
    </xf>
    <xf numFmtId="0" fontId="13" fillId="3" borderId="0" xfId="0" applyFont="1" applyFill="1" applyAlignment="1">
      <alignment horizontal="center"/>
    </xf>
    <xf numFmtId="0" fontId="13" fillId="0" borderId="0" xfId="0" applyFont="1" applyAlignment="1">
      <alignment horizontal="left" vertical="top" wrapText="1"/>
    </xf>
    <xf numFmtId="0" fontId="3" fillId="7" borderId="1" xfId="0" applyFont="1" applyFill="1" applyBorder="1" applyAlignment="1">
      <alignment horizontal="center"/>
    </xf>
    <xf numFmtId="0" fontId="3" fillId="7" borderId="0" xfId="0" applyFont="1" applyFill="1" applyAlignment="1">
      <alignment horizontal="center"/>
    </xf>
    <xf numFmtId="0" fontId="3" fillId="7" borderId="3" xfId="0" applyFont="1" applyFill="1" applyBorder="1" applyAlignment="1">
      <alignment horizontal="center"/>
    </xf>
    <xf numFmtId="0" fontId="13" fillId="7" borderId="4" xfId="0" applyFont="1" applyFill="1" applyBorder="1" applyAlignment="1">
      <alignment horizontal="center"/>
    </xf>
    <xf numFmtId="0" fontId="13" fillId="7" borderId="6" xfId="0" applyFont="1" applyFill="1" applyBorder="1" applyAlignment="1">
      <alignment horizontal="center"/>
    </xf>
    <xf numFmtId="0" fontId="13" fillId="7" borderId="1" xfId="0" applyFont="1" applyFill="1" applyBorder="1" applyAlignment="1">
      <alignment horizontal="center"/>
    </xf>
    <xf numFmtId="0" fontId="13" fillId="7" borderId="3" xfId="0" applyFont="1" applyFill="1" applyBorder="1" applyAlignment="1">
      <alignment horizontal="center"/>
    </xf>
    <xf numFmtId="0" fontId="13" fillId="7" borderId="7" xfId="0" applyFont="1" applyFill="1" applyBorder="1" applyAlignment="1">
      <alignment horizontal="center"/>
    </xf>
    <xf numFmtId="0" fontId="13" fillId="7" borderId="2" xfId="0" applyFont="1" applyFill="1" applyBorder="1" applyAlignment="1">
      <alignment horizontal="center"/>
    </xf>
    <xf numFmtId="0" fontId="3" fillId="8" borderId="4" xfId="0" applyFont="1" applyFill="1" applyBorder="1" applyAlignment="1">
      <alignment horizontal="center"/>
    </xf>
    <xf numFmtId="0" fontId="3" fillId="8" borderId="33" xfId="0" applyFont="1" applyFill="1" applyBorder="1" applyAlignment="1">
      <alignment horizontal="center"/>
    </xf>
    <xf numFmtId="0" fontId="3" fillId="8" borderId="6" xfId="0" applyFont="1" applyFill="1" applyBorder="1" applyAlignment="1">
      <alignment horizontal="center"/>
    </xf>
    <xf numFmtId="0" fontId="3" fillId="7" borderId="4" xfId="0" applyFont="1" applyFill="1" applyBorder="1" applyAlignment="1">
      <alignment horizontal="center"/>
    </xf>
    <xf numFmtId="0" fontId="3" fillId="7" borderId="5" xfId="0" applyFont="1" applyFill="1" applyBorder="1" applyAlignment="1">
      <alignment horizontal="center"/>
    </xf>
    <xf numFmtId="0" fontId="3" fillId="7" borderId="6" xfId="0" applyFont="1" applyFill="1" applyBorder="1" applyAlignment="1">
      <alignment horizontal="center"/>
    </xf>
    <xf numFmtId="0" fontId="3" fillId="7" borderId="0" xfId="0" applyFont="1" applyFill="1" applyAlignment="1">
      <alignment horizontal="right"/>
    </xf>
    <xf numFmtId="0" fontId="13" fillId="8" borderId="4" xfId="0" applyFont="1" applyFill="1" applyBorder="1" applyAlignment="1">
      <alignment horizontal="center"/>
    </xf>
    <xf numFmtId="0" fontId="13" fillId="8" borderId="33" xfId="0" applyFont="1" applyFill="1" applyBorder="1" applyAlignment="1">
      <alignment horizontal="center"/>
    </xf>
    <xf numFmtId="0" fontId="13" fillId="8" borderId="34" xfId="0" applyFont="1" applyFill="1" applyBorder="1" applyAlignment="1">
      <alignment horizontal="center"/>
    </xf>
    <xf numFmtId="0" fontId="13" fillId="8" borderId="6" xfId="0" applyFont="1" applyFill="1" applyBorder="1" applyAlignment="1">
      <alignment horizontal="center"/>
    </xf>
    <xf numFmtId="0" fontId="13" fillId="7" borderId="8" xfId="0" applyFont="1" applyFill="1" applyBorder="1" applyAlignment="1">
      <alignment horizontal="center"/>
    </xf>
    <xf numFmtId="0" fontId="13" fillId="7" borderId="0" xfId="0" applyFont="1" applyFill="1" applyAlignment="1">
      <alignment horizontal="center"/>
    </xf>
    <xf numFmtId="0" fontId="3" fillId="0" borderId="0" xfId="0" applyFont="1" applyAlignment="1">
      <alignment horizontal="center"/>
    </xf>
    <xf numFmtId="0" fontId="3" fillId="0" borderId="0" xfId="0" applyFont="1" applyAlignment="1">
      <alignment horizontal="left"/>
    </xf>
    <xf numFmtId="165" fontId="3" fillId="8" borderId="0" xfId="0" applyFont="1" applyNumberFormat="1" applyFill="1" applyAlignment="1">
      <alignment horizontal="center"/>
    </xf>
    <xf numFmtId="3" fontId="3" fillId="8" borderId="7" xfId="0" applyFont="1" applyNumberFormat="1" applyFill="1" applyBorder="1" applyAlignment="1">
      <alignment horizontal="center"/>
    </xf>
    <xf numFmtId="168" fontId="3" fillId="8" borderId="0" xfId="0" applyFont="1" applyNumberFormat="1" applyFill="1"/>
    <xf numFmtId="168" fontId="3" fillId="0" borderId="0" xfId="0" applyFont="1" applyNumberFormat="1"/>
    <xf numFmtId="0" fontId="1" fillId="0" borderId="3" xfId="0" applyFont="1" applyBorder="1"/>
    <xf numFmtId="0" fontId="1" fillId="0" borderId="2" xfId="0" applyFont="1" applyBorder="1"/>
    <xf numFmtId="165" fontId="3" fillId="0" borderId="0" xfId="0" applyFont="1" applyNumberFormat="1" applyAlignment="1">
      <alignment horizontal="center"/>
    </xf>
    <xf numFmtId="165" fontId="3" fillId="0" borderId="3" xfId="0" applyFont="1" applyNumberFormat="1" applyBorder="1" applyAlignment="1">
      <alignment horizontal="center"/>
    </xf>
    <xf numFmtId="165" fontId="20" fillId="0" borderId="0" xfId="0" applyFont="1" applyNumberFormat="1" applyAlignment="1">
      <alignment horizontal="center"/>
    </xf>
    <xf numFmtId="3" fontId="20" fillId="0" borderId="0" xfId="0" applyFont="1" applyNumberFormat="1" applyAlignment="1">
      <alignment horizontal="center"/>
    </xf>
    <xf numFmtId="0" fontId="3" fillId="0" borderId="0" xfId="0" applyFont="1" applyAlignment="1">
      <alignment horizontal="center" wrapText="1"/>
    </xf>
    <xf numFmtId="3" fontId="3" fillId="0" borderId="0" xfId="0" applyFont="1" applyNumberFormat="1" applyAlignment="1">
      <alignment horizontal="center"/>
    </xf>
    <xf numFmtId="165" fontId="3" fillId="13" borderId="0" xfId="0" applyFont="1" applyNumberFormat="1" applyFill="1" applyAlignment="1">
      <alignment horizontal="center"/>
    </xf>
    <xf numFmtId="168" fontId="3" fillId="13" borderId="0" xfId="0" applyFont="1" applyNumberFormat="1" applyFill="1"/>
    <xf numFmtId="0" fontId="3" fillId="7" borderId="0" xfId="0" applyFont="1" applyFill="1" applyAlignment="1">
      <alignment horizontal="center" wrapText="1"/>
    </xf>
    <xf numFmtId="165" fontId="20" fillId="8" borderId="0" xfId="0" applyFont="1" applyNumberFormat="1" applyFill="1" applyAlignment="1">
      <alignment horizontal="center"/>
    </xf>
    <xf numFmtId="0" fontId="13" fillId="8" borderId="0" xfId="0" applyFont="1" applyFill="1" applyAlignment="1">
      <alignment horizontal="center"/>
    </xf>
    <xf numFmtId="0" fontId="3" fillId="7" borderId="4" xfId="0" applyFont="1" applyFill="1" applyBorder="1"/>
    <xf numFmtId="0" fontId="3" fillId="0" borderId="0" xfId="0" applyFont="1"/>
    <xf numFmtId="168" fontId="3" fillId="12" borderId="0" xfId="0" applyFont="1" applyNumberFormat="1" applyFill="1"/>
    <xf numFmtId="2" fontId="1" fillId="3" borderId="4" xfId="0" applyFont="1" applyNumberFormat="1" applyFill="1" applyBorder="1"/>
    <xf numFmtId="0" fontId="3" fillId="3" borderId="33" xfId="0" applyFont="1" applyFill="1" applyBorder="1"/>
    <xf numFmtId="0" fontId="3" fillId="3" borderId="33" xfId="0" applyFont="1" applyFill="1" applyBorder="1" applyAlignment="1">
      <alignment horizontal="center"/>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3" fillId="0" borderId="1" xfId="0" applyFont="1" applyBorder="1" applyAlignment="1">
      <alignment horizontal="left" wrapText="1"/>
    </xf>
    <xf numFmtId="0" fontId="3" fillId="0" borderId="0" xfId="0" applyFont="1" applyAlignment="1">
      <alignment horizontal="left" wrapText="1"/>
    </xf>
    <xf numFmtId="0" fontId="3" fillId="0" borderId="4" xfId="0" applyFont="1" applyBorder="1" applyAlignment="1">
      <alignment horizontal="left"/>
    </xf>
    <xf numFmtId="4" fontId="3" fillId="0" borderId="0" xfId="0" applyFont="1" applyNumberFormat="1" applyAlignment="1">
      <alignment horizontal="center"/>
    </xf>
    <xf numFmtId="0" fontId="3" fillId="0" borderId="4" xfId="0" applyFont="1" applyBorder="1" applyAlignment="1">
      <alignment horizontal="center"/>
    </xf>
    <xf numFmtId="0" fontId="3" fillId="0" borderId="0" xfId="0" applyFont="1" applyAlignment="1">
      <alignment horizontal="left" vertical="top"/>
    </xf>
    <xf numFmtId="0" fontId="20" fillId="0" borderId="0" xfId="0" applyFont="1" applyAlignment="1">
      <alignment horizontal="left" wrapText="1"/>
    </xf>
    <xf numFmtId="0" fontId="1" fillId="3" borderId="7" xfId="0" applyFont="1" applyFill="1" applyBorder="1"/>
    <xf numFmtId="0" fontId="3" fillId="3" borderId="8" xfId="0" applyFont="1" applyFill="1" applyBorder="1"/>
    <xf numFmtId="0" fontId="3" fillId="3" borderId="8" xfId="0" applyFont="1" applyFill="1" applyBorder="1" applyAlignment="1">
      <alignment horizontal="center"/>
    </xf>
    <xf numFmtId="0" fontId="3" fillId="3" borderId="2" xfId="0" applyFont="1" applyFill="1" applyBorder="1" applyAlignment="1">
      <alignment horizontal="center"/>
    </xf>
    <xf numFmtId="0" fontId="3" fillId="8" borderId="6" xfId="0" applyFont="1" applyFill="1" applyBorder="1"/>
    <xf numFmtId="0" fontId="3" fillId="7" borderId="0" xfId="0" applyFont="1" applyFill="1"/>
    <xf numFmtId="165" fontId="20" fillId="0" borderId="1" xfId="0" applyFont="1" applyNumberFormat="1" applyBorder="1" applyAlignment="1">
      <alignment horizontal="center"/>
    </xf>
    <xf numFmtId="0" fontId="20" fillId="0" borderId="0" xfId="0" applyFont="1"/>
    <xf numFmtId="0" fontId="3" fillId="0" borderId="1" xfId="0" applyFont="1" applyBorder="1" applyAlignment="1">
      <alignment horizontal="left" vertical="top"/>
    </xf>
    <xf numFmtId="0" fontId="3" fillId="0" borderId="0" xfId="0" applyFont="1" applyAlignment="1">
      <alignment horizontal="left" indent="1"/>
    </xf>
    <xf numFmtId="3" fontId="3" fillId="0" borderId="0" xfId="0" applyFont="1" applyNumberFormat="1" applyAlignment="1">
      <alignment horizontal="right"/>
    </xf>
    <xf numFmtId="3" fontId="3" fillId="8" borderId="8" xfId="0" applyFont="1" applyNumberFormat="1" applyFill="1" applyBorder="1" applyAlignment="1">
      <alignment horizontal="center"/>
    </xf>
    <xf numFmtId="0" fontId="20" fillId="0" borderId="1" xfId="0" applyFont="1" applyBorder="1" applyAlignment="1">
      <alignment horizontal="left" wrapText="1"/>
    </xf>
    <xf numFmtId="0" fontId="3" fillId="8" borderId="7" xfId="0" applyFont="1" applyFill="1" applyBorder="1" applyAlignment="1">
      <alignment horizontal="center"/>
    </xf>
    <xf numFmtId="0" fontId="3" fillId="8" borderId="8" xfId="0" applyFont="1" applyFill="1" applyBorder="1" applyAlignment="1">
      <alignment horizontal="center"/>
    </xf>
    <xf numFmtId="0" fontId="3" fillId="8" borderId="2" xfId="0" applyFont="1" applyFill="1" applyBorder="1" applyAlignment="1">
      <alignment horizontal="center"/>
    </xf>
    <xf numFmtId="0" fontId="3" fillId="0" borderId="5" xfId="0" applyFont="1" applyBorder="1" applyAlignment="1">
      <alignment horizontal="left"/>
    </xf>
    <xf numFmtId="0" fontId="3" fillId="0" borderId="1" xfId="0" applyFont="1" applyBorder="1" applyAlignment="1">
      <alignment horizontal="center" wrapText="1"/>
    </xf>
    <xf numFmtId="0" fontId="3" fillId="0" borderId="1" xfId="0" applyFont="1" applyBorder="1" applyAlignment="1">
      <alignment horizontal="center"/>
    </xf>
    <xf numFmtId="14" fontId="1" fillId="0" borderId="1" xfId="0" applyFont="1" applyNumberFormat="1" applyBorder="1"/>
    <xf numFmtId="14" fontId="1" fillId="0" borderId="7" xfId="0" applyFont="1" applyNumberFormat="1" applyBorder="1"/>
    <xf numFmtId="165" fontId="3" fillId="8" borderId="5" xfId="0" applyFont="1" applyNumberFormat="1" applyFill="1" applyBorder="1" applyAlignment="1">
      <alignment horizontal="center"/>
    </xf>
    <xf numFmtId="0" fontId="4" fillId="0" borderId="0" xfId="0" applyFont="1" applyAlignment="1">
      <alignment horizontal="center" wrapText="1"/>
    </xf>
    <xf numFmtId="169" fontId="1" fillId="0" borderId="0" xfId="0" applyFont="1" applyNumberFormat="1"/>
    <xf numFmtId="0" fontId="4" fillId="3" borderId="4" xfId="0" applyFont="1" applyFill="1" applyBorder="1" applyAlignment="1">
      <alignment horizontal="center" wrapText="1"/>
    </xf>
    <xf numFmtId="0" fontId="4" fillId="3" borderId="6" xfId="0" applyFont="1" applyFill="1" applyBorder="1" applyAlignment="1">
      <alignment wrapText="1"/>
    </xf>
    <xf numFmtId="0" fontId="3" fillId="0" borderId="0" xfId="0" applyFont="1" applyAlignment="1">
      <alignment wrapText="1"/>
    </xf>
    <xf numFmtId="0" fontId="3" fillId="7" borderId="2" xfId="0" applyFont="1" applyFill="1" applyBorder="1" applyAlignment="1">
      <alignment horizontal="center"/>
    </xf>
    <xf numFmtId="0" fontId="3" fillId="7" borderId="7" xfId="0" applyFont="1" applyFill="1" applyBorder="1" applyAlignment="1">
      <alignment horizontal="center"/>
    </xf>
    <xf numFmtId="0" fontId="3" fillId="7" borderId="8" xfId="0" applyFont="1" applyFill="1" applyBorder="1" applyAlignment="1">
      <alignment horizontal="center"/>
    </xf>
    <xf numFmtId="0" fontId="3" fillId="0" borderId="5" xfId="0" applyFont="1" applyBorder="1" applyAlignment="1">
      <alignment horizontal="center"/>
    </xf>
    <xf numFmtId="0" fontId="3" fillId="7" borderId="33" xfId="0" applyFont="1" applyFill="1" applyBorder="1"/>
    <xf numFmtId="0" fontId="3" fillId="8" borderId="33" xfId="0" applyFont="1" applyFill="1" applyBorder="1"/>
    <xf numFmtId="0" fontId="13" fillId="0" borderId="1" xfId="0" applyFont="1" applyBorder="1"/>
    <xf numFmtId="3" fontId="3" fillId="8" borderId="2" xfId="0" applyFont="1" applyNumberFormat="1" applyFill="1" applyBorder="1" applyAlignment="1">
      <alignment horizontal="center"/>
    </xf>
    <xf numFmtId="0" fontId="3" fillId="0" borderId="1" xfId="0" applyFont="1" applyBorder="1" applyAlignment="1">
      <alignment horizontal="left"/>
    </xf>
    <xf numFmtId="0" fontId="3" fillId="8" borderId="5" xfId="0" applyFont="1" applyFill="1" applyBorder="1" applyAlignment="1">
      <alignment horizontal="center"/>
    </xf>
    <xf numFmtId="0" fontId="13" fillId="7" borderId="9" xfId="0" applyFont="1" applyFill="1" applyBorder="1" applyAlignment="1">
      <alignment horizontal="center"/>
    </xf>
    <xf numFmtId="0" fontId="13" fillId="7" borderId="10" xfId="0" applyFont="1" applyFill="1" applyBorder="1" applyAlignment="1">
      <alignment horizontal="center"/>
    </xf>
    <xf numFmtId="0" fontId="13" fillId="7" borderId="11" xfId="0" applyFont="1" applyFill="1" applyBorder="1" applyAlignment="1">
      <alignment horizontal="center"/>
    </xf>
    <xf numFmtId="0" fontId="13" fillId="8" borderId="9" xfId="0" applyFont="1" applyFill="1" applyBorder="1" applyAlignment="1">
      <alignment horizontal="center"/>
    </xf>
    <xf numFmtId="0" fontId="13" fillId="8" borderId="10" xfId="0" applyFont="1" applyFill="1" applyBorder="1" applyAlignment="1">
      <alignment horizontal="center"/>
    </xf>
    <xf numFmtId="0" fontId="13" fillId="8" borderId="11" xfId="0" applyFont="1" applyFill="1" applyBorder="1" applyAlignment="1">
      <alignment horizontal="center"/>
    </xf>
    <xf numFmtId="0" fontId="3" fillId="7" borderId="4" xfId="0" applyFont="1" applyFill="1" applyBorder="1" applyAlignment="1">
      <alignment horizontal="right"/>
    </xf>
    <xf numFmtId="0" fontId="3" fillId="7" borderId="33" xfId="0" applyFont="1" applyFill="1" applyBorder="1" applyAlignment="1">
      <alignment horizontal="right"/>
    </xf>
    <xf numFmtId="0" fontId="3" fillId="3" borderId="0" xfId="0" applyFont="1" applyFill="1" applyAlignment="1">
      <alignment horizontal="center"/>
    </xf>
    <xf numFmtId="0" fontId="3" fillId="8" borderId="14" xfId="0" applyFont="1" applyFill="1" applyBorder="1" applyAlignment="1">
      <alignment horizontal="center"/>
    </xf>
    <xf numFmtId="0" fontId="3" fillId="8" borderId="12" xfId="0" applyFont="1" applyFill="1" applyBorder="1" applyAlignment="1">
      <alignment horizontal="center"/>
    </xf>
    <xf numFmtId="0" fontId="3" fillId="7" borderId="33" xfId="0" applyFont="1" applyFill="1" applyBorder="1" applyAlignment="1">
      <alignment horizontal="center"/>
    </xf>
    <xf numFmtId="3" fontId="3" fillId="7" borderId="0" xfId="0" applyFont="1" applyNumberFormat="1" applyFill="1" applyAlignment="1">
      <alignment horizontal="center"/>
    </xf>
    <xf numFmtId="3" fontId="20" fillId="7" borderId="0" xfId="0" applyFont="1" applyNumberFormat="1" applyFill="1" applyAlignment="1">
      <alignment horizontal="center"/>
    </xf>
    <xf numFmtId="165" fontId="3" fillId="8" borderId="6" xfId="0" applyFont="1" applyNumberFormat="1" applyFill="1" applyBorder="1" applyAlignment="1">
      <alignment horizontal="center"/>
    </xf>
    <xf numFmtId="0" fontId="3" fillId="7" borderId="6" xfId="0" applyFont="1" applyFill="1" applyBorder="1"/>
    <xf numFmtId="0" fontId="3" fillId="3" borderId="0" xfId="0" applyFont="1" applyFill="1"/>
    <xf numFmtId="165" fontId="20" fillId="8" borderId="3" xfId="0" applyFont="1" applyNumberFormat="1" applyFill="1" applyBorder="1" applyAlignment="1">
      <alignment horizontal="center"/>
    </xf>
    <xf numFmtId="3" fontId="20" fillId="7" borderId="3" xfId="0" applyFont="1" applyNumberFormat="1" applyFill="1" applyBorder="1" applyAlignment="1">
      <alignment horizontal="center"/>
    </xf>
    <xf numFmtId="0" fontId="3" fillId="7" borderId="3" xfId="0" applyFont="1" applyFill="1" applyBorder="1" applyAlignment="1">
      <alignment horizontal="center" wrapText="1"/>
    </xf>
    <xf numFmtId="165" fontId="3" fillId="8" borderId="3" xfId="0" applyFont="1" applyNumberFormat="1" applyFill="1" applyBorder="1" applyAlignment="1">
      <alignment horizontal="center"/>
    </xf>
    <xf numFmtId="3" fontId="3" fillId="7" borderId="3" xfId="0" applyFont="1" applyNumberFormat="1" applyFill="1" applyBorder="1" applyAlignment="1">
      <alignment horizontal="center"/>
    </xf>
    <xf numFmtId="0" fontId="3" fillId="0" borderId="35" xfId="0" applyFont="1" applyBorder="1"/>
    <xf numFmtId="0" fontId="3" fillId="0" borderId="36" xfId="0" applyFont="1" applyBorder="1" applyAlignment="1">
      <alignment horizontal="center"/>
    </xf>
    <xf numFmtId="0" fontId="3" fillId="0" borderId="35" xfId="0" applyFont="1" applyBorder="1" applyAlignment="1">
      <alignment horizontal="center"/>
    </xf>
    <xf numFmtId="165" fontId="3" fillId="0" borderId="35" xfId="0" applyFont="1" applyNumberFormat="1" applyBorder="1" applyAlignment="1">
      <alignment horizontal="center"/>
    </xf>
    <xf numFmtId="0" fontId="3" fillId="0" borderId="33" xfId="0" applyFont="1" applyBorder="1" applyAlignment="1">
      <alignment horizontal="center"/>
    </xf>
    <xf numFmtId="2" fontId="1" fillId="3" borderId="0" xfId="0" applyFont="1" applyNumberFormat="1" applyFill="1"/>
    <xf numFmtId="0" fontId="1" fillId="3" borderId="0" xfId="0" applyFont="1" applyFill="1"/>
    <xf numFmtId="4" fontId="3" fillId="0" borderId="3" xfId="0" applyFont="1" applyNumberFormat="1" applyBorder="1" applyAlignment="1">
      <alignment horizontal="center"/>
    </xf>
    <xf numFmtId="168" fontId="3" fillId="8" borderId="35" xfId="0" applyFont="1" applyNumberFormat="1" applyFill="1" applyBorder="1"/>
    <xf numFmtId="168" fontId="3" fillId="8" borderId="37" xfId="0" applyFont="1" applyNumberFormat="1" applyFill="1" applyBorder="1"/>
    <xf numFmtId="0" fontId="13" fillId="8" borderId="1" xfId="0" applyFont="1" applyFill="1" applyBorder="1" applyAlignment="1">
      <alignment horizontal="center"/>
    </xf>
    <xf numFmtId="0" fontId="13" fillId="8" borderId="8" xfId="0" applyFont="1" applyFill="1" applyBorder="1" applyAlignment="1">
      <alignment horizontal="center"/>
    </xf>
    <xf numFmtId="0" fontId="3" fillId="3" borderId="14" xfId="0" applyFont="1" applyFill="1" applyBorder="1" applyAlignment="1">
      <alignment horizontal="center" wrapText="1"/>
    </xf>
    <xf numFmtId="0" fontId="3" fillId="3" borderId="3" xfId="0" applyFont="1" applyFill="1" applyBorder="1" applyAlignment="1">
      <alignment horizontal="center" wrapText="1"/>
    </xf>
    <xf numFmtId="0" fontId="3" fillId="3" borderId="2" xfId="0" applyFont="1" applyFill="1" applyBorder="1" applyAlignment="1">
      <alignment horizontal="center" wrapText="1"/>
    </xf>
    <xf numFmtId="0" fontId="3" fillId="3" borderId="6" xfId="0" applyFont="1" applyFill="1" applyBorder="1" applyAlignment="1">
      <alignment horizontal="center" wrapText="1"/>
    </xf>
    <xf numFmtId="0" fontId="13" fillId="8" borderId="38" xfId="0" applyFont="1" applyFill="1" applyBorder="1" applyAlignment="1">
      <alignment horizontal="center"/>
    </xf>
    <xf numFmtId="0" fontId="13" fillId="9" borderId="38" xfId="0" applyFont="1" applyFill="1" applyBorder="1" applyAlignment="1">
      <alignment horizontal="center" vertical="center" wrapText="1"/>
    </xf>
    <xf numFmtId="0" fontId="13" fillId="9" borderId="34" xfId="0" applyFont="1" applyFill="1" applyBorder="1" applyAlignment="1">
      <alignment horizontal="center" vertical="center" wrapText="1"/>
    </xf>
    <xf numFmtId="0" fontId="13" fillId="9" borderId="5" xfId="0" applyFont="1" applyFill="1" applyBorder="1" applyAlignment="1">
      <alignment horizontal="center" vertical="center" wrapText="1"/>
    </xf>
    <xf numFmtId="0" fontId="13" fillId="9" borderId="33" xfId="0" applyFont="1" applyFill="1" applyBorder="1" applyAlignment="1">
      <alignment horizontal="center" vertical="center" wrapText="1"/>
    </xf>
    <xf numFmtId="0" fontId="13" fillId="0" borderId="0" xfId="0" applyFont="1" applyAlignment="1">
      <alignment horizontal="center"/>
    </xf>
    <xf numFmtId="0" fontId="3" fillId="0" borderId="3" xfId="0" applyFont="1" applyBorder="1" applyAlignment="1">
      <alignment horizontal="center" wrapText="1"/>
    </xf>
    <xf numFmtId="0" fontId="13" fillId="8" borderId="7" xfId="0" applyFont="1" applyFill="1" applyBorder="1" applyAlignment="1">
      <alignment horizontal="center"/>
    </xf>
    <xf numFmtId="165" fontId="20" fillId="8" borderId="6" xfId="0" applyFont="1" applyNumberFormat="1" applyFill="1" applyBorder="1" applyAlignment="1">
      <alignment horizontal="center"/>
    </xf>
    <xf numFmtId="165" fontId="1" fillId="0" borderId="0" xfId="0" applyFont="1" applyNumberFormat="1"/>
    <xf numFmtId="3" fontId="3" fillId="0" borderId="8" xfId="0" applyFont="1" applyNumberFormat="1" applyBorder="1" applyAlignment="1">
      <alignment horizontal="center" vertical="top"/>
    </xf>
    <xf numFmtId="165" fontId="3" fillId="0" borderId="6" xfId="0" applyFont="1" applyNumberFormat="1" applyBorder="1" applyAlignment="1">
      <alignment horizontal="center"/>
    </xf>
    <xf numFmtId="168" fontId="3" fillId="0" borderId="3" xfId="0" applyFont="1" applyNumberFormat="1" applyBorder="1" applyAlignment="1">
      <alignment horizontal="center"/>
    </xf>
    <xf numFmtId="165" fontId="3" fillId="0" borderId="2" xfId="0" applyFont="1" applyNumberFormat="1" applyBorder="1" applyAlignment="1">
      <alignment horizontal="center"/>
    </xf>
    <xf numFmtId="165" fontId="3" fillId="0" borderId="0" xfId="0" applyFont="1" applyNumberFormat="1" applyAlignment="1">
      <alignment horizontal="center" vertical="top"/>
    </xf>
    <xf numFmtId="0" fontId="1" fillId="0" borderId="7" xfId="0" applyFont="1" applyBorder="1"/>
    <xf numFmtId="165" fontId="3" fillId="0" borderId="0" xfId="0" applyFont="1" applyNumberFormat="1" applyAlignment="1">
      <alignment horizontal="center" wrapText="1"/>
    </xf>
    <xf numFmtId="165" fontId="3" fillId="0" borderId="8" xfId="0" applyFont="1" applyNumberFormat="1" applyBorder="1" applyAlignment="1">
      <alignment horizontal="center" wrapText="1"/>
    </xf>
    <xf numFmtId="165" fontId="13" fillId="0" borderId="0" xfId="0" applyFont="1" applyNumberFormat="1" applyAlignment="1">
      <alignment horizontal="center" vertical="top" wrapText="1"/>
    </xf>
    <xf numFmtId="165" fontId="20" fillId="0" borderId="33" xfId="0" applyFont="1" applyNumberFormat="1" applyBorder="1" applyAlignment="1">
      <alignment horizontal="center"/>
    </xf>
    <xf numFmtId="2" fontId="3" fillId="0" borderId="8" xfId="0" applyFont="1" applyNumberFormat="1" applyBorder="1"/>
    <xf numFmtId="165" fontId="3" fillId="13" borderId="0" xfId="0" applyFont="1" applyNumberFormat="1" applyFill="1" applyAlignment="1">
      <alignment horizontal="center" wrapText="1"/>
    </xf>
    <xf numFmtId="0" fontId="3" fillId="8" borderId="0" xfId="0" applyFont="1" applyFill="1" applyAlignment="1">
      <alignment horizontal="center"/>
    </xf>
    <xf numFmtId="165" fontId="3" fillId="8" borderId="0" xfId="0" applyFont="1" applyNumberFormat="1" applyFill="1" applyAlignment="1">
      <alignment horizontal="center" wrapText="1"/>
    </xf>
    <xf numFmtId="165" fontId="3" fillId="14" borderId="0" xfId="0" applyFont="1" applyNumberFormat="1" applyFill="1" applyAlignment="1">
      <alignment horizontal="center" wrapText="1"/>
    </xf>
    <xf numFmtId="165" fontId="3" fillId="14" borderId="0" xfId="0" applyFont="1" applyNumberFormat="1" applyFill="1" applyAlignment="1">
      <alignment horizontal="center" vertical="top" wrapText="1"/>
    </xf>
    <xf numFmtId="1" fontId="3" fillId="7" borderId="0" xfId="0" applyFont="1" applyNumberFormat="1" applyFill="1" applyAlignment="1">
      <alignment horizontal="center" wrapText="1"/>
    </xf>
    <xf numFmtId="1" fontId="3" fillId="7" borderId="0" xfId="0" applyFont="1" applyNumberFormat="1" applyFill="1" applyAlignment="1">
      <alignment horizontal="center"/>
    </xf>
    <xf numFmtId="3" fontId="3" fillId="12" borderId="0" xfId="0" applyFont="1" applyNumberFormat="1" applyFill="1" applyAlignment="1">
      <alignment horizontal="center" wrapText="1"/>
    </xf>
    <xf numFmtId="3" fontId="3" fillId="8" borderId="0" xfId="0" applyFont="1" applyNumberFormat="1" applyFill="1" applyAlignment="1">
      <alignment horizontal="center"/>
    </xf>
    <xf numFmtId="3" fontId="3" fillId="8" borderId="0" xfId="0" applyFont="1" applyNumberFormat="1" applyFill="1" applyAlignment="1">
      <alignment horizontal="center" wrapText="1"/>
    </xf>
    <xf numFmtId="0" fontId="3" fillId="7" borderId="4" xfId="0" applyFont="1" applyFill="1" applyBorder="1" applyAlignment="1">
      <alignment wrapText="1"/>
    </xf>
    <xf numFmtId="0" fontId="3" fillId="7" borderId="33" xfId="0" applyFont="1" applyFill="1" applyBorder="1" applyAlignment="1">
      <alignment wrapText="1"/>
    </xf>
    <xf numFmtId="0" fontId="3" fillId="8" borderId="33" xfId="0" applyFont="1" applyFill="1" applyBorder="1" applyAlignment="1">
      <alignment wrapText="1"/>
    </xf>
    <xf numFmtId="0" fontId="3" fillId="8" borderId="6" xfId="0" applyFont="1" applyFill="1" applyBorder="1" applyAlignment="1">
      <alignment wrapText="1"/>
    </xf>
    <xf numFmtId="165" fontId="20" fillId="0" borderId="0" xfId="0" applyFont="1" applyNumberFormat="1" applyAlignment="1">
      <alignment horizontal="center" wrapText="1"/>
    </xf>
    <xf numFmtId="0" fontId="3" fillId="0" borderId="0" xfId="0" applyFont="1" applyAlignment="1">
      <alignment horizontal="left" vertical="top" indent="2" wrapText="1"/>
    </xf>
    <xf numFmtId="165" fontId="13" fillId="8" borderId="0" xfId="0" applyFont="1" applyNumberFormat="1" applyFill="1" applyAlignment="1">
      <alignment horizontal="center" vertical="top" wrapText="1"/>
    </xf>
    <xf numFmtId="165" fontId="3" fillId="8" borderId="33" xfId="0" applyFont="1" applyNumberFormat="1" applyFill="1" applyBorder="1" applyAlignment="1">
      <alignment horizontal="center" wrapText="1"/>
    </xf>
    <xf numFmtId="168" fontId="3" fillId="8" borderId="0" xfId="0" applyFont="1" applyNumberFormat="1" applyFill="1" applyAlignment="1">
      <alignment horizontal="center" wrapText="1"/>
    </xf>
    <xf numFmtId="0" fontId="3" fillId="3" borderId="30" xfId="0" applyFont="1" applyFill="1" applyBorder="1" applyAlignment="1">
      <alignment horizontal="center" vertical="center" wrapText="1"/>
    </xf>
    <xf numFmtId="0" fontId="13" fillId="9" borderId="0" xfId="0" applyFont="1" applyFill="1" applyAlignment="1">
      <alignment horizontal="center" vertical="center" wrapText="1"/>
    </xf>
    <xf numFmtId="165" fontId="3" fillId="12" borderId="0" xfId="0" applyFont="1" applyNumberFormat="1" applyFill="1" applyAlignment="1">
      <alignment horizontal="center" vertical="top" wrapText="1"/>
    </xf>
    <xf numFmtId="165" fontId="3" fillId="2" borderId="0" xfId="0" applyFont="1" applyNumberFormat="1" applyFill="1" applyAlignment="1">
      <alignment horizontal="center" wrapText="1"/>
    </xf>
    <xf numFmtId="0" fontId="3" fillId="0" borderId="4" xfId="0" applyFont="1" applyBorder="1" applyAlignment="1">
      <alignment horizontal="left" wrapText="1"/>
    </xf>
    <xf numFmtId="0" fontId="3" fillId="0" borderId="4" xfId="0" applyFont="1" applyBorder="1" applyAlignment="1">
      <alignment horizontal="center" wrapText="1"/>
    </xf>
    <xf numFmtId="0" fontId="3" fillId="0" borderId="33" xfId="0" applyFont="1" applyBorder="1" applyAlignment="1">
      <alignment horizontal="center" wrapText="1"/>
    </xf>
    <xf numFmtId="165" fontId="3" fillId="0" borderId="33" xfId="0" applyFont="1" applyNumberFormat="1" applyBorder="1" applyAlignment="1">
      <alignment horizontal="center" wrapText="1"/>
    </xf>
    <xf numFmtId="3" fontId="3" fillId="0" borderId="3" xfId="0" applyFont="1" applyNumberFormat="1" applyBorder="1" applyAlignment="1">
      <alignment horizontal="center" wrapText="1"/>
    </xf>
    <xf numFmtId="0" fontId="3" fillId="0" borderId="7" xfId="0" applyFont="1" applyBorder="1"/>
    <xf numFmtId="0" fontId="3" fillId="0" borderId="8" xfId="0" applyFont="1" applyBorder="1"/>
    <xf numFmtId="3" fontId="3" fillId="0" borderId="1" xfId="0" applyFont="1" applyNumberFormat="1" applyBorder="1" applyAlignment="1">
      <alignment horizontal="center" vertical="top" wrapText="1"/>
    </xf>
    <xf numFmtId="2" fontId="3" fillId="8" borderId="8" xfId="0" applyFont="1" applyNumberFormat="1" applyFill="1" applyBorder="1"/>
    <xf numFmtId="165" fontId="20" fillId="8" borderId="33" xfId="0" applyFont="1" applyNumberFormat="1" applyFill="1" applyBorder="1" applyAlignment="1">
      <alignment horizontal="center"/>
    </xf>
    <xf numFmtId="2" fontId="3" fillId="8" borderId="2" xfId="0" applyFont="1" applyNumberFormat="1" applyFill="1" applyBorder="1"/>
    <xf numFmtId="0" fontId="3" fillId="0" borderId="1" xfId="0" applyFont="1" applyBorder="1" applyAlignment="1">
      <alignment horizontal="left" vertical="top" indent="2" wrapText="1"/>
    </xf>
    <xf numFmtId="3" fontId="3" fillId="0" borderId="3" xfId="0" applyFont="1" applyNumberFormat="1" applyBorder="1" applyAlignment="1">
      <alignment horizontal="center"/>
    </xf>
    <xf numFmtId="3" fontId="3" fillId="7" borderId="8" xfId="0" applyFont="1" applyNumberFormat="1" applyFill="1" applyBorder="1" applyAlignment="1">
      <alignment horizontal="center" vertical="top" wrapText="1"/>
    </xf>
    <xf numFmtId="1" fontId="3" fillId="0" borderId="4" xfId="0" applyFont="1" applyNumberFormat="1" applyBorder="1" applyAlignment="1">
      <alignment horizontal="center"/>
    </xf>
    <xf numFmtId="1" fontId="3" fillId="0" borderId="33" xfId="0" applyFont="1" applyNumberFormat="1" applyBorder="1" applyAlignment="1">
      <alignment horizontal="center"/>
    </xf>
    <xf numFmtId="1" fontId="3" fillId="7" borderId="33" xfId="0" applyFont="1" applyNumberFormat="1" applyFill="1" applyBorder="1" applyAlignment="1">
      <alignment horizontal="center"/>
    </xf>
    <xf numFmtId="0" fontId="20" fillId="0" borderId="0" xfId="0" applyFont="1" applyAlignment="1">
      <alignment horizontal="left"/>
    </xf>
    <xf numFmtId="0" fontId="20" fillId="0" borderId="4" xfId="0" applyFont="1" applyBorder="1" applyAlignment="1">
      <alignment horizontal="left"/>
    </xf>
    <xf numFmtId="0" fontId="20" fillId="0" borderId="33" xfId="0" applyFont="1" applyBorder="1" applyAlignment="1">
      <alignment horizontal="left"/>
    </xf>
    <xf numFmtId="1" fontId="3" fillId="0" borderId="1" xfId="0" applyFont="1" applyNumberFormat="1" applyBorder="1" applyAlignment="1">
      <alignment horizontal="center" wrapText="1"/>
    </xf>
    <xf numFmtId="165" fontId="3" fillId="0" borderId="5" xfId="0" applyFont="1" applyNumberFormat="1" applyBorder="1" applyAlignment="1">
      <alignment horizontal="center" wrapText="1"/>
    </xf>
    <xf numFmtId="165" fontId="3" fillId="15" borderId="0" xfId="0" applyFont="1" applyNumberFormat="1" applyFill="1" applyAlignment="1">
      <alignment horizontal="center" wrapText="1"/>
    </xf>
    <xf numFmtId="165" fontId="3" fillId="0" borderId="0" xfId="0" applyFont="1" applyNumberFormat="1" applyAlignment="1">
      <alignment vertical="top" wrapText="1"/>
    </xf>
    <xf numFmtId="0" fontId="3" fillId="0" borderId="7" xfId="0" applyFont="1" applyBorder="1" applyAlignment="1">
      <alignment horizontal="left" vertical="top" indent="2" wrapText="1"/>
    </xf>
    <xf numFmtId="0" fontId="3" fillId="0" borderId="3" xfId="0" applyFont="1" applyBorder="1" applyAlignment="1">
      <alignment vertical="top" wrapText="1"/>
    </xf>
    <xf numFmtId="0" fontId="3" fillId="0" borderId="1" xfId="0" applyFont="1" applyBorder="1" applyAlignment="1">
      <alignment horizontal="left" indent="4" wrapText="1"/>
    </xf>
    <xf numFmtId="0" fontId="13" fillId="0" borderId="0" xfId="0" applyFont="1" applyAlignment="1">
      <alignment horizontal="left" wrapText="1"/>
    </xf>
    <xf numFmtId="3" fontId="3" fillId="0" borderId="0" xfId="0" applyFont="1" applyNumberFormat="1" applyAlignment="1">
      <alignment horizontal="center" vertical="top"/>
    </xf>
    <xf numFmtId="3" fontId="3" fillId="0" borderId="2" xfId="0" applyFont="1" applyNumberFormat="1" applyBorder="1" applyAlignment="1">
      <alignment horizontal="center" wrapText="1"/>
    </xf>
    <xf numFmtId="0" fontId="3" fillId="0" borderId="38" xfId="0" applyFont="1" applyBorder="1" applyAlignment="1">
      <alignment wrapText="1"/>
    </xf>
    <xf numFmtId="0" fontId="3" fillId="0" borderId="34" xfId="0" applyFont="1" applyBorder="1"/>
    <xf numFmtId="3" fontId="3" fillId="0" borderId="0" xfId="0" applyFont="1" applyNumberFormat="1" applyAlignment="1">
      <alignment vertical="top" wrapText="1"/>
    </xf>
    <xf numFmtId="3" fontId="3" fillId="0" borderId="6" xfId="0" applyFont="1" applyNumberFormat="1" applyBorder="1" applyAlignment="1">
      <alignment horizontal="center"/>
    </xf>
    <xf numFmtId="3" fontId="3" fillId="0" borderId="7" xfId="0" applyFont="1" applyNumberFormat="1" applyBorder="1" applyAlignment="1">
      <alignment horizontal="center" vertical="top" wrapText="1"/>
    </xf>
    <xf numFmtId="0" fontId="3" fillId="0" borderId="0" xfId="0" applyFont="1" applyAlignment="1">
      <alignment horizontal="left" indent="2" wrapText="1"/>
    </xf>
    <xf numFmtId="3" fontId="3" fillId="0" borderId="8" xfId="0" applyFont="1" applyNumberFormat="1" applyBorder="1" applyAlignment="1">
      <alignment horizontal="center" vertical="top" wrapText="1"/>
    </xf>
    <xf numFmtId="0" fontId="3" fillId="0" borderId="0" xfId="0" applyFont="1" applyAlignment="1">
      <alignment horizontal="left" indent="4" wrapText="1"/>
    </xf>
    <xf numFmtId="0" fontId="3" fillId="0" borderId="3" xfId="0" applyFont="1" applyBorder="1" applyAlignment="1">
      <alignment wrapText="1"/>
    </xf>
    <xf numFmtId="0" fontId="3" fillId="0" borderId="7" xfId="0" applyFont="1" applyBorder="1" applyAlignment="1">
      <alignment horizontal="left" indent="4" wrapText="1"/>
    </xf>
    <xf numFmtId="3" fontId="21" fillId="0" borderId="0" xfId="0" applyFont="1" applyNumberFormat="1" applyAlignment="1">
      <alignment horizontal="center" wrapText="1"/>
    </xf>
    <xf numFmtId="3" fontId="3" fillId="0" borderId="8" xfId="0" applyFont="1" applyNumberFormat="1" applyBorder="1" applyAlignment="1">
      <alignment horizontal="center" wrapText="1"/>
    </xf>
    <xf numFmtId="168" fontId="3" fillId="0" borderId="1" xfId="0" applyFont="1" applyNumberFormat="1" applyBorder="1" applyAlignment="1">
      <alignment horizontal="center" wrapText="1"/>
    </xf>
    <xf numFmtId="168" fontId="3" fillId="0" borderId="7" xfId="0" applyFont="1" applyNumberFormat="1" applyBorder="1" applyAlignment="1">
      <alignment horizontal="center" wrapText="1"/>
    </xf>
    <xf numFmtId="0" fontId="22" fillId="0" borderId="0" xfId="0" applyFont="1"/>
    <xf numFmtId="165" fontId="3" fillId="8" borderId="8" xfId="0" applyFont="1" applyNumberFormat="1" applyFill="1" applyBorder="1" applyAlignment="1">
      <alignment horizontal="center" wrapText="1"/>
    </xf>
    <xf numFmtId="0" fontId="13" fillId="0" borderId="0" xfId="0" applyFont="1" applyAlignment="1">
      <alignment wrapText="1"/>
    </xf>
    <xf numFmtId="3" fontId="3" fillId="0" borderId="0" xfId="0" applyFont="1" applyNumberFormat="1" applyAlignment="1">
      <alignment horizontal="left" vertical="top" wrapText="1"/>
    </xf>
    <xf numFmtId="168" fontId="3" fillId="0" borderId="0" xfId="0" applyFont="1" applyNumberFormat="1" applyAlignment="1">
      <alignment horizontal="center" wrapText="1"/>
    </xf>
    <xf numFmtId="165" fontId="3" fillId="0" borderId="0" xfId="0" applyFont="1" applyNumberFormat="1" applyAlignment="1">
      <alignment wrapText="1"/>
    </xf>
    <xf numFmtId="0" fontId="13" fillId="0" borderId="1" xfId="0" applyFont="1" applyBorder="1" applyAlignment="1">
      <alignment horizontal="left" vertical="top" wrapText="1"/>
    </xf>
    <xf numFmtId="3" fontId="13" fillId="0" borderId="30" xfId="0" applyFont="1" applyNumberFormat="1" applyBorder="1" applyAlignment="1">
      <alignment horizontal="left" wrapText="1"/>
    </xf>
    <xf numFmtId="165" fontId="3" fillId="0" borderId="13" xfId="0" applyFont="1" applyNumberFormat="1" applyBorder="1" applyAlignment="1">
      <alignment horizontal="center" wrapText="1"/>
    </xf>
    <xf numFmtId="168" fontId="3" fillId="0" borderId="13" xfId="0" applyFont="1" applyNumberFormat="1" applyBorder="1" applyAlignment="1">
      <alignment horizontal="center" wrapText="1"/>
    </xf>
    <xf numFmtId="3" fontId="3" fillId="0" borderId="12" xfId="0" applyFont="1" applyNumberFormat="1" applyBorder="1" applyAlignment="1">
      <alignment horizontal="center" vertical="top"/>
    </xf>
    <xf numFmtId="0" fontId="13" fillId="0" borderId="0" xfId="0" applyFont="1" applyAlignment="1">
      <alignment horizontal="center" vertical="center" wrapText="1"/>
    </xf>
    <xf numFmtId="165" fontId="3" fillId="0" borderId="2" xfId="0" applyFont="1" applyNumberFormat="1" applyBorder="1" applyAlignment="1">
      <alignment horizontal="center" wrapText="1"/>
    </xf>
    <xf numFmtId="3" fontId="3" fillId="0" borderId="2" xfId="0" applyFont="1" applyNumberFormat="1" applyBorder="1" applyAlignment="1">
      <alignment horizontal="center"/>
    </xf>
    <xf numFmtId="165" fontId="3" fillId="8" borderId="5" xfId="0" applyFont="1" applyNumberFormat="1" applyFill="1" applyBorder="1" applyAlignment="1">
      <alignment horizontal="center" wrapText="1"/>
    </xf>
    <xf numFmtId="0" fontId="13" fillId="0" borderId="1" xfId="0" applyFont="1" applyBorder="1" applyAlignment="1">
      <alignment horizontal="left" vertical="top" indent="2" wrapText="1"/>
    </xf>
    <xf numFmtId="3" fontId="3" fillId="0" borderId="5" xfId="0" applyFont="1" applyNumberFormat="1" applyBorder="1" applyAlignment="1">
      <alignment horizontal="center" wrapText="1"/>
    </xf>
    <xf numFmtId="165" fontId="3" fillId="14" borderId="8" xfId="0" applyFont="1" applyNumberFormat="1" applyFill="1" applyBorder="1" applyAlignment="1">
      <alignment horizontal="center" wrapText="1"/>
    </xf>
    <xf numFmtId="0" fontId="3" fillId="0" borderId="1" xfId="0" applyFont="1" applyBorder="1" applyAlignment="1">
      <alignment horizontal="left" indent="2" wrapText="1"/>
    </xf>
    <xf numFmtId="3" fontId="3" fillId="0" borderId="5" xfId="0" applyFont="1" applyNumberFormat="1" applyBorder="1" applyAlignment="1">
      <alignment horizontal="center" vertical="top" wrapText="1"/>
    </xf>
    <xf numFmtId="0" fontId="3" fillId="0" borderId="5" xfId="0" applyFont="1" applyBorder="1" applyAlignment="1">
      <alignment horizontal="center" wrapText="1"/>
    </xf>
    <xf numFmtId="0" fontId="3" fillId="0" borderId="14" xfId="0" applyFont="1" applyBorder="1" applyAlignment="1">
      <alignment horizontal="center"/>
    </xf>
    <xf numFmtId="0" fontId="13" fillId="0" borderId="38" xfId="0" applyFont="1" applyBorder="1" applyAlignment="1">
      <alignment horizontal="center" wrapText="1"/>
    </xf>
    <xf numFmtId="0" fontId="13" fillId="0" borderId="38" xfId="0" applyFont="1" applyBorder="1" applyAlignment="1">
      <alignment wrapText="1"/>
    </xf>
    <xf numFmtId="3" fontId="13" fillId="0" borderId="34" xfId="0" applyFont="1" applyNumberFormat="1" applyBorder="1" applyAlignment="1">
      <alignment horizontal="center" wrapText="1"/>
    </xf>
    <xf numFmtId="0" fontId="3" fillId="0" borderId="1" xfId="0" applyFont="1" applyBorder="1" applyAlignment="1">
      <alignment vertical="top" wrapText="1"/>
    </xf>
    <xf numFmtId="0" fontId="3" fillId="0" borderId="1" xfId="0" applyFont="1" applyBorder="1" applyAlignment="1">
      <alignment horizontal="left" vertical="top" indent="1" wrapText="1"/>
    </xf>
    <xf numFmtId="0" fontId="3" fillId="0" borderId="1" xfId="0" applyFont="1" applyBorder="1" applyAlignment="1">
      <alignment horizontal="left" indent="1" wrapText="1"/>
    </xf>
    <xf numFmtId="0" fontId="13" fillId="0" borderId="1" xfId="0" applyFont="1" applyBorder="1" applyAlignment="1">
      <alignment horizontal="left" wrapText="1"/>
    </xf>
    <xf numFmtId="3" fontId="3" fillId="0" borderId="4" xfId="0" applyFont="1" applyNumberFormat="1" applyBorder="1" applyAlignment="1">
      <alignment horizontal="center" vertical="top" wrapText="1"/>
    </xf>
    <xf numFmtId="3" fontId="3" fillId="0" borderId="1" xfId="0" applyFont="1" applyNumberFormat="1" applyBorder="1" applyAlignment="1">
      <alignment horizontal="center" wrapText="1"/>
    </xf>
    <xf numFmtId="0" fontId="20" fillId="0" borderId="1" xfId="0" applyFont="1" applyBorder="1" applyAlignment="1">
      <alignment wrapText="1"/>
    </xf>
    <xf numFmtId="165" fontId="3" fillId="0" borderId="1" xfId="0" applyFont="1" applyNumberFormat="1" applyBorder="1" applyAlignment="1">
      <alignment horizontal="center" vertical="top" wrapText="1"/>
    </xf>
    <xf numFmtId="0" fontId="3" fillId="0" borderId="2" xfId="0" applyFont="1" applyBorder="1"/>
    <xf numFmtId="0" fontId="3" fillId="8" borderId="3" xfId="0" applyFont="1" applyFill="1" applyBorder="1" applyAlignment="1">
      <alignment horizontal="center"/>
    </xf>
    <xf numFmtId="0" fontId="3" fillId="8" borderId="1" xfId="0" applyFont="1" applyFill="1" applyBorder="1" applyAlignment="1">
      <alignment horizontal="center"/>
    </xf>
    <xf numFmtId="165" fontId="3" fillId="0" borderId="33" xfId="0" applyFont="1" applyNumberFormat="1" applyBorder="1" applyAlignment="1">
      <alignment horizontal="center"/>
    </xf>
    <xf numFmtId="3" fontId="3" fillId="0" borderId="0" xfId="0" applyFont="1" applyNumberFormat="1" applyAlignment="1">
      <alignment vertical="top"/>
    </xf>
    <xf numFmtId="1" fontId="3" fillId="0" borderId="0" xfId="0" applyFont="1" applyNumberFormat="1" applyAlignment="1">
      <alignment horizontal="center"/>
    </xf>
    <xf numFmtId="0" fontId="13" fillId="7" borderId="4" xfId="0" applyFont="1" applyFill="1" applyBorder="1" applyAlignment="1">
      <alignment horizontal="center" vertical="center"/>
    </xf>
    <xf numFmtId="0" fontId="13" fillId="7" borderId="6" xfId="0" applyFont="1" applyFill="1" applyBorder="1" applyAlignment="1">
      <alignment horizontal="center" vertical="center"/>
    </xf>
    <xf numFmtId="0" fontId="13" fillId="7" borderId="1" xfId="0" applyFont="1" applyFill="1" applyBorder="1" applyAlignment="1">
      <alignment horizontal="center" vertical="center"/>
    </xf>
    <xf numFmtId="0" fontId="13" fillId="7" borderId="3" xfId="0" applyFont="1" applyFill="1" applyBorder="1" applyAlignment="1">
      <alignment horizontal="center" vertical="center"/>
    </xf>
    <xf numFmtId="0" fontId="3" fillId="7" borderId="4" xfId="0" applyFont="1" applyFill="1" applyBorder="1" applyAlignment="1">
      <alignment horizontal="center" vertical="center"/>
    </xf>
    <xf numFmtId="0" fontId="3" fillId="7" borderId="5" xfId="0" applyFont="1" applyFill="1" applyBorder="1" applyAlignment="1">
      <alignment horizontal="center" vertical="center"/>
    </xf>
    <xf numFmtId="0" fontId="3" fillId="7" borderId="6" xfId="0" applyFont="1" applyFill="1" applyBorder="1" applyAlignment="1">
      <alignment horizontal="center" vertical="center"/>
    </xf>
    <xf numFmtId="0" fontId="3" fillId="7" borderId="33" xfId="0" applyFont="1" applyFill="1" applyBorder="1" applyAlignment="1">
      <alignment horizontal="center" vertical="center"/>
    </xf>
    <xf numFmtId="0" fontId="13" fillId="7" borderId="7"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0" xfId="0" applyFont="1" applyFill="1" applyAlignment="1">
      <alignment horizontal="center" vertical="center"/>
    </xf>
    <xf numFmtId="0" fontId="13" fillId="13" borderId="0" xfId="0" applyFont="1" applyFill="1" applyAlignment="1">
      <alignment horizontal="center"/>
    </xf>
    <xf numFmtId="0" fontId="13" fillId="7" borderId="5" xfId="0" applyFont="1" applyFill="1" applyBorder="1" applyAlignment="1">
      <alignment horizontal="center"/>
    </xf>
    <xf numFmtId="168" fontId="3" fillId="16" borderId="0" xfId="0" applyFont="1" applyNumberFormat="1" applyFill="1"/>
    <xf numFmtId="1" fontId="3" fillId="0" borderId="0" xfId="0" applyFont="1" applyNumberFormat="1"/>
    <xf numFmtId="1" fontId="3" fillId="16" borderId="0" xfId="0" applyFont="1" applyNumberFormat="1" applyFill="1"/>
    <xf numFmtId="0" fontId="3" fillId="7" borderId="7" xfId="0" applyFont="1" applyFill="1" applyBorder="1" applyAlignment="1">
      <alignment horizontal="center" vertical="center"/>
    </xf>
    <xf numFmtId="0" fontId="3" fillId="7" borderId="8" xfId="0" applyFont="1" applyFill="1" applyBorder="1" applyAlignment="1">
      <alignment horizontal="center" vertical="center"/>
    </xf>
    <xf numFmtId="0" fontId="3" fillId="7" borderId="2" xfId="0" applyFont="1" applyFill="1" applyBorder="1" applyAlignment="1">
      <alignment horizontal="center" vertical="center"/>
    </xf>
    <xf numFmtId="165" fontId="3" fillId="7" borderId="0" xfId="0" applyFont="1" applyNumberFormat="1" applyFill="1" applyAlignment="1">
      <alignment horizontal="center"/>
    </xf>
    <xf numFmtId="0" fontId="3" fillId="0" borderId="5" xfId="0" applyFont="1" applyBorder="1"/>
    <xf numFmtId="17" fontId="13" fillId="3" borderId="39" xfId="0" applyFont="1" applyNumberFormat="1" applyFill="1" applyBorder="1" applyAlignment="1">
      <alignment horizontal="left" wrapText="1"/>
    </xf>
    <xf numFmtId="0" fontId="13" fillId="3" borderId="4" xfId="0" applyFont="1" applyFill="1" applyBorder="1" applyAlignment="1">
      <alignment horizontal="left" wrapText="1"/>
    </xf>
    <xf numFmtId="17" fontId="13" fillId="3" borderId="38" xfId="0" applyFont="1" applyNumberFormat="1" applyFill="1" applyBorder="1" applyAlignment="1">
      <alignment horizontal="left" wrapText="1"/>
    </xf>
    <xf numFmtId="17" fontId="13" fillId="3" borderId="34" xfId="0" applyFont="1" applyNumberFormat="1" applyFill="1" applyBorder="1" applyAlignment="1">
      <alignment horizontal="left" wrapText="1"/>
    </xf>
    <xf numFmtId="17" fontId="13" fillId="3" borderId="5" xfId="0" applyFont="1" applyNumberFormat="1" applyFill="1" applyBorder="1" applyAlignment="1">
      <alignment horizontal="left" vertical="top" wrapText="1"/>
    </xf>
    <xf numFmtId="0" fontId="1" fillId="0" borderId="6" xfId="0" applyFont="1" applyBorder="1"/>
    <xf numFmtId="0" fontId="1" fillId="0" borderId="5" xfId="0" applyFont="1" applyBorder="1"/>
    <xf numFmtId="3" fontId="3" fillId="0" borderId="5" xfId="0" applyFont="1" applyNumberFormat="1" applyBorder="1" applyAlignment="1">
      <alignment horizontal="center"/>
    </xf>
    <xf numFmtId="0" fontId="7" fillId="0" borderId="0" xfId="0" applyFont="1" applyAlignment="1">
      <alignment horizontal="right" vertical="center" wrapText="1"/>
    </xf>
    <xf numFmtId="3" fontId="3" fillId="0" borderId="8" xfId="0" applyFont="1" applyNumberFormat="1" applyBorder="1" applyAlignment="1">
      <alignment horizontal="center" vertical="center"/>
    </xf>
    <xf numFmtId="3" fontId="3" fillId="0" borderId="0" xfId="0" applyFont="1" applyNumberFormat="1" applyAlignment="1">
      <alignment horizontal="center" vertical="center"/>
    </xf>
    <xf numFmtId="168" fontId="3" fillId="0" borderId="0" xfId="0" applyFont="1" applyNumberFormat="1" applyAlignment="1">
      <alignment horizontal="center" vertical="center"/>
    </xf>
    <xf numFmtId="3" fontId="3" fillId="8" borderId="0" xfId="0" applyFont="1" applyNumberFormat="1" applyFill="1" applyAlignment="1">
      <alignment horizontal="center" vertical="center"/>
    </xf>
    <xf numFmtId="1" fontId="20" fillId="8" borderId="0" xfId="0" applyFont="1" applyNumberFormat="1" applyFill="1" applyAlignment="1">
      <alignment horizontal="center" vertical="center"/>
    </xf>
    <xf numFmtId="165" fontId="3" fillId="12" borderId="0" xfId="0" applyFont="1" applyNumberFormat="1" applyFill="1" applyAlignment="1">
      <alignment horizontal="center"/>
    </xf>
    <xf numFmtId="0" fontId="3" fillId="7" borderId="0" xfId="0" applyFont="1" applyFill="1" applyAlignment="1">
      <alignment horizontal="center" vertical="center"/>
    </xf>
    <xf numFmtId="3" fontId="20" fillId="8" borderId="0" xfId="0" applyFont="1" applyNumberFormat="1" applyFill="1" applyAlignment="1">
      <alignment horizontal="center"/>
    </xf>
    <xf numFmtId="3" fontId="3" fillId="0" borderId="33" xfId="0" applyFont="1" applyNumberFormat="1" applyBorder="1" applyAlignment="1">
      <alignment horizontal="center"/>
    </xf>
    <xf numFmtId="165" fontId="3" fillId="0" borderId="5" xfId="0" applyFont="1" applyNumberFormat="1" applyBorder="1" applyAlignment="1">
      <alignment horizontal="center"/>
    </xf>
    <xf numFmtId="165" fontId="3" fillId="0" borderId="8" xfId="0" applyFont="1" applyNumberFormat="1" applyBorder="1" applyAlignment="1">
      <alignment horizontal="center"/>
    </xf>
    <xf numFmtId="0" fontId="3" fillId="0" borderId="0" xfId="0" applyFont="1" applyAlignment="1">
      <alignment horizontal="center" vertical="center" wrapText="1"/>
    </xf>
    <xf numFmtId="165" fontId="3" fillId="0" borderId="0" xfId="0" applyFont="1" applyNumberFormat="1" applyAlignment="1">
      <alignment horizontal="center" vertical="center"/>
    </xf>
    <xf numFmtId="168" fontId="3" fillId="7" borderId="0" xfId="0" applyFont="1" applyNumberFormat="1" applyFill="1" applyAlignment="1">
      <alignment horizontal="center" vertical="center"/>
    </xf>
    <xf numFmtId="0" fontId="23" fillId="0" borderId="4" xfId="0" applyFont="1" applyBorder="1" applyAlignment="1">
      <alignment horizontal="center" vertical="center" wrapText="1"/>
    </xf>
    <xf numFmtId="0" fontId="3" fillId="0" borderId="33" xfId="0" applyFont="1" applyBorder="1" applyAlignment="1">
      <alignment horizontal="center" vertical="center"/>
    </xf>
    <xf numFmtId="3" fontId="3" fillId="0" borderId="33" xfId="0" applyFont="1" applyNumberFormat="1" applyBorder="1" applyAlignment="1">
      <alignment horizontal="center" vertical="center"/>
    </xf>
    <xf numFmtId="3" fontId="3" fillId="7" borderId="33" xfId="0" applyFont="1" applyNumberFormat="1" applyFill="1" applyBorder="1" applyAlignment="1">
      <alignment horizontal="center"/>
    </xf>
    <xf numFmtId="0" fontId="23" fillId="0" borderId="1" xfId="0" applyFont="1" applyBorder="1" applyAlignment="1">
      <alignment horizontal="center" vertical="center" wrapText="1"/>
    </xf>
    <xf numFmtId="0" fontId="3" fillId="7" borderId="1" xfId="0" applyFont="1" applyFill="1" applyBorder="1" applyAlignment="1">
      <alignment horizontal="center" vertical="center"/>
    </xf>
    <xf numFmtId="0" fontId="3" fillId="7" borderId="3" xfId="0" applyFont="1" applyFill="1" applyBorder="1" applyAlignment="1">
      <alignment horizontal="center" vertical="center"/>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3" fontId="3" fillId="8" borderId="8" xfId="0" applyFont="1" applyNumberForma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wrapText="1"/>
    </xf>
    <xf numFmtId="0" fontId="3" fillId="0" borderId="7" xfId="0" applyFont="1" applyBorder="1" applyAlignment="1">
      <alignment horizontal="left" wrapText="1"/>
    </xf>
    <xf numFmtId="0" fontId="3" fillId="0" borderId="8" xfId="0" applyFont="1" applyBorder="1" applyAlignment="1">
      <alignment horizontal="left" wrapText="1"/>
    </xf>
    <xf numFmtId="0" fontId="3" fillId="0" borderId="33" xfId="0" applyFont="1" applyBorder="1" applyAlignment="1">
      <alignment horizontal="left"/>
    </xf>
    <xf numFmtId="165" fontId="3" fillId="2" borderId="33" xfId="0" applyFont="1" applyNumberFormat="1" applyFill="1" applyBorder="1" applyAlignment="1">
      <alignment horizontal="center"/>
    </xf>
    <xf numFmtId="168" fontId="13" fillId="0" borderId="0" xfId="0" applyFont="1" applyNumberFormat="1"/>
    <xf numFmtId="170" fontId="3" fillId="0" borderId="0" xfId="0" applyFont="1" applyNumberFormat="1" applyAlignment="1">
      <alignment horizontal="center"/>
    </xf>
    <xf numFmtId="3" fontId="3" fillId="0" borderId="8" xfId="0" applyFont="1" applyNumberFormat="1" applyBorder="1" applyAlignment="1">
      <alignment horizontal="center"/>
    </xf>
    <xf numFmtId="165" fontId="3" fillId="0" borderId="0" xfId="0" applyFont="1" applyNumberFormat="1"/>
    <xf numFmtId="0" fontId="3" fillId="0" borderId="4" xfId="0" applyFont="1" applyBorder="1" applyAlignment="1">
      <alignment wrapText="1"/>
    </xf>
    <xf numFmtId="0" fontId="3" fillId="0" borderId="7" xfId="0" applyFont="1" applyBorder="1" applyAlignment="1">
      <alignment vertical="top" wrapText="1"/>
    </xf>
    <xf numFmtId="0" fontId="20" fillId="0" borderId="1" xfId="0" applyFont="1" applyBorder="1" applyAlignment="1">
      <alignment horizontal="left" vertical="top" wrapText="1"/>
    </xf>
    <xf numFmtId="0" fontId="23" fillId="0" borderId="1" xfId="0" applyFont="1" applyBorder="1" applyAlignment="1">
      <alignment wrapText="1"/>
    </xf>
    <xf numFmtId="10" fontId="1" fillId="0" borderId="0" xfId="0" applyFont="1" applyNumberFormat="1"/>
    <xf numFmtId="0" fontId="13" fillId="0" borderId="4" xfId="0" applyFont="1" applyBorder="1" applyAlignment="1">
      <alignment horizontal="center" vertical="top" wrapText="1"/>
    </xf>
    <xf numFmtId="0" fontId="13" fillId="0" borderId="5" xfId="0" applyFont="1" applyBorder="1" applyAlignment="1">
      <alignment horizontal="center" vertical="top" wrapText="1"/>
    </xf>
    <xf numFmtId="0" fontId="13" fillId="0" borderId="4" xfId="0" applyFont="1" applyBorder="1" applyAlignment="1">
      <alignment horizontal="center" wrapText="1"/>
    </xf>
    <xf numFmtId="0" fontId="13" fillId="0" borderId="0" xfId="0" applyFont="1" applyAlignment="1">
      <alignment horizontal="center" wrapText="1"/>
    </xf>
    <xf numFmtId="0" fontId="13" fillId="7" borderId="38" xfId="0" applyFont="1" applyFill="1" applyBorder="1" applyAlignment="1">
      <alignment horizontal="center"/>
    </xf>
    <xf numFmtId="0" fontId="13" fillId="7" borderId="34" xfId="0" applyFont="1" applyFill="1" applyBorder="1" applyAlignment="1">
      <alignment horizontal="center"/>
    </xf>
    <xf numFmtId="0" fontId="13" fillId="7" borderId="33" xfId="0" applyFont="1" applyFill="1" applyBorder="1" applyAlignment="1">
      <alignment horizontal="center"/>
    </xf>
    <xf numFmtId="168" fontId="13" fillId="0" borderId="0" xfId="0" applyFont="1" applyNumberFormat="1" applyAlignment="1">
      <alignment horizontal="center" wrapText="1"/>
    </xf>
    <xf numFmtId="168" fontId="13" fillId="0" borderId="8" xfId="0" applyFont="1" applyNumberFormat="1" applyBorder="1" applyAlignment="1">
      <alignment horizontal="center" wrapText="1"/>
    </xf>
    <xf numFmtId="0" fontId="2" fillId="0" borderId="0" xfId="0" applyFont="1"/>
    <xf numFmtId="0" fontId="1" fillId="0" borderId="33" xfId="0" applyFont="1" applyBorder="1"/>
    <xf numFmtId="3" fontId="13" fillId="0" borderId="0" xfId="0" applyFont="1" applyNumberFormat="1" applyAlignment="1">
      <alignment horizontal="center" wrapText="1"/>
    </xf>
    <xf numFmtId="3" fontId="13" fillId="0" borderId="8" xfId="0" applyFont="1" applyNumberFormat="1" applyBorder="1" applyAlignment="1">
      <alignment horizontal="center" wrapText="1"/>
    </xf>
    <xf numFmtId="0" fontId="1" fillId="13" borderId="0" xfId="0" applyFont="1" applyFill="1"/>
    <xf numFmtId="0" fontId="1" fillId="8" borderId="33" xfId="0" applyFont="1" applyFill="1" applyBorder="1"/>
    <xf numFmtId="0" fontId="1" fillId="8" borderId="0" xfId="0" applyFont="1" applyFill="1"/>
    <xf numFmtId="3" fontId="20" fillId="8" borderId="0" xfId="0" applyFont="1" applyNumberFormat="1" applyFill="1" applyAlignment="1">
      <alignment horizontal="center" wrapText="1"/>
    </xf>
    <xf numFmtId="3" fontId="3" fillId="0" borderId="33" xfId="0" applyFont="1" applyNumberFormat="1" applyBorder="1" applyAlignment="1">
      <alignment horizontal="center" wrapText="1"/>
    </xf>
    <xf numFmtId="3" fontId="20" fillId="0" borderId="0" xfId="0" applyFont="1" applyNumberFormat="1" applyAlignment="1">
      <alignment horizontal="center" wrapText="1"/>
    </xf>
    <xf numFmtId="1" fontId="20" fillId="0" borderId="8" xfId="0" applyFont="1" applyNumberFormat="1" applyBorder="1" applyAlignment="1">
      <alignment horizontal="center"/>
    </xf>
    <xf numFmtId="3" fontId="3" fillId="8" borderId="33" xfId="0" applyFont="1" applyNumberFormat="1" applyFill="1" applyBorder="1" applyAlignment="1">
      <alignment horizontal="center" wrapText="1"/>
    </xf>
    <xf numFmtId="1" fontId="3" fillId="8" borderId="0" xfId="0" applyFont="1" applyNumberFormat="1" applyFill="1" applyAlignment="1">
      <alignment horizontal="center" wrapText="1"/>
    </xf>
    <xf numFmtId="3" fontId="13" fillId="8" borderId="0" xfId="0" applyFont="1" applyNumberFormat="1" applyFill="1" applyAlignment="1">
      <alignment horizontal="center" wrapText="1"/>
    </xf>
    <xf numFmtId="1" fontId="1" fillId="8" borderId="0" xfId="0" applyFont="1" applyNumberFormat="1" applyFill="1"/>
    <xf numFmtId="0" fontId="13" fillId="0" borderId="0" xfId="0" applyFont="1"/>
    <xf numFmtId="1" fontId="13" fillId="0" borderId="0" xfId="0" applyFont="1" applyNumberFormat="1"/>
    <xf numFmtId="3" fontId="13" fillId="0" borderId="0" xfId="0" applyFont="1" applyNumberFormat="1"/>
    <xf numFmtId="168" fontId="1" fillId="0" borderId="0" xfId="0" applyFont="1" applyNumberFormat="1"/>
    <xf numFmtId="1" fontId="1" fillId="12" borderId="0" xfId="0" applyFont="1" applyNumberFormat="1" applyFill="1"/>
    <xf numFmtId="3" fontId="20" fillId="12" borderId="0" xfId="0" applyFont="1" applyNumberFormat="1" applyFill="1" applyAlignment="1">
      <alignment horizontal="center"/>
    </xf>
    <xf numFmtId="0" fontId="20" fillId="0" borderId="0" xfId="0" applyFont="1" applyAlignment="1">
      <alignment horizontal="center" wrapText="1"/>
    </xf>
    <xf numFmtId="0" fontId="24" fillId="0" borderId="1" xfId="0" applyFont="1" applyBorder="1" applyAlignment="1">
      <alignment horizontal="left" indent="2"/>
    </xf>
    <xf numFmtId="0" fontId="3" fillId="0" borderId="8" xfId="0" applyFont="1" applyBorder="1" applyAlignment="1">
      <alignment horizontal="center" wrapText="1"/>
    </xf>
    <xf numFmtId="3" fontId="13" fillId="8" borderId="8" xfId="0" applyFont="1" applyNumberFormat="1" applyFill="1" applyBorder="1" applyAlignment="1">
      <alignment horizontal="center" wrapText="1"/>
    </xf>
    <xf numFmtId="0" fontId="13" fillId="0" borderId="1" xfId="0" applyFont="1" applyBorder="1" applyAlignment="1">
      <alignment horizontal="center" wrapText="1"/>
    </xf>
    <xf numFmtId="0" fontId="13" fillId="0" borderId="1" xfId="0" applyFont="1" applyBorder="1" applyAlignment="1">
      <alignment horizontal="center" vertical="top" wrapText="1"/>
    </xf>
    <xf numFmtId="0" fontId="3" fillId="0" borderId="7" xfId="0" applyFont="1" applyBorder="1" applyAlignment="1">
      <alignment wrapText="1"/>
    </xf>
    <xf numFmtId="0" fontId="3" fillId="0" borderId="8" xfId="0" applyFont="1" applyBorder="1" applyAlignment="1">
      <alignment wrapText="1"/>
    </xf>
    <xf numFmtId="171" fontId="3" fillId="0" borderId="0" xfId="0" applyFont="1" applyNumberFormat="1" applyAlignment="1">
      <alignment horizontal="center" wrapText="1"/>
    </xf>
    <xf numFmtId="0" fontId="20" fillId="0" borderId="0" xfId="0" applyFont="1" applyAlignment="1">
      <alignment wrapText="1"/>
    </xf>
    <xf numFmtId="171" fontId="20" fillId="0" borderId="0" xfId="0" applyFont="1" applyNumberFormat="1" applyAlignment="1">
      <alignment wrapText="1"/>
    </xf>
    <xf numFmtId="0" fontId="13" fillId="0" borderId="33" xfId="0" applyFont="1" applyBorder="1" applyAlignment="1">
      <alignment horizontal="center" vertical="top" wrapText="1"/>
    </xf>
    <xf numFmtId="171" fontId="3" fillId="0" borderId="8" xfId="0" applyFont="1" applyNumberFormat="1" applyBorder="1" applyAlignment="1">
      <alignment horizontal="center" wrapText="1"/>
    </xf>
    <xf numFmtId="1" fontId="13" fillId="0" borderId="0" xfId="0" applyFont="1" applyNumberFormat="1" applyAlignment="1">
      <alignment horizontal="center" wrapText="1"/>
    </xf>
    <xf numFmtId="0" fontId="25" fillId="0" borderId="0" xfId="0" applyFont="1"/>
    <xf numFmtId="1" fontId="3" fillId="0" borderId="33" xfId="0" applyFont="1" applyNumberFormat="1" applyBorder="1" applyAlignment="1">
      <alignment horizontal="center" wrapText="1"/>
    </xf>
    <xf numFmtId="1" fontId="3" fillId="7" borderId="33" xfId="0" applyFont="1" applyNumberFormat="1" applyFill="1" applyBorder="1" applyAlignment="1">
      <alignment horizontal="center" wrapText="1"/>
    </xf>
    <xf numFmtId="0" fontId="20" fillId="0" borderId="7" xfId="0" applyFont="1" applyBorder="1"/>
    <xf numFmtId="0" fontId="20" fillId="0" borderId="8" xfId="0" applyFont="1" applyBorder="1"/>
    <xf numFmtId="1" fontId="20" fillId="0" borderId="0" xfId="0" applyFont="1" applyNumberFormat="1" applyAlignment="1">
      <alignment horizontal="center"/>
    </xf>
    <xf numFmtId="1" fontId="20" fillId="8" borderId="8" xfId="0" applyFont="1" applyNumberFormat="1" applyFill="1" applyBorder="1" applyAlignment="1">
      <alignment horizontal="center"/>
    </xf>
    <xf numFmtId="0" fontId="24" fillId="0" borderId="1" xfId="0" applyFont="1" applyBorder="1" applyAlignment="1">
      <alignment horizontal="left" indent="5"/>
    </xf>
    <xf numFmtId="0" fontId="3" fillId="0" borderId="1" xfId="0" applyFont="1" applyBorder="1" applyAlignment="1">
      <alignment horizontal="left" vertical="top" indent="5" wrapText="1"/>
    </xf>
    <xf numFmtId="3" fontId="3" fillId="8" borderId="5" xfId="0" applyFont="1" applyNumberFormat="1" applyFill="1" applyBorder="1" applyAlignment="1">
      <alignment horizontal="center" wrapText="1"/>
    </xf>
    <xf numFmtId="168" fontId="3" fillId="7" borderId="0" xfId="0" applyFont="1" applyNumberFormat="1" applyFill="1" applyAlignment="1">
      <alignment horizontal="center" wrapText="1"/>
    </xf>
    <xf numFmtId="0" fontId="26" fillId="0" borderId="0" xfId="0" applyFont="1" applyAlignment="1">
      <alignment horizontal="left" vertical="top" wrapText="1"/>
    </xf>
    <xf numFmtId="0" fontId="3" fillId="9" borderId="1" xfId="0" applyFont="1" applyFill="1" applyBorder="1" applyAlignment="1">
      <alignment horizontal="left" vertical="top" indent="3" wrapText="1"/>
    </xf>
    <xf numFmtId="0" fontId="3" fillId="9" borderId="0" xfId="0" applyFont="1" applyFill="1" applyAlignment="1">
      <alignment horizontal="left" vertical="top" indent="3" wrapText="1"/>
    </xf>
    <xf numFmtId="0" fontId="3" fillId="9" borderId="3" xfId="0" applyFont="1" applyFill="1" applyBorder="1" applyAlignment="1">
      <alignment horizontal="left" vertical="top" indent="3" wrapText="1"/>
    </xf>
    <xf numFmtId="0" fontId="3" fillId="0" borderId="1" xfId="0" applyFont="1" applyBorder="1" applyAlignment="1">
      <alignment horizontal="left" indent="3" wrapText="1"/>
    </xf>
    <xf numFmtId="0" fontId="3" fillId="0" borderId="0" xfId="0" applyFont="1" applyAlignment="1">
      <alignment horizontal="left" indent="3" wrapText="1"/>
    </xf>
    <xf numFmtId="0" fontId="3" fillId="0" borderId="3" xfId="0" applyFont="1" applyBorder="1" applyAlignment="1">
      <alignment horizontal="left" indent="3" wrapText="1"/>
    </xf>
    <xf numFmtId="0" fontId="3" fillId="0" borderId="4" xfId="0" applyFont="1" applyBorder="1" applyAlignment="1">
      <alignment horizontal="left" indent="3" wrapText="1"/>
    </xf>
    <xf numFmtId="0" fontId="3" fillId="0" borderId="5" xfId="0" applyFont="1" applyBorder="1" applyAlignment="1">
      <alignment horizontal="left" indent="3" wrapText="1"/>
    </xf>
    <xf numFmtId="0" fontId="3" fillId="0" borderId="6" xfId="0" applyFont="1" applyBorder="1" applyAlignment="1">
      <alignment horizontal="left" indent="3" wrapText="1"/>
    </xf>
    <xf numFmtId="0" fontId="3" fillId="0" borderId="2" xfId="0" applyFont="1" applyBorder="1" applyAlignment="1">
      <alignment horizontal="left" wrapText="1"/>
    </xf>
    <xf numFmtId="0" fontId="3" fillId="9" borderId="1" xfId="0" applyFont="1" applyFill="1" applyBorder="1" applyAlignment="1">
      <alignment horizontal="left" indent="3" wrapText="1"/>
    </xf>
    <xf numFmtId="0" fontId="3" fillId="9" borderId="0" xfId="0" applyFont="1" applyFill="1" applyAlignment="1">
      <alignment horizontal="left" indent="3" wrapText="1"/>
    </xf>
    <xf numFmtId="0" fontId="3" fillId="9" borderId="3" xfId="0" applyFont="1" applyFill="1" applyBorder="1" applyAlignment="1">
      <alignment horizontal="left" indent="3" wrapText="1"/>
    </xf>
    <xf numFmtId="0" fontId="3" fillId="0" borderId="3" xfId="0" applyFont="1" applyBorder="1" applyAlignment="1">
      <alignment horizontal="left" wrapText="1"/>
    </xf>
    <xf numFmtId="168" fontId="3" fillId="0" borderId="0" xfId="0" applyFont="1" applyNumberFormat="1" applyAlignment="1">
      <alignment horizontal="center"/>
    </xf>
    <xf numFmtId="168" fontId="3" fillId="8" borderId="0" xfId="0" applyFont="1" applyNumberFormat="1" applyFill="1" applyAlignment="1">
      <alignment horizontal="center"/>
    </xf>
    <xf numFmtId="0" fontId="3" fillId="0" borderId="1" xfId="0" applyFont="1" applyBorder="1"/>
    <xf numFmtId="168" fontId="20" fillId="0" borderId="0" xfId="0" applyFont="1" applyNumberFormat="1" applyAlignment="1">
      <alignment horizontal="center"/>
    </xf>
    <xf numFmtId="168" fontId="20" fillId="15" borderId="33" xfId="0" applyFont="1" applyNumberFormat="1" applyFill="1" applyBorder="1" applyAlignment="1">
      <alignment horizontal="center"/>
    </xf>
    <xf numFmtId="168" fontId="3" fillId="0" borderId="8" xfId="0" applyFont="1" applyNumberFormat="1" applyBorder="1" applyAlignment="1">
      <alignment horizontal="center"/>
    </xf>
    <xf numFmtId="0" fontId="3" fillId="8" borderId="5" xfId="0" applyFont="1" applyFill="1" applyBorder="1"/>
    <xf numFmtId="168" fontId="20" fillId="8" borderId="0" xfId="0" applyFont="1" applyNumberFormat="1" applyFill="1" applyAlignment="1">
      <alignment horizontal="center"/>
    </xf>
    <xf numFmtId="168" fontId="3" fillId="7" borderId="0" xfId="0" applyFont="1" applyNumberFormat="1" applyFill="1" applyAlignment="1">
      <alignment horizontal="center"/>
    </xf>
    <xf numFmtId="169" fontId="3" fillId="0" borderId="0" xfId="0" applyFont="1" applyNumberFormat="1" applyAlignment="1">
      <alignment horizontal="center"/>
    </xf>
    <xf numFmtId="0" fontId="3" fillId="7" borderId="5" xfId="0" applyFont="1" applyFill="1" applyBorder="1"/>
    <xf numFmtId="3" fontId="3" fillId="7" borderId="8" xfId="0" applyFont="1" applyNumberFormat="1" applyFill="1" applyBorder="1" applyAlignment="1">
      <alignment horizontal="center"/>
    </xf>
    <xf numFmtId="168" fontId="3" fillId="7" borderId="5" xfId="0" applyFont="1" applyNumberFormat="1" applyFill="1" applyBorder="1" applyAlignment="1">
      <alignment horizontal="center"/>
    </xf>
    <xf numFmtId="168" fontId="20" fillId="7" borderId="5" xfId="0" applyFont="1" applyNumberFormat="1" applyFill="1" applyBorder="1" applyAlignment="1">
      <alignment horizontal="center"/>
    </xf>
    <xf numFmtId="0" fontId="3" fillId="0" borderId="4" xfId="0" applyFont="1" applyBorder="1"/>
    <xf numFmtId="0" fontId="3" fillId="0" borderId="8" xfId="0" applyFont="1" applyBorder="1" applyAlignment="1">
      <alignment horizontal="center"/>
    </xf>
    <xf numFmtId="0" fontId="3" fillId="9" borderId="33" xfId="0" applyFont="1" applyFill="1" applyBorder="1" applyAlignment="1">
      <alignment horizontal="center"/>
    </xf>
    <xf numFmtId="0" fontId="3" fillId="9" borderId="6" xfId="0" applyFont="1" applyFill="1" applyBorder="1" applyAlignment="1">
      <alignment horizontal="center"/>
    </xf>
    <xf numFmtId="0" fontId="13" fillId="9" borderId="4" xfId="0" applyFont="1" applyFill="1" applyBorder="1"/>
    <xf numFmtId="168" fontId="20" fillId="15" borderId="5" xfId="0" applyFont="1" applyNumberFormat="1" applyFill="1" applyBorder="1" applyAlignment="1">
      <alignment horizontal="center"/>
    </xf>
    <xf numFmtId="0" fontId="1" fillId="15" borderId="0" xfId="0" applyFont="1" applyFill="1"/>
    <xf numFmtId="0" fontId="3" fillId="0" borderId="3" xfId="0" applyFont="1" applyBorder="1" applyAlignment="1">
      <alignment horizontal="center"/>
    </xf>
    <xf numFmtId="0" fontId="3" fillId="0" borderId="2" xfId="0" applyFont="1" applyBorder="1" applyAlignment="1">
      <alignment horizontal="center"/>
    </xf>
    <xf numFmtId="168" fontId="3" fillId="0" borderId="4" xfId="0" applyFont="1" applyNumberFormat="1" applyBorder="1" applyAlignment="1">
      <alignment horizontal="center"/>
    </xf>
    <xf numFmtId="168" fontId="3" fillId="0" borderId="33" xfId="0" applyFont="1" applyNumberFormat="1" applyBorder="1" applyAlignment="1">
      <alignment horizontal="center"/>
    </xf>
    <xf numFmtId="168" fontId="3" fillId="7" borderId="33" xfId="0" applyFont="1" applyNumberFormat="1" applyFill="1" applyBorder="1" applyAlignment="1">
      <alignment horizontal="center"/>
    </xf>
    <xf numFmtId="169" fontId="3" fillId="7" borderId="8" xfId="0" applyFont="1" applyNumberFormat="1" applyFill="1" applyBorder="1" applyAlignment="1">
      <alignment horizontal="center"/>
    </xf>
    <xf numFmtId="168" fontId="20" fillId="0" borderId="4" xfId="0" applyFont="1" applyNumberFormat="1" applyBorder="1" applyAlignment="1">
      <alignment horizontal="center"/>
    </xf>
    <xf numFmtId="168" fontId="20" fillId="0" borderId="33" xfId="0" applyFont="1" applyNumberFormat="1" applyBorder="1" applyAlignment="1">
      <alignment horizontal="center"/>
    </xf>
    <xf numFmtId="168" fontId="20" fillId="7" borderId="33" xfId="0" applyFont="1" applyNumberFormat="1" applyFill="1" applyBorder="1" applyAlignment="1">
      <alignment horizontal="center"/>
    </xf>
    <xf numFmtId="169" fontId="3" fillId="0" borderId="3" xfId="0" applyFont="1" applyNumberFormat="1" applyBorder="1" applyAlignment="1">
      <alignment horizontal="center"/>
    </xf>
    <xf numFmtId="169" fontId="3" fillId="0" borderId="8" xfId="0" applyFont="1" applyNumberFormat="1" applyBorder="1" applyAlignment="1">
      <alignment horizontal="center"/>
    </xf>
    <xf numFmtId="0" fontId="20" fillId="0" borderId="1" xfId="0" applyFont="1" applyBorder="1"/>
    <xf numFmtId="172" fontId="3" fillId="0" borderId="0" xfId="0" applyFont="1" applyNumberFormat="1"/>
    <xf numFmtId="0" fontId="13" fillId="3" borderId="38" xfId="0" applyFont="1" applyFill="1" applyBorder="1"/>
    <xf numFmtId="0" fontId="13" fillId="3" borderId="34" xfId="0" applyFont="1" applyFill="1" applyBorder="1"/>
    <xf numFmtId="0" fontId="13" fillId="3" borderId="30" xfId="0" applyFont="1" applyFill="1" applyBorder="1"/>
    <xf numFmtId="0" fontId="13" fillId="3" borderId="34" xfId="0" applyFont="1" applyFill="1" applyBorder="1" applyAlignment="1">
      <alignment horizontal="center"/>
    </xf>
    <xf numFmtId="0" fontId="13" fillId="3" borderId="30" xfId="0" applyFont="1" applyFill="1" applyBorder="1" applyAlignment="1">
      <alignment horizontal="center"/>
    </xf>
    <xf numFmtId="168" fontId="3" fillId="8" borderId="8" xfId="0" applyFont="1" applyNumberFormat="1" applyFill="1" applyBorder="1" applyAlignment="1">
      <alignment horizontal="center"/>
    </xf>
    <xf numFmtId="168" fontId="20" fillId="8" borderId="5" xfId="0" applyFont="1" applyNumberFormat="1" applyFill="1" applyBorder="1" applyAlignment="1">
      <alignment horizontal="center"/>
    </xf>
    <xf numFmtId="0" fontId="20" fillId="0" borderId="4" xfId="0" applyFont="1" applyBorder="1"/>
    <xf numFmtId="0" fontId="20" fillId="0" borderId="5" xfId="0" applyFont="1" applyBorder="1"/>
    <xf numFmtId="168" fontId="20" fillId="0" borderId="1" xfId="0" applyFont="1" applyNumberFormat="1" applyBorder="1" applyAlignment="1">
      <alignment horizontal="center"/>
    </xf>
    <xf numFmtId="168" fontId="3" fillId="0" borderId="1" xfId="0" applyFont="1" applyNumberFormat="1" applyBorder="1" applyAlignment="1">
      <alignment horizontal="center"/>
    </xf>
    <xf numFmtId="168" fontId="3" fillId="0" borderId="7" xfId="0" applyFont="1" applyNumberFormat="1" applyBorder="1" applyAlignment="1">
      <alignment horizontal="center"/>
    </xf>
    <xf numFmtId="0" fontId="27" fillId="0" borderId="1" xfId="0" applyFont="1" applyBorder="1" applyAlignment="1">
      <alignment horizontal="left" wrapText="1"/>
    </xf>
    <xf numFmtId="169" fontId="3" fillId="0" borderId="7" xfId="0" applyFont="1" applyNumberFormat="1" applyBorder="1" applyAlignment="1">
      <alignment horizontal="center"/>
    </xf>
    <xf numFmtId="0" fontId="13" fillId="0" borderId="0" xfId="0" applyFont="1" applyAlignment="1">
      <alignment vertical="top" wrapText="1"/>
    </xf>
    <xf numFmtId="169" fontId="3" fillId="8" borderId="8" xfId="0" applyFont="1" applyNumberFormat="1" applyFill="1" applyBorder="1" applyAlignment="1">
      <alignment horizontal="center"/>
    </xf>
    <xf numFmtId="0" fontId="28" fillId="0" borderId="0" xfId="0" applyFont="1" applyAlignment="1">
      <alignment horizontal="left" vertical="top" wrapText="1"/>
    </xf>
    <xf numFmtId="168" fontId="12" fillId="0" borderId="0" xfId="0" applyFont="1" applyNumberFormat="1"/>
    <xf numFmtId="168" fontId="1" fillId="0" borderId="3" xfId="0" applyFont="1" applyNumberFormat="1" applyBorder="1"/>
    <xf numFmtId="168" fontId="20" fillId="7" borderId="0" xfId="0" applyFont="1" applyNumberFormat="1" applyFill="1" applyAlignment="1">
      <alignment horizontal="center"/>
    </xf>
    <xf numFmtId="3" fontId="3" fillId="0" borderId="40" xfId="0" applyFont="1" applyNumberFormat="1" applyBorder="1" applyAlignment="1">
      <alignment horizontal="right"/>
    </xf>
    <xf numFmtId="0" fontId="20" fillId="0" borderId="1" xfId="0" applyFont="1" applyBorder="1" applyAlignment="1">
      <alignment horizontal="left"/>
    </xf>
    <xf numFmtId="169" fontId="3" fillId="0" borderId="0" xfId="0" applyFont="1" applyNumberFormat="1"/>
    <xf numFmtId="168" fontId="3" fillId="17" borderId="0" xfId="0" applyFont="1" applyNumberFormat="1" applyFill="1" applyAlignment="1">
      <alignment horizontal="center" wrapText="1"/>
    </xf>
    <xf numFmtId="169" fontId="3" fillId="15" borderId="8" xfId="0" applyFont="1" applyNumberFormat="1" applyFill="1" applyBorder="1" applyAlignment="1">
      <alignment horizontal="center"/>
    </xf>
    <xf numFmtId="2" fontId="3" fillId="0" borderId="0" xfId="0" applyFont="1" applyNumberFormat="1"/>
    <xf numFmtId="2" fontId="3" fillId="0" borderId="0" xfId="0" applyFont="1" applyNumberFormat="1" applyAlignment="1">
      <alignment horizontal="right"/>
    </xf>
    <xf numFmtId="2" fontId="3" fillId="0" borderId="5" xfId="0" applyFont="1" applyNumberFormat="1" applyBorder="1"/>
    <xf numFmtId="2" fontId="3" fillId="0" borderId="5" xfId="0" applyFont="1" applyNumberFormat="1" applyBorder="1" applyAlignment="1">
      <alignment horizontal="right"/>
    </xf>
    <xf numFmtId="0" fontId="13" fillId="0" borderId="14" xfId="0" applyFont="1" applyBorder="1"/>
    <xf numFmtId="0" fontId="13" fillId="0" borderId="13" xfId="0" applyFont="1" applyBorder="1"/>
    <xf numFmtId="0" fontId="3" fillId="0" borderId="13" xfId="0" applyFont="1" applyBorder="1" applyAlignment="1">
      <alignment horizontal="right"/>
    </xf>
    <xf numFmtId="0" fontId="3" fillId="0" borderId="12" xfId="0" applyFont="1" applyBorder="1"/>
    <xf numFmtId="168" fontId="3" fillId="18" borderId="0" xfId="0" applyFont="1" applyNumberFormat="1" applyFill="1" applyAlignment="1">
      <alignment horizontal="center"/>
    </xf>
    <xf numFmtId="168" fontId="3" fillId="18" borderId="0" xfId="0" applyFont="1" applyNumberFormat="1" applyFill="1" applyAlignment="1">
      <alignment horizontal="center" wrapText="1"/>
    </xf>
    <xf numFmtId="169" fontId="3" fillId="11" borderId="8" xfId="0" applyFont="1" applyNumberFormat="1" applyFill="1" applyBorder="1" applyAlignment="1">
      <alignment horizontal="center"/>
    </xf>
    <xf numFmtId="0" fontId="1" fillId="18" borderId="0" xfId="0" applyFont="1" applyFill="1"/>
    <xf numFmtId="0" fontId="3" fillId="0" borderId="0" xfId="0" applyFont="1" applyAlignment="1">
      <alignment horizontal="left" indent="4"/>
    </xf>
    <xf numFmtId="169" fontId="3" fillId="0" borderId="8" xfId="0" applyFont="1" applyNumberFormat="1" applyBorder="1"/>
    <xf numFmtId="0" fontId="3" fillId="0" borderId="7" xfId="0" applyFont="1" applyBorder="1" applyAlignment="1">
      <alignment horizontal="left" indent="4"/>
    </xf>
    <xf numFmtId="3" fontId="29" fillId="0" borderId="0" xfId="0" applyFont="1" applyNumberFormat="1"/>
    <xf numFmtId="0" fontId="3" fillId="0" borderId="3" xfId="0" applyFont="1" applyBorder="1"/>
    <xf numFmtId="173" fontId="3" fillId="0" borderId="0" xfId="0" applyFont="1" applyNumberFormat="1"/>
    <xf numFmtId="0" fontId="3" fillId="10" borderId="4" xfId="0" applyFont="1" applyFill="1" applyBorder="1"/>
    <xf numFmtId="0" fontId="3" fillId="10" borderId="5" xfId="0" applyFont="1" applyFill="1" applyBorder="1"/>
    <xf numFmtId="0" fontId="3" fillId="10" borderId="6" xfId="0" applyFont="1" applyFill="1" applyBorder="1"/>
    <xf numFmtId="0" fontId="3" fillId="18" borderId="1" xfId="0" applyFont="1" applyFill="1" applyBorder="1" applyAlignment="1">
      <alignment horizontal="left" vertical="top" indent="3" wrapText="1"/>
    </xf>
    <xf numFmtId="168" fontId="3" fillId="18" borderId="1" xfId="0" applyFont="1" applyNumberFormat="1" applyFill="1" applyBorder="1" applyAlignment="1">
      <alignment horizontal="center"/>
    </xf>
    <xf numFmtId="0" fontId="3" fillId="0" borderId="13" xfId="0" applyFont="1" applyBorder="1"/>
    <xf numFmtId="3" fontId="3" fillId="0" borderId="5" xfId="0" applyFont="1" applyNumberFormat="1" applyBorder="1" applyAlignment="1">
      <alignment horizontal="right"/>
    </xf>
    <xf numFmtId="0" fontId="3" fillId="7" borderId="5" xfId="0" applyFont="1" applyFill="1" applyBorder="1" applyAlignment="1">
      <alignment horizontal="right"/>
    </xf>
    <xf numFmtId="0" fontId="16" fillId="0" borderId="0" xfId="0" applyFont="1"/>
    <xf numFmtId="0" fontId="1" fillId="0" borderId="0" xfId="0" applyFont="1" applyAlignment="1">
      <alignment horizontal="center"/>
    </xf>
    <xf numFmtId="0" fontId="20" fillId="0" borderId="0" xfId="0" applyFont="1" applyAlignment="1">
      <alignment horizontal="center"/>
    </xf>
    <xf numFmtId="10" fontId="3" fillId="0" borderId="0" xfId="0" applyFont="1" applyNumberFormat="1" applyAlignment="1">
      <alignment horizontal="center"/>
    </xf>
    <xf numFmtId="10" fontId="1" fillId="0" borderId="0" xfId="0" applyFont="1" applyNumberFormat="1" applyAlignment="1">
      <alignment horizontal="center"/>
    </xf>
    <xf numFmtId="10" fontId="1" fillId="0" borderId="33" xfId="0" applyFont="1" applyNumberFormat="1" applyBorder="1" applyAlignment="1">
      <alignment horizontal="center"/>
    </xf>
    <xf numFmtId="10" fontId="1" fillId="18" borderId="33" xfId="0" applyFont="1" applyNumberFormat="1" applyFill="1" applyBorder="1" applyAlignment="1">
      <alignment horizontal="center"/>
    </xf>
    <xf numFmtId="0" fontId="1" fillId="18" borderId="0" xfId="0" applyFont="1" applyFill="1" applyAlignment="1">
      <alignment horizontal="center"/>
    </xf>
    <xf numFmtId="10" fontId="1" fillId="18" borderId="0" xfId="0" applyFont="1" applyNumberFormat="1" applyFill="1" applyAlignment="1">
      <alignment horizontal="center"/>
    </xf>
    <xf numFmtId="10" fontId="3" fillId="18" borderId="5" xfId="0" applyFont="1" applyNumberFormat="1" applyFill="1" applyBorder="1"/>
    <xf numFmtId="10" fontId="3" fillId="18" borderId="4" xfId="0" applyFont="1" applyNumberFormat="1" applyFill="1" applyBorder="1"/>
    <xf numFmtId="10" fontId="3" fillId="18" borderId="5" xfId="0" applyFont="1" applyNumberFormat="1" applyFill="1" applyBorder="1" applyAlignment="1">
      <alignment horizontal="center"/>
    </xf>
    <xf numFmtId="10" fontId="1" fillId="18" borderId="5" xfId="0" applyFont="1" applyNumberFormat="1" applyFill="1" applyBorder="1" applyAlignment="1">
      <alignment horizontal="center"/>
    </xf>
    <xf numFmtId="0" fontId="20" fillId="18" borderId="0" xfId="0" applyFont="1" applyFill="1"/>
    <xf numFmtId="0" fontId="20" fillId="18" borderId="1" xfId="0" applyFont="1" applyFill="1" applyBorder="1"/>
    <xf numFmtId="0" fontId="20" fillId="18" borderId="0" xfId="0" applyFont="1" applyFill="1" applyAlignment="1">
      <alignment horizontal="center"/>
    </xf>
    <xf numFmtId="0" fontId="20" fillId="18" borderId="8" xfId="0" applyFont="1" applyFill="1" applyBorder="1"/>
    <xf numFmtId="0" fontId="20" fillId="18" borderId="7" xfId="0" applyFont="1" applyFill="1" applyBorder="1"/>
    <xf numFmtId="0" fontId="20" fillId="18" borderId="8" xfId="0" applyFont="1" applyFill="1" applyBorder="1" applyAlignment="1">
      <alignment horizontal="center"/>
    </xf>
    <xf numFmtId="0" fontId="1" fillId="18" borderId="8" xfId="0" applyFont="1" applyFill="1" applyBorder="1" applyAlignment="1">
      <alignment horizontal="center"/>
    </xf>
    <xf numFmtId="1" fontId="1" fillId="18" borderId="8" xfId="0" applyFont="1" applyNumberFormat="1" applyFill="1" applyBorder="1" applyAlignment="1">
      <alignment horizontal="center"/>
    </xf>
    <xf numFmtId="0" fontId="1" fillId="0" borderId="8" xfId="0" applyFont="1" applyBorder="1" applyAlignment="1">
      <alignment horizontal="center"/>
    </xf>
    <xf numFmtId="0" fontId="20" fillId="0" borderId="8" xfId="0" applyFont="1" applyBorder="1" applyAlignment="1">
      <alignment horizontal="center"/>
    </xf>
    <xf numFmtId="10" fontId="3" fillId="0" borderId="5" xfId="0" applyFont="1" applyNumberFormat="1" applyBorder="1"/>
    <xf numFmtId="10" fontId="3" fillId="0" borderId="4" xfId="0" applyFont="1" applyNumberFormat="1" applyBorder="1"/>
    <xf numFmtId="10" fontId="3" fillId="0" borderId="5" xfId="0" applyFont="1" applyNumberFormat="1" applyBorder="1" applyAlignment="1">
      <alignment horizontal="center"/>
    </xf>
    <xf numFmtId="1" fontId="1" fillId="0" borderId="8" xfId="0" applyFont="1" applyNumberFormat="1" applyBorder="1" applyAlignment="1">
      <alignment horizontal="center"/>
    </xf>
    <xf numFmtId="0" fontId="13" fillId="7" borderId="30" xfId="0" applyFont="1" applyFill="1" applyBorder="1" applyAlignment="1">
      <alignment horizontal="center"/>
    </xf>
    <xf numFmtId="0" fontId="13" fillId="9" borderId="0" xfId="0" applyFont="1" applyFill="1" applyAlignment="1">
      <alignment horizontal="center"/>
    </xf>
    <xf numFmtId="0" fontId="13" fillId="0" borderId="4" xfId="0" applyFont="1" applyBorder="1" applyAlignment="1">
      <alignment horizontal="center"/>
    </xf>
    <xf numFmtId="0" fontId="13" fillId="0" borderId="5" xfId="0" applyFont="1" applyBorder="1" applyAlignment="1">
      <alignment horizontal="center"/>
    </xf>
    <xf numFmtId="0" fontId="3" fillId="0" borderId="8" xfId="0" applyFont="1" applyBorder="1" applyAlignment="1">
      <alignment horizontal="left" vertical="top" wrapText="1"/>
    </xf>
    <xf numFmtId="0" fontId="13" fillId="7" borderId="4" xfId="0" applyFont="1" applyFill="1" applyBorder="1" applyAlignment="1">
      <alignment horizontal="center" wrapText="1"/>
    </xf>
    <xf numFmtId="0" fontId="13" fillId="7" borderId="6" xfId="0" applyFont="1" applyFill="1" applyBorder="1" applyAlignment="1">
      <alignment horizontal="center" wrapText="1"/>
    </xf>
    <xf numFmtId="0" fontId="13" fillId="7" borderId="1" xfId="0" applyFont="1" applyFill="1" applyBorder="1" applyAlignment="1">
      <alignment horizontal="center" wrapText="1"/>
    </xf>
    <xf numFmtId="0" fontId="13" fillId="7" borderId="0" xfId="0" applyFont="1" applyFill="1" applyAlignment="1">
      <alignment horizontal="center" wrapText="1"/>
    </xf>
    <xf numFmtId="0" fontId="3" fillId="8" borderId="0" xfId="0" applyFont="1" applyFill="1"/>
    <xf numFmtId="1" fontId="3" fillId="8" borderId="0" xfId="0" applyFont="1" applyNumberFormat="1" applyFill="1"/>
    <xf numFmtId="0" fontId="3" fillId="0" borderId="38" xfId="0" applyFont="1" applyBorder="1"/>
    <xf numFmtId="0" fontId="13" fillId="0" borderId="7" xfId="0" applyFont="1" applyBorder="1" applyAlignment="1">
      <alignment wrapText="1"/>
    </xf>
    <xf numFmtId="0" fontId="1" fillId="7" borderId="0" xfId="0" applyFont="1" applyFill="1" applyAlignment="1">
      <alignment horizontal="center"/>
    </xf>
    <xf numFmtId="168" fontId="13" fillId="0" borderId="0" xfId="0" applyFont="1" applyNumberFormat="1" applyAlignment="1">
      <alignment horizontal="center"/>
    </xf>
    <xf numFmtId="1" fontId="3" fillId="0" borderId="29" xfId="0" applyFont="1" applyNumberFormat="1" applyBorder="1"/>
    <xf numFmtId="1" fontId="3" fillId="0" borderId="15" xfId="0" applyFont="1" applyNumberFormat="1" applyBorder="1"/>
    <xf numFmtId="167" fontId="3" fillId="0" borderId="15" xfId="0" applyFont="1" applyNumberFormat="1" applyBorder="1"/>
    <xf numFmtId="0" fontId="30" fillId="0" borderId="1" xfId="0" applyFont="1" applyBorder="1" applyAlignment="1">
      <alignment horizontal="left" indent="1" wrapText="1"/>
    </xf>
    <xf numFmtId="0" fontId="30" fillId="0" borderId="1" xfId="0" applyFont="1" applyBorder="1" applyAlignment="1">
      <alignment horizontal="left" indent="1"/>
    </xf>
    <xf numFmtId="0" fontId="3" fillId="0" borderId="1" xfId="0" applyFont="1" applyBorder="1" applyAlignment="1">
      <alignment horizontal="left" indent="2"/>
    </xf>
    <xf numFmtId="0" fontId="31" fillId="0" borderId="1" xfId="0" applyFont="1" applyBorder="1" applyAlignment="1">
      <alignment horizontal="left" indent="1"/>
    </xf>
    <xf numFmtId="0" fontId="3" fillId="19" borderId="1" xfId="0" applyFont="1" applyFill="1" applyBorder="1" applyAlignment="1">
      <alignment horizontal="left"/>
    </xf>
    <xf numFmtId="0" fontId="3" fillId="19" borderId="4" xfId="0" applyFont="1" applyFill="1" applyBorder="1"/>
    <xf numFmtId="0" fontId="3" fillId="13" borderId="0" xfId="0" applyFont="1" applyFill="1" applyAlignment="1">
      <alignment horizontal="left" indent="1" wrapText="1"/>
    </xf>
    <xf numFmtId="168" fontId="13" fillId="8" borderId="0" xfId="0" applyFont="1" applyNumberFormat="1" applyFill="1" applyAlignment="1">
      <alignment horizontal="center"/>
    </xf>
    <xf numFmtId="0" fontId="3" fillId="0" borderId="0" xfId="0" applyFont="1" applyAlignment="1">
      <alignment horizontal="left" indent="1" wrapText="1"/>
    </xf>
    <xf numFmtId="1" fontId="3" fillId="7" borderId="0" xfId="0" applyFont="1" applyNumberFormat="1" applyFill="1"/>
    <xf numFmtId="1" fontId="3" fillId="3" borderId="0" xfId="0" applyFont="1" applyNumberFormat="1" applyFill="1"/>
    <xf numFmtId="167" fontId="3" fillId="7" borderId="15" xfId="0" applyFont="1" applyNumberFormat="1" applyFill="1" applyBorder="1"/>
    <xf numFmtId="167" fontId="3" fillId="0" borderId="0" xfId="0" applyFont="1" applyNumberFormat="1"/>
    <xf numFmtId="168" fontId="3" fillId="8" borderId="33" xfId="0" applyFont="1" applyNumberFormat="1" applyFill="1" applyBorder="1" applyAlignment="1">
      <alignment horizontal="center"/>
    </xf>
    <xf numFmtId="1" fontId="3" fillId="7" borderId="5" xfId="0" applyFont="1" applyNumberFormat="1" applyFill="1" applyBorder="1" applyAlignment="1">
      <alignment horizontal="center"/>
    </xf>
    <xf numFmtId="168" fontId="3" fillId="8" borderId="2" xfId="0" applyFont="1" applyNumberFormat="1" applyFill="1" applyBorder="1" applyAlignment="1">
      <alignment horizontal="center"/>
    </xf>
    <xf numFmtId="168" fontId="20" fillId="8" borderId="3" xfId="0" applyFont="1" applyNumberFormat="1" applyFill="1" applyBorder="1" applyAlignment="1">
      <alignment horizontal="center"/>
    </xf>
    <xf numFmtId="0" fontId="13" fillId="7" borderId="4" xfId="0" applyFont="1" applyFill="1" applyBorder="1" applyAlignment="1">
      <alignment horizontal="centerContinuous" vertical="center"/>
    </xf>
    <xf numFmtId="0" fontId="13" fillId="7" borderId="6" xfId="0" applyFont="1" applyFill="1" applyBorder="1" applyAlignment="1">
      <alignment horizontal="centerContinuous" vertical="center"/>
    </xf>
    <xf numFmtId="0" fontId="13" fillId="7" borderId="1" xfId="0" applyFont="1" applyFill="1" applyBorder="1" applyAlignment="1">
      <alignment horizontal="centerContinuous" vertical="center"/>
    </xf>
    <xf numFmtId="0" fontId="13" fillId="7" borderId="0" xfId="0" applyFont="1" applyFill="1" applyAlignment="1">
      <alignment horizontal="centerContinuous" vertical="center"/>
    </xf>
    <xf numFmtId="0" fontId="13" fillId="7" borderId="9" xfId="0" applyFont="1" applyFill="1" applyBorder="1" applyAlignment="1">
      <alignment horizontal="centerContinuous"/>
    </xf>
    <xf numFmtId="0" fontId="13" fillId="7" borderId="10" xfId="0" applyFont="1" applyFill="1" applyBorder="1" applyAlignment="1">
      <alignment horizontal="centerContinuous"/>
    </xf>
    <xf numFmtId="168" fontId="20" fillId="0" borderId="8" xfId="0" applyFont="1" applyNumberFormat="1" applyBorder="1" applyAlignment="1">
      <alignment horizontal="center"/>
    </xf>
    <xf numFmtId="1" fontId="3" fillId="8" borderId="5" xfId="0" applyFont="1" applyNumberFormat="1" applyFill="1" applyBorder="1"/>
    <xf numFmtId="0" fontId="3" fillId="0" borderId="19" xfId="0" applyFont="1" applyBorder="1"/>
    <xf numFmtId="0" fontId="3" fillId="0" borderId="29" xfId="0" applyFont="1" applyBorder="1"/>
    <xf numFmtId="1" fontId="3" fillId="8" borderId="29" xfId="0" applyFont="1" applyNumberFormat="1" applyFill="1" applyBorder="1"/>
    <xf numFmtId="0" fontId="3" fillId="0" borderId="20" xfId="0" applyFont="1" applyBorder="1" applyAlignment="1">
      <alignment horizontal="left" indent="1" wrapText="1"/>
    </xf>
    <xf numFmtId="0" fontId="3" fillId="0" borderId="20" xfId="0" applyFont="1" applyBorder="1" applyAlignment="1">
      <alignment horizontal="left" indent="2" wrapText="1"/>
    </xf>
    <xf numFmtId="0" fontId="3" fillId="0" borderId="21" xfId="0" applyFont="1" applyBorder="1" applyAlignment="1">
      <alignment horizontal="left" indent="2" wrapText="1"/>
    </xf>
    <xf numFmtId="0" fontId="3" fillId="0" borderId="15" xfId="0" applyFont="1" applyBorder="1"/>
    <xf numFmtId="1" fontId="3" fillId="0" borderId="41" xfId="0" applyFont="1" applyNumberFormat="1" applyBorder="1"/>
    <xf numFmtId="1" fontId="3" fillId="3" borderId="29" xfId="0" applyFont="1" applyNumberFormat="1" applyFill="1" applyBorder="1"/>
    <xf numFmtId="1" fontId="3" fillId="20" borderId="29" xfId="0" applyFont="1" applyNumberFormat="1" applyFill="1" applyBorder="1"/>
    <xf numFmtId="1" fontId="3" fillId="20" borderId="0" xfId="0" applyFont="1" applyNumberFormat="1" applyFill="1"/>
    <xf numFmtId="1" fontId="3" fillId="0" borderId="42" xfId="0" applyFont="1" applyNumberFormat="1" applyBorder="1"/>
    <xf numFmtId="1" fontId="3" fillId="3" borderId="15" xfId="0" applyFont="1" applyNumberFormat="1" applyFill="1" applyBorder="1"/>
    <xf numFmtId="1" fontId="3" fillId="20" borderId="15" xfId="0" applyFont="1" applyNumberFormat="1" applyFill="1" applyBorder="1"/>
    <xf numFmtId="1" fontId="3" fillId="8" borderId="15" xfId="0" applyFont="1" applyNumberFormat="1" applyFill="1" applyBorder="1"/>
    <xf numFmtId="1" fontId="3" fillId="7" borderId="15" xfId="0" applyFont="1" applyNumberFormat="1" applyFill="1" applyBorder="1"/>
    <xf numFmtId="167" fontId="3" fillId="8" borderId="15" xfId="0" applyFont="1" applyNumberFormat="1" applyFill="1" applyBorder="1"/>
    <xf numFmtId="1" fontId="3" fillId="0" borderId="1" xfId="0" applyFont="1" applyNumberFormat="1" applyBorder="1"/>
    <xf numFmtId="0" fontId="3" fillId="0" borderId="7" xfId="0" applyFont="1" applyBorder="1" applyAlignment="1">
      <alignment horizontal="right"/>
    </xf>
    <xf numFmtId="0" fontId="3" fillId="0" borderId="33" xfId="0" applyFont="1" applyBorder="1"/>
    <xf numFmtId="1" fontId="3" fillId="0" borderId="33" xfId="0" applyFont="1" applyNumberFormat="1" applyBorder="1"/>
    <xf numFmtId="168" fontId="3" fillId="0" borderId="6" xfId="0" applyFont="1" applyNumberFormat="1" applyBorder="1"/>
    <xf numFmtId="0" fontId="3" fillId="0" borderId="7" xfId="0" applyFont="1" applyBorder="1" applyAlignment="1">
      <alignment horizontal="center"/>
    </xf>
    <xf numFmtId="3" fontId="3" fillId="0" borderId="0" xfId="0" applyFont="1" applyNumberFormat="1"/>
    <xf numFmtId="168" fontId="3" fillId="8" borderId="3" xfId="0" applyFont="1" applyNumberFormat="1" applyFill="1" applyBorder="1" applyAlignment="1">
      <alignment horizontal="center"/>
    </xf>
    <xf numFmtId="0" fontId="13" fillId="0" borderId="33" xfId="0" applyFont="1" applyBorder="1" applyAlignment="1">
      <alignment horizontal="center"/>
    </xf>
    <xf numFmtId="0" fontId="20" fillId="0" borderId="1" xfId="0" applyFont="1" applyBorder="1" applyAlignment="1">
      <alignment horizontal="center"/>
    </xf>
    <xf numFmtId="168" fontId="3" fillId="8" borderId="5" xfId="0" applyFont="1" applyNumberFormat="1" applyFill="1" applyBorder="1" applyAlignment="1">
      <alignment horizontal="center"/>
    </xf>
    <xf numFmtId="3" fontId="3" fillId="0" borderId="5" xfId="0" applyFont="1" applyNumberFormat="1" applyBorder="1"/>
    <xf numFmtId="3" fontId="3" fillId="0" borderId="6" xfId="0" applyFont="1" applyNumberFormat="1" applyBorder="1"/>
    <xf numFmtId="3" fontId="3" fillId="0" borderId="1" xfId="0" applyFont="1" applyNumberFormat="1" applyBorder="1"/>
    <xf numFmtId="0" fontId="3" fillId="0" borderId="12" xfId="0" applyFont="1" applyBorder="1" applyAlignment="1">
      <alignment horizontal="left" indent="8" wrapText="1"/>
    </xf>
    <xf numFmtId="0" fontId="13" fillId="0" borderId="0" xfId="0" applyFont="1" applyAlignment="1">
      <alignment horizontal="left" indent="1"/>
    </xf>
    <xf numFmtId="0" fontId="13" fillId="0" borderId="34" xfId="0" applyFont="1" applyBorder="1"/>
    <xf numFmtId="0" fontId="13" fillId="0" borderId="30" xfId="0" applyFont="1" applyBorder="1"/>
    <xf numFmtId="169" fontId="3" fillId="12" borderId="8" xfId="0" applyFont="1" applyNumberFormat="1" applyFill="1" applyBorder="1"/>
    <xf numFmtId="4" fontId="3" fillId="0" borderId="0" xfId="0" applyFont="1" applyNumberFormat="1"/>
    <xf numFmtId="0" fontId="3" fillId="8" borderId="3" xfId="0" applyFont="1" applyFill="1" applyBorder="1"/>
    <xf numFmtId="3" fontId="3" fillId="0" borderId="3" xfId="0" applyFont="1" applyNumberFormat="1" applyBorder="1"/>
    <xf numFmtId="169" fontId="3" fillId="12" borderId="2" xfId="0" applyFont="1" applyNumberFormat="1" applyFill="1" applyBorder="1"/>
    <xf numFmtId="3" fontId="3" fillId="0" borderId="4" xfId="0" applyFont="1" applyNumberFormat="1" applyBorder="1"/>
    <xf numFmtId="1" fontId="3" fillId="8" borderId="33" xfId="0" applyFont="1" applyNumberFormat="1" applyFill="1" applyBorder="1"/>
    <xf numFmtId="0" fontId="13" fillId="8" borderId="30" xfId="0" applyFont="1" applyFill="1" applyBorder="1" applyAlignment="1">
      <alignment horizontal="center"/>
    </xf>
    <xf numFmtId="0" fontId="1" fillId="0" borderId="0" xfId="0" applyFont="1" applyAlignment="1">
      <alignment horizontal="center" wrapText="1"/>
    </xf>
    <xf numFmtId="0" fontId="3" fillId="8" borderId="4" xfId="0" applyFont="1" applyFill="1" applyBorder="1"/>
    <xf numFmtId="0" fontId="3" fillId="0" borderId="0" xfId="0" applyFont="1" applyAlignment="1">
      <alignment horizontal="right"/>
    </xf>
    <xf numFmtId="168" fontId="3" fillId="12" borderId="0" xfId="0" applyFont="1" applyNumberFormat="1" applyFill="1" applyAlignment="1">
      <alignment horizontal="center"/>
    </xf>
    <xf numFmtId="168" fontId="3" fillId="21" borderId="0" xfId="0" applyFont="1" applyNumberFormat="1" applyFill="1" applyAlignment="1">
      <alignment horizontal="center"/>
    </xf>
    <xf numFmtId="168" fontId="20" fillId="22" borderId="0" xfId="0" applyFont="1" applyNumberFormat="1" applyFill="1" applyAlignment="1">
      <alignment horizontal="center"/>
    </xf>
    <xf numFmtId="0" fontId="3" fillId="19" borderId="1" xfId="0" applyFont="1" applyFill="1" applyBorder="1" applyAlignment="1">
      <alignment horizontal="left" wrapText="1"/>
    </xf>
    <xf numFmtId="0" fontId="3" fillId="0" borderId="43" xfId="0" applyFont="1" applyBorder="1" applyAlignment="1">
      <alignment horizontal="left" indent="1"/>
    </xf>
    <xf numFmtId="0" fontId="13" fillId="0" borderId="43" xfId="0" applyFont="1" applyBorder="1" applyAlignment="1">
      <alignment horizontal="left"/>
    </xf>
    <xf numFmtId="168" fontId="13" fillId="8" borderId="3" xfId="0" applyFont="1" applyNumberFormat="1" applyFill="1" applyBorder="1" applyAlignment="1">
      <alignment horizontal="center"/>
    </xf>
    <xf numFmtId="0" fontId="1" fillId="0" borderId="4" xfId="0" applyFont="1" applyBorder="1"/>
    <xf numFmtId="0" fontId="1" fillId="0" borderId="1" xfId="0" applyFont="1" applyBorder="1" applyAlignment="1">
      <alignment horizontal="left" indent="1"/>
    </xf>
    <xf numFmtId="0" fontId="1" fillId="0" borderId="3" xfId="0" applyFont="1" applyBorder="1" applyAlignment="1">
      <alignment horizontal="left" indent="1"/>
    </xf>
    <xf numFmtId="0" fontId="1" fillId="0" borderId="7" xfId="0" applyFont="1" applyBorder="1" applyAlignment="1">
      <alignment horizontal="left"/>
    </xf>
    <xf numFmtId="0" fontId="1" fillId="0" borderId="4" xfId="0" applyFont="1" applyBorder="1" applyAlignment="1">
      <alignment horizontal="left"/>
    </xf>
    <xf numFmtId="0" fontId="12" fillId="0" borderId="0" xfId="0" applyFont="1" applyAlignment="1">
      <alignment horizontal="center"/>
    </xf>
    <xf numFmtId="0" fontId="32" fillId="0" borderId="0" xfId="0" applyFont="1" applyAlignment="1">
      <alignment horizontal="center"/>
    </xf>
    <xf numFmtId="0" fontId="12" fillId="0" borderId="0" xfId="0" applyFont="1" applyAlignment="1">
      <alignment horizontal="center" wrapText="1"/>
    </xf>
    <xf numFmtId="174" fontId="1" fillId="0" borderId="0" xfId="0" applyFont="1" applyNumberFormat="1" applyAlignment="1">
      <alignment horizontal="center"/>
    </xf>
    <xf numFmtId="0" fontId="12" fillId="0" borderId="0" xfId="0" applyFont="1" applyAlignment="1">
      <alignment wrapText="1"/>
    </xf>
    <xf numFmtId="168" fontId="12" fillId="0" borderId="0" xfId="0" applyFont="1" applyNumberFormat="1" applyAlignment="1">
      <alignment horizontal="center"/>
    </xf>
    <xf numFmtId="0" fontId="12" fillId="23" borderId="0" xfId="0" applyFont="1" applyFill="1" applyAlignment="1">
      <alignment horizontal="center"/>
    </xf>
    <xf numFmtId="0" fontId="32" fillId="0" borderId="0" xfId="0" applyFont="1" applyAlignment="1">
      <alignment horizontal="center" wrapText="1"/>
    </xf>
    <xf numFmtId="166" fontId="1" fillId="0" borderId="0" xfId="0" applyFont="1" applyNumberFormat="1" applyAlignment="1">
      <alignment horizontal="center"/>
    </xf>
    <xf numFmtId="169" fontId="1" fillId="0" borderId="0" xfId="0" applyFont="1" applyNumberFormat="1" applyAlignment="1">
      <alignment horizontal="center"/>
    </xf>
    <xf numFmtId="169" fontId="32" fillId="0" borderId="0" xfId="0" applyFont="1" applyNumberFormat="1" applyAlignment="1">
      <alignment horizontal="center"/>
    </xf>
    <xf numFmtId="166" fontId="32" fillId="0" borderId="0" xfId="0" applyFont="1" applyNumberFormat="1" applyAlignment="1">
      <alignment horizontal="center"/>
    </xf>
    <xf numFmtId="0" fontId="33" fillId="0" borderId="0" xfId="0" applyFont="1"/>
    <xf numFmtId="0" fontId="34" fillId="13" borderId="0" xfId="0" applyFont="1" applyFill="1"/>
    <xf numFmtId="2" fontId="34" fillId="13" borderId="0" xfId="0" applyFont="1" applyNumberFormat="1" applyFill="1"/>
    <xf numFmtId="0" fontId="7" fillId="0" borderId="0" xfId="0" applyFont="1"/>
    <xf numFmtId="0" fontId="7" fillId="24" borderId="0" xfId="0" applyFont="1" applyFill="1" applyAlignment="1">
      <alignment horizontal="center"/>
    </xf>
    <xf numFmtId="0" fontId="5" fillId="0" borderId="8" xfId="0" applyFont="1" applyBorder="1" applyAlignment="1">
      <alignment horizontal="center"/>
    </xf>
    <xf numFmtId="0" fontId="13" fillId="0" borderId="4" xfId="0" applyFont="1" applyBorder="1" applyAlignment="1">
      <alignment horizontal="left"/>
    </xf>
    <xf numFmtId="0" fontId="13" fillId="0" borderId="5" xfId="0" applyFont="1" applyBorder="1" applyAlignment="1">
      <alignment horizontal="left"/>
    </xf>
    <xf numFmtId="0" fontId="13" fillId="0" borderId="6" xfId="0" applyFont="1" applyBorder="1" applyAlignment="1">
      <alignment horizontal="center"/>
    </xf>
    <xf numFmtId="0" fontId="13" fillId="0" borderId="1" xfId="0" applyFont="1" applyBorder="1" applyAlignment="1">
      <alignment horizontal="center"/>
    </xf>
    <xf numFmtId="0" fontId="13" fillId="0" borderId="3" xfId="0" applyFont="1" applyBorder="1" applyAlignment="1">
      <alignment horizontal="center"/>
    </xf>
    <xf numFmtId="0" fontId="13" fillId="0" borderId="38" xfId="0" applyFont="1" applyBorder="1" applyAlignment="1">
      <alignment horizontal="center"/>
    </xf>
    <xf numFmtId="0" fontId="13" fillId="0" borderId="34" xfId="0" applyFont="1" applyBorder="1" applyAlignment="1">
      <alignment horizontal="center"/>
    </xf>
    <xf numFmtId="0" fontId="13" fillId="0" borderId="30" xfId="0" applyFont="1" applyBorder="1" applyAlignment="1">
      <alignment horizontal="center"/>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2" xfId="0" applyFont="1" applyFill="1" applyBorder="1" applyAlignment="1">
      <alignment horizontal="center" wrapText="1"/>
    </xf>
    <xf numFmtId="0" fontId="13" fillId="7" borderId="38" xfId="0" applyFont="1" applyFill="1" applyBorder="1" applyAlignment="1">
      <alignment horizontal="center" wrapText="1"/>
    </xf>
    <xf numFmtId="0" fontId="13" fillId="7" borderId="34" xfId="0" applyFont="1" applyFill="1" applyBorder="1" applyAlignment="1">
      <alignment horizontal="center" wrapText="1"/>
    </xf>
    <xf numFmtId="0" fontId="13" fillId="7" borderId="30" xfId="0" applyFont="1" applyFill="1" applyBorder="1" applyAlignment="1">
      <alignment horizontal="center" wrapText="1"/>
    </xf>
    <xf numFmtId="9" fontId="12" fillId="0" borderId="0" xfId="0" applyFont="1" applyNumberFormat="1"/>
    <xf numFmtId="0" fontId="12" fillId="8" borderId="0" xfId="0" applyFont="1" applyFill="1"/>
    <xf numFmtId="0" fontId="23" fillId="0" borderId="0" xfId="0" applyFont="1" applyAlignment="1">
      <alignment horizontal="left" vertical="top" wrapText="1"/>
    </xf>
    <xf numFmtId="168" fontId="3" fillId="8" borderId="0" xfId="0" applyFont="1" applyNumberFormat="1" applyFill="1" applyAlignment="1">
      <alignment horizontal="right" vertical="top" wrapText="1"/>
    </xf>
    <xf numFmtId="175" fontId="3" fillId="0" borderId="0" xfId="0" applyFont="1" applyNumberFormat="1"/>
    <xf numFmtId="176" fontId="24" fillId="0" borderId="0" xfId="0" applyFont="1" applyNumberFormat="1" applyAlignment="1">
      <alignment horizontal="center"/>
    </xf>
    <xf numFmtId="2" fontId="3" fillId="0" borderId="40" xfId="0" applyFont="1" applyNumberFormat="1" applyBorder="1" applyAlignment="1">
      <alignment horizontal="center"/>
    </xf>
    <xf numFmtId="2" fontId="3" fillId="0" borderId="6" xfId="0" applyFont="1" applyNumberFormat="1" applyBorder="1" applyAlignment="1">
      <alignment horizontal="center"/>
    </xf>
    <xf numFmtId="2" fontId="3" fillId="0" borderId="4" xfId="0" applyFont="1" applyNumberFormat="1" applyBorder="1" applyAlignment="1">
      <alignment horizontal="center"/>
    </xf>
    <xf numFmtId="2" fontId="3" fillId="0" borderId="0" xfId="0" applyFont="1" applyNumberFormat="1" applyAlignment="1">
      <alignment horizontal="center"/>
    </xf>
    <xf numFmtId="175" fontId="3" fillId="0" borderId="40" xfId="0" applyFont="1" applyNumberFormat="1" applyBorder="1"/>
    <xf numFmtId="1" fontId="3" fillId="0" borderId="40" xfId="0" applyFont="1" applyNumberFormat="1" applyBorder="1" applyAlignment="1">
      <alignment horizontal="center"/>
    </xf>
    <xf numFmtId="37" fontId="3" fillId="0" borderId="0" xfId="0" applyFont="1" applyNumberFormat="1" applyAlignment="1">
      <alignment horizontal="center" wrapText="1"/>
    </xf>
    <xf numFmtId="1" fontId="24" fillId="0" borderId="0" xfId="0" applyFont="1" applyNumberFormat="1" applyAlignment="1">
      <alignment horizontal="center"/>
    </xf>
    <xf numFmtId="177" fontId="3" fillId="0" borderId="0" xfId="0" applyFont="1" applyNumberFormat="1" applyAlignment="1">
      <alignment horizontal="center"/>
    </xf>
    <xf numFmtId="168" fontId="3" fillId="0" borderId="0" xfId="0" applyFont="1" applyNumberFormat="1" applyAlignment="1">
      <alignment horizontal="center" vertical="top" wrapText="1"/>
    </xf>
    <xf numFmtId="176" fontId="35" fillId="8" borderId="4" xfId="0" applyFont="1" applyNumberFormat="1" applyFill="1" applyBorder="1" applyAlignment="1">
      <alignment horizontal="center"/>
    </xf>
    <xf numFmtId="176" fontId="35" fillId="8" borderId="33" xfId="0" applyFont="1" applyNumberFormat="1" applyFill="1" applyBorder="1" applyAlignment="1">
      <alignment horizontal="center"/>
    </xf>
    <xf numFmtId="176" fontId="35" fillId="8" borderId="6" xfId="0" applyFont="1" applyNumberFormat="1" applyFill="1" applyBorder="1" applyAlignment="1">
      <alignment horizontal="center"/>
    </xf>
    <xf numFmtId="0" fontId="1" fillId="0" borderId="40" xfId="0" applyFont="1" applyBorder="1"/>
    <xf numFmtId="0" fontId="13" fillId="14" borderId="33" xfId="0" applyFont="1" applyFill="1" applyBorder="1" applyAlignment="1">
      <alignment horizontal="center"/>
    </xf>
    <xf numFmtId="176" fontId="24" fillId="0" borderId="33" xfId="0" applyFont="1" applyNumberFormat="1" applyBorder="1" applyAlignment="1">
      <alignment horizontal="center"/>
    </xf>
    <xf numFmtId="176" fontId="24" fillId="0" borderId="8" xfId="0" applyFont="1" applyNumberFormat="1" applyBorder="1" applyAlignment="1">
      <alignment horizontal="center"/>
    </xf>
    <xf numFmtId="0" fontId="24" fillId="0" borderId="4" xfId="0" applyFont="1" applyBorder="1" applyAlignment="1">
      <alignment horizontal="left" indent="1"/>
    </xf>
    <xf numFmtId="167" fontId="3" fillId="0" borderId="33" xfId="0" applyFont="1" applyNumberFormat="1" applyBorder="1" applyAlignment="1">
      <alignment horizontal="center"/>
    </xf>
    <xf numFmtId="167" fontId="3" fillId="0" borderId="6" xfId="0" applyFont="1" applyNumberFormat="1" applyBorder="1" applyAlignment="1">
      <alignment vertical="center" wrapText="1"/>
    </xf>
    <xf numFmtId="167" fontId="3" fillId="0" borderId="40" xfId="0" applyFont="1" applyNumberFormat="1" applyBorder="1" applyAlignment="1">
      <alignment vertical="center" wrapText="1"/>
    </xf>
    <xf numFmtId="167" fontId="3" fillId="0" borderId="2" xfId="0" applyFont="1" applyNumberFormat="1" applyBorder="1" applyAlignment="1">
      <alignment vertical="center" wrapText="1"/>
    </xf>
    <xf numFmtId="1" fontId="3" fillId="0" borderId="0" xfId="0" applyFont="1" applyNumberFormat="1" applyAlignment="1">
      <alignment horizontal="center" vertical="center"/>
    </xf>
    <xf numFmtId="0" fontId="13" fillId="0" borderId="14" xfId="0" applyFont="1" applyBorder="1" applyAlignment="1">
      <alignment horizontal="left" indent="1"/>
    </xf>
    <xf numFmtId="2" fontId="3" fillId="0" borderId="33" xfId="0" applyFont="1" applyNumberFormat="1" applyBorder="1" applyAlignment="1">
      <alignment horizontal="center"/>
    </xf>
    <xf numFmtId="9" fontId="3" fillId="0" borderId="0" xfId="0" applyFont="1" applyNumberFormat="1"/>
    <xf numFmtId="176" fontId="24" fillId="0" borderId="4" xfId="0" applyFont="1" applyNumberFormat="1" applyBorder="1" applyAlignment="1">
      <alignment horizontal="center"/>
    </xf>
    <xf numFmtId="176" fontId="24" fillId="0" borderId="1" xfId="0" applyFont="1" applyNumberFormat="1" applyBorder="1" applyAlignment="1">
      <alignment horizontal="center"/>
    </xf>
    <xf numFmtId="176" fontId="24" fillId="0" borderId="40" xfId="0" applyFont="1" applyNumberFormat="1" applyBorder="1" applyAlignment="1">
      <alignment horizontal="center"/>
    </xf>
    <xf numFmtId="176" fontId="35" fillId="14" borderId="6" xfId="0" applyFont="1" applyNumberFormat="1" applyFill="1" applyBorder="1" applyAlignment="1">
      <alignment horizontal="center"/>
    </xf>
    <xf numFmtId="176" fontId="24" fillId="0" borderId="0" xfId="0" applyFont="1" applyNumberFormat="1" applyAlignment="1">
      <alignment horizontal="left"/>
    </xf>
    <xf numFmtId="0" fontId="24" fillId="0" borderId="1" xfId="0" applyFont="1" applyBorder="1" applyAlignment="1">
      <alignment horizontal="left" indent="1"/>
    </xf>
    <xf numFmtId="0" fontId="24" fillId="0" borderId="7" xfId="0" applyFont="1" applyBorder="1" applyAlignment="1">
      <alignment horizontal="left" indent="1"/>
    </xf>
    <xf numFmtId="167" fontId="3" fillId="0" borderId="0" xfId="0" applyFont="1" applyNumberFormat="1" applyAlignment="1">
      <alignment vertical="center" wrapText="1"/>
    </xf>
    <xf numFmtId="0" fontId="3" fillId="0" borderId="1" xfId="0" applyFont="1" applyBorder="1" applyAlignment="1">
      <alignment horizontal="left" indent="4"/>
    </xf>
    <xf numFmtId="0" fontId="13" fillId="3" borderId="0" xfId="0" applyFont="1" applyFill="1" applyAlignment="1">
      <alignment horizontal="left"/>
    </xf>
    <xf numFmtId="0" fontId="13" fillId="3" borderId="0" xfId="0" applyFont="1" applyFill="1"/>
    <xf numFmtId="168" fontId="20" fillId="0" borderId="1" xfId="0" applyFont="1" applyNumberFormat="1" applyBorder="1" applyAlignment="1">
      <alignment horizontal="center" vertical="top" wrapText="1"/>
    </xf>
    <xf numFmtId="168" fontId="20" fillId="0" borderId="7" xfId="0" applyFont="1" applyNumberFormat="1" applyBorder="1" applyAlignment="1">
      <alignment horizontal="center" vertical="top" wrapText="1"/>
    </xf>
    <xf numFmtId="0" fontId="3" fillId="0" borderId="4" xfId="0" applyFont="1" applyBorder="1" applyAlignment="1">
      <alignment horizontal="left" indent="2"/>
    </xf>
    <xf numFmtId="0" fontId="3" fillId="0" borderId="0" xfId="0" applyFont="1" applyAlignment="1">
      <alignment horizontal="left" indent="2"/>
    </xf>
    <xf numFmtId="176" fontId="24" fillId="0" borderId="2" xfId="0" applyFont="1" applyNumberFormat="1" applyBorder="1" applyAlignment="1">
      <alignment horizontal="center"/>
    </xf>
    <xf numFmtId="10" fontId="20" fillId="0" borderId="0" xfId="0" applyFont="1" applyNumberFormat="1" applyAlignment="1">
      <alignment horizontal="center" vertical="top" wrapText="1"/>
    </xf>
    <xf numFmtId="0" fontId="35" fillId="0" borderId="4" xfId="0" applyFont="1" applyBorder="1" applyAlignment="1">
      <alignment horizontal="left"/>
    </xf>
    <xf numFmtId="1" fontId="3" fillId="8" borderId="15" xfId="0" applyFont="1" applyNumberFormat="1" applyFill="1" applyBorder="1" applyAlignment="1">
      <alignment horizontal="center" vertical="top" wrapText="1"/>
    </xf>
    <xf numFmtId="168" fontId="3" fillId="0" borderId="4" xfId="0" applyFont="1" applyNumberFormat="1" applyBorder="1" applyAlignment="1">
      <alignment horizontal="right" vertical="top" wrapText="1"/>
    </xf>
    <xf numFmtId="168" fontId="3" fillId="0" borderId="5" xfId="0" applyFont="1" applyNumberFormat="1" applyBorder="1" applyAlignment="1">
      <alignment horizontal="right" vertical="top" wrapText="1"/>
    </xf>
    <xf numFmtId="168" fontId="3" fillId="8" borderId="5" xfId="0" applyFont="1" applyNumberFormat="1" applyFill="1" applyBorder="1" applyAlignment="1">
      <alignment horizontal="right" vertical="top" wrapText="1"/>
    </xf>
    <xf numFmtId="168" fontId="3" fillId="0" borderId="15" xfId="0" applyFont="1" applyNumberFormat="1" applyBorder="1" applyAlignment="1">
      <alignment horizontal="center" vertical="top" wrapText="1"/>
    </xf>
    <xf numFmtId="168" fontId="3" fillId="0" borderId="42" xfId="0" applyFont="1" applyNumberFormat="1" applyBorder="1" applyAlignment="1">
      <alignment horizontal="center" vertical="top" wrapText="1"/>
    </xf>
    <xf numFmtId="0" fontId="23" fillId="0" borderId="0" xfId="0" applyFont="1" applyAlignment="1">
      <alignment horizontal="center" vertical="top" wrapText="1"/>
    </xf>
    <xf numFmtId="0" fontId="13" fillId="0" borderId="4" xfId="0" applyFont="1" applyBorder="1" applyAlignment="1">
      <alignment horizontal="left" vertical="top" wrapText="1"/>
    </xf>
    <xf numFmtId="168" fontId="20" fillId="0" borderId="8" xfId="0" applyFont="1" applyNumberFormat="1" applyBorder="1" applyAlignment="1">
      <alignment horizontal="center" vertical="top" wrapText="1"/>
    </xf>
    <xf numFmtId="168" fontId="36" fillId="8" borderId="8" xfId="0" applyFont="1" applyNumberFormat="1" applyFill="1" applyBorder="1" applyAlignment="1">
      <alignment horizontal="center"/>
    </xf>
    <xf numFmtId="168" fontId="20" fillId="25" borderId="2" xfId="0" applyFont="1" applyNumberFormat="1" applyFill="1" applyBorder="1" applyAlignment="1">
      <alignment horizontal="center" vertical="top" wrapText="1"/>
    </xf>
    <xf numFmtId="1" fontId="3" fillId="0" borderId="5" xfId="0" applyFont="1" applyNumberFormat="1" applyBorder="1" applyAlignment="1">
      <alignment horizontal="center"/>
    </xf>
    <xf numFmtId="167" fontId="3" fillId="7" borderId="2" xfId="0" applyFont="1" applyNumberFormat="1" applyFill="1" applyBorder="1" applyAlignment="1">
      <alignment horizontal="center"/>
    </xf>
    <xf numFmtId="0" fontId="3" fillId="18" borderId="1" xfId="0" applyFont="1" applyFill="1" applyBorder="1" applyAlignment="1">
      <alignment horizontal="left" indent="2"/>
    </xf>
    <xf numFmtId="0" fontId="1" fillId="18" borderId="3" xfId="0" applyFont="1" applyFill="1" applyBorder="1"/>
    <xf numFmtId="167" fontId="3" fillId="18" borderId="0" xfId="0" applyFont="1" applyNumberFormat="1" applyFill="1" applyAlignment="1">
      <alignment horizontal="center"/>
    </xf>
    <xf numFmtId="0" fontId="3" fillId="18" borderId="0" xfId="0" applyFont="1" applyFill="1" applyAlignment="1">
      <alignment horizontal="center"/>
    </xf>
    <xf numFmtId="0" fontId="3" fillId="18" borderId="1" xfId="0" applyFont="1" applyFill="1" applyBorder="1" applyAlignment="1">
      <alignment horizontal="left" indent="4"/>
    </xf>
    <xf numFmtId="0" fontId="3" fillId="18" borderId="3" xfId="0" applyFont="1" applyFill="1" applyBorder="1"/>
    <xf numFmtId="0" fontId="3" fillId="18" borderId="7" xfId="0" applyFont="1" applyFill="1" applyBorder="1" applyAlignment="1">
      <alignment horizontal="left" indent="2"/>
    </xf>
    <xf numFmtId="0" fontId="3" fillId="18" borderId="2" xfId="0" applyFont="1" applyFill="1" applyBorder="1"/>
    <xf numFmtId="167" fontId="3" fillId="18" borderId="8" xfId="0" applyFont="1" applyNumberFormat="1" applyFill="1" applyBorder="1" applyAlignment="1">
      <alignment horizontal="center"/>
    </xf>
    <xf numFmtId="0" fontId="3" fillId="18" borderId="8" xfId="0" applyFont="1" applyFill="1" applyBorder="1" applyAlignment="1">
      <alignment horizontal="center"/>
    </xf>
    <xf numFmtId="0" fontId="13" fillId="0" borderId="4" xfId="0" applyFont="1" applyBorder="1"/>
    <xf numFmtId="0" fontId="35" fillId="0" borderId="4" xfId="0" applyFont="1" applyBorder="1" applyAlignment="1">
      <alignment wrapText="1"/>
    </xf>
    <xf numFmtId="165" fontId="4" fillId="0" borderId="17" xfId="0" applyFont="1" applyNumberFormat="1" applyBorder="1" applyAlignment="1">
      <alignment horizontal="right"/>
    </xf>
    <xf numFmtId="176" fontId="35" fillId="0" borderId="33" xfId="0" applyFont="1" applyNumberFormat="1" applyBorder="1" applyAlignment="1">
      <alignment horizontal="center"/>
    </xf>
    <xf numFmtId="176" fontId="35" fillId="0" borderId="6" xfId="0" applyFont="1" applyNumberFormat="1" applyBorder="1" applyAlignment="1">
      <alignment horizontal="center"/>
    </xf>
    <xf numFmtId="0" fontId="24" fillId="0" borderId="4" xfId="0" applyFont="1" applyBorder="1" applyAlignment="1">
      <alignment wrapText="1"/>
    </xf>
    <xf numFmtId="1" fontId="24" fillId="0" borderId="33" xfId="0" applyFont="1" applyNumberFormat="1" applyBorder="1" applyAlignment="1">
      <alignment horizontal="center"/>
    </xf>
    <xf numFmtId="0" fontId="24" fillId="0" borderId="7" xfId="0" applyFont="1" applyBorder="1"/>
    <xf numFmtId="1" fontId="24" fillId="0" borderId="8" xfId="0" applyFont="1" applyNumberFormat="1" applyBorder="1" applyAlignment="1">
      <alignment horizontal="center"/>
    </xf>
    <xf numFmtId="176" fontId="35" fillId="14" borderId="33" xfId="0" applyFont="1" applyNumberFormat="1" applyFill="1" applyBorder="1" applyAlignment="1">
      <alignment horizontal="center"/>
    </xf>
    <xf numFmtId="1" fontId="3" fillId="0" borderId="8" xfId="0" applyFont="1" applyNumberFormat="1" applyBorder="1" applyAlignment="1">
      <alignment horizontal="center" vertical="center"/>
    </xf>
    <xf numFmtId="169" fontId="3" fillId="0" borderId="33" xfId="0" applyFont="1" applyNumberFormat="1" applyBorder="1"/>
    <xf numFmtId="168" fontId="20" fillId="0" borderId="0" xfId="0" applyFont="1" applyNumberFormat="1"/>
    <xf numFmtId="1" fontId="3" fillId="8" borderId="6" xfId="0" applyFont="1" applyNumberFormat="1" applyFill="1" applyBorder="1" applyAlignment="1">
      <alignment horizontal="center"/>
    </xf>
    <xf numFmtId="1" fontId="3" fillId="8" borderId="33" xfId="0" applyFont="1" applyNumberFormat="1" applyFill="1" applyBorder="1" applyAlignment="1">
      <alignment horizontal="center"/>
    </xf>
    <xf numFmtId="168" fontId="3" fillId="0" borderId="1" xfId="0" applyFont="1" applyNumberFormat="1" applyBorder="1" applyAlignment="1">
      <alignment horizontal="center" vertical="top" wrapText="1"/>
    </xf>
    <xf numFmtId="176" fontId="35" fillId="0" borderId="4" xfId="0" applyFont="1" applyNumberFormat="1" applyBorder="1" applyAlignment="1">
      <alignment horizontal="center"/>
    </xf>
    <xf numFmtId="1" fontId="3" fillId="0" borderId="8" xfId="0" applyFont="1" applyNumberFormat="1" applyBorder="1"/>
    <xf numFmtId="1" fontId="3" fillId="8" borderId="8" xfId="0" applyFont="1" applyNumberFormat="1" applyFill="1" applyBorder="1"/>
    <xf numFmtId="1" fontId="3" fillId="8" borderId="3" xfId="0" applyFont="1" applyNumberFormat="1" applyFill="1" applyBorder="1"/>
    <xf numFmtId="1" fontId="3" fillId="8" borderId="2" xfId="0" applyFont="1" applyNumberFormat="1" applyFill="1" applyBorder="1"/>
    <xf numFmtId="168" fontId="20" fillId="25" borderId="0" xfId="0" applyFont="1" applyNumberFormat="1" applyFill="1" applyAlignment="1">
      <alignment horizontal="center" vertical="top" wrapText="1"/>
    </xf>
    <xf numFmtId="9" fontId="1" fillId="0" borderId="0" xfId="0" applyFont="1" applyNumberFormat="1"/>
    <xf numFmtId="1" fontId="3" fillId="15" borderId="0" xfId="0" applyFont="1" applyNumberFormat="1" applyFill="1" applyAlignment="1">
      <alignment horizontal="center" vertical="top" wrapText="1"/>
    </xf>
    <xf numFmtId="1" fontId="20" fillId="0" borderId="0" xfId="0" applyFont="1" applyNumberFormat="1" applyAlignment="1">
      <alignment horizontal="center" vertical="top" wrapText="1"/>
    </xf>
    <xf numFmtId="1" fontId="3" fillId="0" borderId="15" xfId="0" applyFont="1" applyNumberFormat="1" applyBorder="1" applyAlignment="1">
      <alignment horizontal="center" vertical="top" wrapText="1"/>
    </xf>
    <xf numFmtId="168" fontId="20" fillId="0" borderId="0" xfId="0" applyFont="1" applyNumberFormat="1" applyAlignment="1">
      <alignment horizontal="center" vertical="top" wrapText="1"/>
    </xf>
    <xf numFmtId="168" fontId="3" fillId="0" borderId="33" xfId="0" applyFont="1" applyNumberFormat="1" applyBorder="1" applyAlignment="1">
      <alignment horizontal="right" vertical="top" wrapText="1"/>
    </xf>
    <xf numFmtId="10" fontId="3" fillId="0" borderId="0" xfId="0" applyFont="1" applyNumberFormat="1"/>
    <xf numFmtId="0" fontId="3" fillId="0" borderId="7" xfId="0" applyFont="1" applyBorder="1" applyAlignment="1">
      <alignment horizontal="left" indent="1"/>
    </xf>
    <xf numFmtId="9" fontId="3" fillId="0" borderId="8" xfId="0" applyFont="1" applyNumberFormat="1" applyBorder="1"/>
    <xf numFmtId="2" fontId="3" fillId="0" borderId="8" xfId="0" applyFont="1" applyNumberFormat="1" applyBorder="1" applyAlignment="1">
      <alignment horizontal="center"/>
    </xf>
    <xf numFmtId="167" fontId="3" fillId="0" borderId="7" xfId="0" applyFont="1" applyNumberFormat="1" applyBorder="1" applyAlignment="1">
      <alignment horizontal="center"/>
    </xf>
    <xf numFmtId="167" fontId="3" fillId="0" borderId="8" xfId="0" applyFont="1" applyNumberFormat="1" applyBorder="1" applyAlignment="1">
      <alignment horizontal="center"/>
    </xf>
    <xf numFmtId="1" fontId="3" fillId="0" borderId="1" xfId="0" applyFont="1" applyNumberFormat="1" applyBorder="1" applyAlignment="1">
      <alignment horizontal="center"/>
    </xf>
    <xf numFmtId="167" fontId="3" fillId="8" borderId="8" xfId="0" applyFont="1" applyNumberFormat="1" applyFill="1" applyBorder="1" applyAlignment="1">
      <alignment horizontal="center"/>
    </xf>
    <xf numFmtId="167" fontId="3" fillId="7" borderId="3" xfId="0" applyFont="1" applyNumberFormat="1" applyFill="1" applyBorder="1" applyAlignment="1">
      <alignment horizontal="center"/>
    </xf>
    <xf numFmtId="167" fontId="3" fillId="7" borderId="8" xfId="0" applyFont="1" applyNumberFormat="1" applyFill="1" applyBorder="1" applyAlignment="1">
      <alignment horizontal="center"/>
    </xf>
    <xf numFmtId="1" fontId="3" fillId="0" borderId="8" xfId="0" applyFont="1" applyNumberFormat="1" applyBorder="1" applyAlignment="1">
      <alignment horizontal="center"/>
    </xf>
    <xf numFmtId="167" fontId="3" fillId="0" borderId="1" xfId="0" applyFont="1" applyNumberFormat="1" applyBorder="1" applyAlignment="1">
      <alignment horizontal="center"/>
    </xf>
    <xf numFmtId="0" fontId="20" fillId="0" borderId="0" xfId="0" applyFont="1" applyAlignment="1">
      <alignment horizontal="center" vertical="top" wrapText="1"/>
    </xf>
    <xf numFmtId="3" fontId="20" fillId="0" borderId="0" xfId="0" applyFont="1" applyNumberFormat="1" applyAlignment="1">
      <alignment horizontal="center" vertical="top" wrapText="1"/>
    </xf>
    <xf numFmtId="0" fontId="20" fillId="0" borderId="0" xfId="0" applyFont="1" applyAlignment="1">
      <alignment horizontal="left" vertical="top" wrapText="1"/>
    </xf>
    <xf numFmtId="0" fontId="24" fillId="0" borderId="42" xfId="0" applyFont="1" applyBorder="1" applyAlignment="1">
      <alignment horizontal="left" indent="2"/>
    </xf>
    <xf numFmtId="165" fontId="3" fillId="0" borderId="15" xfId="0" applyFont="1" applyNumberFormat="1" applyBorder="1" applyAlignment="1">
      <alignment horizontal="center" vertical="top" wrapText="1"/>
    </xf>
    <xf numFmtId="0" fontId="3" fillId="0" borderId="4" xfId="0" applyFont="1" applyBorder="1" applyAlignment="1">
      <alignment horizontal="left" indent="1"/>
    </xf>
    <xf numFmtId="0" fontId="35" fillId="0" borderId="1" xfId="0" applyFont="1" applyBorder="1" applyAlignment="1">
      <alignment horizontal="left" wrapText="1"/>
    </xf>
    <xf numFmtId="0" fontId="37" fillId="0" borderId="0" xfId="0" applyFont="1"/>
    <xf numFmtId="0" fontId="24" fillId="0" borderId="0" xfId="0" applyFont="1"/>
    <xf numFmtId="0" fontId="35" fillId="0" borderId="0" xfId="0" applyFont="1"/>
    <xf numFmtId="0" fontId="38" fillId="0" borderId="1" xfId="0" applyFont="1" applyBorder="1" applyAlignment="1">
      <alignment horizontal="left"/>
    </xf>
    <xf numFmtId="167" fontId="20" fillId="0" borderId="0" xfId="0" applyFont="1" applyNumberFormat="1"/>
    <xf numFmtId="0" fontId="20" fillId="0" borderId="7" xfId="0" applyFont="1" applyBorder="1" applyAlignment="1">
      <alignment horizontal="left" vertical="top" wrapText="1"/>
    </xf>
    <xf numFmtId="0" fontId="3" fillId="0" borderId="44" xfId="0" applyFont="1" applyBorder="1"/>
    <xf numFmtId="168" fontId="20" fillId="0" borderId="0" xfId="0" applyFont="1" applyNumberFormat="1" applyAlignment="1">
      <alignment horizontal="right" vertical="top" wrapText="1"/>
    </xf>
    <xf numFmtId="176" fontId="35" fillId="0" borderId="0" xfId="0" applyFont="1" applyNumberFormat="1" applyAlignment="1">
      <alignment horizontal="center"/>
    </xf>
    <xf numFmtId="1" fontId="3" fillId="0" borderId="0" xfId="0" applyFont="1" applyNumberFormat="1" applyAlignment="1">
      <alignment horizontal="center" vertical="top" wrapText="1"/>
    </xf>
    <xf numFmtId="1" fontId="3" fillId="0" borderId="33" xfId="0" applyFont="1" applyNumberFormat="1" applyBorder="1" applyAlignment="1">
      <alignment horizontal="center" vertical="center"/>
    </xf>
    <xf numFmtId="168" fontId="3" fillId="7" borderId="0" xfId="0" applyFont="1" applyNumberFormat="1" applyFill="1" applyAlignment="1">
      <alignment horizontal="center" vertical="top" wrapText="1"/>
    </xf>
    <xf numFmtId="1" fontId="20" fillId="8" borderId="0" xfId="0" applyFont="1" applyNumberFormat="1" applyFill="1" applyAlignment="1">
      <alignment horizontal="center" vertical="top" wrapText="1"/>
    </xf>
    <xf numFmtId="1" fontId="3" fillId="8" borderId="0" xfId="0" applyFont="1" applyNumberFormat="1" applyFill="1" applyAlignment="1">
      <alignment horizontal="center" vertical="top" wrapText="1"/>
    </xf>
    <xf numFmtId="168" fontId="20" fillId="25" borderId="8" xfId="0" applyFont="1" applyNumberFormat="1" applyFill="1" applyBorder="1" applyAlignment="1">
      <alignment horizontal="center" vertical="top" wrapText="1"/>
    </xf>
    <xf numFmtId="168" fontId="20" fillId="14" borderId="0" xfId="0" applyFont="1" applyNumberFormat="1" applyFill="1" applyAlignment="1">
      <alignment horizontal="center" vertical="top" wrapText="1"/>
    </xf>
    <xf numFmtId="168" fontId="3" fillId="15" borderId="0" xfId="0" applyFont="1" applyNumberFormat="1" applyFill="1" applyAlignment="1">
      <alignment horizontal="center" vertical="top" wrapText="1"/>
    </xf>
    <xf numFmtId="167" fontId="3" fillId="7" borderId="0" xfId="0" applyFont="1" applyNumberFormat="1" applyFill="1" applyAlignment="1">
      <alignment horizontal="center"/>
    </xf>
    <xf numFmtId="167" fontId="3" fillId="8" borderId="0" xfId="0" applyFont="1" applyNumberFormat="1" applyFill="1" applyAlignment="1">
      <alignment horizontal="center"/>
    </xf>
    <xf numFmtId="167" fontId="3" fillId="0" borderId="0" xfId="0" applyFont="1" applyNumberFormat="1" applyAlignment="1">
      <alignment horizontal="center"/>
    </xf>
    <xf numFmtId="167" fontId="3" fillId="25" borderId="2" xfId="0" applyFont="1" applyNumberFormat="1" applyFill="1" applyBorder="1" applyAlignment="1">
      <alignment horizontal="center"/>
    </xf>
    <xf numFmtId="168" fontId="3" fillId="8" borderId="33" xfId="0" applyFont="1" applyNumberFormat="1" applyFill="1" applyBorder="1" applyAlignment="1">
      <alignment horizontal="right" vertical="top" wrapText="1"/>
    </xf>
    <xf numFmtId="168" fontId="3" fillId="0" borderId="0" xfId="0" applyFont="1" applyNumberFormat="1" applyAlignment="1">
      <alignment horizontal="right" vertical="top" wrapText="1"/>
    </xf>
    <xf numFmtId="0" fontId="3" fillId="0" borderId="1" xfId="0" applyFont="1" applyBorder="1" applyAlignment="1">
      <alignment horizontal="left" indent="1"/>
    </xf>
    <xf numFmtId="0" fontId="3" fillId="0" borderId="6" xfId="0" applyFont="1" applyBorder="1" applyAlignment="1">
      <alignment horizontal="center"/>
    </xf>
    <xf numFmtId="1" fontId="35" fillId="0" borderId="0" xfId="0" applyFont="1" applyNumberFormat="1" applyAlignment="1">
      <alignment horizontal="center"/>
    </xf>
    <xf numFmtId="176" fontId="35" fillId="0" borderId="0" xfId="0" applyFont="1" applyNumberFormat="1"/>
    <xf numFmtId="0" fontId="35" fillId="0" borderId="0" xfId="0" applyFont="1" applyAlignment="1">
      <alignment horizontal="left" indent="2"/>
    </xf>
    <xf numFmtId="178" fontId="35" fillId="0" borderId="0" xfId="0" applyFont="1" applyNumberFormat="1" applyAlignment="1">
      <alignment horizontal="center"/>
    </xf>
    <xf numFmtId="1" fontId="13" fillId="0" borderId="0" xfId="0" applyFont="1" applyNumberFormat="1" applyAlignment="1">
      <alignment horizontal="center"/>
    </xf>
    <xf numFmtId="168" fontId="3" fillId="0" borderId="1" xfId="0" applyFont="1" applyNumberFormat="1" applyBorder="1" applyAlignment="1">
      <alignment horizontal="right" vertical="top" wrapText="1"/>
    </xf>
    <xf numFmtId="3" fontId="20" fillId="0" borderId="8" xfId="0" applyFont="1" applyNumberFormat="1" applyBorder="1" applyAlignment="1">
      <alignment horizontal="center" vertical="top" wrapText="1"/>
    </xf>
    <xf numFmtId="178" fontId="24" fillId="0" borderId="0" xfId="0" applyFont="1" applyNumberFormat="1" applyAlignment="1">
      <alignment horizontal="center"/>
    </xf>
    <xf numFmtId="0" fontId="13" fillId="14" borderId="34" xfId="0" applyFont="1" applyFill="1" applyBorder="1" applyAlignment="1">
      <alignment horizontal="center"/>
    </xf>
    <xf numFmtId="0" fontId="13" fillId="14" borderId="30" xfId="0" applyFont="1" applyFill="1" applyBorder="1" applyAlignment="1">
      <alignment horizontal="center"/>
    </xf>
    <xf numFmtId="0" fontId="13" fillId="14" borderId="6" xfId="0" applyFont="1" applyFill="1" applyBorder="1" applyAlignment="1">
      <alignment horizontal="center"/>
    </xf>
    <xf numFmtId="0" fontId="24" fillId="0" borderId="1" xfId="0" applyFont="1" applyBorder="1"/>
    <xf numFmtId="2" fontId="3" fillId="0" borderId="1" xfId="0" applyFont="1" applyNumberFormat="1" applyBorder="1" applyAlignment="1">
      <alignment horizontal="center"/>
    </xf>
    <xf numFmtId="2" fontId="3" fillId="0" borderId="7" xfId="0" applyFont="1" applyNumberFormat="1" applyBorder="1" applyAlignment="1">
      <alignment horizontal="center"/>
    </xf>
    <xf numFmtId="2" fontId="3" fillId="0" borderId="2" xfId="0" applyFont="1" applyNumberFormat="1" applyBorder="1" applyAlignment="1">
      <alignment horizontal="center"/>
    </xf>
    <xf numFmtId="0" fontId="20" fillId="0" borderId="8" xfId="0" applyFont="1" applyBorder="1" applyAlignment="1">
      <alignment horizontal="left" vertical="top" wrapText="1"/>
    </xf>
    <xf numFmtId="0" fontId="20" fillId="0" borderId="7" xfId="0" applyFont="1" applyBorder="1" applyAlignment="1">
      <alignment horizontal="center"/>
    </xf>
    <xf numFmtId="0" fontId="20" fillId="0" borderId="2" xfId="0" applyFont="1" applyBorder="1" applyAlignment="1">
      <alignment horizontal="center"/>
    </xf>
    <xf numFmtId="0" fontId="2" fillId="18" borderId="1" xfId="0" applyFont="1" applyFill="1" applyBorder="1" applyAlignment="1">
      <alignment horizontal="center"/>
    </xf>
    <xf numFmtId="0" fontId="2" fillId="18" borderId="0" xfId="0" applyFont="1" applyFill="1" applyAlignment="1">
      <alignment horizontal="center"/>
    </xf>
    <xf numFmtId="10" fontId="32" fillId="0" borderId="0" xfId="0" applyFont="1" applyNumberFormat="1" applyAlignment="1">
      <alignment horizontal="center"/>
    </xf>
    <xf numFmtId="0" fontId="1" fillId="18" borderId="1" xfId="0" applyFont="1" applyFill="1" applyBorder="1"/>
    <xf numFmtId="0" fontId="1" fillId="18" borderId="7" xfId="0" applyFont="1" applyFill="1" applyBorder="1"/>
    <xf numFmtId="0" fontId="3" fillId="8" borderId="13" xfId="0" applyFont="1" applyFill="1" applyBorder="1" applyAlignment="1">
      <alignment horizontal="center"/>
    </xf>
    <xf numFmtId="10" fontId="32" fillId="0" borderId="7" xfId="0" applyFont="1" applyNumberFormat="1" applyBorder="1" applyAlignment="1">
      <alignment horizontal="center"/>
    </xf>
    <xf numFmtId="10" fontId="32" fillId="0" borderId="8" xfId="0" applyFont="1" applyNumberFormat="1" applyBorder="1" applyAlignment="1">
      <alignment horizontal="center"/>
    </xf>
    <xf numFmtId="10" fontId="32" fillId="0" borderId="2" xfId="0" applyFont="1" applyNumberFormat="1" applyBorder="1" applyAlignment="1">
      <alignment horizontal="center"/>
    </xf>
    <xf numFmtId="0" fontId="13" fillId="0" borderId="1" xfId="0" applyFont="1" applyBorder="1" applyAlignment="1">
      <alignment wrapText="1"/>
    </xf>
    <xf numFmtId="0" fontId="32" fillId="0" borderId="1" xfId="0" applyFont="1" applyBorder="1" applyAlignment="1">
      <alignment wrapText="1"/>
    </xf>
    <xf numFmtId="0" fontId="32" fillId="0" borderId="0" xfId="0" applyFont="1" applyAlignment="1">
      <alignment wrapText="1"/>
    </xf>
    <xf numFmtId="2" fontId="32" fillId="0" borderId="0" xfId="0" applyFont="1" applyNumberFormat="1" applyAlignment="1">
      <alignment horizontal="center"/>
    </xf>
    <xf numFmtId="2" fontId="39" fillId="0" borderId="0" xfId="0" applyFont="1" applyNumberFormat="1" applyAlignment="1">
      <alignment horizontal="center"/>
    </xf>
    <xf numFmtId="0" fontId="39" fillId="0" borderId="0" xfId="0" applyFont="1" applyAlignment="1">
      <alignment horizontal="center"/>
    </xf>
    <xf numFmtId="2" fontId="32" fillId="0" borderId="8" xfId="0" applyFont="1" applyNumberFormat="1" applyBorder="1" applyAlignment="1">
      <alignment horizontal="center"/>
    </xf>
    <xf numFmtId="2" fontId="32" fillId="0" borderId="5" xfId="0" applyFont="1" applyNumberFormat="1" applyBorder="1" applyAlignment="1">
      <alignment horizontal="center"/>
    </xf>
    <xf numFmtId="2" fontId="32" fillId="0" borderId="3" xfId="0" applyFont="1" applyNumberFormat="1" applyBorder="1" applyAlignment="1">
      <alignment horizontal="center"/>
    </xf>
    <xf numFmtId="2" fontId="32" fillId="0" borderId="2" xfId="0" applyFont="1" applyNumberFormat="1" applyBorder="1" applyAlignment="1">
      <alignment horizontal="center"/>
    </xf>
    <xf numFmtId="0" fontId="13" fillId="0" borderId="4" xfId="0" applyFont="1" applyBorder="1" applyAlignment="1">
      <alignment vertical="center" wrapText="1"/>
    </xf>
    <xf numFmtId="0" fontId="40" fillId="0" borderId="4" xfId="0" applyFont="1" applyBorder="1" applyAlignment="1">
      <alignment wrapText="1"/>
    </xf>
    <xf numFmtId="0" fontId="40" fillId="0" borderId="6" xfId="0" applyFont="1" applyBorder="1" applyAlignment="1">
      <alignment wrapText="1"/>
    </xf>
    <xf numFmtId="0" fontId="40" fillId="0" borderId="34" xfId="0" applyFont="1" applyBorder="1" applyAlignment="1">
      <alignment wrapText="1"/>
    </xf>
    <xf numFmtId="0" fontId="40" fillId="0" borderId="30" xfId="0" applyFont="1" applyBorder="1" applyAlignment="1">
      <alignment wrapText="1"/>
    </xf>
    <xf numFmtId="10" fontId="32" fillId="18" borderId="0" xfId="0" applyFont="1" applyNumberFormat="1" applyFill="1" applyAlignment="1">
      <alignment horizontal="center"/>
    </xf>
    <xf numFmtId="10" fontId="32" fillId="18" borderId="3" xfId="0" applyFont="1" applyNumberFormat="1" applyFill="1" applyBorder="1" applyAlignment="1">
      <alignment horizontal="center"/>
    </xf>
    <xf numFmtId="10" fontId="1" fillId="18" borderId="1" xfId="0" applyFont="1" applyNumberFormat="1" applyFill="1" applyBorder="1"/>
    <xf numFmtId="10" fontId="32" fillId="12" borderId="0" xfId="0" applyFont="1" applyNumberFormat="1" applyFill="1" applyAlignment="1">
      <alignment horizontal="center"/>
    </xf>
    <xf numFmtId="0" fontId="2" fillId="0" borderId="0" xfId="0" applyFont="1" applyAlignment="1">
      <alignment horizontal="left"/>
    </xf>
    <xf numFmtId="10" fontId="32" fillId="7" borderId="0" xfId="0" applyFont="1" applyNumberFormat="1" applyFill="1" applyAlignment="1">
      <alignment horizontal="center"/>
    </xf>
    <xf numFmtId="0" fontId="3" fillId="0" borderId="0" xfId="0" applyFont="1" applyAlignment="1">
      <alignment vertical="top"/>
    </xf>
    <xf numFmtId="10" fontId="32" fillId="0" borderId="6" xfId="0" applyFont="1" applyNumberFormat="1" applyBorder="1" applyAlignment="1">
      <alignment horizontal="center"/>
    </xf>
    <xf numFmtId="10" fontId="32" fillId="7" borderId="5" xfId="0" applyFont="1" applyNumberFormat="1" applyFill="1" applyBorder="1" applyAlignment="1">
      <alignment horizontal="center"/>
    </xf>
    <xf numFmtId="10" fontId="32" fillId="0" borderId="33" xfId="0" applyFont="1" applyNumberFormat="1" applyBorder="1" applyAlignment="1">
      <alignment horizontal="center"/>
    </xf>
    <xf numFmtId="0" fontId="2" fillId="18" borderId="3" xfId="0" applyFont="1" applyFill="1" applyBorder="1" applyAlignment="1">
      <alignment horizontal="left"/>
    </xf>
    <xf numFmtId="0" fontId="2" fillId="18" borderId="2" xfId="0" applyFont="1" applyFill="1" applyBorder="1" applyAlignment="1">
      <alignment horizontal="left"/>
    </xf>
    <xf numFmtId="10" fontId="32" fillId="18" borderId="8" xfId="0" applyFont="1" applyNumberFormat="1" applyFill="1" applyBorder="1" applyAlignment="1">
      <alignment horizontal="center"/>
    </xf>
    <xf numFmtId="10" fontId="32" fillId="18" borderId="2" xfId="0" applyFont="1" applyNumberFormat="1" applyFill="1" applyBorder="1" applyAlignment="1">
      <alignment horizontal="center"/>
    </xf>
    <xf numFmtId="10" fontId="1" fillId="0" borderId="4" xfId="0" applyFont="1" applyNumberFormat="1" applyBorder="1"/>
    <xf numFmtId="0" fontId="2" fillId="0" borderId="6" xfId="0" applyFont="1" applyBorder="1" applyAlignment="1">
      <alignment horizontal="left"/>
    </xf>
    <xf numFmtId="0" fontId="2" fillId="0" borderId="2" xfId="0" applyFont="1" applyBorder="1" applyAlignment="1">
      <alignment horizontal="left"/>
    </xf>
    <xf numFmtId="10" fontId="32" fillId="0" borderId="45" xfId="0" applyFont="1" applyNumberFormat="1" applyBorder="1" applyAlignment="1">
      <alignment horizontal="center"/>
    </xf>
    <xf numFmtId="10" fontId="32" fillId="0" borderId="46" xfId="0" applyFont="1" applyNumberFormat="1" applyBorder="1" applyAlignment="1">
      <alignment horizontal="center"/>
    </xf>
    <xf numFmtId="10" fontId="32" fillId="0" borderId="47" xfId="0" applyFont="1" applyNumberFormat="1" applyBorder="1" applyAlignment="1">
      <alignment horizontal="center"/>
    </xf>
    <xf numFmtId="10" fontId="1" fillId="0" borderId="7" xfId="0" applyFont="1" applyNumberFormat="1" applyBorder="1"/>
    <xf numFmtId="0" fontId="13" fillId="0" borderId="33" xfId="0" applyFont="1" applyBorder="1" applyAlignment="1">
      <alignment vertical="center" wrapText="1"/>
    </xf>
    <xf numFmtId="10" fontId="32" fillId="7" borderId="8" xfId="0" applyFont="1" applyNumberFormat="1" applyFill="1" applyBorder="1" applyAlignment="1">
      <alignment horizontal="center"/>
    </xf>
    <xf numFmtId="10" fontId="32" fillId="0" borderId="4" xfId="0" applyFont="1" applyNumberFormat="1" applyBorder="1" applyAlignment="1">
      <alignment horizontal="center"/>
    </xf>
    <xf numFmtId="10" fontId="32" fillId="7" borderId="33" xfId="0" applyFont="1" applyNumberFormat="1" applyFill="1" applyBorder="1" applyAlignment="1">
      <alignment horizontal="center"/>
    </xf>
    <xf numFmtId="0" fontId="40" fillId="0" borderId="0" xfId="0" applyFont="1" applyAlignment="1">
      <alignment wrapText="1"/>
    </xf>
    <xf numFmtId="0" fontId="40" fillId="0" borderId="8" xfId="0" applyFont="1" applyBorder="1" applyAlignment="1">
      <alignment wrapText="1"/>
    </xf>
    <xf numFmtId="2" fontId="32" fillId="0" borderId="6" xfId="0" applyFont="1" applyNumberFormat="1" applyBorder="1" applyAlignment="1">
      <alignment horizontal="center"/>
    </xf>
    <xf numFmtId="167" fontId="4" fillId="0" borderId="0" xfId="0" applyFont="1" applyNumberFormat="1" applyAlignment="1">
      <alignment wrapText="1"/>
    </xf>
    <xf numFmtId="0" fontId="2" fillId="0" borderId="5" xfId="0" applyFont="1" applyBorder="1" applyAlignment="1">
      <alignment horizontal="left"/>
    </xf>
    <xf numFmtId="0" fontId="2" fillId="0" borderId="8" xfId="0" applyFont="1" applyBorder="1" applyAlignment="1">
      <alignment horizontal="left"/>
    </xf>
    <xf numFmtId="179" fontId="1" fillId="0" borderId="0" xfId="0" applyFont="1" applyNumberFormat="1"/>
    <xf numFmtId="10" fontId="32" fillId="0" borderId="5" xfId="0" applyFont="1" applyNumberFormat="1" applyBorder="1" applyAlignment="1">
      <alignment horizontal="center"/>
    </xf>
    <xf numFmtId="10" fontId="32" fillId="0" borderId="1" xfId="0" applyFont="1" applyNumberFormat="1" applyBorder="1" applyAlignment="1">
      <alignment horizontal="center"/>
    </xf>
    <xf numFmtId="10" fontId="32" fillId="0" borderId="3" xfId="0" applyFont="1" applyNumberFormat="1" applyBorder="1" applyAlignment="1">
      <alignment horizontal="center"/>
    </xf>
    <xf numFmtId="2" fontId="3" fillId="0" borderId="3" xfId="0" applyFont="1" applyNumberFormat="1" applyBorder="1" applyAlignment="1">
      <alignment horizontal="center"/>
    </xf>
    <xf numFmtId="0" fontId="3" fillId="7" borderId="7" xfId="0" applyFont="1" applyFill="1" applyBorder="1" applyAlignment="1">
      <alignment horizontal="center" wrapText="1"/>
    </xf>
    <xf numFmtId="0" fontId="3" fillId="7" borderId="8" xfId="0" applyFont="1" applyFill="1" applyBorder="1" applyAlignment="1">
      <alignment horizontal="center" wrapText="1"/>
    </xf>
    <xf numFmtId="0" fontId="3" fillId="8" borderId="14" xfId="0" applyFont="1" applyFill="1" applyBorder="1"/>
    <xf numFmtId="3" fontId="3" fillId="0" borderId="1" xfId="0" applyFont="1" applyNumberFormat="1" applyBorder="1" applyAlignment="1">
      <alignment horizontal="center"/>
    </xf>
    <xf numFmtId="167" fontId="3" fillId="0" borderId="2" xfId="0" applyFont="1" applyNumberFormat="1" applyBorder="1" applyAlignment="1">
      <alignment horizontal="center"/>
    </xf>
    <xf numFmtId="0" fontId="3" fillId="8" borderId="12" xfId="0" applyFont="1" applyFill="1" applyBorder="1" applyAlignment="1">
      <alignment horizontal="center" wrapText="1"/>
    </xf>
    <xf numFmtId="0" fontId="3" fillId="7" borderId="39" xfId="0" applyFont="1" applyFill="1" applyBorder="1" applyAlignment="1">
      <alignment horizontal="center" wrapText="1"/>
    </xf>
    <xf numFmtId="0" fontId="3" fillId="7" borderId="30" xfId="0" applyFont="1" applyFill="1" applyBorder="1" applyAlignment="1">
      <alignment horizontal="center" wrapText="1"/>
    </xf>
    <xf numFmtId="14" fontId="3" fillId="7" borderId="14" xfId="0" applyFont="1" applyNumberFormat="1" applyFill="1" applyBorder="1" applyAlignment="1">
      <alignment horizontal="right"/>
    </xf>
    <xf numFmtId="3" fontId="3" fillId="0" borderId="4" xfId="0" applyFont="1" applyNumberFormat="1" applyBorder="1" applyAlignment="1">
      <alignment horizontal="center"/>
    </xf>
    <xf numFmtId="3" fontId="3" fillId="0" borderId="0" xfId="0" applyFont="1" applyNumberFormat="1" applyAlignment="1">
      <alignment wrapText="1"/>
    </xf>
    <xf numFmtId="0" fontId="11" fillId="0" borderId="0" xfId="0" applyFont="1"/>
    <xf numFmtId="167" fontId="3" fillId="0" borderId="0" xfId="0" applyFont="1" applyNumberFormat="1" applyAlignment="1">
      <alignment horizontal="left"/>
    </xf>
    <xf numFmtId="14" fontId="3" fillId="0" borderId="0" xfId="0" applyFont="1" applyNumberFormat="1" applyAlignment="1">
      <alignment horizontal="center"/>
    </xf>
    <xf numFmtId="14" fontId="3" fillId="7" borderId="13" xfId="0" applyFont="1" applyNumberFormat="1" applyFill="1" applyBorder="1" applyAlignment="1">
      <alignment horizontal="right"/>
    </xf>
    <xf numFmtId="14" fontId="3" fillId="7" borderId="12" xfId="0" applyFont="1" applyNumberFormat="1" applyFill="1" applyBorder="1" applyAlignment="1">
      <alignment horizontal="right"/>
    </xf>
    <xf numFmtId="0" fontId="1" fillId="0" borderId="1" xfId="0" applyFont="1" applyBorder="1" applyAlignment="1">
      <alignment horizontal="left" indent="2"/>
    </xf>
    <xf numFmtId="0" fontId="1" fillId="0" borderId="0" xfId="0" applyFont="1" applyAlignment="1">
      <alignment horizontal="right"/>
    </xf>
    <xf numFmtId="0" fontId="1" fillId="0" borderId="7" xfId="0" applyFont="1" applyBorder="1" applyAlignment="1">
      <alignment horizontal="left" indent="2"/>
    </xf>
    <xf numFmtId="0" fontId="1" fillId="7" borderId="14" xfId="0" applyFont="1" applyFill="1" applyBorder="1" applyAlignment="1">
      <alignment horizontal="center" wrapText="1"/>
    </xf>
    <xf numFmtId="0" fontId="1" fillId="3" borderId="30" xfId="0" applyFont="1" applyFill="1" applyBorder="1" applyAlignment="1">
      <alignment wrapText="1"/>
    </xf>
    <xf numFmtId="0" fontId="1" fillId="0" borderId="8" xfId="0" applyFont="1" applyBorder="1" applyAlignment="1">
      <alignment horizontal="left" indent="2"/>
    </xf>
    <xf numFmtId="0" fontId="1" fillId="0" borderId="5" xfId="0" applyFont="1" applyBorder="1" applyAlignment="1">
      <alignment horizontal="left" indent="2" wrapText="1"/>
    </xf>
    <xf numFmtId="0" fontId="1" fillId="7" borderId="13" xfId="0" applyFont="1" applyFill="1" applyBorder="1" applyAlignment="1">
      <alignment horizontal="center" wrapText="1"/>
    </xf>
    <xf numFmtId="0" fontId="1" fillId="7" borderId="1" xfId="0" applyFont="1" applyFill="1" applyBorder="1" applyAlignment="1">
      <alignment horizontal="center" wrapText="1"/>
    </xf>
    <xf numFmtId="0" fontId="1" fillId="7" borderId="3" xfId="0" applyFont="1" applyFill="1" applyBorder="1" applyAlignment="1">
      <alignment horizontal="center"/>
    </xf>
    <xf numFmtId="165" fontId="1" fillId="12" borderId="2" xfId="0" applyFont="1" applyNumberFormat="1" applyFill="1" applyBorder="1" applyAlignment="1">
      <alignment horizontal="center"/>
    </xf>
    <xf numFmtId="0" fontId="2" fillId="0" borderId="4" xfId="0" applyFont="1" applyBorder="1" applyAlignment="1">
      <alignment horizontal="left" indent="2" wrapText="1"/>
    </xf>
    <xf numFmtId="0" fontId="1" fillId="7" borderId="8" xfId="0" applyFont="1" applyFill="1" applyBorder="1" applyAlignment="1">
      <alignment horizontal="center"/>
    </xf>
    <xf numFmtId="165" fontId="1" fillId="0" borderId="33" xfId="0" applyFont="1" applyNumberFormat="1" applyBorder="1" applyAlignment="1">
      <alignment horizontal="center"/>
    </xf>
    <xf numFmtId="165" fontId="1" fillId="7" borderId="6" xfId="0" applyFont="1" applyNumberFormat="1" applyFill="1" applyBorder="1" applyAlignment="1">
      <alignment horizontal="center"/>
    </xf>
    <xf numFmtId="165" fontId="1" fillId="0" borderId="0" xfId="0" applyFont="1" applyNumberFormat="1" applyAlignment="1">
      <alignment horizontal="center"/>
    </xf>
    <xf numFmtId="0" fontId="1" fillId="3" borderId="11" xfId="0" applyFont="1" applyFill="1" applyBorder="1" applyAlignment="1">
      <alignment wrapText="1"/>
    </xf>
    <xf numFmtId="0" fontId="1" fillId="12" borderId="2" xfId="0" applyFont="1" applyFill="1" applyBorder="1" applyAlignment="1">
      <alignment horizontal="center"/>
    </xf>
    <xf numFmtId="165" fontId="1" fillId="7" borderId="0" xfId="0" applyFont="1" applyNumberFormat="1" applyFill="1" applyAlignment="1">
      <alignment horizontal="center"/>
    </xf>
    <xf numFmtId="165" fontId="1" fillId="7" borderId="33" xfId="0" applyFont="1" applyNumberFormat="1" applyFill="1" applyBorder="1" applyAlignment="1">
      <alignment horizontal="center"/>
    </xf>
    <xf numFmtId="0" fontId="1" fillId="0" borderId="4" xfId="0" applyFont="1" applyBorder="1" applyAlignment="1">
      <alignment horizontal="left" indent="2" wrapText="1"/>
    </xf>
    <xf numFmtId="0" fontId="1" fillId="0" borderId="33" xfId="0" applyFont="1" applyBorder="1" applyAlignment="1">
      <alignment horizontal="left" indent="2" wrapText="1"/>
    </xf>
    <xf numFmtId="165" fontId="1" fillId="7" borderId="3" xfId="0" applyFont="1" applyNumberFormat="1" applyFill="1" applyBorder="1" applyAlignment="1">
      <alignment horizontal="center"/>
    </xf>
    <xf numFmtId="0" fontId="1" fillId="7" borderId="2" xfId="0" applyFont="1" applyFill="1" applyBorder="1" applyAlignment="1">
      <alignment horizontal="center"/>
    </xf>
    <xf numFmtId="0" fontId="1" fillId="0" borderId="1" xfId="0" applyFont="1" applyBorder="1" applyAlignment="1">
      <alignment horizontal="left" indent="2" wrapText="1"/>
    </xf>
    <xf numFmtId="0" fontId="4" fillId="7" borderId="4" xfId="0" applyFont="1" applyFill="1" applyBorder="1" applyAlignment="1">
      <alignment horizontal="center" wrapText="1"/>
    </xf>
    <xf numFmtId="0" fontId="4" fillId="7" borderId="5" xfId="0" applyFont="1" applyFill="1" applyBorder="1" applyAlignment="1">
      <alignment horizontal="center" wrapText="1"/>
    </xf>
    <xf numFmtId="0" fontId="4" fillId="7" borderId="1" xfId="0" applyFont="1" applyFill="1" applyBorder="1" applyAlignment="1">
      <alignment horizontal="center" wrapText="1"/>
    </xf>
    <xf numFmtId="0" fontId="4" fillId="7" borderId="0" xfId="0" applyFont="1" applyFill="1" applyAlignment="1">
      <alignment horizontal="center" wrapText="1"/>
    </xf>
    <xf numFmtId="0" fontId="1" fillId="7" borderId="4" xfId="0" applyFont="1" applyFill="1" applyBorder="1" applyAlignment="1">
      <alignment horizontal="center"/>
    </xf>
    <xf numFmtId="0" fontId="1" fillId="7" borderId="5" xfId="0" applyFont="1" applyFill="1" applyBorder="1" applyAlignment="1">
      <alignment horizontal="center"/>
    </xf>
    <xf numFmtId="0" fontId="1" fillId="7" borderId="4" xfId="0" applyFont="1" applyFill="1" applyBorder="1" applyAlignment="1">
      <alignment horizontal="center" wrapText="1"/>
    </xf>
    <xf numFmtId="0" fontId="1" fillId="7" borderId="5" xfId="0" applyFont="1" applyFill="1" applyBorder="1" applyAlignment="1">
      <alignment horizontal="center" wrapText="1"/>
    </xf>
    <xf numFmtId="0" fontId="1" fillId="7" borderId="6" xfId="0" applyFont="1" applyFill="1" applyBorder="1" applyAlignment="1">
      <alignment horizontal="center" wrapText="1"/>
    </xf>
    <xf numFmtId="0" fontId="41" fillId="7" borderId="4" xfId="0" applyFont="1" applyFill="1" applyBorder="1" applyAlignment="1">
      <alignment horizontal="center"/>
    </xf>
    <xf numFmtId="0" fontId="41" fillId="7" borderId="5" xfId="0" applyFont="1" applyFill="1" applyBorder="1" applyAlignment="1">
      <alignment horizontal="center"/>
    </xf>
    <xf numFmtId="0" fontId="41" fillId="7" borderId="6" xfId="0" applyFont="1" applyFill="1" applyBorder="1" applyAlignment="1">
      <alignment horizontal="center"/>
    </xf>
    <xf numFmtId="0" fontId="1" fillId="7" borderId="33" xfId="0" applyFont="1" applyFill="1" applyBorder="1" applyAlignment="1">
      <alignment horizontal="center"/>
    </xf>
    <xf numFmtId="0" fontId="1" fillId="7" borderId="6" xfId="0" applyFont="1" applyFill="1" applyBorder="1" applyAlignment="1">
      <alignment horizontal="center"/>
    </xf>
    <xf numFmtId="0" fontId="20" fillId="7" borderId="3" xfId="0" applyFont="1" applyFill="1" applyBorder="1" applyAlignment="1">
      <alignment horizontal="center"/>
    </xf>
    <xf numFmtId="0" fontId="1" fillId="0" borderId="1" xfId="0" applyFont="1" applyBorder="1" applyAlignment="1">
      <alignment horizontal="center"/>
    </xf>
    <xf numFmtId="0" fontId="20" fillId="8" borderId="8" xfId="0" applyFont="1" applyFill="1" applyBorder="1" applyAlignment="1">
      <alignment horizontal="center"/>
    </xf>
    <xf numFmtId="0" fontId="20" fillId="8" borderId="2" xfId="0" applyFont="1" applyFill="1" applyBorder="1" applyAlignment="1">
      <alignment horizontal="center"/>
    </xf>
    <xf numFmtId="0" fontId="1" fillId="0" borderId="12" xfId="0" applyFont="1" applyBorder="1" applyAlignment="1">
      <alignment horizontal="left"/>
    </xf>
    <xf numFmtId="0" fontId="1" fillId="7" borderId="7" xfId="0" applyFont="1" applyFill="1" applyBorder="1" applyAlignment="1">
      <alignment horizontal="center"/>
    </xf>
    <xf numFmtId="165" fontId="1" fillId="0" borderId="8" xfId="0" applyFont="1" applyNumberFormat="1" applyBorder="1" applyAlignment="1">
      <alignment horizontal="center"/>
    </xf>
    <xf numFmtId="165" fontId="1" fillId="0" borderId="2" xfId="0" applyFont="1" applyNumberFormat="1" applyBorder="1" applyAlignment="1">
      <alignment horizontal="center"/>
    </xf>
    <xf numFmtId="0" fontId="20" fillId="8" borderId="0" xfId="0" applyFont="1" applyFill="1" applyAlignment="1">
      <alignment horizontal="center"/>
    </xf>
    <xf numFmtId="0" fontId="20" fillId="8" borderId="3" xfId="0" applyFont="1" applyFill="1" applyBorder="1" applyAlignment="1">
      <alignment horizontal="center"/>
    </xf>
    <xf numFmtId="0" fontId="20" fillId="7" borderId="0" xfId="0" applyFont="1" applyFill="1" applyAlignment="1">
      <alignment horizontal="center"/>
    </xf>
    <xf numFmtId="0" fontId="1" fillId="7" borderId="14" xfId="0" applyFont="1" applyFill="1" applyBorder="1" applyAlignment="1">
      <alignment horizontal="center"/>
    </xf>
    <xf numFmtId="0" fontId="1" fillId="7" borderId="12" xfId="0" applyFont="1" applyFill="1" applyBorder="1" applyAlignment="1">
      <alignment horizontal="center"/>
    </xf>
    <xf numFmtId="0" fontId="3" fillId="0" borderId="8" xfId="0" applyFont="1" applyBorder="1" applyAlignment="1">
      <alignment horizontal="right" vertical="center"/>
    </xf>
    <xf numFmtId="0" fontId="42" fillId="0" borderId="0" xfId="0" applyFont="1" applyAlignment="1">
      <alignment vertical="center"/>
    </xf>
    <xf numFmtId="0" fontId="11" fillId="0" borderId="0" xfId="0" applyFont="1" applyAlignment="1">
      <alignment horizontal="left"/>
    </xf>
    <xf numFmtId="165" fontId="3" fillId="0" borderId="0" xfId="0" applyFont="1" applyNumberFormat="1" applyAlignment="1">
      <alignment horizontal="right"/>
    </xf>
    <xf numFmtId="3" fontId="3" fillId="0" borderId="8" xfId="0" applyFont="1" applyNumberFormat="1" applyBorder="1"/>
    <xf numFmtId="1" fontId="3" fillId="0" borderId="0" xfId="0" applyFont="1" applyNumberFormat="1" applyAlignment="1">
      <alignment horizontal="right"/>
    </xf>
    <xf numFmtId="0" fontId="3" fillId="0" borderId="8" xfId="0" applyFont="1" applyBorder="1" applyAlignment="1">
      <alignment horizontal="right"/>
    </xf>
    <xf numFmtId="3" fontId="3" fillId="0" borderId="8" xfId="0" applyFont="1" applyNumberFormat="1" applyBorder="1" applyAlignment="1">
      <alignment horizontal="right"/>
    </xf>
    <xf numFmtId="0" fontId="3" fillId="0" borderId="0" xfId="0" applyFont="1" applyAlignment="1">
      <alignment vertical="center"/>
    </xf>
    <xf numFmtId="0" fontId="3" fillId="0" borderId="0" xfId="0" applyFont="1" applyAlignment="1">
      <alignment horizontal="right" vertical="center"/>
    </xf>
    <xf numFmtId="0" fontId="3" fillId="0" borderId="8" xfId="0" applyFont="1" applyBorder="1" applyAlignment="1">
      <alignment vertical="center"/>
    </xf>
    <xf numFmtId="0" fontId="3" fillId="0" borderId="0" xfId="0" applyFont="1" applyAlignment="1">
      <alignment horizontal="left" vertical="center" wrapText="1"/>
    </xf>
    <xf numFmtId="3" fontId="13" fillId="0" borderId="0" xfId="0" applyFont="1" applyNumberFormat="1" applyAlignment="1">
      <alignment horizontal="left" wrapText="1"/>
    </xf>
    <xf numFmtId="3" fontId="13" fillId="0" borderId="0" xfId="0" applyFont="1" applyNumberFormat="1" applyAlignment="1">
      <alignment horizontal="left"/>
    </xf>
    <xf numFmtId="0" fontId="3" fillId="0" borderId="0" xfId="0" applyFont="1" applyAlignment="1">
      <alignment vertical="center" wrapText="1"/>
    </xf>
    <xf numFmtId="0" fontId="3" fillId="12" borderId="0" xfId="0" applyFont="1" applyFill="1" applyAlignment="1">
      <alignment horizontal="left" vertical="top" wrapText="1"/>
    </xf>
    <xf numFmtId="0" fontId="43" fillId="0" borderId="0" xfId="0" applyFont="1" applyAlignment="1">
      <alignment horizontal="left"/>
    </xf>
    <xf numFmtId="0" fontId="43" fillId="0" borderId="0" xfId="0" applyFont="1" applyAlignment="1">
      <alignment horizontal="center" wrapText="1"/>
    </xf>
    <xf numFmtId="1" fontId="44" fillId="0" borderId="48" xfId="0" applyFont="1" applyNumberFormat="1" applyBorder="1" applyAlignment="1">
      <alignment horizontal="center" vertical="top"/>
    </xf>
    <xf numFmtId="0" fontId="43" fillId="26" borderId="48" xfId="0" applyFont="1" applyFill="1" applyBorder="1" applyAlignment="1">
      <alignment horizontal="center" vertical="top"/>
    </xf>
    <xf numFmtId="0" fontId="43" fillId="0" borderId="0" xfId="0" applyFont="1" applyAlignment="1">
      <alignment horizontal="center"/>
    </xf>
    <xf numFmtId="0" fontId="43" fillId="0" borderId="0" xfId="0" applyFont="1" applyAlignment="1">
      <alignment horizontal="left" wrapText="1"/>
    </xf>
    <xf numFmtId="0" fontId="44" fillId="0" borderId="0" xfId="0" applyFont="1" applyAlignment="1">
      <alignment horizontal="left" vertical="top"/>
    </xf>
    <xf numFmtId="0" fontId="44" fillId="0" borderId="0" xfId="0" applyFont="1" applyAlignment="1">
      <alignment horizontal="center" vertical="top" wrapText="1"/>
    </xf>
    <xf numFmtId="1" fontId="44" fillId="13" borderId="0" xfId="0" applyFont="1" applyNumberFormat="1" applyFill="1" applyAlignment="1">
      <alignment horizontal="center" vertical="top"/>
    </xf>
    <xf numFmtId="0" fontId="43" fillId="13" borderId="0" xfId="0" applyFont="1" applyFill="1" applyAlignment="1">
      <alignment horizontal="center" vertical="top"/>
    </xf>
    <xf numFmtId="0" fontId="43" fillId="13" borderId="0" xfId="0" applyFont="1" applyFill="1" applyAlignment="1">
      <alignment horizontal="left" vertical="top" wrapText="1"/>
    </xf>
    <xf numFmtId="0" fontId="43" fillId="0" borderId="0" xfId="0" applyFont="1" applyAlignment="1">
      <alignment horizontal="left" vertical="top" wrapText="1"/>
    </xf>
    <xf numFmtId="0" fontId="44" fillId="0" borderId="34" xfId="0" applyFont="1" applyBorder="1" applyAlignment="1">
      <alignment horizontal="left" vertical="top"/>
    </xf>
    <xf numFmtId="0" fontId="44" fillId="0" borderId="34" xfId="0" applyFont="1" applyBorder="1" applyAlignment="1">
      <alignment horizontal="center" vertical="top" wrapText="1"/>
    </xf>
    <xf numFmtId="1" fontId="44" fillId="3" borderId="34" xfId="0" applyFont="1" applyNumberFormat="1" applyFill="1" applyBorder="1" applyAlignment="1">
      <alignment horizontal="center" vertical="top"/>
    </xf>
    <xf numFmtId="3" fontId="44" fillId="3" borderId="34" xfId="0" applyFont="1" applyNumberFormat="1" applyFill="1" applyBorder="1" applyAlignment="1">
      <alignment horizontal="center" vertical="top"/>
    </xf>
    <xf numFmtId="0" fontId="43" fillId="3" borderId="34" xfId="0" applyFont="1" applyFill="1" applyBorder="1" applyAlignment="1">
      <alignment horizontal="center" vertical="top"/>
    </xf>
    <xf numFmtId="0" fontId="43" fillId="0" borderId="34" xfId="0" applyFont="1" applyBorder="1" applyAlignment="1">
      <alignment horizontal="left" vertical="top" wrapText="1"/>
    </xf>
    <xf numFmtId="0" fontId="44" fillId="0" borderId="5" xfId="0" applyFont="1" applyBorder="1" applyAlignment="1">
      <alignment horizontal="left" vertical="top"/>
    </xf>
    <xf numFmtId="0" fontId="44" fillId="0" borderId="5" xfId="0" applyFont="1" applyBorder="1" applyAlignment="1">
      <alignment horizontal="center" vertical="top" wrapText="1"/>
    </xf>
    <xf numFmtId="3" fontId="45" fillId="0" borderId="0" xfId="0" applyFont="1" applyNumberFormat="1" applyAlignment="1">
      <alignment vertical="top"/>
    </xf>
    <xf numFmtId="0" fontId="44" fillId="13" borderId="5" xfId="0" applyFont="1" applyFill="1" applyBorder="1" applyAlignment="1">
      <alignment horizontal="center" vertical="top"/>
    </xf>
    <xf numFmtId="0" fontId="43" fillId="0" borderId="5" xfId="0" applyFont="1" applyBorder="1" applyAlignment="1">
      <alignment horizontal="left" vertical="top" wrapText="1"/>
    </xf>
    <xf numFmtId="0" fontId="43" fillId="0" borderId="0" xfId="0" applyFont="1" applyAlignment="1">
      <alignment horizontal="left" vertical="top"/>
    </xf>
    <xf numFmtId="0" fontId="43" fillId="0" borderId="0" xfId="0" applyFont="1" applyAlignment="1">
      <alignment horizontal="center" vertical="top" wrapText="1"/>
    </xf>
    <xf numFmtId="3" fontId="44" fillId="13" borderId="0" xfId="0" applyFont="1" applyNumberFormat="1" applyFill="1" applyAlignment="1">
      <alignment horizontal="center" vertical="top"/>
    </xf>
    <xf numFmtId="0" fontId="44" fillId="13" borderId="0" xfId="0" applyFont="1" applyFill="1" applyAlignment="1">
      <alignment horizontal="center" vertical="top"/>
    </xf>
    <xf numFmtId="1" fontId="43" fillId="13" borderId="0" xfId="0" applyFont="1" applyNumberFormat="1" applyFill="1" applyAlignment="1">
      <alignment horizontal="center" vertical="top"/>
    </xf>
    <xf numFmtId="0" fontId="43" fillId="0" borderId="0" xfId="0" applyFont="1" applyAlignment="1">
      <alignment horizontal="center" vertical="top"/>
    </xf>
    <xf numFmtId="1" fontId="43" fillId="13" borderId="0" xfId="0" applyFont="1" applyNumberFormat="1" applyFill="1" applyAlignment="1">
      <alignment horizontal="center"/>
    </xf>
    <xf numFmtId="1" fontId="43" fillId="13" borderId="0" xfId="0" applyFont="1" applyNumberFormat="1" applyFill="1" applyAlignment="1">
      <alignment horizontal="center" vertical="center"/>
    </xf>
    <xf numFmtId="1" fontId="44" fillId="13" borderId="0" xfId="0" applyFont="1" applyNumberFormat="1" applyFill="1" applyAlignment="1">
      <alignment horizontal="center" vertical="center"/>
    </xf>
    <xf numFmtId="0" fontId="43" fillId="0" borderId="0" xfId="0" applyFont="1" applyAlignment="1">
      <alignment horizontal="left" vertical="center"/>
    </xf>
    <xf numFmtId="0" fontId="43" fillId="0" borderId="0" xfId="0" applyFont="1" applyAlignment="1">
      <alignment horizontal="center" vertical="center" wrapText="1"/>
    </xf>
    <xf numFmtId="0" fontId="44" fillId="0" borderId="0" xfId="0" applyFont="1" applyAlignment="1">
      <alignment horizontal="left" vertical="top" wrapText="1"/>
    </xf>
    <xf numFmtId="1" fontId="44" fillId="13" borderId="5" xfId="0" applyFont="1" applyNumberFormat="1" applyFill="1" applyBorder="1" applyAlignment="1">
      <alignment horizontal="center" vertical="top"/>
    </xf>
    <xf numFmtId="3" fontId="44" fillId="13" borderId="5" xfId="0" applyFont="1" applyNumberFormat="1" applyFill="1" applyBorder="1" applyAlignment="1">
      <alignment horizontal="center" vertical="top"/>
    </xf>
    <xf numFmtId="0" fontId="43" fillId="13" borderId="5" xfId="0" applyFont="1" applyFill="1" applyBorder="1" applyAlignment="1">
      <alignment horizontal="center" vertical="top"/>
    </xf>
    <xf numFmtId="0" fontId="16" fillId="13" borderId="5" xfId="0" applyFont="1" applyFill="1" applyBorder="1" applyAlignment="1">
      <alignment horizontal="left" vertical="top" wrapText="1"/>
    </xf>
    <xf numFmtId="0" fontId="44" fillId="26" borderId="0" xfId="0" applyFont="1" applyFill="1" applyAlignment="1">
      <alignment horizontal="center"/>
    </xf>
    <xf numFmtId="0" fontId="43" fillId="26" borderId="0" xfId="0" applyFont="1" applyFill="1" applyAlignment="1">
      <alignment horizontal="left" wrapText="1"/>
    </xf>
    <xf numFmtId="1" fontId="44" fillId="27" borderId="0" xfId="0" applyFont="1" applyNumberFormat="1" applyFill="1" applyAlignment="1">
      <alignment horizontal="center" vertical="top"/>
    </xf>
    <xf numFmtId="3" fontId="44" fillId="27" borderId="0" xfId="0" applyFont="1" applyNumberFormat="1" applyFill="1" applyAlignment="1">
      <alignment horizontal="center" vertical="top"/>
    </xf>
    <xf numFmtId="0" fontId="43" fillId="27" borderId="0" xfId="0" applyFont="1" applyFill="1" applyAlignment="1">
      <alignment horizontal="center" vertical="top"/>
    </xf>
    <xf numFmtId="0" fontId="43" fillId="27" borderId="0" xfId="0" applyFont="1" applyFill="1" applyAlignment="1">
      <alignment horizontal="left" vertical="top" wrapText="1"/>
    </xf>
    <xf numFmtId="1" fontId="43" fillId="28" borderId="0" xfId="0" applyFont="1" applyNumberFormat="1" applyFill="1" applyAlignment="1">
      <alignment horizontal="center" vertical="top"/>
    </xf>
    <xf numFmtId="0" fontId="43" fillId="28" borderId="0" xfId="0" applyFont="1" applyFill="1" applyAlignment="1">
      <alignment horizontal="center" vertical="top"/>
    </xf>
    <xf numFmtId="0" fontId="43" fillId="28" borderId="0" xfId="0" applyFont="1" applyFill="1" applyAlignment="1">
      <alignment horizontal="left" vertical="top" wrapText="1"/>
    </xf>
    <xf numFmtId="1" fontId="43" fillId="28" borderId="0" xfId="0" applyFont="1" applyNumberFormat="1" applyFill="1" applyAlignment="1">
      <alignment horizontal="center"/>
    </xf>
    <xf numFmtId="1" fontId="44" fillId="28" borderId="0" xfId="0" applyFont="1" applyNumberFormat="1" applyFill="1" applyAlignment="1">
      <alignment horizontal="center" vertical="top"/>
    </xf>
    <xf numFmtId="3" fontId="44" fillId="28" borderId="0" xfId="0" applyFont="1" applyNumberFormat="1" applyFill="1" applyAlignment="1">
      <alignment horizontal="center" vertical="top"/>
    </xf>
    <xf numFmtId="1" fontId="44" fillId="29" borderId="0" xfId="0" applyFont="1" applyNumberFormat="1" applyFill="1" applyAlignment="1">
      <alignment horizontal="center" vertical="top"/>
    </xf>
    <xf numFmtId="0" fontId="43" fillId="29" borderId="0" xfId="0" applyFont="1" applyFill="1" applyAlignment="1">
      <alignment horizontal="center" vertical="top"/>
    </xf>
    <xf numFmtId="3" fontId="44" fillId="29" borderId="0" xfId="0" applyFont="1" applyNumberFormat="1" applyFill="1" applyAlignment="1">
      <alignment horizontal="center" vertical="top"/>
    </xf>
    <xf numFmtId="0" fontId="44" fillId="29" borderId="0" xfId="0" applyFont="1" applyFill="1" applyAlignment="1">
      <alignment horizontal="center" vertical="top"/>
    </xf>
    <xf numFmtId="0" fontId="44" fillId="30" borderId="0" xfId="0" applyFont="1" applyFill="1" applyAlignment="1">
      <alignment horizontal="left" vertical="top"/>
    </xf>
    <xf numFmtId="0" fontId="44" fillId="30" borderId="0" xfId="0" applyFont="1" applyFill="1" applyAlignment="1">
      <alignment horizontal="center" vertical="top" wrapText="1"/>
    </xf>
    <xf numFmtId="0" fontId="43" fillId="30" borderId="0" xfId="0" applyFont="1" applyFill="1" applyAlignment="1">
      <alignment horizontal="left" vertical="top" wrapText="1"/>
    </xf>
    <xf numFmtId="1" fontId="44" fillId="29" borderId="38" xfId="0" applyFont="1" applyNumberFormat="1" applyFill="1" applyBorder="1" applyAlignment="1">
      <alignment horizontal="center" vertical="top"/>
    </xf>
    <xf numFmtId="1" fontId="44" fillId="29" borderId="34" xfId="0" applyFont="1" applyNumberFormat="1" applyFill="1" applyBorder="1" applyAlignment="1">
      <alignment horizontal="center" vertical="top"/>
    </xf>
    <xf numFmtId="3" fontId="44" fillId="29" borderId="34" xfId="0" applyFont="1" applyNumberFormat="1" applyFill="1" applyBorder="1" applyAlignment="1">
      <alignment horizontal="center" vertical="top"/>
    </xf>
    <xf numFmtId="0" fontId="43" fillId="29" borderId="30" xfId="0" applyFont="1" applyFill="1" applyBorder="1" applyAlignment="1">
      <alignment horizontal="center" vertical="top" wrapText="1"/>
    </xf>
    <xf numFmtId="1" fontId="44" fillId="7" borderId="0" xfId="0" applyFont="1" applyNumberFormat="1" applyFill="1" applyAlignment="1">
      <alignment horizontal="center" vertical="top"/>
    </xf>
    <xf numFmtId="1" fontId="43" fillId="7" borderId="0" xfId="0" applyFont="1" applyNumberFormat="1" applyFill="1" applyAlignment="1">
      <alignment horizontal="center" vertical="top"/>
    </xf>
    <xf numFmtId="1" fontId="45" fillId="0" borderId="0" xfId="0" applyFont="1" applyNumberFormat="1" applyAlignment="1">
      <alignment horizontal="center" vertical="top"/>
    </xf>
    <xf numFmtId="0" fontId="46" fillId="26" borderId="0" xfId="0" applyFont="1" applyFill="1" applyAlignment="1">
      <alignment vertical="top"/>
    </xf>
    <xf numFmtId="0" fontId="44" fillId="13" borderId="33" xfId="0" applyFont="1" applyFill="1" applyBorder="1" applyAlignment="1">
      <alignment horizontal="center" vertical="top"/>
    </xf>
    <xf numFmtId="0" fontId="43" fillId="13" borderId="33" xfId="0" applyFont="1" applyFill="1" applyBorder="1" applyAlignment="1">
      <alignment horizontal="center" vertical="top"/>
    </xf>
    <xf numFmtId="0" fontId="43" fillId="29" borderId="0" xfId="0" applyFont="1" applyFill="1" applyAlignment="1">
      <alignment horizontal="center" vertical="top" wrapText="1"/>
    </xf>
    <xf numFmtId="0" fontId="44" fillId="7" borderId="0" xfId="0" applyFont="1" applyFill="1" applyAlignment="1">
      <alignment horizontal="center" vertical="top"/>
    </xf>
    <xf numFmtId="0" fontId="16" fillId="0" borderId="0" xfId="0" applyFont="1" applyAlignment="1">
      <alignment horizontal="left" vertical="top" wrapText="1"/>
    </xf>
    <xf numFmtId="1" fontId="44" fillId="16" borderId="0" xfId="0" applyFont="1" applyNumberFormat="1" applyFill="1" applyAlignment="1">
      <alignment horizontal="center" vertical="top"/>
    </xf>
    <xf numFmtId="3" fontId="44" fillId="16" borderId="0" xfId="0" applyFont="1" applyNumberFormat="1" applyFill="1" applyAlignment="1">
      <alignment horizontal="center" vertical="top"/>
    </xf>
    <xf numFmtId="0" fontId="44" fillId="0" borderId="0" xfId="0" applyFont="1" applyAlignment="1">
      <alignment horizontal="center" vertical="top"/>
    </xf>
    <xf numFmtId="0" fontId="43" fillId="16" borderId="0" xfId="0" applyFont="1" applyFill="1" applyAlignment="1">
      <alignment horizontal="left" vertical="top" wrapText="1"/>
    </xf>
    <xf numFmtId="0" fontId="43" fillId="16" borderId="0" xfId="0" applyFont="1" applyFill="1" applyAlignment="1">
      <alignment horizontal="center" vertical="top"/>
    </xf>
    <xf numFmtId="0" fontId="44" fillId="16" borderId="0" xfId="0" applyFont="1" applyFill="1" applyAlignment="1">
      <alignment horizontal="center" vertical="top"/>
    </xf>
    <xf numFmtId="0" fontId="47" fillId="16" borderId="0" xfId="0" applyFont="1" applyFill="1" applyAlignment="1">
      <alignment horizontal="left" vertical="top" wrapText="1"/>
    </xf>
    <xf numFmtId="1" fontId="45" fillId="0" borderId="48" xfId="0" applyFont="1" applyNumberFormat="1" applyBorder="1" applyAlignment="1">
      <alignment vertical="top"/>
    </xf>
    <xf numFmtId="1" fontId="45" fillId="0" borderId="48" xfId="0" applyFont="1" applyNumberFormat="1" applyBorder="1" applyAlignment="1">
      <alignment horizontal="right" vertical="top"/>
    </xf>
    <xf numFmtId="0" fontId="46" fillId="26" borderId="48" xfId="0" applyFont="1" applyFill="1" applyBorder="1" applyAlignment="1">
      <alignment vertical="top"/>
    </xf>
    <xf numFmtId="0" fontId="1" fillId="0" borderId="38" xfId="0" applyFont="1" applyBorder="1"/>
    <xf numFmtId="0" fontId="1" fillId="0" borderId="34" xfId="0" applyFont="1" applyBorder="1"/>
    <xf numFmtId="3" fontId="1" fillId="0" borderId="34" xfId="0" applyFont="1" applyNumberFormat="1" applyBorder="1"/>
    <xf numFmtId="3" fontId="1" fillId="0" borderId="30" xfId="0" applyFont="1" applyNumberFormat="1" applyBorder="1"/>
    <xf numFmtId="1" fontId="45" fillId="0" borderId="0" xfId="0" applyFont="1" applyNumberFormat="1" applyAlignment="1">
      <alignment vertical="top"/>
    </xf>
    <xf numFmtId="1" fontId="45" fillId="0" borderId="0" xfId="0" applyFont="1" applyNumberFormat="1" applyAlignment="1">
      <alignment horizontal="right" vertical="top"/>
    </xf>
    <xf numFmtId="0" fontId="46" fillId="26" borderId="8" xfId="0" applyFont="1" applyFill="1" applyBorder="1" applyAlignment="1">
      <alignment vertical="top"/>
    </xf>
    <xf numFmtId="1" fontId="48" fillId="0" borderId="0" xfId="0" applyFont="1" applyNumberFormat="1"/>
    <xf numFmtId="1" fontId="43" fillId="16" borderId="0" xfId="0" applyFont="1" applyNumberFormat="1" applyFill="1" applyAlignment="1">
      <alignment horizontal="center"/>
    </xf>
    <xf numFmtId="0" fontId="44" fillId="26" borderId="0" xfId="0" applyFont="1" applyFill="1" applyAlignment="1">
      <alignment horizontal="center" vertical="center"/>
    </xf>
    <xf numFmtId="0" fontId="43" fillId="26" borderId="0" xfId="0" applyFont="1" applyFill="1" applyAlignment="1">
      <alignment horizontal="left" vertical="center" wrapText="1"/>
    </xf>
    <xf numFmtId="1" fontId="44" fillId="6" borderId="0" xfId="0" applyFont="1" applyNumberFormat="1" applyFill="1" applyAlignment="1">
      <alignment horizontal="center" vertical="top"/>
    </xf>
    <xf numFmtId="0" fontId="43" fillId="6" borderId="0" xfId="0" applyFont="1" applyFill="1" applyAlignment="1">
      <alignment horizontal="center" vertical="top"/>
    </xf>
    <xf numFmtId="0" fontId="48" fillId="0" borderId="0" xfId="0" applyFont="1"/>
    <xf numFmtId="0" fontId="4" fillId="13" borderId="0" xfId="0" applyFont="1" applyFill="1" applyAlignment="1">
      <alignment horizontal="left"/>
    </xf>
    <xf numFmtId="0" fontId="4" fillId="6" borderId="0" xfId="0" applyFont="1" applyFill="1" applyAlignment="1">
      <alignment horizontal="left"/>
    </xf>
    <xf numFmtId="0" fontId="4" fillId="8" borderId="0" xfId="0" applyFont="1" applyFill="1" applyAlignment="1">
      <alignment horizontal="left"/>
    </xf>
    <xf numFmtId="0" fontId="4" fillId="31" borderId="0" xfId="0" applyFont="1" applyFill="1" applyAlignment="1">
      <alignment horizontal="left"/>
    </xf>
    <xf numFmtId="0" fontId="4" fillId="29" borderId="0" xfId="0" applyFont="1" applyFill="1" applyAlignment="1">
      <alignment horizontal="left"/>
    </xf>
    <xf numFmtId="0" fontId="4" fillId="3" borderId="0" xfId="0" applyFont="1" applyFill="1" applyAlignment="1">
      <alignment horizontal="left"/>
    </xf>
    <xf numFmtId="169" fontId="48" fillId="0" borderId="0" xfId="0" applyFont="1" applyNumberFormat="1"/>
    <xf numFmtId="2" fontId="48" fillId="0" borderId="0" xfId="0" applyFont="1" applyNumberFormat="1"/>
    <xf numFmtId="0" fontId="49" fillId="0" borderId="0" xfId="0" applyFont="1"/>
    <xf numFmtId="1" fontId="45" fillId="0" borderId="49" xfId="0" applyFont="1" applyNumberFormat="1" applyBorder="1" applyAlignment="1">
      <alignment horizontal="center" vertical="top"/>
    </xf>
    <xf numFmtId="1" fontId="45" fillId="0" borderId="38" xfId="0" applyFont="1" applyNumberFormat="1" applyBorder="1" applyAlignment="1">
      <alignment horizontal="center" vertical="top"/>
    </xf>
    <xf numFmtId="1" fontId="45" fillId="0" borderId="34" xfId="0" applyFont="1" applyNumberFormat="1" applyBorder="1" applyAlignment="1">
      <alignment horizontal="center" vertical="top"/>
    </xf>
    <xf numFmtId="1" fontId="45" fillId="0" borderId="30" xfId="0" applyFont="1" applyNumberFormat="1" applyBorder="1" applyAlignment="1">
      <alignment horizontal="center" vertical="top"/>
    </xf>
    <xf numFmtId="0" fontId="3" fillId="2" borderId="0" xfId="0" applyFont="1" applyFill="1" applyAlignment="1">
      <alignment horizontal="left" indent="2"/>
    </xf>
    <xf numFmtId="0" fontId="3" fillId="2" borderId="0" xfId="0" applyFont="1" applyFill="1" applyAlignment="1">
      <alignment horizontal="right"/>
    </xf>
    <xf numFmtId="0" fontId="50" fillId="0" borderId="0" xfId="0" applyFont="1" applyAlignment="1">
      <alignment horizontal="left" vertical="top"/>
    </xf>
    <xf numFmtId="0" fontId="13" fillId="0" borderId="0" xfId="0" applyFont="1" applyAlignment="1">
      <alignment horizontal="left"/>
    </xf>
    <xf numFmtId="0" fontId="51" fillId="0" borderId="0" xfId="0" applyFont="1"/>
    <xf numFmtId="0" fontId="13" fillId="32" borderId="0" xfId="0" applyFont="1" applyFill="1"/>
    <xf numFmtId="0" fontId="13" fillId="32" borderId="0" xfId="0" applyFont="1" applyFill="1" applyAlignment="1">
      <alignment horizontal="left"/>
    </xf>
    <xf numFmtId="0" fontId="3" fillId="32" borderId="0" xfId="0" applyFont="1" applyFill="1" applyAlignment="1">
      <alignment horizontal="left" indent="2"/>
    </xf>
    <xf numFmtId="0" fontId="3" fillId="32" borderId="0" xfId="0" applyFont="1" applyFill="1" applyAlignment="1">
      <alignment horizontal="right"/>
    </xf>
    <xf numFmtId="0" fontId="13" fillId="33" borderId="0" xfId="0" applyFont="1" applyFill="1" applyAlignment="1">
      <alignment horizontal="center"/>
    </xf>
    <xf numFmtId="0" fontId="32" fillId="0" borderId="0" xfId="0" applyFont="1"/>
    <xf numFmtId="0" fontId="52" fillId="0" borderId="0" xfId="0" applyFont="1" applyAlignment="1">
      <alignment horizontal="right" vertical="top"/>
    </xf>
    <xf numFmtId="3" fontId="32" fillId="0" borderId="0" xfId="0" applyFont="1" applyNumberFormat="1"/>
    <xf numFmtId="3" fontId="53" fillId="0" borderId="0" xfId="0" applyFont="1" applyNumberFormat="1" applyAlignment="1">
      <alignment horizontal="right" vertical="top"/>
    </xf>
    <xf numFmtId="0" fontId="54" fillId="34" borderId="0" xfId="0" applyFont="1" applyFill="1" applyAlignment="1">
      <alignment horizontal="right"/>
    </xf>
    <xf numFmtId="0" fontId="55" fillId="0" borderId="0" xfId="0" applyFont="1"/>
    <xf numFmtId="0" fontId="44" fillId="0" borderId="0" xfId="0" applyFont="1" applyAlignment="1">
      <alignment horizontal="right"/>
    </xf>
    <xf numFmtId="165" fontId="56" fillId="0" borderId="0" xfId="0" applyFont="1" applyNumberFormat="1" applyAlignment="1">
      <alignment horizontal="right" vertical="top"/>
    </xf>
    <xf numFmtId="165" fontId="54" fillId="34" borderId="0" xfId="0" applyFont="1" applyNumberFormat="1" applyFill="1" applyAlignment="1">
      <alignment horizontal="right"/>
    </xf>
    <xf numFmtId="3" fontId="7" fillId="0" borderId="0" xfId="0" applyFont="1" applyNumberFormat="1"/>
    <xf numFmtId="165" fontId="44" fillId="0" borderId="0" xfId="0" applyFont="1" applyNumberFormat="1" applyAlignment="1">
      <alignment horizontal="right"/>
    </xf>
    <xf numFmtId="3" fontId="44" fillId="0" borderId="0" xfId="0" applyFont="1" applyNumberFormat="1" applyAlignment="1">
      <alignment horizontal="right"/>
    </xf>
    <xf numFmtId="0" fontId="7" fillId="35" borderId="0" xfId="0" applyFont="1" applyFill="1" applyAlignment="1">
      <alignment wrapText="1"/>
    </xf>
    <xf numFmtId="0" fontId="8" fillId="35" borderId="0" xfId="0" applyFont="1" applyFill="1" applyAlignment="1">
      <alignment vertical="top"/>
    </xf>
    <xf numFmtId="0" fontId="7" fillId="35" borderId="0" xfId="0" applyFont="1" applyFill="1" applyAlignment="1">
      <alignment horizontal="right"/>
    </xf>
    <xf numFmtId="0" fontId="7" fillId="35" borderId="0" xfId="0" applyFont="1" applyFill="1"/>
    <xf numFmtId="168" fontId="7" fillId="35" borderId="0" xfId="0" applyFont="1" applyNumberFormat="1" applyFill="1" applyAlignment="1">
      <alignment horizontal="center"/>
    </xf>
    <xf numFmtId="0" fontId="1" fillId="35" borderId="0" xfId="0" applyFont="1" applyFill="1" applyAlignment="1">
      <alignment wrapText="1"/>
    </xf>
    <xf numFmtId="171" fontId="7" fillId="0" borderId="0" xfId="0" applyFont="1" applyNumberFormat="1" applyAlignment="1">
      <alignment horizontal="right"/>
    </xf>
    <xf numFmtId="0" fontId="39" fillId="35" borderId="0" xfId="0" applyFont="1" applyFill="1" applyAlignment="1">
      <alignment horizontal="center" wrapText="1"/>
    </xf>
    <xf numFmtId="0" fontId="7" fillId="35" borderId="0" xfId="0" applyFont="1" applyFill="1" applyAlignment="1">
      <alignment horizontal="center"/>
    </xf>
    <xf numFmtId="1" fontId="7" fillId="0" borderId="0" xfId="0" applyFont="1" applyNumberFormat="1" applyAlignment="1">
      <alignment horizontal="right"/>
    </xf>
    <xf numFmtId="0" fontId="8" fillId="0" borderId="0" xfId="0" applyFont="1" applyAlignment="1">
      <alignment vertical="top"/>
    </xf>
    <xf numFmtId="0" fontId="7" fillId="36" borderId="0" xfId="0" applyFont="1" applyFill="1" applyAlignment="1">
      <alignment horizontal="center" wrapText="1"/>
    </xf>
    <xf numFmtId="0" fontId="8" fillId="37" borderId="0" xfId="0" applyFont="1" applyFill="1" applyAlignment="1">
      <alignment vertical="top"/>
    </xf>
    <xf numFmtId="0" fontId="32" fillId="37" borderId="0" xfId="0" applyFont="1" applyFill="1"/>
    <xf numFmtId="0" fontId="7" fillId="37" borderId="0" xfId="0" applyFont="1" applyFill="1"/>
    <xf numFmtId="0" fontId="57" fillId="37" borderId="0" xfId="0" applyFont="1" applyFill="1"/>
    <xf numFmtId="0" fontId="7" fillId="37" borderId="0" xfId="0" applyFont="1" applyFill="1" applyAlignment="1">
      <alignment horizontal="right"/>
    </xf>
    <xf numFmtId="0" fontId="1" fillId="37" borderId="0" xfId="0" applyFont="1" applyFill="1" applyAlignment="1">
      <alignment horizontal="center" wrapText="1"/>
    </xf>
    <xf numFmtId="0" fontId="8" fillId="0" borderId="0" xfId="0" applyFont="1" applyAlignment="1">
      <alignment vertical="top" wrapText="1"/>
    </xf>
    <xf numFmtId="1" fontId="8" fillId="0" borderId="0" xfId="0" applyFont="1" applyNumberFormat="1" applyAlignment="1">
      <alignment vertical="top" wrapText="1"/>
    </xf>
    <xf numFmtId="0" fontId="8" fillId="37" borderId="0" xfId="0" applyFont="1" applyFill="1" applyAlignment="1">
      <alignment vertical="top" wrapText="1"/>
    </xf>
    <xf numFmtId="0" fontId="8" fillId="35" borderId="0" xfId="0" applyFont="1" applyFill="1" applyAlignment="1">
      <alignment wrapText="1"/>
    </xf>
    <xf numFmtId="0" fontId="57" fillId="0" borderId="0" xfId="0" applyFont="1"/>
    <xf numFmtId="1" fontId="8" fillId="0" borderId="0" xfId="0" applyFont="1" applyNumberFormat="1" applyAlignment="1">
      <alignment vertical="top"/>
    </xf>
    <xf numFmtId="0" fontId="7" fillId="0" borderId="0" xfId="0" applyFont="1" applyAlignment="1">
      <alignment horizontal="right"/>
    </xf>
    <xf numFmtId="0" fontId="32" fillId="0" borderId="0" xfId="0" applyFont="1" applyAlignment="1">
      <alignment horizontal="right"/>
    </xf>
    <xf numFmtId="0" fontId="1" fillId="12" borderId="0" xfId="0" applyFont="1" applyFill="1" applyAlignment="1">
      <alignment wrapText="1"/>
    </xf>
    <xf numFmtId="0" fontId="8" fillId="12" borderId="0" xfId="0" applyFont="1" applyFill="1" applyAlignment="1">
      <alignment vertical="top"/>
    </xf>
    <xf numFmtId="0" fontId="8" fillId="12" borderId="0" xfId="0" applyFont="1" applyFill="1" applyAlignment="1">
      <alignment vertical="top" wrapText="1"/>
    </xf>
    <xf numFmtId="0" fontId="7" fillId="38" borderId="0" xfId="0" applyFont="1" applyFill="1" applyAlignment="1">
      <alignment wrapText="1"/>
    </xf>
    <xf numFmtId="0" fontId="7" fillId="39" borderId="0" xfId="0" applyFont="1" applyFill="1" applyAlignment="1">
      <alignment horizontal="center" wrapText="1"/>
    </xf>
    <xf numFmtId="0" fontId="32" fillId="12" borderId="0" xfId="0" applyFont="1" applyFill="1" applyAlignment="1">
      <alignment horizontal="right"/>
    </xf>
    <xf numFmtId="0" fontId="7" fillId="12" borderId="0" xfId="0" applyFont="1" applyFill="1" applyAlignment="1">
      <alignment horizontal="right"/>
    </xf>
    <xf numFmtId="0" fontId="54" fillId="0" borderId="0" xfId="0" applyFont="1"/>
    <xf numFmtId="171" fontId="52" fillId="0" borderId="0" xfId="0" applyFont="1" applyNumberFormat="1" applyAlignment="1">
      <alignment horizontal="right" vertical="top"/>
    </xf>
    <xf numFmtId="1" fontId="7" fillId="0" borderId="0" xfId="0" applyFont="1" applyNumberFormat="1"/>
    <xf numFmtId="0" fontId="7" fillId="0" borderId="0" xfId="0" applyFont="1" applyAlignment="1">
      <alignment horizontal="center" wrapText="1"/>
    </xf>
    <xf numFmtId="0" fontId="7" fillId="40" borderId="0" xfId="0" applyFont="1" applyFill="1" applyAlignment="1">
      <alignment horizontal="center" wrapText="1"/>
    </xf>
    <xf numFmtId="0" fontId="1" fillId="12" borderId="0" xfId="0" applyFont="1" applyFill="1" applyAlignment="1">
      <alignment horizontal="center" wrapText="1"/>
    </xf>
    <xf numFmtId="0" fontId="7" fillId="41" borderId="0" xfId="0" applyFont="1" applyFill="1" applyAlignment="1">
      <alignment horizontal="center" wrapText="1"/>
    </xf>
    <xf numFmtId="0" fontId="32" fillId="42" borderId="0" xfId="0" applyFont="1" applyFill="1" applyAlignment="1">
      <alignment wrapText="1"/>
    </xf>
    <xf numFmtId="0" fontId="1" fillId="42" borderId="0" xfId="0" applyFont="1" applyFill="1"/>
    <xf numFmtId="2" fontId="7" fillId="0" borderId="0" xfId="0" applyFont="1" applyNumberFormat="1"/>
    <xf numFmtId="0" fontId="7" fillId="0" borderId="0" xfId="0" applyFont="1" applyAlignment="1">
      <alignment horizontal="center"/>
    </xf>
    <xf numFmtId="2" fontId="7" fillId="0" borderId="0" xfId="0" applyFont="1" applyNumberFormat="1" applyAlignment="1">
      <alignment horizontal="center"/>
    </xf>
    <xf numFmtId="0" fontId="39" fillId="0" borderId="0" xfId="0" applyFont="1" applyAlignment="1">
      <alignment horizontal="left" wrapText="1"/>
    </xf>
    <xf numFmtId="168" fontId="7" fillId="0" borderId="0" xfId="0" applyFont="1" applyNumberFormat="1" applyAlignment="1">
      <alignment horizontal="center"/>
    </xf>
    <xf numFmtId="1" fontId="7" fillId="0" borderId="0" xfId="0" applyFont="1" applyNumberFormat="1" applyAlignment="1">
      <alignment horizontal="center"/>
    </xf>
    <xf numFmtId="0" fontId="39" fillId="0" borderId="0" xfId="0" applyFont="1" applyAlignment="1">
      <alignment horizontal="center" wrapText="1"/>
    </xf>
    <xf numFmtId="0" fontId="7" fillId="14" borderId="0" xfId="0" applyFont="1" applyFill="1"/>
    <xf numFmtId="0" fontId="24" fillId="13" borderId="1" xfId="0" applyFont="1" applyFill="1" applyBorder="1" applyAlignment="1">
      <alignment horizontal="left" indent="2"/>
    </xf>
    <xf numFmtId="0" fontId="58" fillId="0" borderId="0" xfId="0" applyFont="1"/>
  </cellXfs>
  <cellStyles count="1">
    <cellStyle name="Normal" xfId="0" builtinId="0"/>
  </cellStyles>
  <dxfs count="79">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theme="9" tint="0.39994506668294322"/>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theme" Target="theme/theme1.xml"/><Relationship Id="rId38" Type="http://schemas.openxmlformats.org/officeDocument/2006/relationships/styles" Target="styles.xml"/><Relationship Id="rId39" Type="http://schemas.openxmlformats.org/officeDocument/2006/relationships/sharedStrings" Target="sharedStrings.xml"/><Relationship Id="rId40" Type="http://schemas.microsoft.com/office/2017/10/relationships/person" Target="persons/person.xml"/><Relationship Id="rId20001"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'Social Benefits (BETA VERSION)'!$D$98:$V$98</c:f>
              <c:numCache>
                <c:formatCode>0</c:formatCode>
                <c:ptCount val="19"/>
                <c:pt idx="0">
                  <c:v>812.1</c:v>
                </c:pt>
                <c:pt idx="1">
                  <c:v>833.1</c:v>
                </c:pt>
                <c:pt idx="2">
                  <c:v>845.8</c:v>
                </c:pt>
                <c:pt idx="3">
                  <c:v>854.4</c:v>
                </c:pt>
                <c:pt idx="4">
                  <c:v>858.7</c:v>
                </c:pt>
                <c:pt idx="5">
                  <c:v>872</c:v>
                </c:pt>
                <c:pt idx="6">
                  <c:v>1795.8</c:v>
                </c:pt>
                <c:pt idx="7">
                  <c:v>1656.8</c:v>
                </c:pt>
                <c:pt idx="8">
                  <c:v>1191.7</c:v>
                </c:pt>
                <c:pt idx="9">
                  <c:v>1473.1</c:v>
                </c:pt>
                <c:pt idx="10">
                  <c:v>1346.4</c:v>
                </c:pt>
                <c:pt idx="11">
                  <c:v>1318.833333333333</c:v>
                </c:pt>
                <c:pt idx="12">
                  <c:v>1157.333333333333</c:v>
                </c:pt>
                <c:pt idx="13">
                  <c:v>1036.4000000000001</c:v>
                </c:pt>
                <c:pt idx="14">
                  <c:v>1042.6000000000001</c:v>
                </c:pt>
                <c:pt idx="15">
                  <c:v>1054.8</c:v>
                </c:pt>
                <c:pt idx="16">
                  <c:v>1078.7</c:v>
                </c:pt>
                <c:pt idx="17">
                  <c:v>1045.2</c:v>
                </c:pt>
                <c:pt idx="18">
                  <c:v>1066.76</c:v>
                </c:pt>
              </c:numCache>
            </c:numRef>
          </c:val>
          <c:smooth val="0"/>
          <c:extLst>
            <c:ext xmlns:c16="http://schemas.microsoft.com/office/drawing/2014/chart" uri="{C3380CC4-5D6E-409C-BE32-E72D297353CC}">
              <c16:uniqueId val="{00000000-C884-4DFE-8853-1C7757AECB1F}"/>
            </c:ext>
          </c:extLst>
        </c:ser>
        <c:dLbls>
          <c:showLegendKey val="0"/>
          <c:showVal val="0"/>
          <c:showCatName val="0"/>
          <c:showSerName val="0"/>
          <c:showPercent val="0"/>
          <c:showBubbleSize val="0"/>
        </c:dLbls>
        <c:smooth val="0"/>
        <c:axId val="471157935"/>
        <c:axId val="471141711"/>
      </c:lineChart>
      <c:catAx>
        <c:axId val="47115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41711"/>
        <c:crosses val="autoZero"/>
        <c:auto val="1"/>
        <c:lblAlgn val="ctr"/>
        <c:lblOffset val="100"/>
        <c:noMultiLvlLbl val="0"/>
      </c:catAx>
      <c:valAx>
        <c:axId val="471141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5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marker>
            <c:symbol val="none"/>
          </c:marker>
          <c:val>
            <c:numRef>
              <c:f>'Supply Side IRA'!$S$12:$AH$12</c:f>
              <c:numCache>
                <c:formatCode>0.0</c:formatCode>
                <c:ptCount val="16"/>
                <c:pt idx="0">
                  <c:v>4.0506371546650453</c:v>
                </c:pt>
                <c:pt idx="1">
                  <c:v>6.7510619244417409</c:v>
                </c:pt>
                <c:pt idx="2">
                  <c:v>25.428999915397224</c:v>
                </c:pt>
                <c:pt idx="3">
                  <c:v>38.481052969317929</c:v>
                </c:pt>
                <c:pt idx="4">
                  <c:v>51.308070625757232</c:v>
                </c:pt>
                <c:pt idx="5">
                  <c:v>56.236345830599703</c:v>
                </c:pt>
                <c:pt idx="6">
                  <c:v>63.685017487233758</c:v>
                </c:pt>
                <c:pt idx="7">
                  <c:v>69.310902424268548</c:v>
                </c:pt>
                <c:pt idx="8">
                  <c:v>64.357873325703125</c:v>
                </c:pt>
                <c:pt idx="9">
                  <c:v>57.18149450002155</c:v>
                </c:pt>
                <c:pt idx="10">
                  <c:v>59.094295378613374</c:v>
                </c:pt>
                <c:pt idx="11">
                  <c:v>70.233547553942245</c:v>
                </c:pt>
                <c:pt idx="12">
                  <c:v>81.462813888263668</c:v>
                </c:pt>
                <c:pt idx="13">
                  <c:v>86.188557235372897</c:v>
                </c:pt>
                <c:pt idx="14">
                  <c:v>105.31656602129117</c:v>
                </c:pt>
                <c:pt idx="15">
                  <c:v>120.73149074876648</c:v>
                </c:pt>
              </c:numCache>
            </c:numRef>
          </c:val>
          <c:smooth val="0"/>
          <c:extLst>
            <c:ext xmlns:c16="http://schemas.microsoft.com/office/drawing/2014/chart" uri="{C3380CC4-5D6E-409C-BE32-E72D297353CC}">
              <c16:uniqueId val="{00000003-B859-431C-B6BE-C2953939C774}"/>
            </c:ext>
          </c:extLst>
        </c:ser>
        <c:ser>
          <c:idx val="0"/>
          <c:order val="1"/>
          <c:spPr>
            <a:ln w="28575" cap="rnd">
              <a:solidFill>
                <a:schemeClr val="accent1"/>
              </a:solidFill>
              <a:round/>
            </a:ln>
            <a:effectLst/>
          </c:spPr>
          <c:marker>
            <c:symbol val="none"/>
          </c:marker>
          <c:val>
            <c:numRef>
              <c:f>'Supply Side IRA'!$S$15:$AN$15</c:f>
              <c:numCache>
                <c:formatCode>0.0</c:formatCode>
                <c:ptCount val="22"/>
              </c:numCache>
            </c:numRef>
          </c:val>
          <c:smooth val="0"/>
          <c:extLst>
            <c:ext xmlns:c16="http://schemas.microsoft.com/office/drawing/2014/chart" uri="{C3380CC4-5D6E-409C-BE32-E72D297353CC}">
              <c16:uniqueId val="{00000002-B859-431C-B6BE-C2953939C774}"/>
            </c:ext>
          </c:extLst>
        </c:ser>
        <c:dLbls>
          <c:showLegendKey val="0"/>
          <c:showVal val="0"/>
          <c:showCatName val="0"/>
          <c:showSerName val="0"/>
          <c:showPercent val="0"/>
          <c:showBubbleSize val="0"/>
        </c:dLbls>
        <c:smooth val="0"/>
        <c:axId val="549930015"/>
        <c:axId val="373845503"/>
      </c:lineChart>
      <c:catAx>
        <c:axId val="54993001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3845503"/>
        <c:crosses val="autoZero"/>
        <c:auto val="1"/>
        <c:lblAlgn val="ctr"/>
        <c:lblOffset val="100"/>
        <c:noMultiLvlLbl val="0"/>
      </c:catAx>
      <c:valAx>
        <c:axId val="37384550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930015"/>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'Supply Side IRA'!$T$16:$AG$16</c:f>
              <c:numCache>
                <c:formatCode>0.0</c:formatCode>
                <c:ptCount val="14"/>
                <c:pt idx="0">
                  <c:v>6.7510619244417409</c:v>
                </c:pt>
                <c:pt idx="1">
                  <c:v>25.428999915397224</c:v>
                </c:pt>
                <c:pt idx="2">
                  <c:v>38.481052969317929</c:v>
                </c:pt>
                <c:pt idx="3">
                  <c:v>51.308070625757232</c:v>
                </c:pt>
                <c:pt idx="4">
                  <c:v>56.236345830599703</c:v>
                </c:pt>
                <c:pt idx="5">
                  <c:v>63.685017487233758</c:v>
                </c:pt>
                <c:pt idx="6">
                  <c:v>69.310902424268548</c:v>
                </c:pt>
                <c:pt idx="7">
                  <c:v>64.357873325703125</c:v>
                </c:pt>
                <c:pt idx="8">
                  <c:v>57.18149450002155</c:v>
                </c:pt>
                <c:pt idx="9">
                  <c:v>59.094295378613374</c:v>
                </c:pt>
                <c:pt idx="10">
                  <c:v>70.233547553942245</c:v>
                </c:pt>
                <c:pt idx="11">
                  <c:v>81.462813888263668</c:v>
                </c:pt>
                <c:pt idx="12">
                  <c:v>86.188557235372897</c:v>
                </c:pt>
                <c:pt idx="13">
                  <c:v>105.31656602129117</c:v>
                </c:pt>
              </c:numCache>
            </c:numRef>
          </c:val>
          <c:smooth val="0"/>
          <c:extLst>
            <c:ext xmlns:c16="http://schemas.microsoft.com/office/drawing/2014/chart" uri="{C3380CC4-5D6E-409C-BE32-E72D297353CC}">
              <c16:uniqueId val="{00000000-A02C-435A-98E2-0549EC4F1D6D}"/>
            </c:ext>
          </c:extLst>
        </c:ser>
        <c:ser>
          <c:idx val="1"/>
          <c:order val="1"/>
          <c:spPr>
            <a:ln w="28575" cap="rnd">
              <a:solidFill>
                <a:schemeClr val="accent2"/>
              </a:solidFill>
              <a:round/>
            </a:ln>
            <a:effectLst/>
          </c:spPr>
          <c:marker>
            <c:symbol val="none"/>
          </c:marker>
          <c:val>
            <c:numRef>
              <c:f>'Supply Side IRA'!$T$17:$AG$17</c:f>
              <c:numCache>
                <c:formatCode>General</c:formatCode>
                <c:ptCount val="14"/>
              </c:numCache>
            </c:numRef>
          </c:val>
          <c:smooth val="0"/>
          <c:extLst>
            <c:ext xmlns:c16="http://schemas.microsoft.com/office/drawing/2014/chart" uri="{C3380CC4-5D6E-409C-BE32-E72D297353CC}">
              <c16:uniqueId val="{00000001-A02C-435A-98E2-0549EC4F1D6D}"/>
            </c:ext>
          </c:extLst>
        </c:ser>
        <c:dLbls>
          <c:showLegendKey val="0"/>
          <c:showVal val="0"/>
          <c:showCatName val="0"/>
          <c:showSerName val="0"/>
          <c:showPercent val="0"/>
          <c:showBubbleSize val="0"/>
        </c:dLbls>
        <c:smooth val="0"/>
        <c:axId val="379482351"/>
        <c:axId val="554282767"/>
      </c:lineChart>
      <c:catAx>
        <c:axId val="37948235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282767"/>
        <c:crosses val="autoZero"/>
        <c:auto val="1"/>
        <c:lblAlgn val="ctr"/>
        <c:lblOffset val="100"/>
        <c:noMultiLvlLbl val="0"/>
      </c:catAx>
      <c:valAx>
        <c:axId val="554282767"/>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94823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9.xml.rels><?xml version="1.0" encoding="UTF-8" standalone="yes"?><Relationships xmlns="http://schemas.openxmlformats.org/package/2006/relationships"></Relationships>
</file>

<file path=xl/drawings/_rels/drawing12.xml.rels><?xml version="1.0" encoding="UTF-8" standalone="yes"?><Relationships xmlns="http://schemas.openxmlformats.org/package/2006/relationships"></Relationships>
</file>

<file path=xl/drawings/_rels/drawing13.xml.rels><?xml version="1.0" encoding="UTF-8" standalone="yes"?><Relationships xmlns="http://schemas.openxmlformats.org/package/2006/relationships"></Relationships>
</file>

<file path=xl/drawings/_rels/drawing14.xml.rels><?xml version="1.0" encoding="UTF-8" standalone="yes"?><Relationships xmlns="http://schemas.openxmlformats.org/package/2006/relationships"></Relationships>
</file>

<file path=xl/drawings/_rels/drawing15.xml.rels><?xml version="1.0" encoding="UTF-8" standalone="yes"?><Relationships xmlns="http://schemas.openxmlformats.org/package/2006/relationships"></Relationships>
</file>

<file path=xl/drawings/_rels/drawing16.xml.rels><?xml version="1.0" encoding="UTF-8" standalone="yes"?><Relationships xmlns="http://schemas.openxmlformats.org/package/2006/relationships"></Relationships>
</file>

<file path=xl/drawings/_rels/drawing17.xml.rels><?xml version="1.0" encoding="UTF-8" standalone="yes"?><Relationships xmlns="http://schemas.openxmlformats.org/package/2006/relationships"></Relationships>
</file>

<file path=xl/drawings/_rels/drawing18.xml.rels><?xml version="1.0" encoding="UTF-8" standalone="yes"?><Relationships xmlns="http://schemas.openxmlformats.org/package/2006/relationships"></Relationships>
</file>

<file path=xl/drawings/_rels/drawing19.xml.rels><?xml version="1.0" encoding="UTF-8" standalone="yes"?><Relationships xmlns="http://schemas.openxmlformats.org/package/2006/relationships"></Relationships>
</file>

<file path=xl/drawings/_rels/drawing20.xml.rels><?xml version="1.0" encoding="UTF-8" standalone="yes"?><Relationships xmlns="http://schemas.openxmlformats.org/package/2006/relationships"></Relationships>
</file>

<file path=xl/drawings/_rels/drawing21.xml.rels><?xml version="1.0" encoding="UTF-8" standalone="yes"?><Relationships xmlns="http://schemas.openxmlformats.org/package/2006/relationships"></Relationships>
</file>

<file path=xl/drawings/_rels/drawing22.xml.rels><?xml version="1.0" encoding="UTF-8" standalone="yes"?><Relationships xmlns="http://schemas.openxmlformats.org/package/2006/relationships"><Relationship Id="rId1" Type="http://schemas.openxmlformats.org/officeDocument/2006/relationships/chart" Target="../charts/chart1.xml"/></Relationships>
</file>

<file path=xl/drawings/_rels/drawing24.xml.rels><?xml version="1.0" encoding="UTF-8" standalone="yes"?><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image" Target="../media/image1.png"/></Relationships>
</file>

<file path=xl/drawings/_rels/drawing25.xml.rels><?xml version="1.0" encoding="UTF-8" standalone="yes"?><Relationships xmlns="http://schemas.openxmlformats.org/package/2006/relationships"></Relationships>
</file>

<file path=xl/drawings/_rels/drawing26.xml.rels><?xml version="1.0" encoding="UTF-8" standalone="yes"?><Relationships xmlns="http://schemas.openxmlformats.org/package/2006/relationships"></Relationships>
</file>

<file path=xl/drawings/_rels/drawing28.xml.rels><?xml version="1.0" encoding="UTF-8" standalone="yes"?><Relationships xmlns="http://schemas.openxmlformats.org/package/2006/relationships"></Relationships>
</file>

<file path=xl/drawings/_rels/drawing32.xml.rels><?xml version="1.0" encoding="UTF-8" standalone="yes"?><Relationships xmlns="http://schemas.openxmlformats.org/package/2006/relationships"></Relationships>
</file>

<file path=xl/drawings/_rels/drawing33.xml.rels><?xml version="1.0" encoding="UTF-8" standalone="yes"?><Relationships xmlns="http://schemas.openxmlformats.org/package/2006/relationships"></Relationships>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absolute">
    <xdr:from>
      <xdr:col>13</xdr:col>
      <xdr:colOff>742950</xdr:colOff>
      <xdr:row>0</xdr:row>
      <xdr:rowOff>114300</xdr:rowOff>
    </xdr:from>
    <xdr:to>
      <xdr:col>15</xdr:col>
      <xdr:colOff>542925</xdr:colOff>
      <xdr:row>4</xdr:row>
      <xdr:rowOff>152400</xdr:rowOff>
    </xdr:to>
    <xdr:sp macro="" textlink="">
      <xdr:nvSpPr>
        <xdr:cNvPr id="363521" name="Text Box 1025" hidden="1">
          <a:extLst>
            <a:ext uri="{FF2B5EF4-FFF2-40B4-BE49-F238E27FC236}">
              <a16:creationId xmlns:a16="http://schemas.microsoft.com/office/drawing/2014/main" id="{C4582F29-6434-2C37-E058-0B9EC5B08A82}"/>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742950</xdr:colOff>
      <xdr:row>2</xdr:row>
      <xdr:rowOff>114300</xdr:rowOff>
    </xdr:from>
    <xdr:to>
      <xdr:col>15</xdr:col>
      <xdr:colOff>542925</xdr:colOff>
      <xdr:row>6</xdr:row>
      <xdr:rowOff>152400</xdr:rowOff>
    </xdr:to>
    <xdr:sp macro="" textlink="">
      <xdr:nvSpPr>
        <xdr:cNvPr id="363522" name="Text Box 1026" hidden="1">
          <a:extLst>
            <a:ext uri="{FF2B5EF4-FFF2-40B4-BE49-F238E27FC236}">
              <a16:creationId xmlns:a16="http://schemas.microsoft.com/office/drawing/2014/main" id="{45E0A5A5-9294-D4A3-0DF5-F69514794BDE}"/>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742950</xdr:colOff>
      <xdr:row>0</xdr:row>
      <xdr:rowOff>114300</xdr:rowOff>
    </xdr:from>
    <xdr:to>
      <xdr:col>15</xdr:col>
      <xdr:colOff>542925</xdr:colOff>
      <xdr:row>4</xdr:row>
      <xdr:rowOff>152400</xdr:rowOff>
    </xdr:to>
    <xdr:sp macro="" textlink="">
      <xdr:nvSpPr>
        <xdr:cNvPr id="1031" name="Text Box 7" hidden="1">
          <a:extLst>
            <a:ext uri="{FF2B5EF4-FFF2-40B4-BE49-F238E27FC236}">
              <a16:creationId xmlns:a16="http://schemas.microsoft.com/office/drawing/2014/main" id="{21710B01-CDB5-E523-9A3E-390C2DBE3164}"/>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742950</xdr:colOff>
      <xdr:row>2</xdr:row>
      <xdr:rowOff>114300</xdr:rowOff>
    </xdr:from>
    <xdr:to>
      <xdr:col>15</xdr:col>
      <xdr:colOff>542925</xdr:colOff>
      <xdr:row>6</xdr:row>
      <xdr:rowOff>152400</xdr:rowOff>
    </xdr:to>
    <xdr:sp macro="" textlink="">
      <xdr:nvSpPr>
        <xdr:cNvPr id="1030" name="Text Box 6" hidden="1">
          <a:extLst>
            <a:ext uri="{FF2B5EF4-FFF2-40B4-BE49-F238E27FC236}">
              <a16:creationId xmlns:a16="http://schemas.microsoft.com/office/drawing/2014/main" id="{726BD858-8F93-EB02-3CEC-6F67BE18B7A0}"/>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742950</xdr:colOff>
      <xdr:row>0</xdr:row>
      <xdr:rowOff>114300</xdr:rowOff>
    </xdr:from>
    <xdr:to>
      <xdr:col>15</xdr:col>
      <xdr:colOff>542925</xdr:colOff>
      <xdr:row>4</xdr:row>
      <xdr:rowOff>152400</xdr:rowOff>
    </xdr:to>
    <xdr:sp macro="" textlink="">
      <xdr:nvSpPr>
        <xdr:cNvPr id="1029" name="Text Box 5" hidden="1">
          <a:extLst>
            <a:ext uri="{FF2B5EF4-FFF2-40B4-BE49-F238E27FC236}">
              <a16:creationId xmlns:a16="http://schemas.microsoft.com/office/drawing/2014/main" id="{B110EA28-FABC-A5CA-D3CF-C8802A3B94AB}"/>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742950</xdr:colOff>
      <xdr:row>2</xdr:row>
      <xdr:rowOff>114300</xdr:rowOff>
    </xdr:from>
    <xdr:to>
      <xdr:col>15</xdr:col>
      <xdr:colOff>542925</xdr:colOff>
      <xdr:row>6</xdr:row>
      <xdr:rowOff>152400</xdr:rowOff>
    </xdr:to>
    <xdr:sp macro="" textlink="">
      <xdr:nvSpPr>
        <xdr:cNvPr id="1028" name="Text Box 4" hidden="1">
          <a:extLst>
            <a:ext uri="{FF2B5EF4-FFF2-40B4-BE49-F238E27FC236}">
              <a16:creationId xmlns:a16="http://schemas.microsoft.com/office/drawing/2014/main" id="{B9A12AE7-C74D-8ACD-4705-3A207FCFF031}"/>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742950</xdr:colOff>
      <xdr:row>0</xdr:row>
      <xdr:rowOff>114300</xdr:rowOff>
    </xdr:from>
    <xdr:to>
      <xdr:col>15</xdr:col>
      <xdr:colOff>542925</xdr:colOff>
      <xdr:row>4</xdr:row>
      <xdr:rowOff>152400</xdr:rowOff>
    </xdr:to>
    <xdr:sp macro="" textlink="">
      <xdr:nvSpPr>
        <xdr:cNvPr id="2" name="Text Box 5" hidden="1">
          <a:extLst>
            <a:ext uri="{FF2B5EF4-FFF2-40B4-BE49-F238E27FC236}">
              <a16:creationId xmlns:a16="http://schemas.microsoft.com/office/drawing/2014/main" id="{8E692E4C-B57B-D863-7CCA-555F044335EF}"/>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742950</xdr:colOff>
      <xdr:row>2</xdr:row>
      <xdr:rowOff>114300</xdr:rowOff>
    </xdr:from>
    <xdr:to>
      <xdr:col>15</xdr:col>
      <xdr:colOff>542925</xdr:colOff>
      <xdr:row>6</xdr:row>
      <xdr:rowOff>152400</xdr:rowOff>
    </xdr:to>
    <xdr:sp macro="" textlink="">
      <xdr:nvSpPr>
        <xdr:cNvPr id="3" name="Text Box 4" hidden="1">
          <a:extLst>
            <a:ext uri="{FF2B5EF4-FFF2-40B4-BE49-F238E27FC236}">
              <a16:creationId xmlns:a16="http://schemas.microsoft.com/office/drawing/2014/main" id="{F6D290EA-876C-598B-37CF-FC87B10AB50B}"/>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742950</xdr:colOff>
      <xdr:row>0</xdr:row>
      <xdr:rowOff>114300</xdr:rowOff>
    </xdr:from>
    <xdr:to>
      <xdr:col>15</xdr:col>
      <xdr:colOff>542925</xdr:colOff>
      <xdr:row>4</xdr:row>
      <xdr:rowOff>152400</xdr:rowOff>
    </xdr:to>
    <xdr:sp macro="" textlink="">
      <xdr:nvSpPr>
        <xdr:cNvPr id="4" name="Text Box 5" hidden="1">
          <a:extLst>
            <a:ext uri="{FF2B5EF4-FFF2-40B4-BE49-F238E27FC236}">
              <a16:creationId xmlns:a16="http://schemas.microsoft.com/office/drawing/2014/main" id="{075F1CEA-707F-4B06-B72B-DDACFC87F452}"/>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742950</xdr:colOff>
      <xdr:row>2</xdr:row>
      <xdr:rowOff>114300</xdr:rowOff>
    </xdr:from>
    <xdr:to>
      <xdr:col>15</xdr:col>
      <xdr:colOff>542925</xdr:colOff>
      <xdr:row>6</xdr:row>
      <xdr:rowOff>152400</xdr:rowOff>
    </xdr:to>
    <xdr:sp macro="" textlink="">
      <xdr:nvSpPr>
        <xdr:cNvPr id="5" name="Text Box 4" hidden="1">
          <a:extLst>
            <a:ext uri="{FF2B5EF4-FFF2-40B4-BE49-F238E27FC236}">
              <a16:creationId xmlns:a16="http://schemas.microsoft.com/office/drawing/2014/main" id="{B85E49AE-FDE1-3905-F652-6AC28D6200BE}"/>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742950</xdr:colOff>
      <xdr:row>0</xdr:row>
      <xdr:rowOff>114300</xdr:rowOff>
    </xdr:from>
    <xdr:to>
      <xdr:col>15</xdr:col>
      <xdr:colOff>542925</xdr:colOff>
      <xdr:row>4</xdr:row>
      <xdr:rowOff>152400</xdr:rowOff>
    </xdr:to>
    <xdr:sp macro="" textlink="">
      <xdr:nvSpPr>
        <xdr:cNvPr id="6" name="Text Box 5" hidden="1">
          <a:extLst>
            <a:ext uri="{FF2B5EF4-FFF2-40B4-BE49-F238E27FC236}">
              <a16:creationId xmlns:a16="http://schemas.microsoft.com/office/drawing/2014/main" id="{409313C2-9048-2919-1AAE-AA1A42AF977B}"/>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742950</xdr:colOff>
      <xdr:row>2</xdr:row>
      <xdr:rowOff>114300</xdr:rowOff>
    </xdr:from>
    <xdr:to>
      <xdr:col>15</xdr:col>
      <xdr:colOff>542925</xdr:colOff>
      <xdr:row>6</xdr:row>
      <xdr:rowOff>152400</xdr:rowOff>
    </xdr:to>
    <xdr:sp macro="" textlink="">
      <xdr:nvSpPr>
        <xdr:cNvPr id="7" name="Text Box 4" hidden="1">
          <a:extLst>
            <a:ext uri="{FF2B5EF4-FFF2-40B4-BE49-F238E27FC236}">
              <a16:creationId xmlns:a16="http://schemas.microsoft.com/office/drawing/2014/main" id="{0C8AFBF9-0AE8-0618-43CD-8DEBA6655552}"/>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701675</xdr:colOff>
      <xdr:row>0</xdr:row>
      <xdr:rowOff>114300</xdr:rowOff>
    </xdr:from>
    <xdr:to>
      <xdr:col>13</xdr:col>
      <xdr:colOff>539750</xdr:colOff>
      <xdr:row>4</xdr:row>
      <xdr:rowOff>152400</xdr:rowOff>
    </xdr:to>
    <xdr:sp macro="" textlink="">
      <xdr:nvSpPr>
        <xdr:cNvPr id="8" name="Text Box 5" hidden="1">
          <a:extLst>
            <a:ext uri="{FF2B5EF4-FFF2-40B4-BE49-F238E27FC236}">
              <a16:creationId xmlns:a16="http://schemas.microsoft.com/office/drawing/2014/main" id="{42A28683-48A1-DD87-7AEC-83EF8D095126}"/>
            </a:ext>
          </a:extLst>
        </xdr:cNvPr>
        <xdr:cNvSpPr txBox="1">
          <a:spLocks noChangeArrowheads="1"/>
        </xdr:cNvSpPr>
      </xdr:nvSpPr>
      <xdr:spPr bwMode="auto">
        <a:xfrm>
          <a:off x="12096750" y="1143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701675</xdr:colOff>
      <xdr:row>2</xdr:row>
      <xdr:rowOff>114300</xdr:rowOff>
    </xdr:from>
    <xdr:to>
      <xdr:col>13</xdr:col>
      <xdr:colOff>539750</xdr:colOff>
      <xdr:row>6</xdr:row>
      <xdr:rowOff>152400</xdr:rowOff>
    </xdr:to>
    <xdr:sp macro="" textlink="">
      <xdr:nvSpPr>
        <xdr:cNvPr id="9" name="Text Box 4" hidden="1">
          <a:extLst>
            <a:ext uri="{FF2B5EF4-FFF2-40B4-BE49-F238E27FC236}">
              <a16:creationId xmlns:a16="http://schemas.microsoft.com/office/drawing/2014/main" id="{9E2E11C0-996A-CA8F-972E-B541721B0197}"/>
            </a:ext>
          </a:extLst>
        </xdr:cNvPr>
        <xdr:cNvSpPr txBox="1">
          <a:spLocks noChangeArrowheads="1"/>
        </xdr:cNvSpPr>
      </xdr:nvSpPr>
      <xdr:spPr bwMode="auto">
        <a:xfrm>
          <a:off x="12096750" y="4826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730250</xdr:colOff>
      <xdr:row>0</xdr:row>
      <xdr:rowOff>114300</xdr:rowOff>
    </xdr:from>
    <xdr:to>
      <xdr:col>13</xdr:col>
      <xdr:colOff>539750</xdr:colOff>
      <xdr:row>4</xdr:row>
      <xdr:rowOff>152400</xdr:rowOff>
    </xdr:to>
    <xdr:sp macro="" textlink="">
      <xdr:nvSpPr>
        <xdr:cNvPr id="10" name="Text Box 7" hidden="1">
          <a:extLst>
            <a:ext uri="{FF2B5EF4-FFF2-40B4-BE49-F238E27FC236}">
              <a16:creationId xmlns:a16="http://schemas.microsoft.com/office/drawing/2014/main" id="{B4AE98C2-C83E-CAEC-E732-82773BDAE54D}"/>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730250</xdr:colOff>
      <xdr:row>2</xdr:row>
      <xdr:rowOff>114300</xdr:rowOff>
    </xdr:from>
    <xdr:to>
      <xdr:col>13</xdr:col>
      <xdr:colOff>539750</xdr:colOff>
      <xdr:row>6</xdr:row>
      <xdr:rowOff>152400</xdr:rowOff>
    </xdr:to>
    <xdr:sp macro="" textlink="">
      <xdr:nvSpPr>
        <xdr:cNvPr id="11" name="Text Box 6" hidden="1">
          <a:extLst>
            <a:ext uri="{FF2B5EF4-FFF2-40B4-BE49-F238E27FC236}">
              <a16:creationId xmlns:a16="http://schemas.microsoft.com/office/drawing/2014/main" id="{C0D230E4-6506-DC87-39F7-0AC646514704}"/>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730250</xdr:colOff>
      <xdr:row>0</xdr:row>
      <xdr:rowOff>114300</xdr:rowOff>
    </xdr:from>
    <xdr:to>
      <xdr:col>13</xdr:col>
      <xdr:colOff>539750</xdr:colOff>
      <xdr:row>4</xdr:row>
      <xdr:rowOff>152400</xdr:rowOff>
    </xdr:to>
    <xdr:sp macro="" textlink="">
      <xdr:nvSpPr>
        <xdr:cNvPr id="12" name="Text Box 5" hidden="1">
          <a:extLst>
            <a:ext uri="{FF2B5EF4-FFF2-40B4-BE49-F238E27FC236}">
              <a16:creationId xmlns:a16="http://schemas.microsoft.com/office/drawing/2014/main" id="{1EEB87CC-224B-3694-B195-29F5B6F92522}"/>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730250</xdr:colOff>
      <xdr:row>2</xdr:row>
      <xdr:rowOff>114300</xdr:rowOff>
    </xdr:from>
    <xdr:to>
      <xdr:col>13</xdr:col>
      <xdr:colOff>539750</xdr:colOff>
      <xdr:row>6</xdr:row>
      <xdr:rowOff>152400</xdr:rowOff>
    </xdr:to>
    <xdr:sp macro="" textlink="">
      <xdr:nvSpPr>
        <xdr:cNvPr id="13" name="Text Box 4" hidden="1">
          <a:extLst>
            <a:ext uri="{FF2B5EF4-FFF2-40B4-BE49-F238E27FC236}">
              <a16:creationId xmlns:a16="http://schemas.microsoft.com/office/drawing/2014/main" id="{E91E7D93-09ED-CD92-7345-6DBFAF7C8ECB}"/>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730250</xdr:colOff>
      <xdr:row>0</xdr:row>
      <xdr:rowOff>114300</xdr:rowOff>
    </xdr:from>
    <xdr:to>
      <xdr:col>13</xdr:col>
      <xdr:colOff>539750</xdr:colOff>
      <xdr:row>4</xdr:row>
      <xdr:rowOff>152400</xdr:rowOff>
    </xdr:to>
    <xdr:sp macro="" textlink="">
      <xdr:nvSpPr>
        <xdr:cNvPr id="14" name="Text Box 5" hidden="1">
          <a:extLst>
            <a:ext uri="{FF2B5EF4-FFF2-40B4-BE49-F238E27FC236}">
              <a16:creationId xmlns:a16="http://schemas.microsoft.com/office/drawing/2014/main" id="{2FFCD4F6-130C-1076-6FA0-5D8ED4A51460}"/>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730250</xdr:colOff>
      <xdr:row>2</xdr:row>
      <xdr:rowOff>114300</xdr:rowOff>
    </xdr:from>
    <xdr:to>
      <xdr:col>13</xdr:col>
      <xdr:colOff>539750</xdr:colOff>
      <xdr:row>6</xdr:row>
      <xdr:rowOff>152400</xdr:rowOff>
    </xdr:to>
    <xdr:sp macro="" textlink="">
      <xdr:nvSpPr>
        <xdr:cNvPr id="15" name="Text Box 4" hidden="1">
          <a:extLst>
            <a:ext uri="{FF2B5EF4-FFF2-40B4-BE49-F238E27FC236}">
              <a16:creationId xmlns:a16="http://schemas.microsoft.com/office/drawing/2014/main" id="{C2FA62FD-D123-4255-A48E-5EA8491EF4EE}"/>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730250</xdr:colOff>
      <xdr:row>0</xdr:row>
      <xdr:rowOff>114300</xdr:rowOff>
    </xdr:from>
    <xdr:to>
      <xdr:col>13</xdr:col>
      <xdr:colOff>539750</xdr:colOff>
      <xdr:row>4</xdr:row>
      <xdr:rowOff>152400</xdr:rowOff>
    </xdr:to>
    <xdr:sp macro="" textlink="">
      <xdr:nvSpPr>
        <xdr:cNvPr id="16" name="Text Box 5" hidden="1">
          <a:extLst>
            <a:ext uri="{FF2B5EF4-FFF2-40B4-BE49-F238E27FC236}">
              <a16:creationId xmlns:a16="http://schemas.microsoft.com/office/drawing/2014/main" id="{13659BFF-9669-B3C6-2B10-1228CFF2647B}"/>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730250</xdr:colOff>
      <xdr:row>2</xdr:row>
      <xdr:rowOff>114300</xdr:rowOff>
    </xdr:from>
    <xdr:to>
      <xdr:col>13</xdr:col>
      <xdr:colOff>539750</xdr:colOff>
      <xdr:row>6</xdr:row>
      <xdr:rowOff>152400</xdr:rowOff>
    </xdr:to>
    <xdr:sp macro="" textlink="">
      <xdr:nvSpPr>
        <xdr:cNvPr id="17" name="Text Box 4" hidden="1">
          <a:extLst>
            <a:ext uri="{FF2B5EF4-FFF2-40B4-BE49-F238E27FC236}">
              <a16:creationId xmlns:a16="http://schemas.microsoft.com/office/drawing/2014/main" id="{AAFE44A8-4598-4579-92C0-8E7860CA7DE9}"/>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730250</xdr:colOff>
      <xdr:row>0</xdr:row>
      <xdr:rowOff>114300</xdr:rowOff>
    </xdr:from>
    <xdr:to>
      <xdr:col>13</xdr:col>
      <xdr:colOff>539750</xdr:colOff>
      <xdr:row>4</xdr:row>
      <xdr:rowOff>152400</xdr:rowOff>
    </xdr:to>
    <xdr:sp macro="" textlink="">
      <xdr:nvSpPr>
        <xdr:cNvPr id="18" name="Text Box 5" hidden="1">
          <a:extLst>
            <a:ext uri="{FF2B5EF4-FFF2-40B4-BE49-F238E27FC236}">
              <a16:creationId xmlns:a16="http://schemas.microsoft.com/office/drawing/2014/main" id="{32B19FAE-E3D7-9345-0DA7-3EE1F0EB5A3F}"/>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730250</xdr:colOff>
      <xdr:row>2</xdr:row>
      <xdr:rowOff>114300</xdr:rowOff>
    </xdr:from>
    <xdr:to>
      <xdr:col>13</xdr:col>
      <xdr:colOff>539750</xdr:colOff>
      <xdr:row>6</xdr:row>
      <xdr:rowOff>152400</xdr:rowOff>
    </xdr:to>
    <xdr:sp macro="" textlink="">
      <xdr:nvSpPr>
        <xdr:cNvPr id="19" name="Text Box 4" hidden="1">
          <a:extLst>
            <a:ext uri="{FF2B5EF4-FFF2-40B4-BE49-F238E27FC236}">
              <a16:creationId xmlns:a16="http://schemas.microsoft.com/office/drawing/2014/main" id="{591ACBB3-0734-9E9F-4CC5-51ADA4948EE7}"/>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730250</xdr:colOff>
      <xdr:row>0</xdr:row>
      <xdr:rowOff>114300</xdr:rowOff>
    </xdr:from>
    <xdr:to>
      <xdr:col>13</xdr:col>
      <xdr:colOff>539750</xdr:colOff>
      <xdr:row>4</xdr:row>
      <xdr:rowOff>152400</xdr:rowOff>
    </xdr:to>
    <xdr:sp macro="" textlink="">
      <xdr:nvSpPr>
        <xdr:cNvPr id="20" name="Text Box 5" hidden="1">
          <a:extLst>
            <a:ext uri="{FF2B5EF4-FFF2-40B4-BE49-F238E27FC236}">
              <a16:creationId xmlns:a16="http://schemas.microsoft.com/office/drawing/2014/main" id="{FAA84F7E-335A-D9F5-7BCD-B99F4352C438}"/>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730250</xdr:colOff>
      <xdr:row>2</xdr:row>
      <xdr:rowOff>114300</xdr:rowOff>
    </xdr:from>
    <xdr:to>
      <xdr:col>13</xdr:col>
      <xdr:colOff>539750</xdr:colOff>
      <xdr:row>6</xdr:row>
      <xdr:rowOff>152400</xdr:rowOff>
    </xdr:to>
    <xdr:sp macro="" textlink="">
      <xdr:nvSpPr>
        <xdr:cNvPr id="21" name="Text Box 4" hidden="1">
          <a:extLst>
            <a:ext uri="{FF2B5EF4-FFF2-40B4-BE49-F238E27FC236}">
              <a16:creationId xmlns:a16="http://schemas.microsoft.com/office/drawing/2014/main" id="{5BDD403E-89FC-9E72-27BD-7633290CC53E}"/>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absolute">
    <xdr:from>
      <xdr:col>12</xdr:col>
      <xdr:colOff>76200</xdr:colOff>
      <xdr:row>8</xdr:row>
      <xdr:rowOff>114300</xdr:rowOff>
    </xdr:from>
    <xdr:to>
      <xdr:col>13</xdr:col>
      <xdr:colOff>609600</xdr:colOff>
      <xdr:row>11</xdr:row>
      <xdr:rowOff>304800</xdr:rowOff>
    </xdr:to>
    <xdr:sp macro="" textlink="">
      <xdr:nvSpPr>
        <xdr:cNvPr id="291841" name="Text Box 1025" hidden="1">
          <a:extLst>
            <a:ext uri="{FF2B5EF4-FFF2-40B4-BE49-F238E27FC236}">
              <a16:creationId xmlns:a16="http://schemas.microsoft.com/office/drawing/2014/main" id="{59F931C4-3CEC-488C-9295-DD87FFBF6346}"/>
            </a:ext>
          </a:extLst>
        </xdr:cNvPr>
        <xdr:cNvSpPr txBox="1">
          <a:spLocks noChangeArrowheads="1"/>
        </xdr:cNvSpPr>
      </xdr:nvSpPr>
      <xdr:spPr bwMode="auto">
        <a:xfrm>
          <a:off x="17145000" y="183832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27" name="Text Box 3" hidden="1">
          <a:extLst>
            <a:ext uri="{FF2B5EF4-FFF2-40B4-BE49-F238E27FC236}">
              <a16:creationId xmlns:a16="http://schemas.microsoft.com/office/drawing/2014/main" id="{2CFB6872-35A6-4E3E-9831-117F30FCB99D}"/>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2" name="Text Box 3" hidden="1">
          <a:extLst>
            <a:ext uri="{FF2B5EF4-FFF2-40B4-BE49-F238E27FC236}">
              <a16:creationId xmlns:a16="http://schemas.microsoft.com/office/drawing/2014/main" id="{5B78127B-FDE8-4D1C-B9BF-3B0959B5B31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 name="Text Box 3" hidden="1">
          <a:extLst>
            <a:ext uri="{FF2B5EF4-FFF2-40B4-BE49-F238E27FC236}">
              <a16:creationId xmlns:a16="http://schemas.microsoft.com/office/drawing/2014/main" id="{4EF50001-7DFD-42E6-BEEF-D54C3CA59439}"/>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4" name="Text Box 3" hidden="1">
          <a:extLst>
            <a:ext uri="{FF2B5EF4-FFF2-40B4-BE49-F238E27FC236}">
              <a16:creationId xmlns:a16="http://schemas.microsoft.com/office/drawing/2014/main" id="{CB83A888-A7B4-47BA-A453-3120A87CED8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5" name="Text Box 3" hidden="1">
          <a:extLst>
            <a:ext uri="{FF2B5EF4-FFF2-40B4-BE49-F238E27FC236}">
              <a16:creationId xmlns:a16="http://schemas.microsoft.com/office/drawing/2014/main" id="{368DB186-4601-4007-9006-74EA267F466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6" name="Text Box 3" hidden="1">
          <a:extLst>
            <a:ext uri="{FF2B5EF4-FFF2-40B4-BE49-F238E27FC236}">
              <a16:creationId xmlns:a16="http://schemas.microsoft.com/office/drawing/2014/main" id="{BE5A5817-214A-43F9-B5F1-9052966DA3B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7" name="Text Box 3" hidden="1">
          <a:extLst>
            <a:ext uri="{FF2B5EF4-FFF2-40B4-BE49-F238E27FC236}">
              <a16:creationId xmlns:a16="http://schemas.microsoft.com/office/drawing/2014/main" id="{749CC484-0D3E-402A-B877-07FB7F80EA0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8" name="Text Box 3" hidden="1">
          <a:extLst>
            <a:ext uri="{FF2B5EF4-FFF2-40B4-BE49-F238E27FC236}">
              <a16:creationId xmlns:a16="http://schemas.microsoft.com/office/drawing/2014/main" id="{B7F47E0E-3AD4-A4F2-8B14-3C0557F2DC08}"/>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5" name="Text Box 1" hidden="1">
          <a:extLst>
            <a:ext uri="{FF2B5EF4-FFF2-40B4-BE49-F238E27FC236}">
              <a16:creationId xmlns:a16="http://schemas.microsoft.com/office/drawing/2014/main" id="{57591A0A-96CD-9CE6-5034-15ACF0DA891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7" name="Text Box 1027" hidden="1">
          <a:extLst>
            <a:ext uri="{FF2B5EF4-FFF2-40B4-BE49-F238E27FC236}">
              <a16:creationId xmlns:a16="http://schemas.microsoft.com/office/drawing/2014/main" id="{629F8263-B26F-484C-6832-5A29C9040DE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6" name="Text Box 1026" hidden="1">
          <a:extLst>
            <a:ext uri="{FF2B5EF4-FFF2-40B4-BE49-F238E27FC236}">
              <a16:creationId xmlns:a16="http://schemas.microsoft.com/office/drawing/2014/main" id="{AA3D9C71-178A-C320-6608-380C95BF408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8" name="Text Box 1028" hidden="1">
          <a:extLst>
            <a:ext uri="{FF2B5EF4-FFF2-40B4-BE49-F238E27FC236}">
              <a16:creationId xmlns:a16="http://schemas.microsoft.com/office/drawing/2014/main" id="{33216E7F-4501-CDF8-D8A8-16DD7B77B9B3}"/>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9" name="Text Box 1029" hidden="1">
          <a:extLst>
            <a:ext uri="{FF2B5EF4-FFF2-40B4-BE49-F238E27FC236}">
              <a16:creationId xmlns:a16="http://schemas.microsoft.com/office/drawing/2014/main" id="{09AFA688-399E-86BE-A913-FDE226A6649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0" name="Text Box 1030" hidden="1">
          <a:extLst>
            <a:ext uri="{FF2B5EF4-FFF2-40B4-BE49-F238E27FC236}">
              <a16:creationId xmlns:a16="http://schemas.microsoft.com/office/drawing/2014/main" id="{96F03471-F2A5-FEDE-015A-5097826EA6D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1" name="Text Box 1031" hidden="1">
          <a:extLst>
            <a:ext uri="{FF2B5EF4-FFF2-40B4-BE49-F238E27FC236}">
              <a16:creationId xmlns:a16="http://schemas.microsoft.com/office/drawing/2014/main" id="{A34D15F6-2C18-6D3E-CCB6-32978A04B3CD}"/>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3" name="Text Box 1033" hidden="1">
          <a:extLst>
            <a:ext uri="{FF2B5EF4-FFF2-40B4-BE49-F238E27FC236}">
              <a16:creationId xmlns:a16="http://schemas.microsoft.com/office/drawing/2014/main" id="{18965EA2-1E4F-FDB9-39FC-E7B00F36864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2" name="Text Box 1032" hidden="1">
          <a:extLst>
            <a:ext uri="{FF2B5EF4-FFF2-40B4-BE49-F238E27FC236}">
              <a16:creationId xmlns:a16="http://schemas.microsoft.com/office/drawing/2014/main" id="{2015F65A-B78D-D14E-56B5-9F556D25A300}"/>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4" name="Text Box 1034" hidden="1">
          <a:extLst>
            <a:ext uri="{FF2B5EF4-FFF2-40B4-BE49-F238E27FC236}">
              <a16:creationId xmlns:a16="http://schemas.microsoft.com/office/drawing/2014/main" id="{7D7BAC87-0CB6-8439-6BDA-4F555F1ECEE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5" name="Text Box 1035" hidden="1">
          <a:extLst>
            <a:ext uri="{FF2B5EF4-FFF2-40B4-BE49-F238E27FC236}">
              <a16:creationId xmlns:a16="http://schemas.microsoft.com/office/drawing/2014/main" id="{8E9732D6-8C81-8A35-E872-C95DA13D296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6" name="Text Box 1036" hidden="1">
          <a:extLst>
            <a:ext uri="{FF2B5EF4-FFF2-40B4-BE49-F238E27FC236}">
              <a16:creationId xmlns:a16="http://schemas.microsoft.com/office/drawing/2014/main" id="{24294775-D474-CEE8-A57A-50E74D00ABDB}"/>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7" name="Text Box 1037" hidden="1">
          <a:extLst>
            <a:ext uri="{FF2B5EF4-FFF2-40B4-BE49-F238E27FC236}">
              <a16:creationId xmlns:a16="http://schemas.microsoft.com/office/drawing/2014/main" id="{0656B50A-EBC3-3E72-1BDC-6FAAB860E72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8" name="Text Box 1038" hidden="1">
          <a:extLst>
            <a:ext uri="{FF2B5EF4-FFF2-40B4-BE49-F238E27FC236}">
              <a16:creationId xmlns:a16="http://schemas.microsoft.com/office/drawing/2014/main" id="{188F2022-0CE8-E518-D776-3FB95A4B8CAE}"/>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9" name="Text Box 3" hidden="1">
          <a:extLst>
            <a:ext uri="{FF2B5EF4-FFF2-40B4-BE49-F238E27FC236}">
              <a16:creationId xmlns:a16="http://schemas.microsoft.com/office/drawing/2014/main" id="{0A3C7845-E7BC-22C2-D747-C570D983E1CE}"/>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 name="Text Box 3" hidden="1">
          <a:extLst>
            <a:ext uri="{FF2B5EF4-FFF2-40B4-BE49-F238E27FC236}">
              <a16:creationId xmlns:a16="http://schemas.microsoft.com/office/drawing/2014/main" id="{2C7F2ED8-0E1D-8C3A-F935-C4908198D9A0}"/>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1" name="Text Box 3" hidden="1">
          <a:extLst>
            <a:ext uri="{FF2B5EF4-FFF2-40B4-BE49-F238E27FC236}">
              <a16:creationId xmlns:a16="http://schemas.microsoft.com/office/drawing/2014/main" id="{6C4409BE-E6B8-0EB6-3C4A-D3E8BAE818B0}"/>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2" name="Text Box 3" hidden="1">
          <a:extLst>
            <a:ext uri="{FF2B5EF4-FFF2-40B4-BE49-F238E27FC236}">
              <a16:creationId xmlns:a16="http://schemas.microsoft.com/office/drawing/2014/main" id="{B5E1F315-2A0A-2C0D-EE81-DBEE1BAD3702}"/>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3" name="Text Box 3" hidden="1">
          <a:extLst>
            <a:ext uri="{FF2B5EF4-FFF2-40B4-BE49-F238E27FC236}">
              <a16:creationId xmlns:a16="http://schemas.microsoft.com/office/drawing/2014/main" id="{821B5185-D5F5-2D2A-80B8-9691BF725200}"/>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absolute">
    <xdr:from>
      <xdr:col>2</xdr:col>
      <xdr:colOff>38100</xdr:colOff>
      <xdr:row>20</xdr:row>
      <xdr:rowOff>38100</xdr:rowOff>
    </xdr:from>
    <xdr:to>
      <xdr:col>3</xdr:col>
      <xdr:colOff>609600</xdr:colOff>
      <xdr:row>25</xdr:row>
      <xdr:rowOff>103717</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160867</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160867</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160867</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160867</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160867</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160867</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160867</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171450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171450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171450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171450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158750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171450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158750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171450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158750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171450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158750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171450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158750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171450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158750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171450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158750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171450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158750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171450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158750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171450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158750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171450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158750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171450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158750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171450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158750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171450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158750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171450</xdr:rowOff>
    </xdr:to>
    <xdr:sp macro="" textlink="">
      <xdr:nvSpPr>
        <xdr:cNvPr id="292868" name="Text Box 4" hidden="1">
          <a:extLst>
            <a:ext uri="{FF2B5EF4-FFF2-40B4-BE49-F238E27FC236}">
              <a16:creationId xmlns:a16="http://schemas.microsoft.com/office/drawing/2014/main" id="{6E2B8F22-0E38-41D9-8F7B-7C3BCE2B3B9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158750</xdr:rowOff>
    </xdr:from>
    <xdr:to>
      <xdr:col>24</xdr:col>
      <xdr:colOff>647700</xdr:colOff>
      <xdr:row>21</xdr:row>
      <xdr:rowOff>152400</xdr:rowOff>
    </xdr:to>
    <xdr:sp macro="" textlink="">
      <xdr:nvSpPr>
        <xdr:cNvPr id="292867" name="Text Box 3" hidden="1">
          <a:extLst>
            <a:ext uri="{FF2B5EF4-FFF2-40B4-BE49-F238E27FC236}">
              <a16:creationId xmlns:a16="http://schemas.microsoft.com/office/drawing/2014/main" id="{119B2E95-0CAA-40CD-9E55-E3408E22FEEB}"/>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292866" name="Text Box 2" hidden="1">
          <a:extLst>
            <a:ext uri="{FF2B5EF4-FFF2-40B4-BE49-F238E27FC236}">
              <a16:creationId xmlns:a16="http://schemas.microsoft.com/office/drawing/2014/main" id="{C6DAA0B5-9A57-42B3-BC65-3F7B8EE12C51}"/>
            </a:ext>
          </a:extLst>
        </xdr:cNvPr>
        <xdr:cNvSpPr txBox="1">
          <a:spLocks noChangeArrowheads="1"/>
        </xdr:cNvSpPr>
      </xdr:nvSpPr>
      <xdr:spPr bwMode="auto">
        <a:xfrm>
          <a:off x="4352925" y="448627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95250</xdr:rowOff>
    </xdr:to>
    <xdr:sp macro="" textlink="">
      <xdr:nvSpPr>
        <xdr:cNvPr id="292865" name="Text Box 1" hidden="1">
          <a:extLst>
            <a:ext uri="{FF2B5EF4-FFF2-40B4-BE49-F238E27FC236}">
              <a16:creationId xmlns:a16="http://schemas.microsoft.com/office/drawing/2014/main" id="{6EBD14C1-8DB6-4338-A663-153F9B4C26B6}"/>
            </a:ext>
          </a:extLst>
        </xdr:cNvPr>
        <xdr:cNvSpPr txBox="1">
          <a:spLocks noChangeArrowheads="1"/>
        </xdr:cNvSpPr>
      </xdr:nvSpPr>
      <xdr:spPr bwMode="auto">
        <a:xfrm>
          <a:off x="16011525" y="42767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171450</xdr:rowOff>
    </xdr:to>
    <xdr:sp macro="" textlink="">
      <xdr:nvSpPr>
        <xdr:cNvPr id="292872" name="Text Box 1032" hidden="1">
          <a:extLst>
            <a:ext uri="{FF2B5EF4-FFF2-40B4-BE49-F238E27FC236}">
              <a16:creationId xmlns:a16="http://schemas.microsoft.com/office/drawing/2014/main" id="{591829AD-463B-4C84-958C-E47BE6A8765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158750</xdr:rowOff>
    </xdr:from>
    <xdr:to>
      <xdr:col>24</xdr:col>
      <xdr:colOff>647700</xdr:colOff>
      <xdr:row>21</xdr:row>
      <xdr:rowOff>152400</xdr:rowOff>
    </xdr:to>
    <xdr:sp macro="" textlink="">
      <xdr:nvSpPr>
        <xdr:cNvPr id="292871" name="Text Box 1031" hidden="1">
          <a:extLst>
            <a:ext uri="{FF2B5EF4-FFF2-40B4-BE49-F238E27FC236}">
              <a16:creationId xmlns:a16="http://schemas.microsoft.com/office/drawing/2014/main" id="{6F1E5FC8-0F04-4A9F-8FDB-5A88115AC25C}"/>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95250</xdr:rowOff>
    </xdr:to>
    <xdr:sp macro="" textlink="">
      <xdr:nvSpPr>
        <xdr:cNvPr id="292869" name="Text Box 1029" hidden="1">
          <a:extLst>
            <a:ext uri="{FF2B5EF4-FFF2-40B4-BE49-F238E27FC236}">
              <a16:creationId xmlns:a16="http://schemas.microsoft.com/office/drawing/2014/main" id="{42723461-903E-4C98-B174-37238F030163}"/>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171450</xdr:rowOff>
    </xdr:to>
    <xdr:sp macro="" textlink="">
      <xdr:nvSpPr>
        <xdr:cNvPr id="292875" name="Text Box 1035" hidden="1">
          <a:extLst>
            <a:ext uri="{FF2B5EF4-FFF2-40B4-BE49-F238E27FC236}">
              <a16:creationId xmlns:a16="http://schemas.microsoft.com/office/drawing/2014/main" id="{D2D84568-74BB-46CC-9EEF-B86509D08A6A}"/>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158750</xdr:rowOff>
    </xdr:from>
    <xdr:to>
      <xdr:col>24</xdr:col>
      <xdr:colOff>647700</xdr:colOff>
      <xdr:row>21</xdr:row>
      <xdr:rowOff>152400</xdr:rowOff>
    </xdr:to>
    <xdr:sp macro="" textlink="">
      <xdr:nvSpPr>
        <xdr:cNvPr id="292874" name="Text Box 1034" hidden="1">
          <a:extLst>
            <a:ext uri="{FF2B5EF4-FFF2-40B4-BE49-F238E27FC236}">
              <a16:creationId xmlns:a16="http://schemas.microsoft.com/office/drawing/2014/main" id="{C4FF3281-3DB5-4A10-9AF4-4839F4CBF7F7}"/>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95250</xdr:rowOff>
    </xdr:to>
    <xdr:sp macro="" textlink="">
      <xdr:nvSpPr>
        <xdr:cNvPr id="292873" name="Text Box 1033" hidden="1">
          <a:extLst>
            <a:ext uri="{FF2B5EF4-FFF2-40B4-BE49-F238E27FC236}">
              <a16:creationId xmlns:a16="http://schemas.microsoft.com/office/drawing/2014/main" id="{5E75ACAA-B37B-4549-85F2-FEADE330C147}"/>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171450</xdr:rowOff>
    </xdr:to>
    <xdr:sp macro="" textlink="">
      <xdr:nvSpPr>
        <xdr:cNvPr id="292878" name="Text Box 1038" hidden="1">
          <a:extLst>
            <a:ext uri="{FF2B5EF4-FFF2-40B4-BE49-F238E27FC236}">
              <a16:creationId xmlns:a16="http://schemas.microsoft.com/office/drawing/2014/main" id="{7F7E6C3B-B2E4-456A-959F-5FAFA2535946}"/>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158750</xdr:rowOff>
    </xdr:from>
    <xdr:to>
      <xdr:col>24</xdr:col>
      <xdr:colOff>647700</xdr:colOff>
      <xdr:row>21</xdr:row>
      <xdr:rowOff>152400</xdr:rowOff>
    </xdr:to>
    <xdr:sp macro="" textlink="">
      <xdr:nvSpPr>
        <xdr:cNvPr id="292877" name="Text Box 1037" hidden="1">
          <a:extLst>
            <a:ext uri="{FF2B5EF4-FFF2-40B4-BE49-F238E27FC236}">
              <a16:creationId xmlns:a16="http://schemas.microsoft.com/office/drawing/2014/main" id="{EE07511F-7ACC-4E37-A255-D25512C82BC3}"/>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95250</xdr:rowOff>
    </xdr:to>
    <xdr:sp macro="" textlink="">
      <xdr:nvSpPr>
        <xdr:cNvPr id="292876" name="Text Box 1036" hidden="1">
          <a:extLst>
            <a:ext uri="{FF2B5EF4-FFF2-40B4-BE49-F238E27FC236}">
              <a16:creationId xmlns:a16="http://schemas.microsoft.com/office/drawing/2014/main" id="{75B4224F-857E-4265-87B5-2FD1DD4480AF}"/>
            </a:ext>
          </a:extLst>
        </xdr:cNvPr>
        <xdr:cNvSpPr txBox="1">
          <a:spLocks noChangeArrowheads="1"/>
        </xdr:cNvSpPr>
      </xdr:nvSpPr>
      <xdr:spPr bwMode="auto">
        <a:xfrm>
          <a:off x="16764000" y="4229100"/>
          <a:ext cx="14351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158750</xdr:rowOff>
    </xdr:from>
    <xdr:to>
      <xdr:col>24</xdr:col>
      <xdr:colOff>647700</xdr:colOff>
      <xdr:row>21</xdr:row>
      <xdr:rowOff>152400</xdr:rowOff>
    </xdr:to>
    <xdr:sp macro="" textlink="">
      <xdr:nvSpPr>
        <xdr:cNvPr id="292880" name="Text Box 1040" hidden="1">
          <a:extLst>
            <a:ext uri="{FF2B5EF4-FFF2-40B4-BE49-F238E27FC236}">
              <a16:creationId xmlns:a16="http://schemas.microsoft.com/office/drawing/2014/main" id="{649477F5-38AD-41E8-8449-D117D578BBCC}"/>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79" name="Text Box 1039" hidden="1">
          <a:extLst>
            <a:ext uri="{FF2B5EF4-FFF2-40B4-BE49-F238E27FC236}">
              <a16:creationId xmlns:a16="http://schemas.microsoft.com/office/drawing/2014/main" id="{BF42BBBF-33CE-403D-BC9D-07DA7BB065AF}"/>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133350</xdr:rowOff>
    </xdr:to>
    <xdr:sp macro="" textlink="">
      <xdr:nvSpPr>
        <xdr:cNvPr id="292882" name="Text Box 1042" hidden="1">
          <a:extLst>
            <a:ext uri="{FF2B5EF4-FFF2-40B4-BE49-F238E27FC236}">
              <a16:creationId xmlns:a16="http://schemas.microsoft.com/office/drawing/2014/main" id="{36BA3978-87EB-4419-B906-A5491F567D08}"/>
            </a:ext>
          </a:extLst>
        </xdr:cNvPr>
        <xdr:cNvSpPr txBox="1">
          <a:spLocks noChangeArrowheads="1"/>
        </xdr:cNvSpPr>
      </xdr:nvSpPr>
      <xdr:spPr bwMode="auto">
        <a:xfrm>
          <a:off x="4540250" y="4229100"/>
          <a:ext cx="1295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158750</xdr:rowOff>
    </xdr:from>
    <xdr:to>
      <xdr:col>24</xdr:col>
      <xdr:colOff>647700</xdr:colOff>
      <xdr:row>21</xdr:row>
      <xdr:rowOff>152400</xdr:rowOff>
    </xdr:to>
    <xdr:sp macro="" textlink="">
      <xdr:nvSpPr>
        <xdr:cNvPr id="292885" name="Text Box 1045" hidden="1">
          <a:extLst>
            <a:ext uri="{FF2B5EF4-FFF2-40B4-BE49-F238E27FC236}">
              <a16:creationId xmlns:a16="http://schemas.microsoft.com/office/drawing/2014/main" id="{D1759B2E-E9CB-4BC9-91FB-D43758AC844F}"/>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84" name="Text Box 1044" hidden="1">
          <a:extLst>
            <a:ext uri="{FF2B5EF4-FFF2-40B4-BE49-F238E27FC236}">
              <a16:creationId xmlns:a16="http://schemas.microsoft.com/office/drawing/2014/main" id="{A4AB38C7-3A7F-47E6-8991-6E07E13C870F}"/>
            </a:ext>
          </a:extLst>
        </xdr:cNvPr>
        <xdr:cNvSpPr txBox="1">
          <a:spLocks noChangeArrowheads="1"/>
        </xdr:cNvSpPr>
      </xdr:nvSpPr>
      <xdr:spPr bwMode="auto">
        <a:xfrm>
          <a:off x="16011525" y="4448175"/>
          <a:ext cx="13525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133350</xdr:rowOff>
    </xdr:to>
    <xdr:sp macro="" textlink="">
      <xdr:nvSpPr>
        <xdr:cNvPr id="292883" name="Text Box 1043" hidden="1">
          <a:extLst>
            <a:ext uri="{FF2B5EF4-FFF2-40B4-BE49-F238E27FC236}">
              <a16:creationId xmlns:a16="http://schemas.microsoft.com/office/drawing/2014/main" id="{A3AE5B1B-327E-4495-9FE3-3F33B1093694}"/>
            </a:ext>
          </a:extLst>
        </xdr:cNvPr>
        <xdr:cNvSpPr txBox="1">
          <a:spLocks noChangeArrowheads="1"/>
        </xdr:cNvSpPr>
      </xdr:nvSpPr>
      <xdr:spPr bwMode="auto">
        <a:xfrm>
          <a:off x="4371975" y="4276725"/>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120650</xdr:rowOff>
    </xdr:from>
    <xdr:to>
      <xdr:col>25</xdr:col>
      <xdr:colOff>76200</xdr:colOff>
      <xdr:row>21</xdr:row>
      <xdr:rowOff>76200</xdr:rowOff>
    </xdr:to>
    <xdr:sp macro="" textlink="">
      <xdr:nvSpPr>
        <xdr:cNvPr id="292889" name="Text Box 1049" hidden="1">
          <a:extLst>
            <a:ext uri="{FF2B5EF4-FFF2-40B4-BE49-F238E27FC236}">
              <a16:creationId xmlns:a16="http://schemas.microsoft.com/office/drawing/2014/main" id="{F5807095-13EA-4516-B570-80C32FBC236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95250</xdr:rowOff>
    </xdr:to>
    <xdr:sp macro="" textlink="">
      <xdr:nvSpPr>
        <xdr:cNvPr id="292890" name="Text Box 1050" hidden="1">
          <a:extLst>
            <a:ext uri="{FF2B5EF4-FFF2-40B4-BE49-F238E27FC236}">
              <a16:creationId xmlns:a16="http://schemas.microsoft.com/office/drawing/2014/main" id="{9DB0620E-E539-46F4-8F26-4AB907C0CC77}"/>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1" name="Text Box 1051" hidden="1">
          <a:extLst>
            <a:ext uri="{FF2B5EF4-FFF2-40B4-BE49-F238E27FC236}">
              <a16:creationId xmlns:a16="http://schemas.microsoft.com/office/drawing/2014/main" id="{20187772-D78D-4941-B2D7-CFED1A891F81}"/>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49212</xdr:rowOff>
    </xdr:from>
    <xdr:to>
      <xdr:col>24</xdr:col>
      <xdr:colOff>647700</xdr:colOff>
      <xdr:row>42</xdr:row>
      <xdr:rowOff>107156</xdr:rowOff>
    </xdr:to>
    <xdr:sp macro="" textlink="">
      <xdr:nvSpPr>
        <xdr:cNvPr id="292892" name="Text Box 1052" hidden="1">
          <a:extLst>
            <a:ext uri="{FF2B5EF4-FFF2-40B4-BE49-F238E27FC236}">
              <a16:creationId xmlns:a16="http://schemas.microsoft.com/office/drawing/2014/main" id="{CF7174A6-9546-4BCA-8B6E-E364FD5626D6}"/>
            </a:ext>
          </a:extLst>
        </xdr:cNvPr>
        <xdr:cNvSpPr txBox="1">
          <a:spLocks noChangeArrowheads="1"/>
        </xdr:cNvSpPr>
      </xdr:nvSpPr>
      <xdr:spPr bwMode="auto">
        <a:xfrm>
          <a:off x="19615150" y="7550150"/>
          <a:ext cx="13271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30956</xdr:rowOff>
    </xdr:from>
    <xdr:to>
      <xdr:col>3</xdr:col>
      <xdr:colOff>609600</xdr:colOff>
      <xdr:row>45</xdr:row>
      <xdr:rowOff>107156</xdr:rowOff>
    </xdr:to>
    <xdr:sp macro="" textlink="">
      <xdr:nvSpPr>
        <xdr:cNvPr id="292893" name="Text Box 1053" hidden="1">
          <a:extLst>
            <a:ext uri="{FF2B5EF4-FFF2-40B4-BE49-F238E27FC236}">
              <a16:creationId xmlns:a16="http://schemas.microsoft.com/office/drawing/2014/main" id="{359D0C25-DB76-42D2-BAD0-97B27BAB7426}"/>
            </a:ext>
          </a:extLst>
        </xdr:cNvPr>
        <xdr:cNvSpPr txBox="1">
          <a:spLocks noChangeArrowheads="1"/>
        </xdr:cNvSpPr>
      </xdr:nvSpPr>
      <xdr:spPr bwMode="auto">
        <a:xfrm>
          <a:off x="4502150" y="8102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30956</xdr:rowOff>
    </xdr:from>
    <xdr:to>
      <xdr:col>21</xdr:col>
      <xdr:colOff>0</xdr:colOff>
      <xdr:row>46</xdr:row>
      <xdr:rowOff>107156</xdr:rowOff>
    </xdr:to>
    <xdr:sp macro="" textlink="">
      <xdr:nvSpPr>
        <xdr:cNvPr id="292894" name="Text Box 1054" hidden="1">
          <a:extLst>
            <a:ext uri="{FF2B5EF4-FFF2-40B4-BE49-F238E27FC236}">
              <a16:creationId xmlns:a16="http://schemas.microsoft.com/office/drawing/2014/main" id="{B9346CFE-9E6D-400A-8A69-4E865AE7AFCF}"/>
            </a:ext>
          </a:extLst>
        </xdr:cNvPr>
        <xdr:cNvSpPr txBox="1">
          <a:spLocks noChangeArrowheads="1"/>
        </xdr:cNvSpPr>
      </xdr:nvSpPr>
      <xdr:spPr bwMode="auto">
        <a:xfrm>
          <a:off x="16687800" y="8286750"/>
          <a:ext cx="13398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120650</xdr:rowOff>
    </xdr:from>
    <xdr:to>
      <xdr:col>25</xdr:col>
      <xdr:colOff>76200</xdr:colOff>
      <xdr:row>21</xdr:row>
      <xdr:rowOff>76200</xdr:rowOff>
    </xdr:to>
    <xdr:sp macro="" textlink="">
      <xdr:nvSpPr>
        <xdr:cNvPr id="292900" name="Text Box 1060" hidden="1">
          <a:extLst>
            <a:ext uri="{FF2B5EF4-FFF2-40B4-BE49-F238E27FC236}">
              <a16:creationId xmlns:a16="http://schemas.microsoft.com/office/drawing/2014/main" id="{4DB9DDAF-60B0-4654-89AB-F042381E3DC1}"/>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95250</xdr:rowOff>
    </xdr:to>
    <xdr:sp macro="" textlink="">
      <xdr:nvSpPr>
        <xdr:cNvPr id="292899" name="Text Box 1059" hidden="1">
          <a:extLst>
            <a:ext uri="{FF2B5EF4-FFF2-40B4-BE49-F238E27FC236}">
              <a16:creationId xmlns:a16="http://schemas.microsoft.com/office/drawing/2014/main" id="{CDA4BFF4-43B2-499D-815D-37C5DBFED8E7}"/>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8" name="Text Box 1058" hidden="1">
          <a:extLst>
            <a:ext uri="{FF2B5EF4-FFF2-40B4-BE49-F238E27FC236}">
              <a16:creationId xmlns:a16="http://schemas.microsoft.com/office/drawing/2014/main" id="{029D70AF-BD6C-4A7A-9151-A756FF596947}"/>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49212</xdr:rowOff>
    </xdr:from>
    <xdr:to>
      <xdr:col>24</xdr:col>
      <xdr:colOff>647700</xdr:colOff>
      <xdr:row>42</xdr:row>
      <xdr:rowOff>107156</xdr:rowOff>
    </xdr:to>
    <xdr:sp macro="" textlink="">
      <xdr:nvSpPr>
        <xdr:cNvPr id="292897" name="Text Box 1057" hidden="1">
          <a:extLst>
            <a:ext uri="{FF2B5EF4-FFF2-40B4-BE49-F238E27FC236}">
              <a16:creationId xmlns:a16="http://schemas.microsoft.com/office/drawing/2014/main" id="{74DD998C-2763-42C6-81D5-26A6488EF545}"/>
            </a:ext>
          </a:extLst>
        </xdr:cNvPr>
        <xdr:cNvSpPr txBox="1">
          <a:spLocks noChangeArrowheads="1"/>
        </xdr:cNvSpPr>
      </xdr:nvSpPr>
      <xdr:spPr bwMode="auto">
        <a:xfrm>
          <a:off x="19615150" y="7550150"/>
          <a:ext cx="13271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30956</xdr:rowOff>
    </xdr:from>
    <xdr:to>
      <xdr:col>3</xdr:col>
      <xdr:colOff>609600</xdr:colOff>
      <xdr:row>45</xdr:row>
      <xdr:rowOff>107156</xdr:rowOff>
    </xdr:to>
    <xdr:sp macro="" textlink="">
      <xdr:nvSpPr>
        <xdr:cNvPr id="292896" name="Text Box 1056" hidden="1">
          <a:extLst>
            <a:ext uri="{FF2B5EF4-FFF2-40B4-BE49-F238E27FC236}">
              <a16:creationId xmlns:a16="http://schemas.microsoft.com/office/drawing/2014/main" id="{CF75F4B8-ECD0-40C5-8354-17893BB94E08}"/>
            </a:ext>
          </a:extLst>
        </xdr:cNvPr>
        <xdr:cNvSpPr txBox="1">
          <a:spLocks noChangeArrowheads="1"/>
        </xdr:cNvSpPr>
      </xdr:nvSpPr>
      <xdr:spPr bwMode="auto">
        <a:xfrm>
          <a:off x="4502150" y="8102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30956</xdr:rowOff>
    </xdr:from>
    <xdr:to>
      <xdr:col>21</xdr:col>
      <xdr:colOff>0</xdr:colOff>
      <xdr:row>46</xdr:row>
      <xdr:rowOff>107156</xdr:rowOff>
    </xdr:to>
    <xdr:sp macro="" textlink="">
      <xdr:nvSpPr>
        <xdr:cNvPr id="292895" name="Text Box 1055" hidden="1">
          <a:extLst>
            <a:ext uri="{FF2B5EF4-FFF2-40B4-BE49-F238E27FC236}">
              <a16:creationId xmlns:a16="http://schemas.microsoft.com/office/drawing/2014/main" id="{C7816C2B-C1C5-4468-B360-58D1A737AF81}"/>
            </a:ext>
          </a:extLst>
        </xdr:cNvPr>
        <xdr:cNvSpPr txBox="1">
          <a:spLocks noChangeArrowheads="1"/>
        </xdr:cNvSpPr>
      </xdr:nvSpPr>
      <xdr:spPr bwMode="auto">
        <a:xfrm>
          <a:off x="16687800" y="8286750"/>
          <a:ext cx="13398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120650</xdr:rowOff>
    </xdr:from>
    <xdr:to>
      <xdr:col>25</xdr:col>
      <xdr:colOff>76200</xdr:colOff>
      <xdr:row>21</xdr:row>
      <xdr:rowOff>76200</xdr:rowOff>
    </xdr:to>
    <xdr:sp macro="" textlink="">
      <xdr:nvSpPr>
        <xdr:cNvPr id="292906" name="Text Box 1066" hidden="1">
          <a:extLst>
            <a:ext uri="{FF2B5EF4-FFF2-40B4-BE49-F238E27FC236}">
              <a16:creationId xmlns:a16="http://schemas.microsoft.com/office/drawing/2014/main" id="{A5F44801-ABBA-3CC8-B960-95677867F069}"/>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95250</xdr:rowOff>
    </xdr:to>
    <xdr:sp macro="" textlink="">
      <xdr:nvSpPr>
        <xdr:cNvPr id="292905" name="Text Box 1065" hidden="1">
          <a:extLst>
            <a:ext uri="{FF2B5EF4-FFF2-40B4-BE49-F238E27FC236}">
              <a16:creationId xmlns:a16="http://schemas.microsoft.com/office/drawing/2014/main" id="{3A867F1A-DB9E-1B20-CAD3-7DCCF42F046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4" name="Text Box 1064" hidden="1">
          <a:extLst>
            <a:ext uri="{FF2B5EF4-FFF2-40B4-BE49-F238E27FC236}">
              <a16:creationId xmlns:a16="http://schemas.microsoft.com/office/drawing/2014/main" id="{A46BD5C6-4315-ADC2-0D34-90CBF103EE4E}"/>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120650</xdr:rowOff>
    </xdr:from>
    <xdr:to>
      <xdr:col>25</xdr:col>
      <xdr:colOff>76200</xdr:colOff>
      <xdr:row>21</xdr:row>
      <xdr:rowOff>76200</xdr:rowOff>
    </xdr:to>
    <xdr:sp macro="" textlink="">
      <xdr:nvSpPr>
        <xdr:cNvPr id="292909" name="Text Box 45" hidden="1">
          <a:extLst>
            <a:ext uri="{FF2B5EF4-FFF2-40B4-BE49-F238E27FC236}">
              <a16:creationId xmlns:a16="http://schemas.microsoft.com/office/drawing/2014/main" id="{5FE45257-A7CA-9B70-D2B2-4A2276FFDCE3}"/>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95250</xdr:rowOff>
    </xdr:to>
    <xdr:sp macro="" textlink="">
      <xdr:nvSpPr>
        <xdr:cNvPr id="292908" name="Text Box 44" hidden="1">
          <a:extLst>
            <a:ext uri="{FF2B5EF4-FFF2-40B4-BE49-F238E27FC236}">
              <a16:creationId xmlns:a16="http://schemas.microsoft.com/office/drawing/2014/main" id="{73EA9274-894B-F7BD-BDF8-FF1B56D49F7C}"/>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7" name="Text Box 43" hidden="1">
          <a:extLst>
            <a:ext uri="{FF2B5EF4-FFF2-40B4-BE49-F238E27FC236}">
              <a16:creationId xmlns:a16="http://schemas.microsoft.com/office/drawing/2014/main" id="{921266E3-2122-77DF-C5DA-7C218F438AD4}"/>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120650</xdr:rowOff>
    </xdr:from>
    <xdr:to>
      <xdr:col>25</xdr:col>
      <xdr:colOff>76200</xdr:colOff>
      <xdr:row>21</xdr:row>
      <xdr:rowOff>76200</xdr:rowOff>
    </xdr:to>
    <xdr:sp macro="" textlink="">
      <xdr:nvSpPr>
        <xdr:cNvPr id="365574" name="Text Box 6" hidden="1">
          <a:extLst>
            <a:ext uri="{FF2B5EF4-FFF2-40B4-BE49-F238E27FC236}">
              <a16:creationId xmlns:a16="http://schemas.microsoft.com/office/drawing/2014/main" id="{909A6A4C-6A5D-4CF6-2D57-88FCB72967BF}"/>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95250</xdr:rowOff>
    </xdr:to>
    <xdr:sp macro="" textlink="">
      <xdr:nvSpPr>
        <xdr:cNvPr id="365573" name="Text Box 5" hidden="1">
          <a:extLst>
            <a:ext uri="{FF2B5EF4-FFF2-40B4-BE49-F238E27FC236}">
              <a16:creationId xmlns:a16="http://schemas.microsoft.com/office/drawing/2014/main" id="{DF140B59-D4A1-AEF0-3CB2-7BF7A25A8064}"/>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2" name="Text Box 4" hidden="1">
          <a:extLst>
            <a:ext uri="{FF2B5EF4-FFF2-40B4-BE49-F238E27FC236}">
              <a16:creationId xmlns:a16="http://schemas.microsoft.com/office/drawing/2014/main" id="{652B5534-8628-3DEF-AAE1-2F4EE625A952}"/>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120650</xdr:rowOff>
    </xdr:from>
    <xdr:to>
      <xdr:col>25</xdr:col>
      <xdr:colOff>76200</xdr:colOff>
      <xdr:row>21</xdr:row>
      <xdr:rowOff>76200</xdr:rowOff>
    </xdr:to>
    <xdr:sp macro="" textlink="">
      <xdr:nvSpPr>
        <xdr:cNvPr id="365571" name="Text Box 3" hidden="1">
          <a:extLst>
            <a:ext uri="{FF2B5EF4-FFF2-40B4-BE49-F238E27FC236}">
              <a16:creationId xmlns:a16="http://schemas.microsoft.com/office/drawing/2014/main" id="{CE1AECB9-7A6D-4396-5A06-45A4B5B60D12}"/>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95250</xdr:rowOff>
    </xdr:to>
    <xdr:sp macro="" textlink="">
      <xdr:nvSpPr>
        <xdr:cNvPr id="365570" name="Text Box 2" hidden="1">
          <a:extLst>
            <a:ext uri="{FF2B5EF4-FFF2-40B4-BE49-F238E27FC236}">
              <a16:creationId xmlns:a16="http://schemas.microsoft.com/office/drawing/2014/main" id="{C89ACE0E-F785-7DAA-918D-7B91955CE6C3}"/>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69" name="Text Box 1" hidden="1">
          <a:extLst>
            <a:ext uri="{FF2B5EF4-FFF2-40B4-BE49-F238E27FC236}">
              <a16:creationId xmlns:a16="http://schemas.microsoft.com/office/drawing/2014/main" id="{9DAF1CFE-C5D0-7875-21F1-2B7C380548EC}"/>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120650</xdr:rowOff>
    </xdr:from>
    <xdr:to>
      <xdr:col>25</xdr:col>
      <xdr:colOff>76200</xdr:colOff>
      <xdr:row>21</xdr:row>
      <xdr:rowOff>76200</xdr:rowOff>
    </xdr:to>
    <xdr:sp macro="" textlink="">
      <xdr:nvSpPr>
        <xdr:cNvPr id="365577" name="Text Box 9" hidden="1">
          <a:extLst>
            <a:ext uri="{FF2B5EF4-FFF2-40B4-BE49-F238E27FC236}">
              <a16:creationId xmlns:a16="http://schemas.microsoft.com/office/drawing/2014/main" id="{E3CC37DD-4513-AD37-5955-882E8F9B5E07}"/>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95250</xdr:rowOff>
    </xdr:to>
    <xdr:sp macro="" textlink="">
      <xdr:nvSpPr>
        <xdr:cNvPr id="365576" name="Text Box 8" hidden="1">
          <a:extLst>
            <a:ext uri="{FF2B5EF4-FFF2-40B4-BE49-F238E27FC236}">
              <a16:creationId xmlns:a16="http://schemas.microsoft.com/office/drawing/2014/main" id="{3FACB48C-C75F-CCD4-9F34-06E938D5BC0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5" name="Text Box 7" hidden="1">
          <a:extLst>
            <a:ext uri="{FF2B5EF4-FFF2-40B4-BE49-F238E27FC236}">
              <a16:creationId xmlns:a16="http://schemas.microsoft.com/office/drawing/2014/main" id="{964F59D1-0016-4F3B-FD15-8C3E51CC2A7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120650</xdr:rowOff>
    </xdr:from>
    <xdr:to>
      <xdr:col>25</xdr:col>
      <xdr:colOff>76200</xdr:colOff>
      <xdr:row>21</xdr:row>
      <xdr:rowOff>76200</xdr:rowOff>
    </xdr:to>
    <xdr:sp macro="" textlink="">
      <xdr:nvSpPr>
        <xdr:cNvPr id="365580" name="Text Box 12" hidden="1">
          <a:extLst>
            <a:ext uri="{FF2B5EF4-FFF2-40B4-BE49-F238E27FC236}">
              <a16:creationId xmlns:a16="http://schemas.microsoft.com/office/drawing/2014/main" id="{A57AE242-44C5-6571-28DF-729A1FA59D36}"/>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95250</xdr:rowOff>
    </xdr:to>
    <xdr:sp macro="" textlink="">
      <xdr:nvSpPr>
        <xdr:cNvPr id="365579" name="Text Box 11" hidden="1">
          <a:extLst>
            <a:ext uri="{FF2B5EF4-FFF2-40B4-BE49-F238E27FC236}">
              <a16:creationId xmlns:a16="http://schemas.microsoft.com/office/drawing/2014/main" id="{2BDF44C8-B606-53E7-FC90-8F4A60E37F81}"/>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8" name="Text Box 10" hidden="1">
          <a:extLst>
            <a:ext uri="{FF2B5EF4-FFF2-40B4-BE49-F238E27FC236}">
              <a16:creationId xmlns:a16="http://schemas.microsoft.com/office/drawing/2014/main" id="{5D1EA86D-07A4-4DAD-3341-1B44A98EBBE6}"/>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120650</xdr:rowOff>
    </xdr:from>
    <xdr:to>
      <xdr:col>25</xdr:col>
      <xdr:colOff>76200</xdr:colOff>
      <xdr:row>21</xdr:row>
      <xdr:rowOff>76200</xdr:rowOff>
    </xdr:to>
    <xdr:sp macro="" textlink="">
      <xdr:nvSpPr>
        <xdr:cNvPr id="365583" name="Text Box 15" hidden="1">
          <a:extLst>
            <a:ext uri="{FF2B5EF4-FFF2-40B4-BE49-F238E27FC236}">
              <a16:creationId xmlns:a16="http://schemas.microsoft.com/office/drawing/2014/main" id="{05A02FCF-65D0-F9FF-DBD5-2A13237C5DBB}"/>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95250</xdr:rowOff>
    </xdr:to>
    <xdr:sp macro="" textlink="">
      <xdr:nvSpPr>
        <xdr:cNvPr id="365582" name="Text Box 14" hidden="1">
          <a:extLst>
            <a:ext uri="{FF2B5EF4-FFF2-40B4-BE49-F238E27FC236}">
              <a16:creationId xmlns:a16="http://schemas.microsoft.com/office/drawing/2014/main" id="{1482CC5A-6AA9-A150-7627-2E34C2081E70}"/>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1" name="Text Box 13" hidden="1">
          <a:extLst>
            <a:ext uri="{FF2B5EF4-FFF2-40B4-BE49-F238E27FC236}">
              <a16:creationId xmlns:a16="http://schemas.microsoft.com/office/drawing/2014/main" id="{59AE6AFE-BE59-69AE-8056-4E6D343A674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120650</xdr:rowOff>
    </xdr:from>
    <xdr:to>
      <xdr:col>25</xdr:col>
      <xdr:colOff>76200</xdr:colOff>
      <xdr:row>21</xdr:row>
      <xdr:rowOff>76200</xdr:rowOff>
    </xdr:to>
    <xdr:sp macro="" textlink="">
      <xdr:nvSpPr>
        <xdr:cNvPr id="365586" name="Text Box 18" hidden="1">
          <a:extLst>
            <a:ext uri="{FF2B5EF4-FFF2-40B4-BE49-F238E27FC236}">
              <a16:creationId xmlns:a16="http://schemas.microsoft.com/office/drawing/2014/main" id="{BF6E6B34-6536-133A-69F9-E201C5736454}"/>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95250</xdr:rowOff>
    </xdr:to>
    <xdr:sp macro="" textlink="">
      <xdr:nvSpPr>
        <xdr:cNvPr id="365585" name="Text Box 17" hidden="1">
          <a:extLst>
            <a:ext uri="{FF2B5EF4-FFF2-40B4-BE49-F238E27FC236}">
              <a16:creationId xmlns:a16="http://schemas.microsoft.com/office/drawing/2014/main" id="{6B3728F5-16A7-0BD9-5E6C-66CFE80F011B}"/>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4" name="Text Box 16" hidden="1">
          <a:extLst>
            <a:ext uri="{FF2B5EF4-FFF2-40B4-BE49-F238E27FC236}">
              <a16:creationId xmlns:a16="http://schemas.microsoft.com/office/drawing/2014/main" id="{FAE92ADE-D3D6-E013-6DC8-0BBEA46AB98F}"/>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120650</xdr:rowOff>
    </xdr:from>
    <xdr:to>
      <xdr:col>25</xdr:col>
      <xdr:colOff>76200</xdr:colOff>
      <xdr:row>21</xdr:row>
      <xdr:rowOff>76200</xdr:rowOff>
    </xdr:to>
    <xdr:sp macro="" textlink="">
      <xdr:nvSpPr>
        <xdr:cNvPr id="365592" name="Text Box 24" hidden="1">
          <a:extLst>
            <a:ext uri="{FF2B5EF4-FFF2-40B4-BE49-F238E27FC236}">
              <a16:creationId xmlns:a16="http://schemas.microsoft.com/office/drawing/2014/main" id="{86445EA2-C958-D3AB-4939-3D9C9009CC8C}"/>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95250</xdr:rowOff>
    </xdr:to>
    <xdr:sp macro="" textlink="">
      <xdr:nvSpPr>
        <xdr:cNvPr id="365591" name="Text Box 23" hidden="1">
          <a:extLst>
            <a:ext uri="{FF2B5EF4-FFF2-40B4-BE49-F238E27FC236}">
              <a16:creationId xmlns:a16="http://schemas.microsoft.com/office/drawing/2014/main" id="{56C4CB05-9F52-993D-7006-17EA298C6052}"/>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0" name="Text Box 22" hidden="1">
          <a:extLst>
            <a:ext uri="{FF2B5EF4-FFF2-40B4-BE49-F238E27FC236}">
              <a16:creationId xmlns:a16="http://schemas.microsoft.com/office/drawing/2014/main" id="{A97183B6-158E-CBB5-F7D4-97393BDA9D90}"/>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120650</xdr:rowOff>
    </xdr:from>
    <xdr:to>
      <xdr:col>25</xdr:col>
      <xdr:colOff>76200</xdr:colOff>
      <xdr:row>21</xdr:row>
      <xdr:rowOff>76200</xdr:rowOff>
    </xdr:to>
    <xdr:sp macro="" textlink="">
      <xdr:nvSpPr>
        <xdr:cNvPr id="365589" name="Text Box 21" hidden="1">
          <a:extLst>
            <a:ext uri="{FF2B5EF4-FFF2-40B4-BE49-F238E27FC236}">
              <a16:creationId xmlns:a16="http://schemas.microsoft.com/office/drawing/2014/main" id="{FAFD43CD-B7C3-6C39-2CE5-2CA2CC2B468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95250</xdr:rowOff>
    </xdr:to>
    <xdr:sp macro="" textlink="">
      <xdr:nvSpPr>
        <xdr:cNvPr id="365588" name="Text Box 20" hidden="1">
          <a:extLst>
            <a:ext uri="{FF2B5EF4-FFF2-40B4-BE49-F238E27FC236}">
              <a16:creationId xmlns:a16="http://schemas.microsoft.com/office/drawing/2014/main" id="{EDD3762C-E603-4E48-0839-3213DCCE89C4}"/>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7" name="Text Box 19" hidden="1">
          <a:extLst>
            <a:ext uri="{FF2B5EF4-FFF2-40B4-BE49-F238E27FC236}">
              <a16:creationId xmlns:a16="http://schemas.microsoft.com/office/drawing/2014/main" id="{3E124CDC-5136-DFE2-4FA7-0C6DA852C28E}"/>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120650</xdr:rowOff>
    </xdr:from>
    <xdr:to>
      <xdr:col>25</xdr:col>
      <xdr:colOff>76200</xdr:colOff>
      <xdr:row>21</xdr:row>
      <xdr:rowOff>76200</xdr:rowOff>
    </xdr:to>
    <xdr:sp macro="" textlink="">
      <xdr:nvSpPr>
        <xdr:cNvPr id="365595" name="Text Box 27" hidden="1">
          <a:extLst>
            <a:ext uri="{FF2B5EF4-FFF2-40B4-BE49-F238E27FC236}">
              <a16:creationId xmlns:a16="http://schemas.microsoft.com/office/drawing/2014/main" id="{E3456175-2130-75EC-C8CD-F5C411DB678C}"/>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95250</xdr:rowOff>
    </xdr:to>
    <xdr:sp macro="" textlink="">
      <xdr:nvSpPr>
        <xdr:cNvPr id="365594" name="Text Box 26" hidden="1">
          <a:extLst>
            <a:ext uri="{FF2B5EF4-FFF2-40B4-BE49-F238E27FC236}">
              <a16:creationId xmlns:a16="http://schemas.microsoft.com/office/drawing/2014/main" id="{74BF26FB-2F41-5BE2-F3B8-1FC0E41B54CE}"/>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3" name="Text Box 25" hidden="1">
          <a:extLst>
            <a:ext uri="{FF2B5EF4-FFF2-40B4-BE49-F238E27FC236}">
              <a16:creationId xmlns:a16="http://schemas.microsoft.com/office/drawing/2014/main" id="{E11D3415-9D00-A1D3-FD51-B4F19C825CC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120650</xdr:rowOff>
    </xdr:from>
    <xdr:to>
      <xdr:col>25</xdr:col>
      <xdr:colOff>76200</xdr:colOff>
      <xdr:row>21</xdr:row>
      <xdr:rowOff>76200</xdr:rowOff>
    </xdr:to>
    <xdr:sp macro="" textlink="">
      <xdr:nvSpPr>
        <xdr:cNvPr id="365598" name="Text Box 30" hidden="1">
          <a:extLst>
            <a:ext uri="{FF2B5EF4-FFF2-40B4-BE49-F238E27FC236}">
              <a16:creationId xmlns:a16="http://schemas.microsoft.com/office/drawing/2014/main" id="{FD280310-00EB-D1C3-3111-617430AEED5F}"/>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95250</xdr:rowOff>
    </xdr:to>
    <xdr:sp macro="" textlink="">
      <xdr:nvSpPr>
        <xdr:cNvPr id="365597" name="Text Box 29" hidden="1">
          <a:extLst>
            <a:ext uri="{FF2B5EF4-FFF2-40B4-BE49-F238E27FC236}">
              <a16:creationId xmlns:a16="http://schemas.microsoft.com/office/drawing/2014/main" id="{48F85B53-1706-5654-36D1-9B908917B685}"/>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6" name="Text Box 28" hidden="1">
          <a:extLst>
            <a:ext uri="{FF2B5EF4-FFF2-40B4-BE49-F238E27FC236}">
              <a16:creationId xmlns:a16="http://schemas.microsoft.com/office/drawing/2014/main" id="{978C4297-2843-5A12-D25F-4C73AEE1DAC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120650</xdr:rowOff>
    </xdr:from>
    <xdr:to>
      <xdr:col>25</xdr:col>
      <xdr:colOff>76200</xdr:colOff>
      <xdr:row>21</xdr:row>
      <xdr:rowOff>76200</xdr:rowOff>
    </xdr:to>
    <xdr:sp macro="" textlink="">
      <xdr:nvSpPr>
        <xdr:cNvPr id="365601" name="Text Box 33" hidden="1">
          <a:extLst>
            <a:ext uri="{FF2B5EF4-FFF2-40B4-BE49-F238E27FC236}">
              <a16:creationId xmlns:a16="http://schemas.microsoft.com/office/drawing/2014/main" id="{88312548-429C-A981-9CA2-19713AB2DDBA}"/>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95250</xdr:rowOff>
    </xdr:to>
    <xdr:sp macro="" textlink="">
      <xdr:nvSpPr>
        <xdr:cNvPr id="365600" name="Text Box 32" hidden="1">
          <a:extLst>
            <a:ext uri="{FF2B5EF4-FFF2-40B4-BE49-F238E27FC236}">
              <a16:creationId xmlns:a16="http://schemas.microsoft.com/office/drawing/2014/main" id="{01263EB2-BA87-4A3B-0532-F581A5DF8896}"/>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9" name="Text Box 31" hidden="1">
          <a:extLst>
            <a:ext uri="{FF2B5EF4-FFF2-40B4-BE49-F238E27FC236}">
              <a16:creationId xmlns:a16="http://schemas.microsoft.com/office/drawing/2014/main" id="{6D11F9A7-3657-CE56-1CD3-B33A4F307EE7}"/>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120650</xdr:rowOff>
    </xdr:from>
    <xdr:to>
      <xdr:col>25</xdr:col>
      <xdr:colOff>76200</xdr:colOff>
      <xdr:row>21</xdr:row>
      <xdr:rowOff>76200</xdr:rowOff>
    </xdr:to>
    <xdr:sp macro="" textlink="">
      <xdr:nvSpPr>
        <xdr:cNvPr id="365604" name="Text Box 36" hidden="1">
          <a:extLst>
            <a:ext uri="{FF2B5EF4-FFF2-40B4-BE49-F238E27FC236}">
              <a16:creationId xmlns:a16="http://schemas.microsoft.com/office/drawing/2014/main" id="{ED52A00F-218C-E805-D707-9A856AA2A55A}"/>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95250</xdr:rowOff>
    </xdr:to>
    <xdr:sp macro="" textlink="">
      <xdr:nvSpPr>
        <xdr:cNvPr id="365603" name="Text Box 35" hidden="1">
          <a:extLst>
            <a:ext uri="{FF2B5EF4-FFF2-40B4-BE49-F238E27FC236}">
              <a16:creationId xmlns:a16="http://schemas.microsoft.com/office/drawing/2014/main" id="{67046F62-50DC-0F77-7A03-2F3F2C78BFE6}"/>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602" name="Text Box 34" hidden="1">
          <a:extLst>
            <a:ext uri="{FF2B5EF4-FFF2-40B4-BE49-F238E27FC236}">
              <a16:creationId xmlns:a16="http://schemas.microsoft.com/office/drawing/2014/main" id="{60592406-9086-C0DF-68D9-DBDB274D3049}"/>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120650</xdr:rowOff>
    </xdr:from>
    <xdr:to>
      <xdr:col>25</xdr:col>
      <xdr:colOff>76200</xdr:colOff>
      <xdr:row>21</xdr:row>
      <xdr:rowOff>76200</xdr:rowOff>
    </xdr:to>
    <xdr:sp macro="" textlink="">
      <xdr:nvSpPr>
        <xdr:cNvPr id="366596" name="Text Box 4" hidden="1">
          <a:extLst>
            <a:ext uri="{FF2B5EF4-FFF2-40B4-BE49-F238E27FC236}">
              <a16:creationId xmlns:a16="http://schemas.microsoft.com/office/drawing/2014/main" id="{E7675201-16B7-63DD-F4CE-08CF996AD7C5}"/>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95250</xdr:rowOff>
    </xdr:to>
    <xdr:sp macro="" textlink="">
      <xdr:nvSpPr>
        <xdr:cNvPr id="366595" name="Text Box 3" hidden="1">
          <a:extLst>
            <a:ext uri="{FF2B5EF4-FFF2-40B4-BE49-F238E27FC236}">
              <a16:creationId xmlns:a16="http://schemas.microsoft.com/office/drawing/2014/main" id="{198C5B28-EF1A-B1D3-B99F-F6C2F4CECEDD}"/>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6594" name="Text Box 2" hidden="1">
          <a:extLst>
            <a:ext uri="{FF2B5EF4-FFF2-40B4-BE49-F238E27FC236}">
              <a16:creationId xmlns:a16="http://schemas.microsoft.com/office/drawing/2014/main" id="{1D767B8B-EB61-43AA-78FA-4BE53DB11711}"/>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133350</xdr:colOff>
      <xdr:row>20</xdr:row>
      <xdr:rowOff>95250</xdr:rowOff>
    </xdr:from>
    <xdr:to>
      <xdr:col>35</xdr:col>
      <xdr:colOff>247650</xdr:colOff>
      <xdr:row>24</xdr:row>
      <xdr:rowOff>95250</xdr:rowOff>
    </xdr:to>
    <xdr:sp macro="" textlink="">
      <xdr:nvSpPr>
        <xdr:cNvPr id="366593" name="Text Box 1" hidden="1">
          <a:extLst>
            <a:ext uri="{FF2B5EF4-FFF2-40B4-BE49-F238E27FC236}">
              <a16:creationId xmlns:a16="http://schemas.microsoft.com/office/drawing/2014/main" id="{8DDB04C9-B491-5A70-49A5-E10380B0E439}"/>
            </a:ext>
          </a:extLst>
        </xdr:cNvPr>
        <xdr:cNvSpPr txBox="1">
          <a:spLocks noChangeArrowheads="1"/>
        </xdr:cNvSpPr>
      </xdr:nvSpPr>
      <xdr:spPr bwMode="auto">
        <a:xfrm>
          <a:off x="26587450" y="4229100"/>
          <a:ext cx="1435100" cy="730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120650</xdr:rowOff>
    </xdr:from>
    <xdr:to>
      <xdr:col>25</xdr:col>
      <xdr:colOff>76200</xdr:colOff>
      <xdr:row>21</xdr:row>
      <xdr:rowOff>76200</xdr:rowOff>
    </xdr:to>
    <xdr:sp macro="" textlink="">
      <xdr:nvSpPr>
        <xdr:cNvPr id="366600" name="Text Box 1032" hidden="1">
          <a:extLst>
            <a:ext uri="{FF2B5EF4-FFF2-40B4-BE49-F238E27FC236}">
              <a16:creationId xmlns:a16="http://schemas.microsoft.com/office/drawing/2014/main" id="{8275E840-0006-5A2F-82ED-5CA75CB4728F}"/>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95250</xdr:rowOff>
    </xdr:to>
    <xdr:sp macro="" textlink="">
      <xdr:nvSpPr>
        <xdr:cNvPr id="366599" name="Text Box 1031" hidden="1">
          <a:extLst>
            <a:ext uri="{FF2B5EF4-FFF2-40B4-BE49-F238E27FC236}">
              <a16:creationId xmlns:a16="http://schemas.microsoft.com/office/drawing/2014/main" id="{A528208D-6284-5EFE-E308-CB88115F6EBB}"/>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6598" name="Text Box 1030" hidden="1">
          <a:extLst>
            <a:ext uri="{FF2B5EF4-FFF2-40B4-BE49-F238E27FC236}">
              <a16:creationId xmlns:a16="http://schemas.microsoft.com/office/drawing/2014/main" id="{2B434C1C-FDCD-ABD8-FF8A-A942C7427957}"/>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133350</xdr:colOff>
      <xdr:row>20</xdr:row>
      <xdr:rowOff>95250</xdr:rowOff>
    </xdr:from>
    <xdr:to>
      <xdr:col>35</xdr:col>
      <xdr:colOff>247650</xdr:colOff>
      <xdr:row>24</xdr:row>
      <xdr:rowOff>95250</xdr:rowOff>
    </xdr:to>
    <xdr:sp macro="" textlink="">
      <xdr:nvSpPr>
        <xdr:cNvPr id="366597" name="Text Box 1029" hidden="1">
          <a:extLst>
            <a:ext uri="{FF2B5EF4-FFF2-40B4-BE49-F238E27FC236}">
              <a16:creationId xmlns:a16="http://schemas.microsoft.com/office/drawing/2014/main" id="{25B05381-C6DE-EF4B-6212-340C91EA9FB7}"/>
            </a:ext>
          </a:extLst>
        </xdr:cNvPr>
        <xdr:cNvSpPr txBox="1">
          <a:spLocks noChangeArrowheads="1"/>
        </xdr:cNvSpPr>
      </xdr:nvSpPr>
      <xdr:spPr bwMode="auto">
        <a:xfrm>
          <a:off x="26587450" y="4229100"/>
          <a:ext cx="1435100" cy="730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120650</xdr:rowOff>
    </xdr:from>
    <xdr:to>
      <xdr:col>25</xdr:col>
      <xdr:colOff>76200</xdr:colOff>
      <xdr:row>21</xdr:row>
      <xdr:rowOff>76200</xdr:rowOff>
    </xdr:to>
    <xdr:sp macro="" textlink="">
      <xdr:nvSpPr>
        <xdr:cNvPr id="366604" name="Text Box 1036" hidden="1">
          <a:extLst>
            <a:ext uri="{FF2B5EF4-FFF2-40B4-BE49-F238E27FC236}">
              <a16:creationId xmlns:a16="http://schemas.microsoft.com/office/drawing/2014/main" id="{967AC289-31FE-4790-89B9-77166A066040}"/>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95250</xdr:rowOff>
    </xdr:to>
    <xdr:sp macro="" textlink="">
      <xdr:nvSpPr>
        <xdr:cNvPr id="366603" name="Text Box 1035" hidden="1">
          <a:extLst>
            <a:ext uri="{FF2B5EF4-FFF2-40B4-BE49-F238E27FC236}">
              <a16:creationId xmlns:a16="http://schemas.microsoft.com/office/drawing/2014/main" id="{2326546A-F496-D889-35D7-37407EC5435E}"/>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6602" name="Text Box 1034" hidden="1">
          <a:extLst>
            <a:ext uri="{FF2B5EF4-FFF2-40B4-BE49-F238E27FC236}">
              <a16:creationId xmlns:a16="http://schemas.microsoft.com/office/drawing/2014/main" id="{6F48FBF4-B8D6-6A63-67F5-7BD64E788F16}"/>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133350</xdr:colOff>
      <xdr:row>20</xdr:row>
      <xdr:rowOff>95250</xdr:rowOff>
    </xdr:from>
    <xdr:to>
      <xdr:col>35</xdr:col>
      <xdr:colOff>247650</xdr:colOff>
      <xdr:row>24</xdr:row>
      <xdr:rowOff>95250</xdr:rowOff>
    </xdr:to>
    <xdr:sp macro="" textlink="">
      <xdr:nvSpPr>
        <xdr:cNvPr id="366601" name="Text Box 1033" hidden="1">
          <a:extLst>
            <a:ext uri="{FF2B5EF4-FFF2-40B4-BE49-F238E27FC236}">
              <a16:creationId xmlns:a16="http://schemas.microsoft.com/office/drawing/2014/main" id="{FABB22FA-88CA-70CD-40B2-AA81C368CF28}"/>
            </a:ext>
          </a:extLst>
        </xdr:cNvPr>
        <xdr:cNvSpPr txBox="1">
          <a:spLocks noChangeArrowheads="1"/>
        </xdr:cNvSpPr>
      </xdr:nvSpPr>
      <xdr:spPr bwMode="auto">
        <a:xfrm>
          <a:off x="26587450" y="4229100"/>
          <a:ext cx="1435100" cy="730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120650</xdr:rowOff>
    </xdr:from>
    <xdr:to>
      <xdr:col>25</xdr:col>
      <xdr:colOff>76200</xdr:colOff>
      <xdr:row>21</xdr:row>
      <xdr:rowOff>76200</xdr:rowOff>
    </xdr:to>
    <xdr:sp macro="" textlink="">
      <xdr:nvSpPr>
        <xdr:cNvPr id="366608" name="Text Box 1040" hidden="1">
          <a:extLst>
            <a:ext uri="{FF2B5EF4-FFF2-40B4-BE49-F238E27FC236}">
              <a16:creationId xmlns:a16="http://schemas.microsoft.com/office/drawing/2014/main" id="{1E81D015-01C7-91A2-C9B3-AF55AE08A60C}"/>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95250</xdr:rowOff>
    </xdr:to>
    <xdr:sp macro="" textlink="">
      <xdr:nvSpPr>
        <xdr:cNvPr id="366607" name="Text Box 1039" hidden="1">
          <a:extLst>
            <a:ext uri="{FF2B5EF4-FFF2-40B4-BE49-F238E27FC236}">
              <a16:creationId xmlns:a16="http://schemas.microsoft.com/office/drawing/2014/main" id="{F58B6BC0-3213-3BF6-30D1-67576F41184E}"/>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6606" name="Text Box 1038" hidden="1">
          <a:extLst>
            <a:ext uri="{FF2B5EF4-FFF2-40B4-BE49-F238E27FC236}">
              <a16:creationId xmlns:a16="http://schemas.microsoft.com/office/drawing/2014/main" id="{BE4DA6E8-9857-FEDB-2298-1C793B627B23}"/>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133350</xdr:colOff>
      <xdr:row>20</xdr:row>
      <xdr:rowOff>95250</xdr:rowOff>
    </xdr:from>
    <xdr:to>
      <xdr:col>35</xdr:col>
      <xdr:colOff>247650</xdr:colOff>
      <xdr:row>24</xdr:row>
      <xdr:rowOff>95250</xdr:rowOff>
    </xdr:to>
    <xdr:sp macro="" textlink="">
      <xdr:nvSpPr>
        <xdr:cNvPr id="366605" name="Text Box 1037" hidden="1">
          <a:extLst>
            <a:ext uri="{FF2B5EF4-FFF2-40B4-BE49-F238E27FC236}">
              <a16:creationId xmlns:a16="http://schemas.microsoft.com/office/drawing/2014/main" id="{5572ABB5-5873-07AA-5412-CBA1E613D9F0}"/>
            </a:ext>
          </a:extLst>
        </xdr:cNvPr>
        <xdr:cNvSpPr txBox="1">
          <a:spLocks noChangeArrowheads="1"/>
        </xdr:cNvSpPr>
      </xdr:nvSpPr>
      <xdr:spPr bwMode="auto">
        <a:xfrm>
          <a:off x="26587450" y="4229100"/>
          <a:ext cx="1435100" cy="730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120650</xdr:rowOff>
    </xdr:from>
    <xdr:to>
      <xdr:col>25</xdr:col>
      <xdr:colOff>76200</xdr:colOff>
      <xdr:row>21</xdr:row>
      <xdr:rowOff>76200</xdr:rowOff>
    </xdr:to>
    <xdr:sp macro="" textlink="">
      <xdr:nvSpPr>
        <xdr:cNvPr id="366612" name="Text Box 1044" hidden="1">
          <a:extLst>
            <a:ext uri="{FF2B5EF4-FFF2-40B4-BE49-F238E27FC236}">
              <a16:creationId xmlns:a16="http://schemas.microsoft.com/office/drawing/2014/main" id="{386D2D74-CC4D-7EAE-4A59-8DD6D0B330EF}"/>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95250</xdr:rowOff>
    </xdr:to>
    <xdr:sp macro="" textlink="">
      <xdr:nvSpPr>
        <xdr:cNvPr id="366611" name="Text Box 1043" hidden="1">
          <a:extLst>
            <a:ext uri="{FF2B5EF4-FFF2-40B4-BE49-F238E27FC236}">
              <a16:creationId xmlns:a16="http://schemas.microsoft.com/office/drawing/2014/main" id="{45A6E9E6-191A-C357-D3E3-BB6E5ABE4460}"/>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6610" name="Text Box 1042" hidden="1">
          <a:extLst>
            <a:ext uri="{FF2B5EF4-FFF2-40B4-BE49-F238E27FC236}">
              <a16:creationId xmlns:a16="http://schemas.microsoft.com/office/drawing/2014/main" id="{A6CD7237-42D9-1D20-F9E9-E22F8F27A8F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133350</xdr:colOff>
      <xdr:row>20</xdr:row>
      <xdr:rowOff>95250</xdr:rowOff>
    </xdr:from>
    <xdr:to>
      <xdr:col>35</xdr:col>
      <xdr:colOff>247650</xdr:colOff>
      <xdr:row>24</xdr:row>
      <xdr:rowOff>95250</xdr:rowOff>
    </xdr:to>
    <xdr:sp macro="" textlink="">
      <xdr:nvSpPr>
        <xdr:cNvPr id="366609" name="Text Box 1041" hidden="1">
          <a:extLst>
            <a:ext uri="{FF2B5EF4-FFF2-40B4-BE49-F238E27FC236}">
              <a16:creationId xmlns:a16="http://schemas.microsoft.com/office/drawing/2014/main" id="{57C7FCCE-116A-8452-69D2-817AEA5841CA}"/>
            </a:ext>
          </a:extLst>
        </xdr:cNvPr>
        <xdr:cNvSpPr txBox="1">
          <a:spLocks noChangeArrowheads="1"/>
        </xdr:cNvSpPr>
      </xdr:nvSpPr>
      <xdr:spPr bwMode="auto">
        <a:xfrm>
          <a:off x="26587450" y="4229100"/>
          <a:ext cx="1435100" cy="730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18</xdr:row>
      <xdr:rowOff>76200</xdr:rowOff>
    </xdr:from>
    <xdr:to>
      <xdr:col>25</xdr:col>
      <xdr:colOff>76200</xdr:colOff>
      <xdr:row>22</xdr:row>
      <xdr:rowOff>114300</xdr:rowOff>
    </xdr:to>
    <xdr:sp macro="" textlink="">
      <xdr:nvSpPr>
        <xdr:cNvPr id="366616" name="Text Box 1048" hidden="1">
          <a:extLst>
            <a:ext uri="{FF2B5EF4-FFF2-40B4-BE49-F238E27FC236}">
              <a16:creationId xmlns:a16="http://schemas.microsoft.com/office/drawing/2014/main" id="{DCECAF08-942B-7BBE-B6F8-A9542E6969C2}"/>
            </a:ext>
          </a:extLst>
        </xdr:cNvPr>
        <xdr:cNvSpPr txBox="1">
          <a:spLocks noChangeArrowheads="1"/>
        </xdr:cNvSpPr>
      </xdr:nvSpPr>
      <xdr:spPr bwMode="auto">
        <a:xfrm>
          <a:off x="19691350" y="3841750"/>
          <a:ext cx="1435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38100</xdr:rowOff>
    </xdr:to>
    <xdr:sp macro="" textlink="">
      <xdr:nvSpPr>
        <xdr:cNvPr id="366615" name="Text Box 1047" hidden="1">
          <a:extLst>
            <a:ext uri="{FF2B5EF4-FFF2-40B4-BE49-F238E27FC236}">
              <a16:creationId xmlns:a16="http://schemas.microsoft.com/office/drawing/2014/main" id="{F796CF67-55F4-91BB-8A14-753A131F26BC}"/>
            </a:ext>
          </a:extLst>
        </xdr:cNvPr>
        <xdr:cNvSpPr txBox="1">
          <a:spLocks noChangeArrowheads="1"/>
        </xdr:cNvSpPr>
      </xdr:nvSpPr>
      <xdr:spPr bwMode="auto">
        <a:xfrm>
          <a:off x="4578350" y="4394200"/>
          <a:ext cx="1447800" cy="711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22</xdr:row>
      <xdr:rowOff>76200</xdr:rowOff>
    </xdr:from>
    <xdr:to>
      <xdr:col>21</xdr:col>
      <xdr:colOff>152400</xdr:colOff>
      <xdr:row>26</xdr:row>
      <xdr:rowOff>76200</xdr:rowOff>
    </xdr:to>
    <xdr:sp macro="" textlink="">
      <xdr:nvSpPr>
        <xdr:cNvPr id="366614" name="Text Box 1046" hidden="1">
          <a:extLst>
            <a:ext uri="{FF2B5EF4-FFF2-40B4-BE49-F238E27FC236}">
              <a16:creationId xmlns:a16="http://schemas.microsoft.com/office/drawing/2014/main" id="{9D789E15-48A4-32C6-5D91-D4734496723B}"/>
            </a:ext>
          </a:extLst>
        </xdr:cNvPr>
        <xdr:cNvSpPr txBox="1">
          <a:spLocks noChangeArrowheads="1"/>
        </xdr:cNvSpPr>
      </xdr:nvSpPr>
      <xdr:spPr bwMode="auto">
        <a:xfrm>
          <a:off x="16764000" y="457835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133350</xdr:colOff>
      <xdr:row>21</xdr:row>
      <xdr:rowOff>95250</xdr:rowOff>
    </xdr:from>
    <xdr:to>
      <xdr:col>35</xdr:col>
      <xdr:colOff>247650</xdr:colOff>
      <xdr:row>25</xdr:row>
      <xdr:rowOff>38100</xdr:rowOff>
    </xdr:to>
    <xdr:sp macro="" textlink="">
      <xdr:nvSpPr>
        <xdr:cNvPr id="366613" name="Text Box 1045" hidden="1">
          <a:extLst>
            <a:ext uri="{FF2B5EF4-FFF2-40B4-BE49-F238E27FC236}">
              <a16:creationId xmlns:a16="http://schemas.microsoft.com/office/drawing/2014/main" id="{495F8012-5056-26DB-2289-920D8A34C629}"/>
            </a:ext>
          </a:extLst>
        </xdr:cNvPr>
        <xdr:cNvSpPr txBox="1">
          <a:spLocks noChangeArrowheads="1"/>
        </xdr:cNvSpPr>
      </xdr:nvSpPr>
      <xdr:spPr bwMode="auto">
        <a:xfrm>
          <a:off x="26587450" y="4413250"/>
          <a:ext cx="1435100" cy="692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editAs="absolute">
    <xdr:from>
      <xdr:col>2</xdr:col>
      <xdr:colOff>38100</xdr:colOff>
      <xdr:row>20</xdr:row>
      <xdr:rowOff>38100</xdr:rowOff>
    </xdr:from>
    <xdr:to>
      <xdr:col>3</xdr:col>
      <xdr:colOff>609600</xdr:colOff>
      <xdr:row>25</xdr:row>
      <xdr:rowOff>103717</xdr:rowOff>
    </xdr:to>
    <xdr:sp macro="" textlink="">
      <xdr:nvSpPr>
        <xdr:cNvPr id="2" name="Text Box 1025" hidden="1">
          <a:extLst>
            <a:ext uri="{FF2B5EF4-FFF2-40B4-BE49-F238E27FC236}">
              <a16:creationId xmlns:a16="http://schemas.microsoft.com/office/drawing/2014/main" id="{ECBB749B-8B56-4FEE-86FD-605AB42E077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3" name="Text Box 3" hidden="1">
          <a:extLst>
            <a:ext uri="{FF2B5EF4-FFF2-40B4-BE49-F238E27FC236}">
              <a16:creationId xmlns:a16="http://schemas.microsoft.com/office/drawing/2014/main" id="{743577EB-014D-49F1-BF3E-055AFC35F59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3000E331-2DB5-4881-86E7-2AC241D5C20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5" name="Text Box 4" hidden="1">
          <a:extLst>
            <a:ext uri="{FF2B5EF4-FFF2-40B4-BE49-F238E27FC236}">
              <a16:creationId xmlns:a16="http://schemas.microsoft.com/office/drawing/2014/main" id="{6926F21E-62E9-4EEA-9B3C-58F27AFC658D}"/>
            </a:ext>
          </a:extLst>
        </xdr:cNvPr>
        <xdr:cNvSpPr txBox="1">
          <a:spLocks noChangeArrowheads="1"/>
        </xdr:cNvSpPr>
      </xdr:nvSpPr>
      <xdr:spPr bwMode="auto">
        <a:xfrm>
          <a:off x="4572000" y="4361815"/>
          <a:ext cx="1447800" cy="74252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CAD8A8AB-337C-4100-9FC8-DA225D3F58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7" name="Text Box 4" hidden="1">
          <a:extLst>
            <a:ext uri="{FF2B5EF4-FFF2-40B4-BE49-F238E27FC236}">
              <a16:creationId xmlns:a16="http://schemas.microsoft.com/office/drawing/2014/main" id="{94355D08-E797-4AAB-B233-34CB6E0B40E7}"/>
            </a:ext>
          </a:extLst>
        </xdr:cNvPr>
        <xdr:cNvSpPr txBox="1">
          <a:spLocks noChangeArrowheads="1"/>
        </xdr:cNvSpPr>
      </xdr:nvSpPr>
      <xdr:spPr bwMode="auto">
        <a:xfrm>
          <a:off x="4572000" y="4361815"/>
          <a:ext cx="1447800" cy="7425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AE680059-4F6B-4C73-85B7-5A1F34A33F2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9" name="Text Box 4" hidden="1">
          <a:extLst>
            <a:ext uri="{FF2B5EF4-FFF2-40B4-BE49-F238E27FC236}">
              <a16:creationId xmlns:a16="http://schemas.microsoft.com/office/drawing/2014/main" id="{F0E07FDB-6EE7-4507-90A8-91297DA61B77}"/>
            </a:ext>
          </a:extLst>
        </xdr:cNvPr>
        <xdr:cNvSpPr txBox="1">
          <a:spLocks noChangeArrowheads="1"/>
        </xdr:cNvSpPr>
      </xdr:nvSpPr>
      <xdr:spPr bwMode="auto">
        <a:xfrm>
          <a:off x="4572000" y="4371975"/>
          <a:ext cx="1447800" cy="73490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 name="Text Box 5" hidden="1">
          <a:extLst>
            <a:ext uri="{FF2B5EF4-FFF2-40B4-BE49-F238E27FC236}">
              <a16:creationId xmlns:a16="http://schemas.microsoft.com/office/drawing/2014/main" id="{4E87788B-D118-475E-B17A-D66A6CBA5C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11" name="Text Box 4" hidden="1">
          <a:extLst>
            <a:ext uri="{FF2B5EF4-FFF2-40B4-BE49-F238E27FC236}">
              <a16:creationId xmlns:a16="http://schemas.microsoft.com/office/drawing/2014/main" id="{BD159F8E-BA8E-4B32-88A8-B7A9508B8022}"/>
            </a:ext>
          </a:extLst>
        </xdr:cNvPr>
        <xdr:cNvSpPr txBox="1">
          <a:spLocks noChangeArrowheads="1"/>
        </xdr:cNvSpPr>
      </xdr:nvSpPr>
      <xdr:spPr bwMode="auto">
        <a:xfrm>
          <a:off x="4572000" y="4361815"/>
          <a:ext cx="1447800" cy="7234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2" name="Text Box 5" hidden="1">
          <a:extLst>
            <a:ext uri="{FF2B5EF4-FFF2-40B4-BE49-F238E27FC236}">
              <a16:creationId xmlns:a16="http://schemas.microsoft.com/office/drawing/2014/main" id="{C50EB2B3-49BC-4BE4-A378-DB2B7579C5A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13" name="Text Box 4" hidden="1">
          <a:extLst>
            <a:ext uri="{FF2B5EF4-FFF2-40B4-BE49-F238E27FC236}">
              <a16:creationId xmlns:a16="http://schemas.microsoft.com/office/drawing/2014/main" id="{2735B47E-E903-474E-97BC-055FB4C05D26}"/>
            </a:ext>
          </a:extLst>
        </xdr:cNvPr>
        <xdr:cNvSpPr txBox="1">
          <a:spLocks noChangeArrowheads="1"/>
        </xdr:cNvSpPr>
      </xdr:nvSpPr>
      <xdr:spPr bwMode="auto">
        <a:xfrm>
          <a:off x="4572000" y="4352925"/>
          <a:ext cx="1447800" cy="7323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4" name="Text Box 6" hidden="1">
          <a:extLst>
            <a:ext uri="{FF2B5EF4-FFF2-40B4-BE49-F238E27FC236}">
              <a16:creationId xmlns:a16="http://schemas.microsoft.com/office/drawing/2014/main" id="{4AF253FC-3F46-4451-B47D-448ECEF3034B}"/>
            </a:ext>
          </a:extLst>
        </xdr:cNvPr>
        <xdr:cNvSpPr txBox="1">
          <a:spLocks noChangeArrowheads="1"/>
        </xdr:cNvSpPr>
      </xdr:nvSpPr>
      <xdr:spPr bwMode="auto">
        <a:xfrm>
          <a:off x="4533900" y="4191000"/>
          <a:ext cx="1295400" cy="78951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5" name="Text Box 1" hidden="1">
          <a:extLst>
            <a:ext uri="{FF2B5EF4-FFF2-40B4-BE49-F238E27FC236}">
              <a16:creationId xmlns:a16="http://schemas.microsoft.com/office/drawing/2014/main" id="{35473ED7-2342-4262-A85C-D53966C4D41E}"/>
            </a:ext>
          </a:extLst>
        </xdr:cNvPr>
        <xdr:cNvSpPr txBox="1">
          <a:spLocks noChangeArrowheads="1"/>
        </xdr:cNvSpPr>
      </xdr:nvSpPr>
      <xdr:spPr bwMode="auto">
        <a:xfrm>
          <a:off x="4533900" y="4191000"/>
          <a:ext cx="1295400" cy="78951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16" name="Text Box 1026" hidden="1">
          <a:extLst>
            <a:ext uri="{FF2B5EF4-FFF2-40B4-BE49-F238E27FC236}">
              <a16:creationId xmlns:a16="http://schemas.microsoft.com/office/drawing/2014/main" id="{A5955CC3-AA40-414C-BE42-64CFEE72049E}"/>
            </a:ext>
          </a:extLst>
        </xdr:cNvPr>
        <xdr:cNvSpPr txBox="1">
          <a:spLocks noChangeArrowheads="1"/>
        </xdr:cNvSpPr>
      </xdr:nvSpPr>
      <xdr:spPr bwMode="auto">
        <a:xfrm>
          <a:off x="4533900" y="4179570"/>
          <a:ext cx="1295400" cy="80094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7" name="Text Box 3" hidden="1">
          <a:extLst>
            <a:ext uri="{FF2B5EF4-FFF2-40B4-BE49-F238E27FC236}">
              <a16:creationId xmlns:a16="http://schemas.microsoft.com/office/drawing/2014/main" id="{057B7E9E-A5CF-414C-AB79-489B995413F3}"/>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8" name="Text Box 3" hidden="1">
          <a:extLst>
            <a:ext uri="{FF2B5EF4-FFF2-40B4-BE49-F238E27FC236}">
              <a16:creationId xmlns:a16="http://schemas.microsoft.com/office/drawing/2014/main" id="{83A6A10F-6E47-4B7B-B991-BDB83C381728}"/>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9" name="Text Box 3" hidden="1">
          <a:extLst>
            <a:ext uri="{FF2B5EF4-FFF2-40B4-BE49-F238E27FC236}">
              <a16:creationId xmlns:a16="http://schemas.microsoft.com/office/drawing/2014/main" id="{1C09CD8D-D2F3-49EA-B466-33E2F7A13A55}"/>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20" name="Text Box 3" hidden="1">
          <a:extLst>
            <a:ext uri="{FF2B5EF4-FFF2-40B4-BE49-F238E27FC236}">
              <a16:creationId xmlns:a16="http://schemas.microsoft.com/office/drawing/2014/main" id="{C8380F29-7F6C-4A45-8D9E-412E9730175D}"/>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870B1502-DA5E-4AA6-AEAD-009562DD9AE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2" name="Text Box 4" hidden="1">
          <a:extLst>
            <a:ext uri="{FF2B5EF4-FFF2-40B4-BE49-F238E27FC236}">
              <a16:creationId xmlns:a16="http://schemas.microsoft.com/office/drawing/2014/main" id="{96469756-4942-4D9F-A3E9-36E4E8460246}"/>
            </a:ext>
          </a:extLst>
        </xdr:cNvPr>
        <xdr:cNvSpPr txBox="1">
          <a:spLocks noChangeArrowheads="1"/>
        </xdr:cNvSpPr>
      </xdr:nvSpPr>
      <xdr:spPr bwMode="auto">
        <a:xfrm>
          <a:off x="4572000" y="7459133"/>
          <a:ext cx="1447800" cy="71578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8C0593E5-DD66-42FF-B9CA-5009E8F954B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4" name="Text Box 4" hidden="1">
          <a:extLst>
            <a:ext uri="{FF2B5EF4-FFF2-40B4-BE49-F238E27FC236}">
              <a16:creationId xmlns:a16="http://schemas.microsoft.com/office/drawing/2014/main" id="{8335CD08-C622-44E1-B3B0-66ED9F4B131E}"/>
            </a:ext>
          </a:extLst>
        </xdr:cNvPr>
        <xdr:cNvSpPr txBox="1">
          <a:spLocks noChangeArrowheads="1"/>
        </xdr:cNvSpPr>
      </xdr:nvSpPr>
      <xdr:spPr bwMode="auto">
        <a:xfrm>
          <a:off x="4572000" y="7459133"/>
          <a:ext cx="1447800" cy="71578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5" name="Text Box 3" hidden="1">
          <a:extLst>
            <a:ext uri="{FF2B5EF4-FFF2-40B4-BE49-F238E27FC236}">
              <a16:creationId xmlns:a16="http://schemas.microsoft.com/office/drawing/2014/main" id="{18DB5D99-62B7-4DCC-9847-94B4BE73B6FC}"/>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640F3FD6-AAD6-4DCC-9785-93B47809A6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7" name="Text Box 4" hidden="1">
          <a:extLst>
            <a:ext uri="{FF2B5EF4-FFF2-40B4-BE49-F238E27FC236}">
              <a16:creationId xmlns:a16="http://schemas.microsoft.com/office/drawing/2014/main" id="{6FB127F6-C68E-4846-BF99-84F8D0C55A27}"/>
            </a:ext>
          </a:extLst>
        </xdr:cNvPr>
        <xdr:cNvSpPr txBox="1">
          <a:spLocks noChangeArrowheads="1"/>
        </xdr:cNvSpPr>
      </xdr:nvSpPr>
      <xdr:spPr bwMode="auto">
        <a:xfrm>
          <a:off x="19573875" y="3667125"/>
          <a:ext cx="13239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5" hidden="1">
          <a:extLst>
            <a:ext uri="{FF2B5EF4-FFF2-40B4-BE49-F238E27FC236}">
              <a16:creationId xmlns:a16="http://schemas.microsoft.com/office/drawing/2014/main" id="{8A5CE19F-A7BA-41CE-A024-CC51F8DE846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9" name="Text Box 4" hidden="1">
          <a:extLst>
            <a:ext uri="{FF2B5EF4-FFF2-40B4-BE49-F238E27FC236}">
              <a16:creationId xmlns:a16="http://schemas.microsoft.com/office/drawing/2014/main" id="{B3577A04-62DF-464F-BDFC-379BD87178C7}"/>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5" hidden="1">
          <a:extLst>
            <a:ext uri="{FF2B5EF4-FFF2-40B4-BE49-F238E27FC236}">
              <a16:creationId xmlns:a16="http://schemas.microsoft.com/office/drawing/2014/main" id="{B64C5363-A72F-4202-826B-93221CA1B3D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1" name="Text Box 4" hidden="1">
          <a:extLst>
            <a:ext uri="{FF2B5EF4-FFF2-40B4-BE49-F238E27FC236}">
              <a16:creationId xmlns:a16="http://schemas.microsoft.com/office/drawing/2014/main" id="{8239C873-D2F7-4041-B370-242F389270F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9" hidden="1">
          <a:extLst>
            <a:ext uri="{FF2B5EF4-FFF2-40B4-BE49-F238E27FC236}">
              <a16:creationId xmlns:a16="http://schemas.microsoft.com/office/drawing/2014/main" id="{D60EEB46-ED75-4735-949B-0643CFDC93B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3" name="Text Box 8" hidden="1">
          <a:extLst>
            <a:ext uri="{FF2B5EF4-FFF2-40B4-BE49-F238E27FC236}">
              <a16:creationId xmlns:a16="http://schemas.microsoft.com/office/drawing/2014/main" id="{935C3AC4-A3E0-4A74-93AB-845A4CA67C8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7" hidden="1">
          <a:extLst>
            <a:ext uri="{FF2B5EF4-FFF2-40B4-BE49-F238E27FC236}">
              <a16:creationId xmlns:a16="http://schemas.microsoft.com/office/drawing/2014/main" id="{F9A7F44B-419B-455B-AC1B-46CC34E25B6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5" name="Text Box 6" hidden="1">
          <a:extLst>
            <a:ext uri="{FF2B5EF4-FFF2-40B4-BE49-F238E27FC236}">
              <a16:creationId xmlns:a16="http://schemas.microsoft.com/office/drawing/2014/main" id="{E7BA1937-2D57-44FF-8330-27503E636D7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9CAEF361-DD07-4E9B-8C35-3B567AE1592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7" name="Text Box 4" hidden="1">
          <a:extLst>
            <a:ext uri="{FF2B5EF4-FFF2-40B4-BE49-F238E27FC236}">
              <a16:creationId xmlns:a16="http://schemas.microsoft.com/office/drawing/2014/main" id="{806F69AC-0D09-4CC8-8C5C-3742A17A213F}"/>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9" hidden="1">
          <a:extLst>
            <a:ext uri="{FF2B5EF4-FFF2-40B4-BE49-F238E27FC236}">
              <a16:creationId xmlns:a16="http://schemas.microsoft.com/office/drawing/2014/main" id="{C70D3136-0B89-4946-931A-2A13B476252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9" name="Text Box 8" hidden="1">
          <a:extLst>
            <a:ext uri="{FF2B5EF4-FFF2-40B4-BE49-F238E27FC236}">
              <a16:creationId xmlns:a16="http://schemas.microsoft.com/office/drawing/2014/main" id="{099B51A5-22B5-4D1A-AA94-08CDB91C847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7" hidden="1">
          <a:extLst>
            <a:ext uri="{FF2B5EF4-FFF2-40B4-BE49-F238E27FC236}">
              <a16:creationId xmlns:a16="http://schemas.microsoft.com/office/drawing/2014/main" id="{90AD1CC4-BC6D-4DB6-96D6-006F37B51572}"/>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1" name="Text Box 6" hidden="1">
          <a:extLst>
            <a:ext uri="{FF2B5EF4-FFF2-40B4-BE49-F238E27FC236}">
              <a16:creationId xmlns:a16="http://schemas.microsoft.com/office/drawing/2014/main" id="{94405316-7CE4-4D2C-98AE-05D9747F90D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72EA4791-6467-4046-87A8-A848F283BC1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3" name="Text Box 4" hidden="1">
          <a:extLst>
            <a:ext uri="{FF2B5EF4-FFF2-40B4-BE49-F238E27FC236}">
              <a16:creationId xmlns:a16="http://schemas.microsoft.com/office/drawing/2014/main" id="{1F319975-7685-4F5F-B812-649ABADB35D3}"/>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4" name="Text Box 5" hidden="1">
          <a:extLst>
            <a:ext uri="{FF2B5EF4-FFF2-40B4-BE49-F238E27FC236}">
              <a16:creationId xmlns:a16="http://schemas.microsoft.com/office/drawing/2014/main" id="{1821865F-6519-482B-A655-B1726342441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5" name="Text Box 4" hidden="1">
          <a:extLst>
            <a:ext uri="{FF2B5EF4-FFF2-40B4-BE49-F238E27FC236}">
              <a16:creationId xmlns:a16="http://schemas.microsoft.com/office/drawing/2014/main" id="{D2E4AE40-3777-46F4-8265-1F6224032D29}"/>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6" name="Text Box 5" hidden="1">
          <a:extLst>
            <a:ext uri="{FF2B5EF4-FFF2-40B4-BE49-F238E27FC236}">
              <a16:creationId xmlns:a16="http://schemas.microsoft.com/office/drawing/2014/main" id="{E9D1E4EF-D5BB-4D4E-951B-96CE829BE0A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7" name="Text Box 4" hidden="1">
          <a:extLst>
            <a:ext uri="{FF2B5EF4-FFF2-40B4-BE49-F238E27FC236}">
              <a16:creationId xmlns:a16="http://schemas.microsoft.com/office/drawing/2014/main" id="{22262148-4E9F-490F-919A-2D69BE6347A1}"/>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8" name="Text Box 5" hidden="1">
          <a:extLst>
            <a:ext uri="{FF2B5EF4-FFF2-40B4-BE49-F238E27FC236}">
              <a16:creationId xmlns:a16="http://schemas.microsoft.com/office/drawing/2014/main" id="{C1FED71C-8C31-4499-89CE-B7E594B1F35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9" name="Text Box 4" hidden="1">
          <a:extLst>
            <a:ext uri="{FF2B5EF4-FFF2-40B4-BE49-F238E27FC236}">
              <a16:creationId xmlns:a16="http://schemas.microsoft.com/office/drawing/2014/main" id="{45084DBE-72B6-4B69-93AE-C584D4E1C67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0" name="Text Box 5" hidden="1">
          <a:extLst>
            <a:ext uri="{FF2B5EF4-FFF2-40B4-BE49-F238E27FC236}">
              <a16:creationId xmlns:a16="http://schemas.microsoft.com/office/drawing/2014/main" id="{280C5053-1D24-46A9-AFA0-17F3C3E103C6}"/>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1" name="Text Box 4" hidden="1">
          <a:extLst>
            <a:ext uri="{FF2B5EF4-FFF2-40B4-BE49-F238E27FC236}">
              <a16:creationId xmlns:a16="http://schemas.microsoft.com/office/drawing/2014/main" id="{87E6BC22-8546-44C1-827E-58C74BF059B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2" name="Text Box 5" hidden="1">
          <a:extLst>
            <a:ext uri="{FF2B5EF4-FFF2-40B4-BE49-F238E27FC236}">
              <a16:creationId xmlns:a16="http://schemas.microsoft.com/office/drawing/2014/main" id="{C8EB841C-9E05-4B1C-9250-AE5E0D786C8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3" name="Text Box 4" hidden="1">
          <a:extLst>
            <a:ext uri="{FF2B5EF4-FFF2-40B4-BE49-F238E27FC236}">
              <a16:creationId xmlns:a16="http://schemas.microsoft.com/office/drawing/2014/main" id="{D76CC649-7924-4DFF-B598-48807EEB394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4" name="Text Box 4" hidden="1">
          <a:extLst>
            <a:ext uri="{FF2B5EF4-FFF2-40B4-BE49-F238E27FC236}">
              <a16:creationId xmlns:a16="http://schemas.microsoft.com/office/drawing/2014/main" id="{6500A06E-E7C3-420F-A9DC-A7ECE4E9A243}"/>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5" name="Text Box 3" hidden="1">
          <a:extLst>
            <a:ext uri="{FF2B5EF4-FFF2-40B4-BE49-F238E27FC236}">
              <a16:creationId xmlns:a16="http://schemas.microsoft.com/office/drawing/2014/main" id="{956B44C7-F651-4277-95F5-B3A742647C7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56" name="Text Box 2" hidden="1">
          <a:extLst>
            <a:ext uri="{FF2B5EF4-FFF2-40B4-BE49-F238E27FC236}">
              <a16:creationId xmlns:a16="http://schemas.microsoft.com/office/drawing/2014/main" id="{EE904E9D-7EF9-4869-ABD9-AE48850E0562}"/>
            </a:ext>
          </a:extLst>
        </xdr:cNvPr>
        <xdr:cNvSpPr txBox="1">
          <a:spLocks noChangeArrowheads="1"/>
        </xdr:cNvSpPr>
      </xdr:nvSpPr>
      <xdr:spPr bwMode="auto">
        <a:xfrm>
          <a:off x="4514850" y="4391025"/>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57" name="Text Box 1" hidden="1">
          <a:extLst>
            <a:ext uri="{FF2B5EF4-FFF2-40B4-BE49-F238E27FC236}">
              <a16:creationId xmlns:a16="http://schemas.microsoft.com/office/drawing/2014/main" id="{09754733-3330-4F88-ABD3-A8CF2406792A}"/>
            </a:ext>
          </a:extLst>
        </xdr:cNvPr>
        <xdr:cNvSpPr txBox="1">
          <a:spLocks noChangeArrowheads="1"/>
        </xdr:cNvSpPr>
      </xdr:nvSpPr>
      <xdr:spPr bwMode="auto">
        <a:xfrm>
          <a:off x="16735425" y="4191000"/>
          <a:ext cx="14287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8" name="Text Box 1032" hidden="1">
          <a:extLst>
            <a:ext uri="{FF2B5EF4-FFF2-40B4-BE49-F238E27FC236}">
              <a16:creationId xmlns:a16="http://schemas.microsoft.com/office/drawing/2014/main" id="{468A70D8-57F8-4C4A-8C8E-2847E024DD5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9" name="Text Box 1031" hidden="1">
          <a:extLst>
            <a:ext uri="{FF2B5EF4-FFF2-40B4-BE49-F238E27FC236}">
              <a16:creationId xmlns:a16="http://schemas.microsoft.com/office/drawing/2014/main" id="{C87CB2BF-5434-428F-A432-0D91DC0BB0A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0" name="Text Box 1029" hidden="1">
          <a:extLst>
            <a:ext uri="{FF2B5EF4-FFF2-40B4-BE49-F238E27FC236}">
              <a16:creationId xmlns:a16="http://schemas.microsoft.com/office/drawing/2014/main" id="{BB4F5034-7A42-4C0E-B89D-F94658A4DC20}"/>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1" name="Text Box 1035" hidden="1">
          <a:extLst>
            <a:ext uri="{FF2B5EF4-FFF2-40B4-BE49-F238E27FC236}">
              <a16:creationId xmlns:a16="http://schemas.microsoft.com/office/drawing/2014/main" id="{01B086A1-DAD1-48E2-855E-A2021E55DE8D}"/>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2" name="Text Box 1034" hidden="1">
          <a:extLst>
            <a:ext uri="{FF2B5EF4-FFF2-40B4-BE49-F238E27FC236}">
              <a16:creationId xmlns:a16="http://schemas.microsoft.com/office/drawing/2014/main" id="{10DE6AB9-ED04-481E-9CBC-287F19B9E0D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3" name="Text Box 1033" hidden="1">
          <a:extLst>
            <a:ext uri="{FF2B5EF4-FFF2-40B4-BE49-F238E27FC236}">
              <a16:creationId xmlns:a16="http://schemas.microsoft.com/office/drawing/2014/main" id="{B78C0C4D-1250-456D-8542-417EC5DA38F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4" name="Text Box 1038" hidden="1">
          <a:extLst>
            <a:ext uri="{FF2B5EF4-FFF2-40B4-BE49-F238E27FC236}">
              <a16:creationId xmlns:a16="http://schemas.microsoft.com/office/drawing/2014/main" id="{C4ACEB07-B68B-4A82-AF31-8B2F659241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5" name="Text Box 1037" hidden="1">
          <a:extLst>
            <a:ext uri="{FF2B5EF4-FFF2-40B4-BE49-F238E27FC236}">
              <a16:creationId xmlns:a16="http://schemas.microsoft.com/office/drawing/2014/main" id="{14A91203-D8E4-47E9-BD31-B3CFD6AD86F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6" name="Text Box 1036" hidden="1">
          <a:extLst>
            <a:ext uri="{FF2B5EF4-FFF2-40B4-BE49-F238E27FC236}">
              <a16:creationId xmlns:a16="http://schemas.microsoft.com/office/drawing/2014/main" id="{2E171847-604A-40C1-B709-CB7CB986340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7" name="Text Box 1040" hidden="1">
          <a:extLst>
            <a:ext uri="{FF2B5EF4-FFF2-40B4-BE49-F238E27FC236}">
              <a16:creationId xmlns:a16="http://schemas.microsoft.com/office/drawing/2014/main" id="{0EAE56F9-0D04-4B98-B16E-1F8CCB30163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21</xdr:row>
      <xdr:rowOff>76200</xdr:rowOff>
    </xdr:from>
    <xdr:to>
      <xdr:col>20</xdr:col>
      <xdr:colOff>0</xdr:colOff>
      <xdr:row>25</xdr:row>
      <xdr:rowOff>76200</xdr:rowOff>
    </xdr:to>
    <xdr:sp macro="" textlink="">
      <xdr:nvSpPr>
        <xdr:cNvPr id="68" name="Text Box 1039" hidden="1">
          <a:extLst>
            <a:ext uri="{FF2B5EF4-FFF2-40B4-BE49-F238E27FC236}">
              <a16:creationId xmlns:a16="http://schemas.microsoft.com/office/drawing/2014/main" id="{AB926DBD-38CB-42A2-A78B-FB0739C8E0BC}"/>
            </a:ext>
          </a:extLst>
        </xdr:cNvPr>
        <xdr:cNvSpPr txBox="1">
          <a:spLocks noChangeArrowheads="1"/>
        </xdr:cNvSpPr>
      </xdr:nvSpPr>
      <xdr:spPr bwMode="auto">
        <a:xfrm>
          <a:off x="16735425" y="4352925"/>
          <a:ext cx="14097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69" name="Text Box 1042" hidden="1">
          <a:extLst>
            <a:ext uri="{FF2B5EF4-FFF2-40B4-BE49-F238E27FC236}">
              <a16:creationId xmlns:a16="http://schemas.microsoft.com/office/drawing/2014/main" id="{8329283A-8087-4C18-A9BD-563DDEB04F15}"/>
            </a:ext>
          </a:extLst>
        </xdr:cNvPr>
        <xdr:cNvSpPr txBox="1">
          <a:spLocks noChangeArrowheads="1"/>
        </xdr:cNvSpPr>
      </xdr:nvSpPr>
      <xdr:spPr bwMode="auto">
        <a:xfrm>
          <a:off x="4533900" y="419100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695325</xdr:colOff>
      <xdr:row>17</xdr:row>
      <xdr:rowOff>114300</xdr:rowOff>
    </xdr:from>
    <xdr:to>
      <xdr:col>23</xdr:col>
      <xdr:colOff>514350</xdr:colOff>
      <xdr:row>22</xdr:row>
      <xdr:rowOff>0</xdr:rowOff>
    </xdr:to>
    <xdr:sp macro="" textlink="">
      <xdr:nvSpPr>
        <xdr:cNvPr id="305153" name="Text Box 1025" hidden="1">
          <a:extLst>
            <a:ext uri="{FF2B5EF4-FFF2-40B4-BE49-F238E27FC236}">
              <a16:creationId xmlns:a16="http://schemas.microsoft.com/office/drawing/2014/main" id="{8A19B203-8A4B-4469-8F8E-140A390E820F}"/>
            </a:ext>
          </a:extLst>
        </xdr:cNvPr>
        <xdr:cNvSpPr txBox="1">
          <a:spLocks noChangeArrowheads="1"/>
        </xdr:cNvSpPr>
      </xdr:nvSpPr>
      <xdr:spPr bwMode="auto">
        <a:xfrm>
          <a:off x="18783300" y="374332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20</xdr:row>
      <xdr:rowOff>114300</xdr:rowOff>
    </xdr:from>
    <xdr:to>
      <xdr:col>3</xdr:col>
      <xdr:colOff>609600</xdr:colOff>
      <xdr:row>24</xdr:row>
      <xdr:rowOff>161925</xdr:rowOff>
    </xdr:to>
    <xdr:sp macro="" textlink="">
      <xdr:nvSpPr>
        <xdr:cNvPr id="305154" name="Text Box 1026" hidden="1">
          <a:extLst>
            <a:ext uri="{FF2B5EF4-FFF2-40B4-BE49-F238E27FC236}">
              <a16:creationId xmlns:a16="http://schemas.microsoft.com/office/drawing/2014/main" id="{179AB7F1-8982-40B4-9EDB-A6D528CB9452}"/>
            </a:ext>
          </a:extLst>
        </xdr:cNvPr>
        <xdr:cNvSpPr txBox="1">
          <a:spLocks noChangeArrowheads="1"/>
        </xdr:cNvSpPr>
      </xdr:nvSpPr>
      <xdr:spPr bwMode="auto">
        <a:xfrm>
          <a:off x="4352925" y="4295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504825</xdr:colOff>
      <xdr:row>21</xdr:row>
      <xdr:rowOff>114300</xdr:rowOff>
    </xdr:from>
    <xdr:to>
      <xdr:col>19</xdr:col>
      <xdr:colOff>514350</xdr:colOff>
      <xdr:row>25</xdr:row>
      <xdr:rowOff>161925</xdr:rowOff>
    </xdr:to>
    <xdr:sp macro="" textlink="">
      <xdr:nvSpPr>
        <xdr:cNvPr id="305155" name="Text Box 1027" hidden="1">
          <a:extLst>
            <a:ext uri="{FF2B5EF4-FFF2-40B4-BE49-F238E27FC236}">
              <a16:creationId xmlns:a16="http://schemas.microsoft.com/office/drawing/2014/main" id="{7B5117E5-9501-4A02-9D64-D4BC0ED9B360}"/>
            </a:ext>
          </a:extLst>
        </xdr:cNvPr>
        <xdr:cNvSpPr txBox="1">
          <a:spLocks noChangeArrowheads="1"/>
        </xdr:cNvSpPr>
      </xdr:nvSpPr>
      <xdr:spPr bwMode="auto">
        <a:xfrm>
          <a:off x="15982950" y="448627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58" name="Text Box 1030" hidden="1">
          <a:extLst>
            <a:ext uri="{FF2B5EF4-FFF2-40B4-BE49-F238E27FC236}">
              <a16:creationId xmlns:a16="http://schemas.microsoft.com/office/drawing/2014/main" id="{F4133E9F-DBCE-4536-867B-F8F3CC3EF09D}"/>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57" name="Text Box 1029" hidden="1">
          <a:extLst>
            <a:ext uri="{FF2B5EF4-FFF2-40B4-BE49-F238E27FC236}">
              <a16:creationId xmlns:a16="http://schemas.microsoft.com/office/drawing/2014/main" id="{3C232E9E-D919-490B-9ADD-6F64FAAC5221}"/>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6" name="Text Box 1028" hidden="1">
          <a:extLst>
            <a:ext uri="{FF2B5EF4-FFF2-40B4-BE49-F238E27FC236}">
              <a16:creationId xmlns:a16="http://schemas.microsoft.com/office/drawing/2014/main" id="{AEE9F60E-9602-4EA9-BA7F-C7DA6C41E869}"/>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1" name="Text Box 1033" hidden="1">
          <a:extLst>
            <a:ext uri="{FF2B5EF4-FFF2-40B4-BE49-F238E27FC236}">
              <a16:creationId xmlns:a16="http://schemas.microsoft.com/office/drawing/2014/main" id="{53AC921C-079B-429A-B92C-27CA4187C6D5}"/>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0" name="Text Box 1032" hidden="1">
          <a:extLst>
            <a:ext uri="{FF2B5EF4-FFF2-40B4-BE49-F238E27FC236}">
              <a16:creationId xmlns:a16="http://schemas.microsoft.com/office/drawing/2014/main" id="{1DB2F2FA-ED46-4181-9D98-0904C671087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9" name="Text Box 1031" hidden="1">
          <a:extLst>
            <a:ext uri="{FF2B5EF4-FFF2-40B4-BE49-F238E27FC236}">
              <a16:creationId xmlns:a16="http://schemas.microsoft.com/office/drawing/2014/main" id="{6C99C33D-6F80-4F65-A43D-C2114FE94D3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4" name="Text Box 1036" hidden="1">
          <a:extLst>
            <a:ext uri="{FF2B5EF4-FFF2-40B4-BE49-F238E27FC236}">
              <a16:creationId xmlns:a16="http://schemas.microsoft.com/office/drawing/2014/main" id="{6608A358-EEA4-8E11-6AC2-01FA1147F85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3" name="Text Box 1035" hidden="1">
          <a:extLst>
            <a:ext uri="{FF2B5EF4-FFF2-40B4-BE49-F238E27FC236}">
              <a16:creationId xmlns:a16="http://schemas.microsoft.com/office/drawing/2014/main" id="{ED78E389-9F09-2D6C-F255-009D4012A4BA}"/>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2" name="Text Box 1034" hidden="1">
          <a:extLst>
            <a:ext uri="{FF2B5EF4-FFF2-40B4-BE49-F238E27FC236}">
              <a16:creationId xmlns:a16="http://schemas.microsoft.com/office/drawing/2014/main" id="{9F5E3093-0F2B-4677-B3DE-69A1BDCBF0B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7" name="Text Box 15" hidden="1">
          <a:extLst>
            <a:ext uri="{FF2B5EF4-FFF2-40B4-BE49-F238E27FC236}">
              <a16:creationId xmlns:a16="http://schemas.microsoft.com/office/drawing/2014/main" id="{6740CFCA-E830-9625-CF49-920FCBCAC02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6" name="Text Box 14" hidden="1">
          <a:extLst>
            <a:ext uri="{FF2B5EF4-FFF2-40B4-BE49-F238E27FC236}">
              <a16:creationId xmlns:a16="http://schemas.microsoft.com/office/drawing/2014/main" id="{67A248F0-7982-2EA7-70C5-7DB34894D91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5" name="Text Box 13" hidden="1">
          <a:extLst>
            <a:ext uri="{FF2B5EF4-FFF2-40B4-BE49-F238E27FC236}">
              <a16:creationId xmlns:a16="http://schemas.microsoft.com/office/drawing/2014/main" id="{5A7FFB96-487D-EF12-E3A5-8F8F53354675}"/>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8" name="Text Box 6" hidden="1">
          <a:extLst>
            <a:ext uri="{FF2B5EF4-FFF2-40B4-BE49-F238E27FC236}">
              <a16:creationId xmlns:a16="http://schemas.microsoft.com/office/drawing/2014/main" id="{F1C5FA47-6129-26B9-E86D-1A05FD324A3A}"/>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7" name="Text Box 5" hidden="1">
          <a:extLst>
            <a:ext uri="{FF2B5EF4-FFF2-40B4-BE49-F238E27FC236}">
              <a16:creationId xmlns:a16="http://schemas.microsoft.com/office/drawing/2014/main" id="{0C5277D0-752F-ADB6-3E1D-09323BBC9BE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6" name="Text Box 4" hidden="1">
          <a:extLst>
            <a:ext uri="{FF2B5EF4-FFF2-40B4-BE49-F238E27FC236}">
              <a16:creationId xmlns:a16="http://schemas.microsoft.com/office/drawing/2014/main" id="{A12E1175-B113-F137-6D38-295FB2C98123}"/>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5" name="Text Box 3" hidden="1">
          <a:extLst>
            <a:ext uri="{FF2B5EF4-FFF2-40B4-BE49-F238E27FC236}">
              <a16:creationId xmlns:a16="http://schemas.microsoft.com/office/drawing/2014/main" id="{F8DE31D0-47A9-8C75-8335-C4A554634E6B}"/>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4" name="Text Box 2" hidden="1">
          <a:extLst>
            <a:ext uri="{FF2B5EF4-FFF2-40B4-BE49-F238E27FC236}">
              <a16:creationId xmlns:a16="http://schemas.microsoft.com/office/drawing/2014/main" id="{E5714DC6-2F00-39AE-AB6F-7791F0200C9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3" name="Text Box 1" hidden="1">
          <a:extLst>
            <a:ext uri="{FF2B5EF4-FFF2-40B4-BE49-F238E27FC236}">
              <a16:creationId xmlns:a16="http://schemas.microsoft.com/office/drawing/2014/main" id="{5C4E1F5D-1B82-B474-8732-45C2578B034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1" name="Text Box 9" hidden="1">
          <a:extLst>
            <a:ext uri="{FF2B5EF4-FFF2-40B4-BE49-F238E27FC236}">
              <a16:creationId xmlns:a16="http://schemas.microsoft.com/office/drawing/2014/main" id="{FAB88593-252F-78B1-289D-934462856D9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0" name="Text Box 8" hidden="1">
          <a:extLst>
            <a:ext uri="{FF2B5EF4-FFF2-40B4-BE49-F238E27FC236}">
              <a16:creationId xmlns:a16="http://schemas.microsoft.com/office/drawing/2014/main" id="{A2001170-08A6-FE22-1CDA-4494ABCB2F4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9" name="Text Box 7" hidden="1">
          <a:extLst>
            <a:ext uri="{FF2B5EF4-FFF2-40B4-BE49-F238E27FC236}">
              <a16:creationId xmlns:a16="http://schemas.microsoft.com/office/drawing/2014/main" id="{BD58DA73-CBF2-B60F-8C24-E2ECC7BDC2E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4" name="Text Box 12" hidden="1">
          <a:extLst>
            <a:ext uri="{FF2B5EF4-FFF2-40B4-BE49-F238E27FC236}">
              <a16:creationId xmlns:a16="http://schemas.microsoft.com/office/drawing/2014/main" id="{8CCE2989-BC19-25AB-508B-E30245A4A306}"/>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3" name="Text Box 11" hidden="1">
          <a:extLst>
            <a:ext uri="{FF2B5EF4-FFF2-40B4-BE49-F238E27FC236}">
              <a16:creationId xmlns:a16="http://schemas.microsoft.com/office/drawing/2014/main" id="{C7F64EF5-AB2F-9372-7758-6B972CA70B9C}"/>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2" name="Text Box 10" hidden="1">
          <a:extLst>
            <a:ext uri="{FF2B5EF4-FFF2-40B4-BE49-F238E27FC236}">
              <a16:creationId xmlns:a16="http://schemas.microsoft.com/office/drawing/2014/main" id="{6F398CBC-107B-59DB-3A18-EDB0BD37F9B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7" name="Text Box 15" hidden="1">
          <a:extLst>
            <a:ext uri="{FF2B5EF4-FFF2-40B4-BE49-F238E27FC236}">
              <a16:creationId xmlns:a16="http://schemas.microsoft.com/office/drawing/2014/main" id="{CFFD0B42-C987-5119-351C-D16AF1AB1DA4}"/>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6" name="Text Box 14" hidden="1">
          <a:extLst>
            <a:ext uri="{FF2B5EF4-FFF2-40B4-BE49-F238E27FC236}">
              <a16:creationId xmlns:a16="http://schemas.microsoft.com/office/drawing/2014/main" id="{0C231712-E793-3FDB-6140-BA201C6A4E1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5" name="Text Box 13" hidden="1">
          <a:extLst>
            <a:ext uri="{FF2B5EF4-FFF2-40B4-BE49-F238E27FC236}">
              <a16:creationId xmlns:a16="http://schemas.microsoft.com/office/drawing/2014/main" id="{79473F5A-6324-72F8-ECA4-26E07097E276}"/>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0" name="Text Box 18" hidden="1">
          <a:extLst>
            <a:ext uri="{FF2B5EF4-FFF2-40B4-BE49-F238E27FC236}">
              <a16:creationId xmlns:a16="http://schemas.microsoft.com/office/drawing/2014/main" id="{8059AAEE-0524-858F-6D02-31C2C7DBEBFD}"/>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9" name="Text Box 17" hidden="1">
          <a:extLst>
            <a:ext uri="{FF2B5EF4-FFF2-40B4-BE49-F238E27FC236}">
              <a16:creationId xmlns:a16="http://schemas.microsoft.com/office/drawing/2014/main" id="{3C84D185-C2FB-3D89-C360-3A2EBC8213A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8" name="Text Box 16" hidden="1">
          <a:extLst>
            <a:ext uri="{FF2B5EF4-FFF2-40B4-BE49-F238E27FC236}">
              <a16:creationId xmlns:a16="http://schemas.microsoft.com/office/drawing/2014/main" id="{C28B156D-8455-7D23-6C2F-5F63308D7825}"/>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6" name="Text Box 24" hidden="1">
          <a:extLst>
            <a:ext uri="{FF2B5EF4-FFF2-40B4-BE49-F238E27FC236}">
              <a16:creationId xmlns:a16="http://schemas.microsoft.com/office/drawing/2014/main" id="{0A77F3AF-36B4-4926-8AC1-6EA69E85573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5" name="Text Box 23" hidden="1">
          <a:extLst>
            <a:ext uri="{FF2B5EF4-FFF2-40B4-BE49-F238E27FC236}">
              <a16:creationId xmlns:a16="http://schemas.microsoft.com/office/drawing/2014/main" id="{44FEEE27-D204-1F83-D0CD-8E273578BB44}"/>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4" name="Text Box 22" hidden="1">
          <a:extLst>
            <a:ext uri="{FF2B5EF4-FFF2-40B4-BE49-F238E27FC236}">
              <a16:creationId xmlns:a16="http://schemas.microsoft.com/office/drawing/2014/main" id="{594E9550-54E1-F68C-6F04-AEF73EEB9FFF}"/>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3" name="Text Box 21" hidden="1">
          <a:extLst>
            <a:ext uri="{FF2B5EF4-FFF2-40B4-BE49-F238E27FC236}">
              <a16:creationId xmlns:a16="http://schemas.microsoft.com/office/drawing/2014/main" id="{1A8F2685-6968-D6D5-4B33-D5324D992369}"/>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2" name="Text Box 20" hidden="1">
          <a:extLst>
            <a:ext uri="{FF2B5EF4-FFF2-40B4-BE49-F238E27FC236}">
              <a16:creationId xmlns:a16="http://schemas.microsoft.com/office/drawing/2014/main" id="{5BC71980-BED8-DD29-A0BE-273B10A39AD7}"/>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1" name="Text Box 19" hidden="1">
          <a:extLst>
            <a:ext uri="{FF2B5EF4-FFF2-40B4-BE49-F238E27FC236}">
              <a16:creationId xmlns:a16="http://schemas.microsoft.com/office/drawing/2014/main" id="{9AFED222-8DDE-39E9-99A9-94BCFD876D6B}"/>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9" name="Text Box 27" hidden="1">
          <a:extLst>
            <a:ext uri="{FF2B5EF4-FFF2-40B4-BE49-F238E27FC236}">
              <a16:creationId xmlns:a16="http://schemas.microsoft.com/office/drawing/2014/main" id="{6E756C30-9BC3-2525-4B61-A03C9653D2B7}"/>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8" name="Text Box 26" hidden="1">
          <a:extLst>
            <a:ext uri="{FF2B5EF4-FFF2-40B4-BE49-F238E27FC236}">
              <a16:creationId xmlns:a16="http://schemas.microsoft.com/office/drawing/2014/main" id="{78EC54B2-D089-257F-932F-D8EAB3E7672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7" name="Text Box 25" hidden="1">
          <a:extLst>
            <a:ext uri="{FF2B5EF4-FFF2-40B4-BE49-F238E27FC236}">
              <a16:creationId xmlns:a16="http://schemas.microsoft.com/office/drawing/2014/main" id="{F246CB4B-E70A-E77C-672D-53783416553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22" name="Text Box 30" hidden="1">
          <a:extLst>
            <a:ext uri="{FF2B5EF4-FFF2-40B4-BE49-F238E27FC236}">
              <a16:creationId xmlns:a16="http://schemas.microsoft.com/office/drawing/2014/main" id="{ADE16144-A7FB-7066-2EF4-84DB1A857A0A}"/>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21" name="Text Box 29" hidden="1">
          <a:extLst>
            <a:ext uri="{FF2B5EF4-FFF2-40B4-BE49-F238E27FC236}">
              <a16:creationId xmlns:a16="http://schemas.microsoft.com/office/drawing/2014/main" id="{03103931-C9ED-EB04-5F2D-1F187C17CF5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20" name="Text Box 28" hidden="1">
          <a:extLst>
            <a:ext uri="{FF2B5EF4-FFF2-40B4-BE49-F238E27FC236}">
              <a16:creationId xmlns:a16="http://schemas.microsoft.com/office/drawing/2014/main" id="{589406E7-4A8F-4C38-C15B-4528C896B223}"/>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25" name="Text Box 33" hidden="1">
          <a:extLst>
            <a:ext uri="{FF2B5EF4-FFF2-40B4-BE49-F238E27FC236}">
              <a16:creationId xmlns:a16="http://schemas.microsoft.com/office/drawing/2014/main" id="{F9BE8887-F913-D64F-D87E-C7F29667F352}"/>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24" name="Text Box 32" hidden="1">
          <a:extLst>
            <a:ext uri="{FF2B5EF4-FFF2-40B4-BE49-F238E27FC236}">
              <a16:creationId xmlns:a16="http://schemas.microsoft.com/office/drawing/2014/main" id="{6CDC001F-D4B0-0754-3937-EA6157627ABE}"/>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23" name="Text Box 31" hidden="1">
          <a:extLst>
            <a:ext uri="{FF2B5EF4-FFF2-40B4-BE49-F238E27FC236}">
              <a16:creationId xmlns:a16="http://schemas.microsoft.com/office/drawing/2014/main" id="{BD933650-D5E0-851A-D04C-927BE8ADDF04}"/>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28" name="Text Box 36" hidden="1">
          <a:extLst>
            <a:ext uri="{FF2B5EF4-FFF2-40B4-BE49-F238E27FC236}">
              <a16:creationId xmlns:a16="http://schemas.microsoft.com/office/drawing/2014/main" id="{49F94550-3F84-A444-5C8D-17D251CD67B8}"/>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27" name="Text Box 35" hidden="1">
          <a:extLst>
            <a:ext uri="{FF2B5EF4-FFF2-40B4-BE49-F238E27FC236}">
              <a16:creationId xmlns:a16="http://schemas.microsoft.com/office/drawing/2014/main" id="{756766B7-A8AF-6998-E843-E6D9B4FD8B07}"/>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26" name="Text Box 34" hidden="1">
          <a:extLst>
            <a:ext uri="{FF2B5EF4-FFF2-40B4-BE49-F238E27FC236}">
              <a16:creationId xmlns:a16="http://schemas.microsoft.com/office/drawing/2014/main" id="{5E19E3C3-4BC1-6E12-4F16-623BEDE665A6}"/>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7619" name="Text Box 3" hidden="1">
          <a:extLst>
            <a:ext uri="{FF2B5EF4-FFF2-40B4-BE49-F238E27FC236}">
              <a16:creationId xmlns:a16="http://schemas.microsoft.com/office/drawing/2014/main" id="{494D44C9-09D3-94DA-9D63-D1E6E7BC3F8C}"/>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7618" name="Text Box 2" hidden="1">
          <a:extLst>
            <a:ext uri="{FF2B5EF4-FFF2-40B4-BE49-F238E27FC236}">
              <a16:creationId xmlns:a16="http://schemas.microsoft.com/office/drawing/2014/main" id="{EB50F576-DD5F-E050-92CA-59A38219AF19}"/>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7617" name="Text Box 1" hidden="1">
          <a:extLst>
            <a:ext uri="{FF2B5EF4-FFF2-40B4-BE49-F238E27FC236}">
              <a16:creationId xmlns:a16="http://schemas.microsoft.com/office/drawing/2014/main" id="{678C5C1E-2FAC-65F7-8BA6-2519E8E17411}"/>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7622" name="Text Box 6" hidden="1">
          <a:extLst>
            <a:ext uri="{FF2B5EF4-FFF2-40B4-BE49-F238E27FC236}">
              <a16:creationId xmlns:a16="http://schemas.microsoft.com/office/drawing/2014/main" id="{BF592FAB-0639-5E9F-67E4-87AAAC8C6830}"/>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7621" name="Text Box 5" hidden="1">
          <a:extLst>
            <a:ext uri="{FF2B5EF4-FFF2-40B4-BE49-F238E27FC236}">
              <a16:creationId xmlns:a16="http://schemas.microsoft.com/office/drawing/2014/main" id="{15034452-50A3-59FA-6FEE-397A0F4BBAD5}"/>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7620" name="Text Box 4" hidden="1">
          <a:extLst>
            <a:ext uri="{FF2B5EF4-FFF2-40B4-BE49-F238E27FC236}">
              <a16:creationId xmlns:a16="http://schemas.microsoft.com/office/drawing/2014/main" id="{51EF1B46-C1CD-8994-0449-A18F984A1368}"/>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7625" name="Text Box 9" hidden="1">
          <a:extLst>
            <a:ext uri="{FF2B5EF4-FFF2-40B4-BE49-F238E27FC236}">
              <a16:creationId xmlns:a16="http://schemas.microsoft.com/office/drawing/2014/main" id="{70773BFD-4749-0BE7-9799-1F408633A7B3}"/>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7624" name="Text Box 8" hidden="1">
          <a:extLst>
            <a:ext uri="{FF2B5EF4-FFF2-40B4-BE49-F238E27FC236}">
              <a16:creationId xmlns:a16="http://schemas.microsoft.com/office/drawing/2014/main" id="{7FDC36FE-12FD-73DB-7754-73D93EB16F9D}"/>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7623" name="Text Box 7" hidden="1">
          <a:extLst>
            <a:ext uri="{FF2B5EF4-FFF2-40B4-BE49-F238E27FC236}">
              <a16:creationId xmlns:a16="http://schemas.microsoft.com/office/drawing/2014/main" id="{5B19A1C4-552D-BC01-9904-1775F7D1066D}"/>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7628" name="Text Box 12" hidden="1">
          <a:extLst>
            <a:ext uri="{FF2B5EF4-FFF2-40B4-BE49-F238E27FC236}">
              <a16:creationId xmlns:a16="http://schemas.microsoft.com/office/drawing/2014/main" id="{055A8BA8-7F0B-2605-FC73-04348EC3EB18}"/>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7627" name="Text Box 11" hidden="1">
          <a:extLst>
            <a:ext uri="{FF2B5EF4-FFF2-40B4-BE49-F238E27FC236}">
              <a16:creationId xmlns:a16="http://schemas.microsoft.com/office/drawing/2014/main" id="{FA28DF2C-773D-6902-91FC-3960EA8DCCB1}"/>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7626" name="Text Box 10" hidden="1">
          <a:extLst>
            <a:ext uri="{FF2B5EF4-FFF2-40B4-BE49-F238E27FC236}">
              <a16:creationId xmlns:a16="http://schemas.microsoft.com/office/drawing/2014/main" id="{DFC94494-1BEE-F2E0-1B33-ACC894D9BDAE}"/>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7631" name="Text Box 15" hidden="1">
          <a:extLst>
            <a:ext uri="{FF2B5EF4-FFF2-40B4-BE49-F238E27FC236}">
              <a16:creationId xmlns:a16="http://schemas.microsoft.com/office/drawing/2014/main" id="{950A58E3-447F-128C-937B-B3641386C9F2}"/>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7630" name="Text Box 14" hidden="1">
          <a:extLst>
            <a:ext uri="{FF2B5EF4-FFF2-40B4-BE49-F238E27FC236}">
              <a16:creationId xmlns:a16="http://schemas.microsoft.com/office/drawing/2014/main" id="{BC066B94-B997-2054-6769-D00BD5C8F3FB}"/>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7629" name="Text Box 13" hidden="1">
          <a:extLst>
            <a:ext uri="{FF2B5EF4-FFF2-40B4-BE49-F238E27FC236}">
              <a16:creationId xmlns:a16="http://schemas.microsoft.com/office/drawing/2014/main" id="{D07468F3-9800-70F0-1578-32ACB8C4BF62}"/>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7634" name="Text Box 18" hidden="1">
          <a:extLst>
            <a:ext uri="{FF2B5EF4-FFF2-40B4-BE49-F238E27FC236}">
              <a16:creationId xmlns:a16="http://schemas.microsoft.com/office/drawing/2014/main" id="{5B31A5F6-DBF1-3A9C-8422-20C7EC0FD9EB}"/>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7633" name="Text Box 17" hidden="1">
          <a:extLst>
            <a:ext uri="{FF2B5EF4-FFF2-40B4-BE49-F238E27FC236}">
              <a16:creationId xmlns:a16="http://schemas.microsoft.com/office/drawing/2014/main" id="{8F36C2CE-2246-DE55-DD4A-86286553958F}"/>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7632" name="Text Box 16" hidden="1">
          <a:extLst>
            <a:ext uri="{FF2B5EF4-FFF2-40B4-BE49-F238E27FC236}">
              <a16:creationId xmlns:a16="http://schemas.microsoft.com/office/drawing/2014/main" id="{954B8B15-2E5B-9479-C8A7-D6A1423A2117}"/>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304800</xdr:colOff>
      <xdr:row>67</xdr:row>
      <xdr:rowOff>163318</xdr:rowOff>
    </xdr:from>
    <xdr:to>
      <xdr:col>5</xdr:col>
      <xdr:colOff>0</xdr:colOff>
      <xdr:row>72</xdr:row>
      <xdr:rowOff>181737</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66</xdr:row>
      <xdr:rowOff>184040</xdr:rowOff>
    </xdr:from>
    <xdr:to>
      <xdr:col>4</xdr:col>
      <xdr:colOff>800100</xdr:colOff>
      <xdr:row>67</xdr:row>
      <xdr:rowOff>49110</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67</xdr:row>
      <xdr:rowOff>163318</xdr:rowOff>
    </xdr:from>
    <xdr:to>
      <xdr:col>5</xdr:col>
      <xdr:colOff>0</xdr:colOff>
      <xdr:row>72</xdr:row>
      <xdr:rowOff>181737</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221615</xdr:colOff>
      <xdr:row>20</xdr:row>
      <xdr:rowOff>125359</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122303</xdr:rowOff>
    </xdr:from>
    <xdr:to>
      <xdr:col>5</xdr:col>
      <xdr:colOff>0</xdr:colOff>
      <xdr:row>58</xdr:row>
      <xdr:rowOff>160460</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120784</xdr:rowOff>
    </xdr:from>
    <xdr:to>
      <xdr:col>4</xdr:col>
      <xdr:colOff>800100</xdr:colOff>
      <xdr:row>53</xdr:row>
      <xdr:rowOff>2123</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122303</xdr:rowOff>
    </xdr:from>
    <xdr:to>
      <xdr:col>5</xdr:col>
      <xdr:colOff>0</xdr:colOff>
      <xdr:row>58</xdr:row>
      <xdr:rowOff>160460</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221615</xdr:colOff>
      <xdr:row>20</xdr:row>
      <xdr:rowOff>125359</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122303</xdr:rowOff>
    </xdr:from>
    <xdr:to>
      <xdr:col>5</xdr:col>
      <xdr:colOff>0</xdr:colOff>
      <xdr:row>58</xdr:row>
      <xdr:rowOff>160460</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120784</xdr:rowOff>
    </xdr:from>
    <xdr:to>
      <xdr:col>4</xdr:col>
      <xdr:colOff>800100</xdr:colOff>
      <xdr:row>53</xdr:row>
      <xdr:rowOff>2123</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122303</xdr:rowOff>
    </xdr:from>
    <xdr:to>
      <xdr:col>5</xdr:col>
      <xdr:colOff>0</xdr:colOff>
      <xdr:row>58</xdr:row>
      <xdr:rowOff>160460</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221615</xdr:colOff>
      <xdr:row>20</xdr:row>
      <xdr:rowOff>125359</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122303</xdr:rowOff>
    </xdr:from>
    <xdr:to>
      <xdr:col>5</xdr:col>
      <xdr:colOff>0</xdr:colOff>
      <xdr:row>58</xdr:row>
      <xdr:rowOff>160460</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120784</xdr:rowOff>
    </xdr:from>
    <xdr:to>
      <xdr:col>4</xdr:col>
      <xdr:colOff>800100</xdr:colOff>
      <xdr:row>53</xdr:row>
      <xdr:rowOff>2123</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122303</xdr:rowOff>
    </xdr:from>
    <xdr:to>
      <xdr:col>5</xdr:col>
      <xdr:colOff>0</xdr:colOff>
      <xdr:row>58</xdr:row>
      <xdr:rowOff>160460</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221615</xdr:colOff>
      <xdr:row>20</xdr:row>
      <xdr:rowOff>125359</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122303</xdr:rowOff>
    </xdr:from>
    <xdr:to>
      <xdr:col>5</xdr:col>
      <xdr:colOff>0</xdr:colOff>
      <xdr:row>58</xdr:row>
      <xdr:rowOff>160460</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120784</xdr:rowOff>
    </xdr:from>
    <xdr:to>
      <xdr:col>4</xdr:col>
      <xdr:colOff>800100</xdr:colOff>
      <xdr:row>53</xdr:row>
      <xdr:rowOff>2123</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122303</xdr:rowOff>
    </xdr:from>
    <xdr:to>
      <xdr:col>5</xdr:col>
      <xdr:colOff>0</xdr:colOff>
      <xdr:row>58</xdr:row>
      <xdr:rowOff>160460</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221615</xdr:colOff>
      <xdr:row>20</xdr:row>
      <xdr:rowOff>125359</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122303</xdr:rowOff>
    </xdr:from>
    <xdr:to>
      <xdr:col>5</xdr:col>
      <xdr:colOff>0</xdr:colOff>
      <xdr:row>58</xdr:row>
      <xdr:rowOff>160460</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120784</xdr:rowOff>
    </xdr:from>
    <xdr:to>
      <xdr:col>4</xdr:col>
      <xdr:colOff>800100</xdr:colOff>
      <xdr:row>53</xdr:row>
      <xdr:rowOff>2123</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122303</xdr:rowOff>
    </xdr:from>
    <xdr:to>
      <xdr:col>5</xdr:col>
      <xdr:colOff>0</xdr:colOff>
      <xdr:row>58</xdr:row>
      <xdr:rowOff>160460</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221615</xdr:colOff>
      <xdr:row>20</xdr:row>
      <xdr:rowOff>125359</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122303</xdr:rowOff>
    </xdr:from>
    <xdr:to>
      <xdr:col>5</xdr:col>
      <xdr:colOff>0</xdr:colOff>
      <xdr:row>58</xdr:row>
      <xdr:rowOff>160460</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120784</xdr:rowOff>
    </xdr:from>
    <xdr:to>
      <xdr:col>4</xdr:col>
      <xdr:colOff>800100</xdr:colOff>
      <xdr:row>53</xdr:row>
      <xdr:rowOff>2123</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122303</xdr:rowOff>
    </xdr:from>
    <xdr:to>
      <xdr:col>5</xdr:col>
      <xdr:colOff>0</xdr:colOff>
      <xdr:row>58</xdr:row>
      <xdr:rowOff>160460</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221615</xdr:colOff>
      <xdr:row>20</xdr:row>
      <xdr:rowOff>125359</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122303</xdr:rowOff>
    </xdr:from>
    <xdr:to>
      <xdr:col>5</xdr:col>
      <xdr:colOff>0</xdr:colOff>
      <xdr:row>58</xdr:row>
      <xdr:rowOff>160460</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120784</xdr:rowOff>
    </xdr:from>
    <xdr:to>
      <xdr:col>4</xdr:col>
      <xdr:colOff>800100</xdr:colOff>
      <xdr:row>53</xdr:row>
      <xdr:rowOff>2123</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122303</xdr:rowOff>
    </xdr:from>
    <xdr:to>
      <xdr:col>5</xdr:col>
      <xdr:colOff>0</xdr:colOff>
      <xdr:row>58</xdr:row>
      <xdr:rowOff>160460</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122303</xdr:rowOff>
    </xdr:from>
    <xdr:to>
      <xdr:col>5</xdr:col>
      <xdr:colOff>0</xdr:colOff>
      <xdr:row>58</xdr:row>
      <xdr:rowOff>160460</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120784</xdr:rowOff>
    </xdr:from>
    <xdr:to>
      <xdr:col>4</xdr:col>
      <xdr:colOff>800100</xdr:colOff>
      <xdr:row>53</xdr:row>
      <xdr:rowOff>2123</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122303</xdr:rowOff>
    </xdr:from>
    <xdr:to>
      <xdr:col>5</xdr:col>
      <xdr:colOff>0</xdr:colOff>
      <xdr:row>58</xdr:row>
      <xdr:rowOff>160460</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102</xdr:row>
      <xdr:rowOff>604</xdr:rowOff>
    </xdr:from>
    <xdr:to>
      <xdr:col>20</xdr:col>
      <xdr:colOff>381000</xdr:colOff>
      <xdr:row>106</xdr:row>
      <xdr:rowOff>15899</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122303</xdr:rowOff>
    </xdr:from>
    <xdr:to>
      <xdr:col>5</xdr:col>
      <xdr:colOff>0</xdr:colOff>
      <xdr:row>58</xdr:row>
      <xdr:rowOff>160460</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120784</xdr:rowOff>
    </xdr:from>
    <xdr:to>
      <xdr:col>4</xdr:col>
      <xdr:colOff>800100</xdr:colOff>
      <xdr:row>53</xdr:row>
      <xdr:rowOff>2123</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122303</xdr:rowOff>
    </xdr:from>
    <xdr:to>
      <xdr:col>5</xdr:col>
      <xdr:colOff>0</xdr:colOff>
      <xdr:row>58</xdr:row>
      <xdr:rowOff>160460</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100</xdr:row>
      <xdr:rowOff>125317</xdr:rowOff>
    </xdr:from>
    <xdr:to>
      <xdr:col>20</xdr:col>
      <xdr:colOff>381000</xdr:colOff>
      <xdr:row>104</xdr:row>
      <xdr:rowOff>114291</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122303</xdr:rowOff>
    </xdr:from>
    <xdr:to>
      <xdr:col>5</xdr:col>
      <xdr:colOff>0</xdr:colOff>
      <xdr:row>58</xdr:row>
      <xdr:rowOff>160460</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120784</xdr:rowOff>
    </xdr:from>
    <xdr:to>
      <xdr:col>4</xdr:col>
      <xdr:colOff>800100</xdr:colOff>
      <xdr:row>53</xdr:row>
      <xdr:rowOff>2123</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122303</xdr:rowOff>
    </xdr:from>
    <xdr:to>
      <xdr:col>5</xdr:col>
      <xdr:colOff>0</xdr:colOff>
      <xdr:row>58</xdr:row>
      <xdr:rowOff>160460</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121285</xdr:colOff>
      <xdr:row>100</xdr:row>
      <xdr:rowOff>125317</xdr:rowOff>
    </xdr:from>
    <xdr:to>
      <xdr:col>20</xdr:col>
      <xdr:colOff>381000</xdr:colOff>
      <xdr:row>104</xdr:row>
      <xdr:rowOff>114291</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122303</xdr:rowOff>
    </xdr:from>
    <xdr:to>
      <xdr:col>5</xdr:col>
      <xdr:colOff>0</xdr:colOff>
      <xdr:row>58</xdr:row>
      <xdr:rowOff>160460</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120784</xdr:rowOff>
    </xdr:from>
    <xdr:to>
      <xdr:col>4</xdr:col>
      <xdr:colOff>800100</xdr:colOff>
      <xdr:row>53</xdr:row>
      <xdr:rowOff>2123</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122303</xdr:rowOff>
    </xdr:from>
    <xdr:to>
      <xdr:col>5</xdr:col>
      <xdr:colOff>0</xdr:colOff>
      <xdr:row>58</xdr:row>
      <xdr:rowOff>160460</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100</xdr:row>
      <xdr:rowOff>125317</xdr:rowOff>
    </xdr:from>
    <xdr:to>
      <xdr:col>20</xdr:col>
      <xdr:colOff>381000</xdr:colOff>
      <xdr:row>104</xdr:row>
      <xdr:rowOff>114291</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122303</xdr:rowOff>
    </xdr:from>
    <xdr:to>
      <xdr:col>5</xdr:col>
      <xdr:colOff>0</xdr:colOff>
      <xdr:row>58</xdr:row>
      <xdr:rowOff>160460</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120784</xdr:rowOff>
    </xdr:from>
    <xdr:to>
      <xdr:col>4</xdr:col>
      <xdr:colOff>800100</xdr:colOff>
      <xdr:row>53</xdr:row>
      <xdr:rowOff>2123</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122303</xdr:rowOff>
    </xdr:from>
    <xdr:to>
      <xdr:col>5</xdr:col>
      <xdr:colOff>0</xdr:colOff>
      <xdr:row>58</xdr:row>
      <xdr:rowOff>160460</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100</xdr:row>
      <xdr:rowOff>125317</xdr:rowOff>
    </xdr:from>
    <xdr:to>
      <xdr:col>20</xdr:col>
      <xdr:colOff>381000</xdr:colOff>
      <xdr:row>104</xdr:row>
      <xdr:rowOff>114291</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77058</xdr:rowOff>
    </xdr:from>
    <xdr:to>
      <xdr:col>5</xdr:col>
      <xdr:colOff>0</xdr:colOff>
      <xdr:row>59</xdr:row>
      <xdr:rowOff>16016</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120784</xdr:rowOff>
    </xdr:from>
    <xdr:to>
      <xdr:col>4</xdr:col>
      <xdr:colOff>800100</xdr:colOff>
      <xdr:row>53</xdr:row>
      <xdr:rowOff>2123</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77058</xdr:rowOff>
    </xdr:from>
    <xdr:to>
      <xdr:col>5</xdr:col>
      <xdr:colOff>0</xdr:colOff>
      <xdr:row>59</xdr:row>
      <xdr:rowOff>16016</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101</xdr:row>
      <xdr:rowOff>10139</xdr:rowOff>
    </xdr:from>
    <xdr:to>
      <xdr:col>20</xdr:col>
      <xdr:colOff>381000</xdr:colOff>
      <xdr:row>105</xdr:row>
      <xdr:rowOff>123849</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50166</xdr:rowOff>
    </xdr:from>
    <xdr:to>
      <xdr:col>5</xdr:col>
      <xdr:colOff>0</xdr:colOff>
      <xdr:row>82</xdr:row>
      <xdr:rowOff>28135</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49531</xdr:rowOff>
    </xdr:from>
    <xdr:to>
      <xdr:col>4</xdr:col>
      <xdr:colOff>800100</xdr:colOff>
      <xdr:row>75</xdr:row>
      <xdr:rowOff>86996</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50166</xdr:rowOff>
    </xdr:from>
    <xdr:to>
      <xdr:col>5</xdr:col>
      <xdr:colOff>0</xdr:colOff>
      <xdr:row>82</xdr:row>
      <xdr:rowOff>28135</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133</xdr:row>
      <xdr:rowOff>114890</xdr:rowOff>
    </xdr:from>
    <xdr:to>
      <xdr:col>20</xdr:col>
      <xdr:colOff>381000</xdr:colOff>
      <xdr:row>138</xdr:row>
      <xdr:rowOff>87080</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50166</xdr:rowOff>
    </xdr:from>
    <xdr:to>
      <xdr:col>5</xdr:col>
      <xdr:colOff>0</xdr:colOff>
      <xdr:row>82</xdr:row>
      <xdr:rowOff>25595</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50166</xdr:rowOff>
    </xdr:from>
    <xdr:to>
      <xdr:col>4</xdr:col>
      <xdr:colOff>800100</xdr:colOff>
      <xdr:row>75</xdr:row>
      <xdr:rowOff>50166</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50166</xdr:rowOff>
    </xdr:from>
    <xdr:to>
      <xdr:col>5</xdr:col>
      <xdr:colOff>0</xdr:colOff>
      <xdr:row>82</xdr:row>
      <xdr:rowOff>25595</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133</xdr:row>
      <xdr:rowOff>115789</xdr:rowOff>
    </xdr:from>
    <xdr:to>
      <xdr:col>20</xdr:col>
      <xdr:colOff>381000</xdr:colOff>
      <xdr:row>138</xdr:row>
      <xdr:rowOff>65490</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142875</xdr:colOff>
      <xdr:row>41</xdr:row>
      <xdr:rowOff>283698</xdr:rowOff>
    </xdr:from>
    <xdr:to>
      <xdr:col>21</xdr:col>
      <xdr:colOff>438150</xdr:colOff>
      <xdr:row>45</xdr:row>
      <xdr:rowOff>86081</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142875</xdr:colOff>
      <xdr:row>99</xdr:row>
      <xdr:rowOff>67147</xdr:rowOff>
    </xdr:from>
    <xdr:to>
      <xdr:col>13</xdr:col>
      <xdr:colOff>19050</xdr:colOff>
      <xdr:row>103</xdr:row>
      <xdr:rowOff>28077</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54466</xdr:rowOff>
    </xdr:from>
    <xdr:to>
      <xdr:col>5</xdr:col>
      <xdr:colOff>0</xdr:colOff>
      <xdr:row>69</xdr:row>
      <xdr:rowOff>152286</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4</xdr:col>
      <xdr:colOff>800100</xdr:colOff>
      <xdr:row>63</xdr:row>
      <xdr:rowOff>54466</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54466</xdr:rowOff>
    </xdr:from>
    <xdr:to>
      <xdr:col>5</xdr:col>
      <xdr:colOff>0</xdr:colOff>
      <xdr:row>69</xdr:row>
      <xdr:rowOff>152286</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45602</xdr:rowOff>
    </xdr:from>
    <xdr:to>
      <xdr:col>20</xdr:col>
      <xdr:colOff>381000</xdr:colOff>
      <xdr:row>113</xdr:row>
      <xdr:rowOff>67800</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29</xdr:row>
      <xdr:rowOff>168632</xdr:rowOff>
    </xdr:from>
    <xdr:to>
      <xdr:col>21</xdr:col>
      <xdr:colOff>438150</xdr:colOff>
      <xdr:row>32</xdr:row>
      <xdr:rowOff>162770</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85</xdr:row>
      <xdr:rowOff>26167</xdr:rowOff>
    </xdr:from>
    <xdr:to>
      <xdr:col>13</xdr:col>
      <xdr:colOff>19050</xdr:colOff>
      <xdr:row>89</xdr:row>
      <xdr:rowOff>26444</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110</xdr:row>
      <xdr:rowOff>160285</xdr:rowOff>
    </xdr:from>
    <xdr:to>
      <xdr:col>21</xdr:col>
      <xdr:colOff>266700</xdr:colOff>
      <xdr:row>114</xdr:row>
      <xdr:rowOff>132664</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126618</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4</xdr:col>
      <xdr:colOff>800100</xdr:colOff>
      <xdr:row>63</xdr:row>
      <xdr:rowOff>16366</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126618</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45602</xdr:rowOff>
    </xdr:from>
    <xdr:to>
      <xdr:col>20</xdr:col>
      <xdr:colOff>381000</xdr:colOff>
      <xdr:row>113</xdr:row>
      <xdr:rowOff>67800</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29</xdr:row>
      <xdr:rowOff>139915</xdr:rowOff>
    </xdr:from>
    <xdr:to>
      <xdr:col>21</xdr:col>
      <xdr:colOff>419100</xdr:colOff>
      <xdr:row>32</xdr:row>
      <xdr:rowOff>143720</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30930</xdr:rowOff>
    </xdr:from>
    <xdr:to>
      <xdr:col>13</xdr:col>
      <xdr:colOff>0</xdr:colOff>
      <xdr:row>89</xdr:row>
      <xdr:rowOff>26444</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160285</xdr:rowOff>
    </xdr:from>
    <xdr:to>
      <xdr:col>21</xdr:col>
      <xdr:colOff>266700</xdr:colOff>
      <xdr:row>114</xdr:row>
      <xdr:rowOff>94733</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126618</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4</xdr:col>
      <xdr:colOff>800100</xdr:colOff>
      <xdr:row>63</xdr:row>
      <xdr:rowOff>16366</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126618</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45602</xdr:rowOff>
    </xdr:from>
    <xdr:to>
      <xdr:col>20</xdr:col>
      <xdr:colOff>381000</xdr:colOff>
      <xdr:row>113</xdr:row>
      <xdr:rowOff>67800</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29</xdr:row>
      <xdr:rowOff>139915</xdr:rowOff>
    </xdr:from>
    <xdr:to>
      <xdr:col>21</xdr:col>
      <xdr:colOff>419100</xdr:colOff>
      <xdr:row>32</xdr:row>
      <xdr:rowOff>143720</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30930</xdr:rowOff>
    </xdr:from>
    <xdr:to>
      <xdr:col>13</xdr:col>
      <xdr:colOff>0</xdr:colOff>
      <xdr:row>89</xdr:row>
      <xdr:rowOff>26444</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160285</xdr:rowOff>
    </xdr:from>
    <xdr:to>
      <xdr:col>21</xdr:col>
      <xdr:colOff>266700</xdr:colOff>
      <xdr:row>114</xdr:row>
      <xdr:rowOff>94733</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126618</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4</xdr:col>
      <xdr:colOff>800100</xdr:colOff>
      <xdr:row>63</xdr:row>
      <xdr:rowOff>16366</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126618</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45602</xdr:rowOff>
    </xdr:from>
    <xdr:to>
      <xdr:col>20</xdr:col>
      <xdr:colOff>381000</xdr:colOff>
      <xdr:row>113</xdr:row>
      <xdr:rowOff>67800</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29</xdr:row>
      <xdr:rowOff>139915</xdr:rowOff>
    </xdr:from>
    <xdr:to>
      <xdr:col>21</xdr:col>
      <xdr:colOff>419100</xdr:colOff>
      <xdr:row>32</xdr:row>
      <xdr:rowOff>143720</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30930</xdr:rowOff>
    </xdr:from>
    <xdr:to>
      <xdr:col>13</xdr:col>
      <xdr:colOff>0</xdr:colOff>
      <xdr:row>89</xdr:row>
      <xdr:rowOff>26444</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160285</xdr:rowOff>
    </xdr:from>
    <xdr:to>
      <xdr:col>21</xdr:col>
      <xdr:colOff>266700</xdr:colOff>
      <xdr:row>114</xdr:row>
      <xdr:rowOff>94733</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126618</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4</xdr:col>
      <xdr:colOff>800100</xdr:colOff>
      <xdr:row>63</xdr:row>
      <xdr:rowOff>16366</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126618</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45602</xdr:rowOff>
    </xdr:from>
    <xdr:to>
      <xdr:col>20</xdr:col>
      <xdr:colOff>381000</xdr:colOff>
      <xdr:row>113</xdr:row>
      <xdr:rowOff>67800</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29</xdr:row>
      <xdr:rowOff>139915</xdr:rowOff>
    </xdr:from>
    <xdr:to>
      <xdr:col>21</xdr:col>
      <xdr:colOff>419100</xdr:colOff>
      <xdr:row>32</xdr:row>
      <xdr:rowOff>143720</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30930</xdr:rowOff>
    </xdr:from>
    <xdr:to>
      <xdr:col>13</xdr:col>
      <xdr:colOff>0</xdr:colOff>
      <xdr:row>89</xdr:row>
      <xdr:rowOff>26444</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160285</xdr:rowOff>
    </xdr:from>
    <xdr:to>
      <xdr:col>21</xdr:col>
      <xdr:colOff>266700</xdr:colOff>
      <xdr:row>114</xdr:row>
      <xdr:rowOff>94733</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126618</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4</xdr:col>
      <xdr:colOff>800100</xdr:colOff>
      <xdr:row>63</xdr:row>
      <xdr:rowOff>16366</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126618</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45602</xdr:rowOff>
    </xdr:from>
    <xdr:to>
      <xdr:col>20</xdr:col>
      <xdr:colOff>381000</xdr:colOff>
      <xdr:row>113</xdr:row>
      <xdr:rowOff>67800</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29</xdr:row>
      <xdr:rowOff>139915</xdr:rowOff>
    </xdr:from>
    <xdr:to>
      <xdr:col>21</xdr:col>
      <xdr:colOff>419100</xdr:colOff>
      <xdr:row>32</xdr:row>
      <xdr:rowOff>143720</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30930</xdr:rowOff>
    </xdr:from>
    <xdr:to>
      <xdr:col>13</xdr:col>
      <xdr:colOff>0</xdr:colOff>
      <xdr:row>89</xdr:row>
      <xdr:rowOff>26444</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160285</xdr:rowOff>
    </xdr:from>
    <xdr:to>
      <xdr:col>21</xdr:col>
      <xdr:colOff>266700</xdr:colOff>
      <xdr:row>114</xdr:row>
      <xdr:rowOff>94733</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126618</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4</xdr:col>
      <xdr:colOff>800100</xdr:colOff>
      <xdr:row>63</xdr:row>
      <xdr:rowOff>16366</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126618</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45602</xdr:rowOff>
    </xdr:from>
    <xdr:to>
      <xdr:col>20</xdr:col>
      <xdr:colOff>381000</xdr:colOff>
      <xdr:row>113</xdr:row>
      <xdr:rowOff>67800</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29</xdr:row>
      <xdr:rowOff>139915</xdr:rowOff>
    </xdr:from>
    <xdr:to>
      <xdr:col>21</xdr:col>
      <xdr:colOff>419100</xdr:colOff>
      <xdr:row>32</xdr:row>
      <xdr:rowOff>143720</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30930</xdr:rowOff>
    </xdr:from>
    <xdr:to>
      <xdr:col>13</xdr:col>
      <xdr:colOff>0</xdr:colOff>
      <xdr:row>89</xdr:row>
      <xdr:rowOff>26444</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160285</xdr:rowOff>
    </xdr:from>
    <xdr:to>
      <xdr:col>21</xdr:col>
      <xdr:colOff>266700</xdr:colOff>
      <xdr:row>114</xdr:row>
      <xdr:rowOff>94733</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126618</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4</xdr:col>
      <xdr:colOff>800100</xdr:colOff>
      <xdr:row>63</xdr:row>
      <xdr:rowOff>16366</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126618</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45602</xdr:rowOff>
    </xdr:from>
    <xdr:to>
      <xdr:col>20</xdr:col>
      <xdr:colOff>381000</xdr:colOff>
      <xdr:row>113</xdr:row>
      <xdr:rowOff>67800</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29</xdr:row>
      <xdr:rowOff>139915</xdr:rowOff>
    </xdr:from>
    <xdr:to>
      <xdr:col>21</xdr:col>
      <xdr:colOff>419100</xdr:colOff>
      <xdr:row>32</xdr:row>
      <xdr:rowOff>143720</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30930</xdr:rowOff>
    </xdr:from>
    <xdr:to>
      <xdr:col>13</xdr:col>
      <xdr:colOff>0</xdr:colOff>
      <xdr:row>89</xdr:row>
      <xdr:rowOff>26444</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160285</xdr:rowOff>
    </xdr:from>
    <xdr:to>
      <xdr:col>21</xdr:col>
      <xdr:colOff>266700</xdr:colOff>
      <xdr:row>114</xdr:row>
      <xdr:rowOff>94733</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126618</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4</xdr:col>
      <xdr:colOff>800100</xdr:colOff>
      <xdr:row>63</xdr:row>
      <xdr:rowOff>16366</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126618</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45602</xdr:rowOff>
    </xdr:from>
    <xdr:to>
      <xdr:col>20</xdr:col>
      <xdr:colOff>381000</xdr:colOff>
      <xdr:row>113</xdr:row>
      <xdr:rowOff>67800</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29</xdr:row>
      <xdr:rowOff>139915</xdr:rowOff>
    </xdr:from>
    <xdr:to>
      <xdr:col>21</xdr:col>
      <xdr:colOff>419100</xdr:colOff>
      <xdr:row>32</xdr:row>
      <xdr:rowOff>143720</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30930</xdr:rowOff>
    </xdr:from>
    <xdr:to>
      <xdr:col>13</xdr:col>
      <xdr:colOff>0</xdr:colOff>
      <xdr:row>89</xdr:row>
      <xdr:rowOff>26444</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160285</xdr:rowOff>
    </xdr:from>
    <xdr:to>
      <xdr:col>21</xdr:col>
      <xdr:colOff>266700</xdr:colOff>
      <xdr:row>114</xdr:row>
      <xdr:rowOff>94733</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126618</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4</xdr:col>
      <xdr:colOff>800100</xdr:colOff>
      <xdr:row>63</xdr:row>
      <xdr:rowOff>16366</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126618</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45602</xdr:rowOff>
    </xdr:from>
    <xdr:to>
      <xdr:col>20</xdr:col>
      <xdr:colOff>381000</xdr:colOff>
      <xdr:row>113</xdr:row>
      <xdr:rowOff>67800</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29</xdr:row>
      <xdr:rowOff>139915</xdr:rowOff>
    </xdr:from>
    <xdr:to>
      <xdr:col>21</xdr:col>
      <xdr:colOff>419100</xdr:colOff>
      <xdr:row>32</xdr:row>
      <xdr:rowOff>143720</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30930</xdr:rowOff>
    </xdr:from>
    <xdr:to>
      <xdr:col>13</xdr:col>
      <xdr:colOff>0</xdr:colOff>
      <xdr:row>89</xdr:row>
      <xdr:rowOff>26444</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160285</xdr:rowOff>
    </xdr:from>
    <xdr:to>
      <xdr:col>21</xdr:col>
      <xdr:colOff>266700</xdr:colOff>
      <xdr:row>114</xdr:row>
      <xdr:rowOff>94733</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126618</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4</xdr:col>
      <xdr:colOff>800100</xdr:colOff>
      <xdr:row>63</xdr:row>
      <xdr:rowOff>16366</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126618</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45602</xdr:rowOff>
    </xdr:from>
    <xdr:to>
      <xdr:col>20</xdr:col>
      <xdr:colOff>381000</xdr:colOff>
      <xdr:row>113</xdr:row>
      <xdr:rowOff>67800</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29</xdr:row>
      <xdr:rowOff>139915</xdr:rowOff>
    </xdr:from>
    <xdr:to>
      <xdr:col>21</xdr:col>
      <xdr:colOff>419100</xdr:colOff>
      <xdr:row>32</xdr:row>
      <xdr:rowOff>143720</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30930</xdr:rowOff>
    </xdr:from>
    <xdr:to>
      <xdr:col>13</xdr:col>
      <xdr:colOff>0</xdr:colOff>
      <xdr:row>89</xdr:row>
      <xdr:rowOff>26444</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160285</xdr:rowOff>
    </xdr:from>
    <xdr:to>
      <xdr:col>21</xdr:col>
      <xdr:colOff>266700</xdr:colOff>
      <xdr:row>114</xdr:row>
      <xdr:rowOff>94733</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126618</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4</xdr:col>
      <xdr:colOff>800100</xdr:colOff>
      <xdr:row>63</xdr:row>
      <xdr:rowOff>16366</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126618</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45602</xdr:rowOff>
    </xdr:from>
    <xdr:to>
      <xdr:col>20</xdr:col>
      <xdr:colOff>381000</xdr:colOff>
      <xdr:row>113</xdr:row>
      <xdr:rowOff>67800</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29</xdr:row>
      <xdr:rowOff>139915</xdr:rowOff>
    </xdr:from>
    <xdr:to>
      <xdr:col>21</xdr:col>
      <xdr:colOff>419100</xdr:colOff>
      <xdr:row>32</xdr:row>
      <xdr:rowOff>143720</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30930</xdr:rowOff>
    </xdr:from>
    <xdr:to>
      <xdr:col>13</xdr:col>
      <xdr:colOff>0</xdr:colOff>
      <xdr:row>89</xdr:row>
      <xdr:rowOff>26444</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160285</xdr:rowOff>
    </xdr:from>
    <xdr:to>
      <xdr:col>21</xdr:col>
      <xdr:colOff>266700</xdr:colOff>
      <xdr:row>114</xdr:row>
      <xdr:rowOff>94733</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126618</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4</xdr:col>
      <xdr:colOff>800100</xdr:colOff>
      <xdr:row>63</xdr:row>
      <xdr:rowOff>16366</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126618</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45602</xdr:rowOff>
    </xdr:from>
    <xdr:to>
      <xdr:col>20</xdr:col>
      <xdr:colOff>381000</xdr:colOff>
      <xdr:row>113</xdr:row>
      <xdr:rowOff>67800</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29</xdr:row>
      <xdr:rowOff>139915</xdr:rowOff>
    </xdr:from>
    <xdr:to>
      <xdr:col>21</xdr:col>
      <xdr:colOff>419100</xdr:colOff>
      <xdr:row>32</xdr:row>
      <xdr:rowOff>143720</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30930</xdr:rowOff>
    </xdr:from>
    <xdr:to>
      <xdr:col>13</xdr:col>
      <xdr:colOff>0</xdr:colOff>
      <xdr:row>89</xdr:row>
      <xdr:rowOff>26444</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160285</xdr:rowOff>
    </xdr:from>
    <xdr:to>
      <xdr:col>21</xdr:col>
      <xdr:colOff>266700</xdr:colOff>
      <xdr:row>114</xdr:row>
      <xdr:rowOff>94733</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126618</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4</xdr:col>
      <xdr:colOff>800100</xdr:colOff>
      <xdr:row>63</xdr:row>
      <xdr:rowOff>16366</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126618</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45602</xdr:rowOff>
    </xdr:from>
    <xdr:to>
      <xdr:col>20</xdr:col>
      <xdr:colOff>381000</xdr:colOff>
      <xdr:row>113</xdr:row>
      <xdr:rowOff>67800</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29</xdr:row>
      <xdr:rowOff>158965</xdr:rowOff>
    </xdr:from>
    <xdr:to>
      <xdr:col>21</xdr:col>
      <xdr:colOff>419100</xdr:colOff>
      <xdr:row>32</xdr:row>
      <xdr:rowOff>143720</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30930</xdr:rowOff>
    </xdr:from>
    <xdr:to>
      <xdr:col>13</xdr:col>
      <xdr:colOff>0</xdr:colOff>
      <xdr:row>89</xdr:row>
      <xdr:rowOff>26444</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160285</xdr:rowOff>
    </xdr:from>
    <xdr:to>
      <xdr:col>21</xdr:col>
      <xdr:colOff>266700</xdr:colOff>
      <xdr:row>114</xdr:row>
      <xdr:rowOff>94733</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126618</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4</xdr:col>
      <xdr:colOff>800100</xdr:colOff>
      <xdr:row>63</xdr:row>
      <xdr:rowOff>16366</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16366</xdr:rowOff>
    </xdr:from>
    <xdr:to>
      <xdr:col>5</xdr:col>
      <xdr:colOff>0</xdr:colOff>
      <xdr:row>69</xdr:row>
      <xdr:rowOff>126618</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45602</xdr:rowOff>
    </xdr:from>
    <xdr:to>
      <xdr:col>20</xdr:col>
      <xdr:colOff>381000</xdr:colOff>
      <xdr:row>113</xdr:row>
      <xdr:rowOff>67800</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29</xdr:row>
      <xdr:rowOff>158965</xdr:rowOff>
    </xdr:from>
    <xdr:to>
      <xdr:col>21</xdr:col>
      <xdr:colOff>419100</xdr:colOff>
      <xdr:row>32</xdr:row>
      <xdr:rowOff>143720</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30930</xdr:rowOff>
    </xdr:from>
    <xdr:to>
      <xdr:col>13</xdr:col>
      <xdr:colOff>0</xdr:colOff>
      <xdr:row>89</xdr:row>
      <xdr:rowOff>26444</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160285</xdr:rowOff>
    </xdr:from>
    <xdr:to>
      <xdr:col>21</xdr:col>
      <xdr:colOff>266700</xdr:colOff>
      <xdr:row>114</xdr:row>
      <xdr:rowOff>94733</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182455</xdr:rowOff>
    </xdr:from>
    <xdr:to>
      <xdr:col>5</xdr:col>
      <xdr:colOff>0</xdr:colOff>
      <xdr:row>62</xdr:row>
      <xdr:rowOff>171859</xdr:rowOff>
    </xdr:to>
    <xdr:sp macro="" textlink="">
      <xdr:nvSpPr>
        <xdr:cNvPr id="252079" name="Text Box 175" hidden="1">
          <a:extLst>
            <a:ext uri="{FF2B5EF4-FFF2-40B4-BE49-F238E27FC236}">
              <a16:creationId xmlns:a16="http://schemas.microsoft.com/office/drawing/2014/main" id="{B317AF6B-AB28-405B-AB9E-DC2D2772525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182455</xdr:rowOff>
    </xdr:from>
    <xdr:to>
      <xdr:col>4</xdr:col>
      <xdr:colOff>800100</xdr:colOff>
      <xdr:row>56</xdr:row>
      <xdr:rowOff>182455</xdr:rowOff>
    </xdr:to>
    <xdr:sp macro="" textlink="">
      <xdr:nvSpPr>
        <xdr:cNvPr id="252078" name="Text Box 174" hidden="1">
          <a:extLst>
            <a:ext uri="{FF2B5EF4-FFF2-40B4-BE49-F238E27FC236}">
              <a16:creationId xmlns:a16="http://schemas.microsoft.com/office/drawing/2014/main" id="{73198BB2-144A-46FB-8C39-79C98FFD6DDD}"/>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182455</xdr:rowOff>
    </xdr:from>
    <xdr:to>
      <xdr:col>5</xdr:col>
      <xdr:colOff>0</xdr:colOff>
      <xdr:row>62</xdr:row>
      <xdr:rowOff>171859</xdr:rowOff>
    </xdr:to>
    <xdr:sp macro="" textlink="">
      <xdr:nvSpPr>
        <xdr:cNvPr id="252077" name="Text Box 173" hidden="1">
          <a:extLst>
            <a:ext uri="{FF2B5EF4-FFF2-40B4-BE49-F238E27FC236}">
              <a16:creationId xmlns:a16="http://schemas.microsoft.com/office/drawing/2014/main" id="{A27AFE38-3437-4BFD-B95C-6CA2542FC5CA}"/>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140520</xdr:rowOff>
    </xdr:from>
    <xdr:to>
      <xdr:col>20</xdr:col>
      <xdr:colOff>381000</xdr:colOff>
      <xdr:row>97</xdr:row>
      <xdr:rowOff>7473</xdr:rowOff>
    </xdr:to>
    <xdr:sp macro="" textlink="">
      <xdr:nvSpPr>
        <xdr:cNvPr id="252076" name="Text Box 172" hidden="1">
          <a:extLst>
            <a:ext uri="{FF2B5EF4-FFF2-40B4-BE49-F238E27FC236}">
              <a16:creationId xmlns:a16="http://schemas.microsoft.com/office/drawing/2014/main" id="{74AF9B0D-1D3E-4FC0-AC16-5320098F13EC}"/>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22</xdr:row>
      <xdr:rowOff>59530</xdr:rowOff>
    </xdr:from>
    <xdr:to>
      <xdr:col>21</xdr:col>
      <xdr:colOff>419100</xdr:colOff>
      <xdr:row>28</xdr:row>
      <xdr:rowOff>378075</xdr:rowOff>
    </xdr:to>
    <xdr:sp macro="" textlink="">
      <xdr:nvSpPr>
        <xdr:cNvPr id="252075" name="Text Box 171" hidden="1">
          <a:extLst>
            <a:ext uri="{FF2B5EF4-FFF2-40B4-BE49-F238E27FC236}">
              <a16:creationId xmlns:a16="http://schemas.microsoft.com/office/drawing/2014/main" id="{34B62A09-15C5-434E-B4AA-02E776BFFD3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56027</xdr:rowOff>
    </xdr:from>
    <xdr:to>
      <xdr:col>13</xdr:col>
      <xdr:colOff>0</xdr:colOff>
      <xdr:row>83</xdr:row>
      <xdr:rowOff>388554</xdr:rowOff>
    </xdr:to>
    <xdr:sp macro="" textlink="">
      <xdr:nvSpPr>
        <xdr:cNvPr id="252074" name="Text Box 170" hidden="1">
          <a:extLst>
            <a:ext uri="{FF2B5EF4-FFF2-40B4-BE49-F238E27FC236}">
              <a16:creationId xmlns:a16="http://schemas.microsoft.com/office/drawing/2014/main" id="{6F0195D3-C642-4437-89BE-DC4E4C4C0272}"/>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47080</xdr:rowOff>
    </xdr:from>
    <xdr:to>
      <xdr:col>21</xdr:col>
      <xdr:colOff>266700</xdr:colOff>
      <xdr:row>97</xdr:row>
      <xdr:rowOff>133296</xdr:rowOff>
    </xdr:to>
    <xdr:sp macro="" textlink="">
      <xdr:nvSpPr>
        <xdr:cNvPr id="252073" name="Text Box 169" hidden="1">
          <a:extLst>
            <a:ext uri="{FF2B5EF4-FFF2-40B4-BE49-F238E27FC236}">
              <a16:creationId xmlns:a16="http://schemas.microsoft.com/office/drawing/2014/main" id="{80445609-5411-4278-B7C3-B7C2B212B897}"/>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52084" name="Text Box 180" hidden="1">
          <a:extLst>
            <a:ext uri="{FF2B5EF4-FFF2-40B4-BE49-F238E27FC236}">
              <a16:creationId xmlns:a16="http://schemas.microsoft.com/office/drawing/2014/main" id="{098C99D5-88C7-4093-8D63-B0F6F920F530}"/>
            </a:ext>
          </a:extLst>
        </xdr:cNvPr>
        <xdr:cNvSpPr txBox="1">
          <a:spLocks noChangeArrowheads="1"/>
        </xdr:cNvSpPr>
      </xdr:nvSpPr>
      <xdr:spPr bwMode="auto">
        <a:xfrm>
          <a:off x="8305800" y="2724150"/>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82</xdr:row>
      <xdr:rowOff>333429</xdr:rowOff>
    </xdr:from>
    <xdr:to>
      <xdr:col>4</xdr:col>
      <xdr:colOff>133350</xdr:colOff>
      <xdr:row>84</xdr:row>
      <xdr:rowOff>101654</xdr:rowOff>
    </xdr:to>
    <xdr:sp macro="" textlink="">
      <xdr:nvSpPr>
        <xdr:cNvPr id="252086" name="Text Box 182" hidden="1">
          <a:extLst>
            <a:ext uri="{FF2B5EF4-FFF2-40B4-BE49-F238E27FC236}">
              <a16:creationId xmlns:a16="http://schemas.microsoft.com/office/drawing/2014/main" id="{5CE36323-38F8-4F09-8D0C-98FF0650FBB3}"/>
            </a:ext>
          </a:extLst>
        </xdr:cNvPr>
        <xdr:cNvSpPr txBox="1">
          <a:spLocks noChangeArrowheads="1"/>
        </xdr:cNvSpPr>
      </xdr:nvSpPr>
      <xdr:spPr bwMode="auto">
        <a:xfrm>
          <a:off x="3352800" y="1932622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97</xdr:row>
      <xdr:rowOff>171396</xdr:rowOff>
    </xdr:from>
    <xdr:to>
      <xdr:col>4</xdr:col>
      <xdr:colOff>133350</xdr:colOff>
      <xdr:row>101</xdr:row>
      <xdr:rowOff>158946</xdr:rowOff>
    </xdr:to>
    <xdr:sp macro="" textlink="">
      <xdr:nvSpPr>
        <xdr:cNvPr id="252087" name="Text Box 183" hidden="1">
          <a:extLst>
            <a:ext uri="{FF2B5EF4-FFF2-40B4-BE49-F238E27FC236}">
              <a16:creationId xmlns:a16="http://schemas.microsoft.com/office/drawing/2014/main" id="{F226E613-9971-4656-A20C-BA011308C0E0}"/>
            </a:ext>
          </a:extLst>
        </xdr:cNvPr>
        <xdr:cNvSpPr txBox="1">
          <a:spLocks noChangeArrowheads="1"/>
        </xdr:cNvSpPr>
      </xdr:nvSpPr>
      <xdr:spPr bwMode="auto">
        <a:xfrm>
          <a:off x="3352800" y="228028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182455</xdr:rowOff>
    </xdr:from>
    <xdr:to>
      <xdr:col>5</xdr:col>
      <xdr:colOff>0</xdr:colOff>
      <xdr:row>62</xdr:row>
      <xdr:rowOff>171859</xdr:rowOff>
    </xdr:to>
    <xdr:sp macro="" textlink="">
      <xdr:nvSpPr>
        <xdr:cNvPr id="293898" name="Text Box 10" hidden="1">
          <a:extLst>
            <a:ext uri="{FF2B5EF4-FFF2-40B4-BE49-F238E27FC236}">
              <a16:creationId xmlns:a16="http://schemas.microsoft.com/office/drawing/2014/main" id="{E0512BDE-B27D-4003-BD6C-0D4D977B66CF}"/>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182455</xdr:rowOff>
    </xdr:from>
    <xdr:to>
      <xdr:col>4</xdr:col>
      <xdr:colOff>800100</xdr:colOff>
      <xdr:row>56</xdr:row>
      <xdr:rowOff>182455</xdr:rowOff>
    </xdr:to>
    <xdr:sp macro="" textlink="">
      <xdr:nvSpPr>
        <xdr:cNvPr id="293897" name="Text Box 9" hidden="1">
          <a:extLst>
            <a:ext uri="{FF2B5EF4-FFF2-40B4-BE49-F238E27FC236}">
              <a16:creationId xmlns:a16="http://schemas.microsoft.com/office/drawing/2014/main" id="{76A602A8-F02E-4B7D-A82E-C860BCE72439}"/>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182455</xdr:rowOff>
    </xdr:from>
    <xdr:to>
      <xdr:col>5</xdr:col>
      <xdr:colOff>0</xdr:colOff>
      <xdr:row>62</xdr:row>
      <xdr:rowOff>171859</xdr:rowOff>
    </xdr:to>
    <xdr:sp macro="" textlink="">
      <xdr:nvSpPr>
        <xdr:cNvPr id="293896" name="Text Box 8" hidden="1">
          <a:extLst>
            <a:ext uri="{FF2B5EF4-FFF2-40B4-BE49-F238E27FC236}">
              <a16:creationId xmlns:a16="http://schemas.microsoft.com/office/drawing/2014/main" id="{945EEC46-747C-43C6-B4D5-F96343CC99B8}"/>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140520</xdr:rowOff>
    </xdr:from>
    <xdr:to>
      <xdr:col>20</xdr:col>
      <xdr:colOff>381000</xdr:colOff>
      <xdr:row>97</xdr:row>
      <xdr:rowOff>7473</xdr:rowOff>
    </xdr:to>
    <xdr:sp macro="" textlink="">
      <xdr:nvSpPr>
        <xdr:cNvPr id="293895" name="Text Box 7" hidden="1">
          <a:extLst>
            <a:ext uri="{FF2B5EF4-FFF2-40B4-BE49-F238E27FC236}">
              <a16:creationId xmlns:a16="http://schemas.microsoft.com/office/drawing/2014/main" id="{4BFBC3AF-C8D0-491D-895C-F4FD2E0F5ABE}"/>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22</xdr:row>
      <xdr:rowOff>59530</xdr:rowOff>
    </xdr:from>
    <xdr:to>
      <xdr:col>21</xdr:col>
      <xdr:colOff>419100</xdr:colOff>
      <xdr:row>28</xdr:row>
      <xdr:rowOff>378075</xdr:rowOff>
    </xdr:to>
    <xdr:sp macro="" textlink="">
      <xdr:nvSpPr>
        <xdr:cNvPr id="293894" name="Text Box 6" hidden="1">
          <a:extLst>
            <a:ext uri="{FF2B5EF4-FFF2-40B4-BE49-F238E27FC236}">
              <a16:creationId xmlns:a16="http://schemas.microsoft.com/office/drawing/2014/main" id="{23270087-C0ED-42DB-97D1-B54C954DAA7D}"/>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56027</xdr:rowOff>
    </xdr:from>
    <xdr:to>
      <xdr:col>13</xdr:col>
      <xdr:colOff>0</xdr:colOff>
      <xdr:row>83</xdr:row>
      <xdr:rowOff>388554</xdr:rowOff>
    </xdr:to>
    <xdr:sp macro="" textlink="">
      <xdr:nvSpPr>
        <xdr:cNvPr id="293893" name="Text Box 5" hidden="1">
          <a:extLst>
            <a:ext uri="{FF2B5EF4-FFF2-40B4-BE49-F238E27FC236}">
              <a16:creationId xmlns:a16="http://schemas.microsoft.com/office/drawing/2014/main" id="{DD4CF83D-6C63-4158-8AF2-EB7363DC65B1}"/>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47080</xdr:rowOff>
    </xdr:from>
    <xdr:to>
      <xdr:col>21</xdr:col>
      <xdr:colOff>266700</xdr:colOff>
      <xdr:row>97</xdr:row>
      <xdr:rowOff>133296</xdr:rowOff>
    </xdr:to>
    <xdr:sp macro="" textlink="">
      <xdr:nvSpPr>
        <xdr:cNvPr id="293892" name="Text Box 4" hidden="1">
          <a:extLst>
            <a:ext uri="{FF2B5EF4-FFF2-40B4-BE49-F238E27FC236}">
              <a16:creationId xmlns:a16="http://schemas.microsoft.com/office/drawing/2014/main" id="{460E213B-E6D5-466E-842C-68B8FD561918}"/>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891" name="Text Box 3" hidden="1">
          <a:extLst>
            <a:ext uri="{FF2B5EF4-FFF2-40B4-BE49-F238E27FC236}">
              <a16:creationId xmlns:a16="http://schemas.microsoft.com/office/drawing/2014/main" id="{DB7B5F7B-73D5-4B5E-A4CF-572E21432B74}"/>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82</xdr:row>
      <xdr:rowOff>333429</xdr:rowOff>
    </xdr:from>
    <xdr:to>
      <xdr:col>4</xdr:col>
      <xdr:colOff>133350</xdr:colOff>
      <xdr:row>84</xdr:row>
      <xdr:rowOff>101654</xdr:rowOff>
    </xdr:to>
    <xdr:sp macro="" textlink="">
      <xdr:nvSpPr>
        <xdr:cNvPr id="293890" name="Text Box 2" hidden="1">
          <a:extLst>
            <a:ext uri="{FF2B5EF4-FFF2-40B4-BE49-F238E27FC236}">
              <a16:creationId xmlns:a16="http://schemas.microsoft.com/office/drawing/2014/main" id="{C559AF24-FEFF-4607-99C7-236F5938B8A7}"/>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97</xdr:row>
      <xdr:rowOff>171396</xdr:rowOff>
    </xdr:from>
    <xdr:to>
      <xdr:col>4</xdr:col>
      <xdr:colOff>133350</xdr:colOff>
      <xdr:row>101</xdr:row>
      <xdr:rowOff>158946</xdr:rowOff>
    </xdr:to>
    <xdr:sp macro="" textlink="">
      <xdr:nvSpPr>
        <xdr:cNvPr id="293889" name="Text Box 1" hidden="1">
          <a:extLst>
            <a:ext uri="{FF2B5EF4-FFF2-40B4-BE49-F238E27FC236}">
              <a16:creationId xmlns:a16="http://schemas.microsoft.com/office/drawing/2014/main" id="{C6A1FBF9-DEFD-45A9-8A8C-63C78447F6EB}"/>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182455</xdr:rowOff>
    </xdr:from>
    <xdr:to>
      <xdr:col>5</xdr:col>
      <xdr:colOff>0</xdr:colOff>
      <xdr:row>62</xdr:row>
      <xdr:rowOff>171859</xdr:rowOff>
    </xdr:to>
    <xdr:sp macro="" textlink="">
      <xdr:nvSpPr>
        <xdr:cNvPr id="293908" name="Text Box 20" hidden="1">
          <a:extLst>
            <a:ext uri="{FF2B5EF4-FFF2-40B4-BE49-F238E27FC236}">
              <a16:creationId xmlns:a16="http://schemas.microsoft.com/office/drawing/2014/main" id="{9A22CBFF-6911-45D6-B6F2-CF718001486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182455</xdr:rowOff>
    </xdr:from>
    <xdr:to>
      <xdr:col>4</xdr:col>
      <xdr:colOff>800100</xdr:colOff>
      <xdr:row>56</xdr:row>
      <xdr:rowOff>182455</xdr:rowOff>
    </xdr:to>
    <xdr:sp macro="" textlink="">
      <xdr:nvSpPr>
        <xdr:cNvPr id="293907" name="Text Box 19" hidden="1">
          <a:extLst>
            <a:ext uri="{FF2B5EF4-FFF2-40B4-BE49-F238E27FC236}">
              <a16:creationId xmlns:a16="http://schemas.microsoft.com/office/drawing/2014/main" id="{FE833D99-F3A8-431D-AFAB-091F895F8C0F}"/>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182455</xdr:rowOff>
    </xdr:from>
    <xdr:to>
      <xdr:col>5</xdr:col>
      <xdr:colOff>0</xdr:colOff>
      <xdr:row>62</xdr:row>
      <xdr:rowOff>171859</xdr:rowOff>
    </xdr:to>
    <xdr:sp macro="" textlink="">
      <xdr:nvSpPr>
        <xdr:cNvPr id="293906" name="Text Box 18" hidden="1">
          <a:extLst>
            <a:ext uri="{FF2B5EF4-FFF2-40B4-BE49-F238E27FC236}">
              <a16:creationId xmlns:a16="http://schemas.microsoft.com/office/drawing/2014/main" id="{7167697A-213C-4FC5-8E7E-A593E6E0DCEE}"/>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140520</xdr:rowOff>
    </xdr:from>
    <xdr:to>
      <xdr:col>20</xdr:col>
      <xdr:colOff>381000</xdr:colOff>
      <xdr:row>97</xdr:row>
      <xdr:rowOff>7473</xdr:rowOff>
    </xdr:to>
    <xdr:sp macro="" textlink="">
      <xdr:nvSpPr>
        <xdr:cNvPr id="293905" name="Text Box 17" hidden="1">
          <a:extLst>
            <a:ext uri="{FF2B5EF4-FFF2-40B4-BE49-F238E27FC236}">
              <a16:creationId xmlns:a16="http://schemas.microsoft.com/office/drawing/2014/main" id="{DBD9EB33-023C-426C-AE7A-CA4A9D3A81B7}"/>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22</xdr:row>
      <xdr:rowOff>59530</xdr:rowOff>
    </xdr:from>
    <xdr:to>
      <xdr:col>21</xdr:col>
      <xdr:colOff>419100</xdr:colOff>
      <xdr:row>28</xdr:row>
      <xdr:rowOff>378075</xdr:rowOff>
    </xdr:to>
    <xdr:sp macro="" textlink="">
      <xdr:nvSpPr>
        <xdr:cNvPr id="293904" name="Text Box 16" hidden="1">
          <a:extLst>
            <a:ext uri="{FF2B5EF4-FFF2-40B4-BE49-F238E27FC236}">
              <a16:creationId xmlns:a16="http://schemas.microsoft.com/office/drawing/2014/main" id="{773F0D6C-6EAB-46C3-A076-FFEFF612EFB3}"/>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56027</xdr:rowOff>
    </xdr:from>
    <xdr:to>
      <xdr:col>13</xdr:col>
      <xdr:colOff>0</xdr:colOff>
      <xdr:row>83</xdr:row>
      <xdr:rowOff>388554</xdr:rowOff>
    </xdr:to>
    <xdr:sp macro="" textlink="">
      <xdr:nvSpPr>
        <xdr:cNvPr id="293903" name="Text Box 15" hidden="1">
          <a:extLst>
            <a:ext uri="{FF2B5EF4-FFF2-40B4-BE49-F238E27FC236}">
              <a16:creationId xmlns:a16="http://schemas.microsoft.com/office/drawing/2014/main" id="{54EEE69D-FD9D-4DC1-95C3-6338D5AD6D77}"/>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47080</xdr:rowOff>
    </xdr:from>
    <xdr:to>
      <xdr:col>21</xdr:col>
      <xdr:colOff>266700</xdr:colOff>
      <xdr:row>97</xdr:row>
      <xdr:rowOff>133296</xdr:rowOff>
    </xdr:to>
    <xdr:sp macro="" textlink="">
      <xdr:nvSpPr>
        <xdr:cNvPr id="293902" name="Text Box 14" hidden="1">
          <a:extLst>
            <a:ext uri="{FF2B5EF4-FFF2-40B4-BE49-F238E27FC236}">
              <a16:creationId xmlns:a16="http://schemas.microsoft.com/office/drawing/2014/main" id="{F7AE9D25-33AB-4B08-B99B-754E426F6B9E}"/>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01" name="Text Box 13" hidden="1">
          <a:extLst>
            <a:ext uri="{FF2B5EF4-FFF2-40B4-BE49-F238E27FC236}">
              <a16:creationId xmlns:a16="http://schemas.microsoft.com/office/drawing/2014/main" id="{C7FA5DC9-9DC5-46CB-A873-0EEB4CBEC103}"/>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82</xdr:row>
      <xdr:rowOff>333429</xdr:rowOff>
    </xdr:from>
    <xdr:to>
      <xdr:col>4</xdr:col>
      <xdr:colOff>133350</xdr:colOff>
      <xdr:row>84</xdr:row>
      <xdr:rowOff>101654</xdr:rowOff>
    </xdr:to>
    <xdr:sp macro="" textlink="">
      <xdr:nvSpPr>
        <xdr:cNvPr id="293900" name="Text Box 12" hidden="1">
          <a:extLst>
            <a:ext uri="{FF2B5EF4-FFF2-40B4-BE49-F238E27FC236}">
              <a16:creationId xmlns:a16="http://schemas.microsoft.com/office/drawing/2014/main" id="{A870F692-4263-41B1-8A35-550F35C8A241}"/>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97</xdr:row>
      <xdr:rowOff>171396</xdr:rowOff>
    </xdr:from>
    <xdr:to>
      <xdr:col>4</xdr:col>
      <xdr:colOff>133350</xdr:colOff>
      <xdr:row>101</xdr:row>
      <xdr:rowOff>158946</xdr:rowOff>
    </xdr:to>
    <xdr:sp macro="" textlink="">
      <xdr:nvSpPr>
        <xdr:cNvPr id="293899" name="Text Box 11" hidden="1">
          <a:extLst>
            <a:ext uri="{FF2B5EF4-FFF2-40B4-BE49-F238E27FC236}">
              <a16:creationId xmlns:a16="http://schemas.microsoft.com/office/drawing/2014/main" id="{BD907220-6F42-4A24-9F6B-B304CDE65EE0}"/>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182455</xdr:rowOff>
    </xdr:from>
    <xdr:to>
      <xdr:col>5</xdr:col>
      <xdr:colOff>0</xdr:colOff>
      <xdr:row>62</xdr:row>
      <xdr:rowOff>171859</xdr:rowOff>
    </xdr:to>
    <xdr:sp macro="" textlink="">
      <xdr:nvSpPr>
        <xdr:cNvPr id="293918" name="Text Box 30" hidden="1">
          <a:extLst>
            <a:ext uri="{FF2B5EF4-FFF2-40B4-BE49-F238E27FC236}">
              <a16:creationId xmlns:a16="http://schemas.microsoft.com/office/drawing/2014/main" id="{B2E1EA6C-0375-463A-BA05-D54B5FC3862C}"/>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182455</xdr:rowOff>
    </xdr:from>
    <xdr:to>
      <xdr:col>4</xdr:col>
      <xdr:colOff>800100</xdr:colOff>
      <xdr:row>56</xdr:row>
      <xdr:rowOff>182455</xdr:rowOff>
    </xdr:to>
    <xdr:sp macro="" textlink="">
      <xdr:nvSpPr>
        <xdr:cNvPr id="293917" name="Text Box 29" hidden="1">
          <a:extLst>
            <a:ext uri="{FF2B5EF4-FFF2-40B4-BE49-F238E27FC236}">
              <a16:creationId xmlns:a16="http://schemas.microsoft.com/office/drawing/2014/main" id="{8801CE6A-F259-4898-A62D-2DC4E7A4316C}"/>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182455</xdr:rowOff>
    </xdr:from>
    <xdr:to>
      <xdr:col>5</xdr:col>
      <xdr:colOff>0</xdr:colOff>
      <xdr:row>62</xdr:row>
      <xdr:rowOff>171859</xdr:rowOff>
    </xdr:to>
    <xdr:sp macro="" textlink="">
      <xdr:nvSpPr>
        <xdr:cNvPr id="293916" name="Text Box 28" hidden="1">
          <a:extLst>
            <a:ext uri="{FF2B5EF4-FFF2-40B4-BE49-F238E27FC236}">
              <a16:creationId xmlns:a16="http://schemas.microsoft.com/office/drawing/2014/main" id="{6312F2BE-F356-4382-B40C-9E512E8986AB}"/>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140520</xdr:rowOff>
    </xdr:from>
    <xdr:to>
      <xdr:col>20</xdr:col>
      <xdr:colOff>381000</xdr:colOff>
      <xdr:row>97</xdr:row>
      <xdr:rowOff>7473</xdr:rowOff>
    </xdr:to>
    <xdr:sp macro="" textlink="">
      <xdr:nvSpPr>
        <xdr:cNvPr id="293915" name="Text Box 27" hidden="1">
          <a:extLst>
            <a:ext uri="{FF2B5EF4-FFF2-40B4-BE49-F238E27FC236}">
              <a16:creationId xmlns:a16="http://schemas.microsoft.com/office/drawing/2014/main" id="{606E5DAA-DF8D-4557-B462-96985283BBF8}"/>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22</xdr:row>
      <xdr:rowOff>59530</xdr:rowOff>
    </xdr:from>
    <xdr:to>
      <xdr:col>21</xdr:col>
      <xdr:colOff>419100</xdr:colOff>
      <xdr:row>28</xdr:row>
      <xdr:rowOff>378075</xdr:rowOff>
    </xdr:to>
    <xdr:sp macro="" textlink="">
      <xdr:nvSpPr>
        <xdr:cNvPr id="293914" name="Text Box 26" hidden="1">
          <a:extLst>
            <a:ext uri="{FF2B5EF4-FFF2-40B4-BE49-F238E27FC236}">
              <a16:creationId xmlns:a16="http://schemas.microsoft.com/office/drawing/2014/main" id="{884887B6-232C-4031-A623-49A23BF28F6D}"/>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56027</xdr:rowOff>
    </xdr:from>
    <xdr:to>
      <xdr:col>13</xdr:col>
      <xdr:colOff>0</xdr:colOff>
      <xdr:row>83</xdr:row>
      <xdr:rowOff>388554</xdr:rowOff>
    </xdr:to>
    <xdr:sp macro="" textlink="">
      <xdr:nvSpPr>
        <xdr:cNvPr id="293913" name="Text Box 25" hidden="1">
          <a:extLst>
            <a:ext uri="{FF2B5EF4-FFF2-40B4-BE49-F238E27FC236}">
              <a16:creationId xmlns:a16="http://schemas.microsoft.com/office/drawing/2014/main" id="{6FA5BD45-CED1-4A00-AD86-DD02A8F62B8C}"/>
            </a:ext>
          </a:extLst>
        </xdr:cNvPr>
        <xdr:cNvSpPr txBox="1">
          <a:spLocks noChangeArrowheads="1"/>
        </xdr:cNvSpPr>
      </xdr:nvSpPr>
      <xdr:spPr bwMode="auto">
        <a:xfrm>
          <a:off x="8737600" y="1868170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47080</xdr:rowOff>
    </xdr:from>
    <xdr:to>
      <xdr:col>21</xdr:col>
      <xdr:colOff>266700</xdr:colOff>
      <xdr:row>97</xdr:row>
      <xdr:rowOff>133296</xdr:rowOff>
    </xdr:to>
    <xdr:sp macro="" textlink="">
      <xdr:nvSpPr>
        <xdr:cNvPr id="293912" name="Text Box 24" hidden="1">
          <a:extLst>
            <a:ext uri="{FF2B5EF4-FFF2-40B4-BE49-F238E27FC236}">
              <a16:creationId xmlns:a16="http://schemas.microsoft.com/office/drawing/2014/main" id="{D4ACAA66-78EF-4D39-815D-EED2DD3665F4}"/>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11" name="Text Box 23" hidden="1">
          <a:extLst>
            <a:ext uri="{FF2B5EF4-FFF2-40B4-BE49-F238E27FC236}">
              <a16:creationId xmlns:a16="http://schemas.microsoft.com/office/drawing/2014/main" id="{8870F2A7-9904-4ED1-8516-AA6531CFBAAD}"/>
            </a:ext>
          </a:extLst>
        </xdr:cNvPr>
        <xdr:cNvSpPr txBox="1">
          <a:spLocks noChangeArrowheads="1"/>
        </xdr:cNvSpPr>
      </xdr:nvSpPr>
      <xdr:spPr bwMode="auto">
        <a:xfrm>
          <a:off x="871855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82</xdr:row>
      <xdr:rowOff>333429</xdr:rowOff>
    </xdr:from>
    <xdr:to>
      <xdr:col>4</xdr:col>
      <xdr:colOff>133350</xdr:colOff>
      <xdr:row>84</xdr:row>
      <xdr:rowOff>101654</xdr:rowOff>
    </xdr:to>
    <xdr:sp macro="" textlink="">
      <xdr:nvSpPr>
        <xdr:cNvPr id="293910" name="Text Box 22" hidden="1">
          <a:extLst>
            <a:ext uri="{FF2B5EF4-FFF2-40B4-BE49-F238E27FC236}">
              <a16:creationId xmlns:a16="http://schemas.microsoft.com/office/drawing/2014/main" id="{6260F265-9379-49E2-BAF0-F2ED08F458DB}"/>
            </a:ext>
          </a:extLst>
        </xdr:cNvPr>
        <xdr:cNvSpPr txBox="1">
          <a:spLocks noChangeArrowheads="1"/>
        </xdr:cNvSpPr>
      </xdr:nvSpPr>
      <xdr:spPr bwMode="auto">
        <a:xfrm>
          <a:off x="3511550" y="19107150"/>
          <a:ext cx="13208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97</xdr:row>
      <xdr:rowOff>171396</xdr:rowOff>
    </xdr:from>
    <xdr:to>
      <xdr:col>4</xdr:col>
      <xdr:colOff>133350</xdr:colOff>
      <xdr:row>101</xdr:row>
      <xdr:rowOff>158946</xdr:rowOff>
    </xdr:to>
    <xdr:sp macro="" textlink="">
      <xdr:nvSpPr>
        <xdr:cNvPr id="293909" name="Text Box 21" hidden="1">
          <a:extLst>
            <a:ext uri="{FF2B5EF4-FFF2-40B4-BE49-F238E27FC236}">
              <a16:creationId xmlns:a16="http://schemas.microsoft.com/office/drawing/2014/main" id="{AAB2EA4F-E386-4D01-982E-EC5155D176D8}"/>
            </a:ext>
          </a:extLst>
        </xdr:cNvPr>
        <xdr:cNvSpPr txBox="1">
          <a:spLocks noChangeArrowheads="1"/>
        </xdr:cNvSpPr>
      </xdr:nvSpPr>
      <xdr:spPr bwMode="auto">
        <a:xfrm>
          <a:off x="3511550" y="2255520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182455</xdr:rowOff>
    </xdr:from>
    <xdr:to>
      <xdr:col>5</xdr:col>
      <xdr:colOff>0</xdr:colOff>
      <xdr:row>62</xdr:row>
      <xdr:rowOff>152809</xdr:rowOff>
    </xdr:to>
    <xdr:sp macro="" textlink="">
      <xdr:nvSpPr>
        <xdr:cNvPr id="293928" name="Text Box 40" hidden="1">
          <a:extLst>
            <a:ext uri="{FF2B5EF4-FFF2-40B4-BE49-F238E27FC236}">
              <a16:creationId xmlns:a16="http://schemas.microsoft.com/office/drawing/2014/main" id="{6A9F0DBB-4C56-48C3-ABCF-464DD54B0B77}"/>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182455</xdr:rowOff>
    </xdr:from>
    <xdr:to>
      <xdr:col>4</xdr:col>
      <xdr:colOff>800100</xdr:colOff>
      <xdr:row>56</xdr:row>
      <xdr:rowOff>182455</xdr:rowOff>
    </xdr:to>
    <xdr:sp macro="" textlink="">
      <xdr:nvSpPr>
        <xdr:cNvPr id="293927" name="Text Box 39" hidden="1">
          <a:extLst>
            <a:ext uri="{FF2B5EF4-FFF2-40B4-BE49-F238E27FC236}">
              <a16:creationId xmlns:a16="http://schemas.microsoft.com/office/drawing/2014/main" id="{F8434335-8BD3-4D5E-A177-655A820DECAD}"/>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182455</xdr:rowOff>
    </xdr:from>
    <xdr:to>
      <xdr:col>5</xdr:col>
      <xdr:colOff>0</xdr:colOff>
      <xdr:row>62</xdr:row>
      <xdr:rowOff>152809</xdr:rowOff>
    </xdr:to>
    <xdr:sp macro="" textlink="">
      <xdr:nvSpPr>
        <xdr:cNvPr id="293926" name="Text Box 38" hidden="1">
          <a:extLst>
            <a:ext uri="{FF2B5EF4-FFF2-40B4-BE49-F238E27FC236}">
              <a16:creationId xmlns:a16="http://schemas.microsoft.com/office/drawing/2014/main" id="{F7A2B2FF-6DAE-41B3-960A-647E8CE0E6D1}"/>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140520</xdr:rowOff>
    </xdr:from>
    <xdr:to>
      <xdr:col>20</xdr:col>
      <xdr:colOff>381000</xdr:colOff>
      <xdr:row>97</xdr:row>
      <xdr:rowOff>7473</xdr:rowOff>
    </xdr:to>
    <xdr:sp macro="" textlink="">
      <xdr:nvSpPr>
        <xdr:cNvPr id="293925" name="Text Box 37" hidden="1">
          <a:extLst>
            <a:ext uri="{FF2B5EF4-FFF2-40B4-BE49-F238E27FC236}">
              <a16:creationId xmlns:a16="http://schemas.microsoft.com/office/drawing/2014/main" id="{948A30CE-1213-4705-BC4B-36387289EF7D}"/>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22</xdr:row>
      <xdr:rowOff>59530</xdr:rowOff>
    </xdr:from>
    <xdr:to>
      <xdr:col>21</xdr:col>
      <xdr:colOff>419100</xdr:colOff>
      <xdr:row>28</xdr:row>
      <xdr:rowOff>378075</xdr:rowOff>
    </xdr:to>
    <xdr:sp macro="" textlink="">
      <xdr:nvSpPr>
        <xdr:cNvPr id="293924" name="Text Box 36" hidden="1">
          <a:extLst>
            <a:ext uri="{FF2B5EF4-FFF2-40B4-BE49-F238E27FC236}">
              <a16:creationId xmlns:a16="http://schemas.microsoft.com/office/drawing/2014/main" id="{E79A4A16-D1A4-44B7-8C31-3CD29328D54C}"/>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44674</xdr:rowOff>
    </xdr:from>
    <xdr:to>
      <xdr:col>13</xdr:col>
      <xdr:colOff>0</xdr:colOff>
      <xdr:row>83</xdr:row>
      <xdr:rowOff>374267</xdr:rowOff>
    </xdr:to>
    <xdr:sp macro="" textlink="">
      <xdr:nvSpPr>
        <xdr:cNvPr id="293923" name="Text Box 35" hidden="1">
          <a:extLst>
            <a:ext uri="{FF2B5EF4-FFF2-40B4-BE49-F238E27FC236}">
              <a16:creationId xmlns:a16="http://schemas.microsoft.com/office/drawing/2014/main" id="{BC75D42F-5419-4EC5-820C-9BCED42AA7EF}"/>
            </a:ext>
          </a:extLst>
        </xdr:cNvPr>
        <xdr:cNvSpPr txBox="1">
          <a:spLocks noChangeArrowheads="1"/>
        </xdr:cNvSpPr>
      </xdr:nvSpPr>
      <xdr:spPr bwMode="auto">
        <a:xfrm>
          <a:off x="8737600" y="1866265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47080</xdr:rowOff>
    </xdr:from>
    <xdr:to>
      <xdr:col>21</xdr:col>
      <xdr:colOff>266700</xdr:colOff>
      <xdr:row>97</xdr:row>
      <xdr:rowOff>133296</xdr:rowOff>
    </xdr:to>
    <xdr:sp macro="" textlink="">
      <xdr:nvSpPr>
        <xdr:cNvPr id="293922" name="Text Box 34" hidden="1">
          <a:extLst>
            <a:ext uri="{FF2B5EF4-FFF2-40B4-BE49-F238E27FC236}">
              <a16:creationId xmlns:a16="http://schemas.microsoft.com/office/drawing/2014/main" id="{47818C34-E616-4C45-B7DE-32AF00F869E8}"/>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293921" name="Text Box 33" hidden="1">
          <a:extLst>
            <a:ext uri="{FF2B5EF4-FFF2-40B4-BE49-F238E27FC236}">
              <a16:creationId xmlns:a16="http://schemas.microsoft.com/office/drawing/2014/main" id="{604F62BE-5642-4DA9-93D5-0FAF95BB142C}"/>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82</xdr:row>
      <xdr:rowOff>333429</xdr:rowOff>
    </xdr:from>
    <xdr:to>
      <xdr:col>4</xdr:col>
      <xdr:colOff>114300</xdr:colOff>
      <xdr:row>84</xdr:row>
      <xdr:rowOff>73079</xdr:rowOff>
    </xdr:to>
    <xdr:sp macro="" textlink="">
      <xdr:nvSpPr>
        <xdr:cNvPr id="293920" name="Text Box 32" hidden="1">
          <a:extLst>
            <a:ext uri="{FF2B5EF4-FFF2-40B4-BE49-F238E27FC236}">
              <a16:creationId xmlns:a16="http://schemas.microsoft.com/office/drawing/2014/main" id="{672E5FD3-2777-4DD8-B59B-EC7AA0CD0EEE}"/>
            </a:ext>
          </a:extLst>
        </xdr:cNvPr>
        <xdr:cNvSpPr txBox="1">
          <a:spLocks noChangeArrowheads="1"/>
        </xdr:cNvSpPr>
      </xdr:nvSpPr>
      <xdr:spPr bwMode="auto">
        <a:xfrm>
          <a:off x="3492500" y="191071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97</xdr:row>
      <xdr:rowOff>171396</xdr:rowOff>
    </xdr:from>
    <xdr:to>
      <xdr:col>4</xdr:col>
      <xdr:colOff>114300</xdr:colOff>
      <xdr:row>101</xdr:row>
      <xdr:rowOff>139896</xdr:rowOff>
    </xdr:to>
    <xdr:sp macro="" textlink="">
      <xdr:nvSpPr>
        <xdr:cNvPr id="293919" name="Text Box 31" hidden="1">
          <a:extLst>
            <a:ext uri="{FF2B5EF4-FFF2-40B4-BE49-F238E27FC236}">
              <a16:creationId xmlns:a16="http://schemas.microsoft.com/office/drawing/2014/main" id="{2BCFB714-DF4E-493D-A49A-8B2A4B8BBE60}"/>
            </a:ext>
          </a:extLst>
        </xdr:cNvPr>
        <xdr:cNvSpPr txBox="1">
          <a:spLocks noChangeArrowheads="1"/>
        </xdr:cNvSpPr>
      </xdr:nvSpPr>
      <xdr:spPr bwMode="auto">
        <a:xfrm>
          <a:off x="3492500" y="2255520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182455</xdr:rowOff>
    </xdr:from>
    <xdr:to>
      <xdr:col>5</xdr:col>
      <xdr:colOff>0</xdr:colOff>
      <xdr:row>62</xdr:row>
      <xdr:rowOff>152809</xdr:rowOff>
    </xdr:to>
    <xdr:sp macro="" textlink="">
      <xdr:nvSpPr>
        <xdr:cNvPr id="306187" name="Text Box 11" hidden="1">
          <a:extLst>
            <a:ext uri="{FF2B5EF4-FFF2-40B4-BE49-F238E27FC236}">
              <a16:creationId xmlns:a16="http://schemas.microsoft.com/office/drawing/2014/main" id="{5B811DD8-6A0A-4A9E-AB81-4878733C605A}"/>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182455</xdr:rowOff>
    </xdr:from>
    <xdr:to>
      <xdr:col>4</xdr:col>
      <xdr:colOff>800100</xdr:colOff>
      <xdr:row>56</xdr:row>
      <xdr:rowOff>182455</xdr:rowOff>
    </xdr:to>
    <xdr:sp macro="" textlink="">
      <xdr:nvSpPr>
        <xdr:cNvPr id="306186" name="Text Box 10" hidden="1">
          <a:extLst>
            <a:ext uri="{FF2B5EF4-FFF2-40B4-BE49-F238E27FC236}">
              <a16:creationId xmlns:a16="http://schemas.microsoft.com/office/drawing/2014/main" id="{03EFAF25-C483-4107-AC02-8241EDC8CC5E}"/>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182455</xdr:rowOff>
    </xdr:from>
    <xdr:to>
      <xdr:col>5</xdr:col>
      <xdr:colOff>0</xdr:colOff>
      <xdr:row>62</xdr:row>
      <xdr:rowOff>152809</xdr:rowOff>
    </xdr:to>
    <xdr:sp macro="" textlink="">
      <xdr:nvSpPr>
        <xdr:cNvPr id="306185" name="Text Box 9" hidden="1">
          <a:extLst>
            <a:ext uri="{FF2B5EF4-FFF2-40B4-BE49-F238E27FC236}">
              <a16:creationId xmlns:a16="http://schemas.microsoft.com/office/drawing/2014/main" id="{FEF944FD-B7BF-4126-9B62-D0BF1EA91ECC}"/>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114</xdr:row>
      <xdr:rowOff>67086</xdr:rowOff>
    </xdr:from>
    <xdr:to>
      <xdr:col>20</xdr:col>
      <xdr:colOff>381000</xdr:colOff>
      <xdr:row>127</xdr:row>
      <xdr:rowOff>68541</xdr:rowOff>
    </xdr:to>
    <xdr:sp macro="" textlink="">
      <xdr:nvSpPr>
        <xdr:cNvPr id="306184" name="Text Box 8" hidden="1">
          <a:extLst>
            <a:ext uri="{FF2B5EF4-FFF2-40B4-BE49-F238E27FC236}">
              <a16:creationId xmlns:a16="http://schemas.microsoft.com/office/drawing/2014/main" id="{7A5FC83F-9294-4103-A171-0759B4B54087}"/>
            </a:ext>
          </a:extLst>
        </xdr:cNvPr>
        <xdr:cNvSpPr txBox="1">
          <a:spLocks noChangeArrowheads="1"/>
        </xdr:cNvSpPr>
      </xdr:nvSpPr>
      <xdr:spPr bwMode="auto">
        <a:xfrm>
          <a:off x="12525375" y="25946100"/>
          <a:ext cx="1400175"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22</xdr:row>
      <xdr:rowOff>59530</xdr:rowOff>
    </xdr:from>
    <xdr:to>
      <xdr:col>21</xdr:col>
      <xdr:colOff>419100</xdr:colOff>
      <xdr:row>28</xdr:row>
      <xdr:rowOff>378075</xdr:rowOff>
    </xdr:to>
    <xdr:sp macro="" textlink="">
      <xdr:nvSpPr>
        <xdr:cNvPr id="306183" name="Text Box 7" hidden="1">
          <a:extLst>
            <a:ext uri="{FF2B5EF4-FFF2-40B4-BE49-F238E27FC236}">
              <a16:creationId xmlns:a16="http://schemas.microsoft.com/office/drawing/2014/main" id="{FC2C127B-B0E7-463E-8E1A-34E90DF08D5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44674</xdr:rowOff>
    </xdr:from>
    <xdr:to>
      <xdr:col>13</xdr:col>
      <xdr:colOff>0</xdr:colOff>
      <xdr:row>83</xdr:row>
      <xdr:rowOff>374267</xdr:rowOff>
    </xdr:to>
    <xdr:sp macro="" textlink="">
      <xdr:nvSpPr>
        <xdr:cNvPr id="306182" name="Text Box 6" hidden="1">
          <a:extLst>
            <a:ext uri="{FF2B5EF4-FFF2-40B4-BE49-F238E27FC236}">
              <a16:creationId xmlns:a16="http://schemas.microsoft.com/office/drawing/2014/main" id="{317A9970-CE61-4FF1-AB73-BCB4914D991A}"/>
            </a:ext>
          </a:extLst>
        </xdr:cNvPr>
        <xdr:cNvSpPr txBox="1">
          <a:spLocks noChangeArrowheads="1"/>
        </xdr:cNvSpPr>
      </xdr:nvSpPr>
      <xdr:spPr bwMode="auto">
        <a:xfrm>
          <a:off x="8324850" y="1886902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67086</xdr:rowOff>
    </xdr:from>
    <xdr:to>
      <xdr:col>21</xdr:col>
      <xdr:colOff>266700</xdr:colOff>
      <xdr:row>123</xdr:row>
      <xdr:rowOff>83649</xdr:rowOff>
    </xdr:to>
    <xdr:sp macro="" textlink="">
      <xdr:nvSpPr>
        <xdr:cNvPr id="306181" name="Text Box 5" hidden="1">
          <a:extLst>
            <a:ext uri="{FF2B5EF4-FFF2-40B4-BE49-F238E27FC236}">
              <a16:creationId xmlns:a16="http://schemas.microsoft.com/office/drawing/2014/main" id="{DB0B4CFD-C24C-4798-B11D-540EE196C880}"/>
            </a:ext>
          </a:extLst>
        </xdr:cNvPr>
        <xdr:cNvSpPr txBox="1">
          <a:spLocks noChangeArrowheads="1"/>
        </xdr:cNvSpPr>
      </xdr:nvSpPr>
      <xdr:spPr bwMode="auto">
        <a:xfrm>
          <a:off x="13077825" y="259461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80" name="Text Box 4" hidden="1">
          <a:extLst>
            <a:ext uri="{FF2B5EF4-FFF2-40B4-BE49-F238E27FC236}">
              <a16:creationId xmlns:a16="http://schemas.microsoft.com/office/drawing/2014/main" id="{DCBDF7EB-6470-4E89-8319-AF479B9A9FD1}"/>
            </a:ext>
          </a:extLst>
        </xdr:cNvPr>
        <xdr:cNvSpPr txBox="1">
          <a:spLocks noChangeArrowheads="1"/>
        </xdr:cNvSpPr>
      </xdr:nvSpPr>
      <xdr:spPr bwMode="auto">
        <a:xfrm>
          <a:off x="828675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82</xdr:row>
      <xdr:rowOff>333429</xdr:rowOff>
    </xdr:from>
    <xdr:to>
      <xdr:col>4</xdr:col>
      <xdr:colOff>114300</xdr:colOff>
      <xdr:row>84</xdr:row>
      <xdr:rowOff>73079</xdr:rowOff>
    </xdr:to>
    <xdr:sp macro="" textlink="">
      <xdr:nvSpPr>
        <xdr:cNvPr id="306179" name="Text Box 3" hidden="1">
          <a:extLst>
            <a:ext uri="{FF2B5EF4-FFF2-40B4-BE49-F238E27FC236}">
              <a16:creationId xmlns:a16="http://schemas.microsoft.com/office/drawing/2014/main" id="{71F2872E-7126-4895-B430-D010004E8D3F}"/>
            </a:ext>
          </a:extLst>
        </xdr:cNvPr>
        <xdr:cNvSpPr txBox="1">
          <a:spLocks noChangeArrowheads="1"/>
        </xdr:cNvSpPr>
      </xdr:nvSpPr>
      <xdr:spPr bwMode="auto">
        <a:xfrm>
          <a:off x="3333750" y="19326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114</xdr:row>
      <xdr:rowOff>67086</xdr:rowOff>
    </xdr:from>
    <xdr:to>
      <xdr:col>4</xdr:col>
      <xdr:colOff>114300</xdr:colOff>
      <xdr:row>121</xdr:row>
      <xdr:rowOff>84059</xdr:rowOff>
    </xdr:to>
    <xdr:sp macro="" textlink="">
      <xdr:nvSpPr>
        <xdr:cNvPr id="306178" name="Text Box 2" hidden="1">
          <a:extLst>
            <a:ext uri="{FF2B5EF4-FFF2-40B4-BE49-F238E27FC236}">
              <a16:creationId xmlns:a16="http://schemas.microsoft.com/office/drawing/2014/main" id="{CBC0F275-A953-4670-BF04-43E83DB0B585}"/>
            </a:ext>
          </a:extLst>
        </xdr:cNvPr>
        <xdr:cNvSpPr txBox="1">
          <a:spLocks noChangeArrowheads="1"/>
        </xdr:cNvSpPr>
      </xdr:nvSpPr>
      <xdr:spPr bwMode="auto">
        <a:xfrm>
          <a:off x="3333750" y="25946100"/>
          <a:ext cx="1257300" cy="1314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xdr:row>
      <xdr:rowOff>114300</xdr:rowOff>
    </xdr:from>
    <xdr:to>
      <xdr:col>23</xdr:col>
      <xdr:colOff>266700</xdr:colOff>
      <xdr:row>15</xdr:row>
      <xdr:rowOff>323850</xdr:rowOff>
    </xdr:to>
    <xdr:sp macro="" textlink="">
      <xdr:nvSpPr>
        <xdr:cNvPr id="306177" name="Text Box 1" hidden="1">
          <a:extLst>
            <a:ext uri="{FF2B5EF4-FFF2-40B4-BE49-F238E27FC236}">
              <a16:creationId xmlns:a16="http://schemas.microsoft.com/office/drawing/2014/main" id="{B8A13A94-88F4-40E7-BDF5-9BB766477BDF}"/>
            </a:ext>
          </a:extLst>
        </xdr:cNvPr>
        <xdr:cNvSpPr txBox="1">
          <a:spLocks noChangeArrowheads="1"/>
        </xdr:cNvSpPr>
      </xdr:nvSpPr>
      <xdr:spPr bwMode="auto">
        <a:xfrm>
          <a:off x="14182725" y="31051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83</xdr:row>
      <xdr:rowOff>506413</xdr:rowOff>
    </xdr:from>
    <xdr:to>
      <xdr:col>5</xdr:col>
      <xdr:colOff>0</xdr:colOff>
      <xdr:row>92</xdr:row>
      <xdr:rowOff>174624</xdr:rowOff>
    </xdr:to>
    <xdr:sp macro="" textlink="">
      <xdr:nvSpPr>
        <xdr:cNvPr id="306198" name="Text Box 22" hidden="1">
          <a:extLst>
            <a:ext uri="{FF2B5EF4-FFF2-40B4-BE49-F238E27FC236}">
              <a16:creationId xmlns:a16="http://schemas.microsoft.com/office/drawing/2014/main" id="{A3039B22-B2F8-4416-BDD4-54B334684259}"/>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83</xdr:row>
      <xdr:rowOff>506413</xdr:rowOff>
    </xdr:from>
    <xdr:to>
      <xdr:col>4</xdr:col>
      <xdr:colOff>800100</xdr:colOff>
      <xdr:row>83</xdr:row>
      <xdr:rowOff>544513</xdr:rowOff>
    </xdr:to>
    <xdr:sp macro="" textlink="">
      <xdr:nvSpPr>
        <xdr:cNvPr id="306197" name="Text Box 21" hidden="1">
          <a:extLst>
            <a:ext uri="{FF2B5EF4-FFF2-40B4-BE49-F238E27FC236}">
              <a16:creationId xmlns:a16="http://schemas.microsoft.com/office/drawing/2014/main" id="{268DE216-4DAA-4D3A-A76E-485D30460B37}"/>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83</xdr:row>
      <xdr:rowOff>506413</xdr:rowOff>
    </xdr:from>
    <xdr:to>
      <xdr:col>5</xdr:col>
      <xdr:colOff>0</xdr:colOff>
      <xdr:row>92</xdr:row>
      <xdr:rowOff>174624</xdr:rowOff>
    </xdr:to>
    <xdr:sp macro="" textlink="">
      <xdr:nvSpPr>
        <xdr:cNvPr id="306196" name="Text Box 20" hidden="1">
          <a:extLst>
            <a:ext uri="{FF2B5EF4-FFF2-40B4-BE49-F238E27FC236}">
              <a16:creationId xmlns:a16="http://schemas.microsoft.com/office/drawing/2014/main" id="{F8319C4F-11C5-4DDA-BCFA-A913C39D51D2}"/>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153</xdr:row>
      <xdr:rowOff>161132</xdr:rowOff>
    </xdr:from>
    <xdr:to>
      <xdr:col>20</xdr:col>
      <xdr:colOff>381000</xdr:colOff>
      <xdr:row>166</xdr:row>
      <xdr:rowOff>11907</xdr:rowOff>
    </xdr:to>
    <xdr:sp macro="" textlink="">
      <xdr:nvSpPr>
        <xdr:cNvPr id="306195" name="Text Box 19" hidden="1">
          <a:extLst>
            <a:ext uri="{FF2B5EF4-FFF2-40B4-BE49-F238E27FC236}">
              <a16:creationId xmlns:a16="http://schemas.microsoft.com/office/drawing/2014/main" id="{82AB33E4-39E8-431B-9C3F-8C5D96BECADB}"/>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50</xdr:row>
      <xdr:rowOff>131761</xdr:rowOff>
    </xdr:from>
    <xdr:to>
      <xdr:col>21</xdr:col>
      <xdr:colOff>419100</xdr:colOff>
      <xdr:row>55</xdr:row>
      <xdr:rowOff>126999</xdr:rowOff>
    </xdr:to>
    <xdr:sp macro="" textlink="">
      <xdr:nvSpPr>
        <xdr:cNvPr id="306194" name="Text Box 18" hidden="1">
          <a:extLst>
            <a:ext uri="{FF2B5EF4-FFF2-40B4-BE49-F238E27FC236}">
              <a16:creationId xmlns:a16="http://schemas.microsoft.com/office/drawing/2014/main" id="{D7BB16F3-1770-4973-BB8D-B24F8B7E2C97}"/>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107</xdr:row>
      <xdr:rowOff>142875</xdr:rowOff>
    </xdr:from>
    <xdr:to>
      <xdr:col>13</xdr:col>
      <xdr:colOff>0</xdr:colOff>
      <xdr:row>121</xdr:row>
      <xdr:rowOff>2384</xdr:rowOff>
    </xdr:to>
    <xdr:sp macro="" textlink="">
      <xdr:nvSpPr>
        <xdr:cNvPr id="306193" name="Text Box 17" hidden="1">
          <a:extLst>
            <a:ext uri="{FF2B5EF4-FFF2-40B4-BE49-F238E27FC236}">
              <a16:creationId xmlns:a16="http://schemas.microsoft.com/office/drawing/2014/main" id="{410CA958-3A26-46FA-A41D-EB6638ACABE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153</xdr:row>
      <xdr:rowOff>161132</xdr:rowOff>
    </xdr:from>
    <xdr:to>
      <xdr:col>21</xdr:col>
      <xdr:colOff>266700</xdr:colOff>
      <xdr:row>162</xdr:row>
      <xdr:rowOff>142082</xdr:rowOff>
    </xdr:to>
    <xdr:sp macro="" textlink="">
      <xdr:nvSpPr>
        <xdr:cNvPr id="306192" name="Text Box 16" hidden="1">
          <a:extLst>
            <a:ext uri="{FF2B5EF4-FFF2-40B4-BE49-F238E27FC236}">
              <a16:creationId xmlns:a16="http://schemas.microsoft.com/office/drawing/2014/main" id="{7E9351A4-BF81-4DCA-90A0-54E0BE81E8D2}"/>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91" name="Text Box 15" hidden="1">
          <a:extLst>
            <a:ext uri="{FF2B5EF4-FFF2-40B4-BE49-F238E27FC236}">
              <a16:creationId xmlns:a16="http://schemas.microsoft.com/office/drawing/2014/main" id="{CB36D58D-B02C-4C70-96CE-3CE31F5D828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112</xdr:row>
      <xdr:rowOff>115888</xdr:rowOff>
    </xdr:from>
    <xdr:to>
      <xdr:col>4</xdr:col>
      <xdr:colOff>114300</xdr:colOff>
      <xdr:row>121</xdr:row>
      <xdr:rowOff>25402</xdr:rowOff>
    </xdr:to>
    <xdr:sp macro="" textlink="">
      <xdr:nvSpPr>
        <xdr:cNvPr id="306190" name="Text Box 14" hidden="1">
          <a:extLst>
            <a:ext uri="{FF2B5EF4-FFF2-40B4-BE49-F238E27FC236}">
              <a16:creationId xmlns:a16="http://schemas.microsoft.com/office/drawing/2014/main" id="{B1A5FBE6-D157-4E76-AB21-D33A696C990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153</xdr:row>
      <xdr:rowOff>161132</xdr:rowOff>
    </xdr:from>
    <xdr:to>
      <xdr:col>4</xdr:col>
      <xdr:colOff>114300</xdr:colOff>
      <xdr:row>160</xdr:row>
      <xdr:rowOff>2382</xdr:rowOff>
    </xdr:to>
    <xdr:sp macro="" textlink="">
      <xdr:nvSpPr>
        <xdr:cNvPr id="306189" name="Text Box 13" hidden="1">
          <a:extLst>
            <a:ext uri="{FF2B5EF4-FFF2-40B4-BE49-F238E27FC236}">
              <a16:creationId xmlns:a16="http://schemas.microsoft.com/office/drawing/2014/main" id="{377B4557-378D-415D-85C6-C38D287A57A3}"/>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127</xdr:row>
      <xdr:rowOff>77789</xdr:rowOff>
    </xdr:from>
    <xdr:to>
      <xdr:col>4</xdr:col>
      <xdr:colOff>266700</xdr:colOff>
      <xdr:row>135</xdr:row>
      <xdr:rowOff>64295</xdr:rowOff>
    </xdr:to>
    <xdr:sp macro="" textlink="">
      <xdr:nvSpPr>
        <xdr:cNvPr id="306199" name="Text Box 23" hidden="1">
          <a:extLst>
            <a:ext uri="{FF2B5EF4-FFF2-40B4-BE49-F238E27FC236}">
              <a16:creationId xmlns:a16="http://schemas.microsoft.com/office/drawing/2014/main" id="{B2240279-C95B-4CF5-9DB4-F645FEC779A5}"/>
            </a:ext>
          </a:extLst>
        </xdr:cNvPr>
        <xdr:cNvSpPr txBox="1">
          <a:spLocks noChangeArrowheads="1"/>
        </xdr:cNvSpPr>
      </xdr:nvSpPr>
      <xdr:spPr bwMode="auto">
        <a:xfrm>
          <a:off x="3530600" y="28035250"/>
          <a:ext cx="14351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133350</xdr:rowOff>
    </xdr:from>
    <xdr:to>
      <xdr:col>23</xdr:col>
      <xdr:colOff>266700</xdr:colOff>
      <xdr:row>15</xdr:row>
      <xdr:rowOff>152400</xdr:rowOff>
    </xdr:to>
    <xdr:sp macro="" textlink="">
      <xdr:nvSpPr>
        <xdr:cNvPr id="306200" name="Text Box 24" hidden="1">
          <a:extLst>
            <a:ext uri="{FF2B5EF4-FFF2-40B4-BE49-F238E27FC236}">
              <a16:creationId xmlns:a16="http://schemas.microsoft.com/office/drawing/2014/main" id="{6EAB2794-9286-44B7-B588-4F5C4F4A2E06}"/>
            </a:ext>
          </a:extLst>
        </xdr:cNvPr>
        <xdr:cNvSpPr txBox="1">
          <a:spLocks noChangeArrowheads="1"/>
        </xdr:cNvSpPr>
      </xdr:nvSpPr>
      <xdr:spPr bwMode="auto">
        <a:xfrm>
          <a:off x="14878050" y="29146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83</xdr:row>
      <xdr:rowOff>506413</xdr:rowOff>
    </xdr:from>
    <xdr:to>
      <xdr:col>5</xdr:col>
      <xdr:colOff>0</xdr:colOff>
      <xdr:row>92</xdr:row>
      <xdr:rowOff>174624</xdr:rowOff>
    </xdr:to>
    <xdr:sp macro="" textlink="">
      <xdr:nvSpPr>
        <xdr:cNvPr id="306212" name="Text Box 36" hidden="1">
          <a:extLst>
            <a:ext uri="{FF2B5EF4-FFF2-40B4-BE49-F238E27FC236}">
              <a16:creationId xmlns:a16="http://schemas.microsoft.com/office/drawing/2014/main" id="{8CF77190-207C-46DA-A720-ED738085C808}"/>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83</xdr:row>
      <xdr:rowOff>506413</xdr:rowOff>
    </xdr:from>
    <xdr:to>
      <xdr:col>4</xdr:col>
      <xdr:colOff>800100</xdr:colOff>
      <xdr:row>83</xdr:row>
      <xdr:rowOff>544513</xdr:rowOff>
    </xdr:to>
    <xdr:sp macro="" textlink="">
      <xdr:nvSpPr>
        <xdr:cNvPr id="306211" name="Text Box 35" hidden="1">
          <a:extLst>
            <a:ext uri="{FF2B5EF4-FFF2-40B4-BE49-F238E27FC236}">
              <a16:creationId xmlns:a16="http://schemas.microsoft.com/office/drawing/2014/main" id="{A5CB6D1C-172E-47AB-8407-994172FCE3E2}"/>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83</xdr:row>
      <xdr:rowOff>506413</xdr:rowOff>
    </xdr:from>
    <xdr:to>
      <xdr:col>5</xdr:col>
      <xdr:colOff>0</xdr:colOff>
      <xdr:row>92</xdr:row>
      <xdr:rowOff>174624</xdr:rowOff>
    </xdr:to>
    <xdr:sp macro="" textlink="">
      <xdr:nvSpPr>
        <xdr:cNvPr id="306210" name="Text Box 34" hidden="1">
          <a:extLst>
            <a:ext uri="{FF2B5EF4-FFF2-40B4-BE49-F238E27FC236}">
              <a16:creationId xmlns:a16="http://schemas.microsoft.com/office/drawing/2014/main" id="{17C49B12-8080-4D62-BC2A-BC75A30CD623}"/>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153</xdr:row>
      <xdr:rowOff>161132</xdr:rowOff>
    </xdr:from>
    <xdr:to>
      <xdr:col>20</xdr:col>
      <xdr:colOff>381000</xdr:colOff>
      <xdr:row>166</xdr:row>
      <xdr:rowOff>11907</xdr:rowOff>
    </xdr:to>
    <xdr:sp macro="" textlink="">
      <xdr:nvSpPr>
        <xdr:cNvPr id="306209" name="Text Box 33" hidden="1">
          <a:extLst>
            <a:ext uri="{FF2B5EF4-FFF2-40B4-BE49-F238E27FC236}">
              <a16:creationId xmlns:a16="http://schemas.microsoft.com/office/drawing/2014/main" id="{3A8D6E41-5676-43B3-8C00-1737BDE6BB9C}"/>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50</xdr:row>
      <xdr:rowOff>131761</xdr:rowOff>
    </xdr:from>
    <xdr:to>
      <xdr:col>21</xdr:col>
      <xdr:colOff>419100</xdr:colOff>
      <xdr:row>55</xdr:row>
      <xdr:rowOff>126999</xdr:rowOff>
    </xdr:to>
    <xdr:sp macro="" textlink="">
      <xdr:nvSpPr>
        <xdr:cNvPr id="306208" name="Text Box 32" hidden="1">
          <a:extLst>
            <a:ext uri="{FF2B5EF4-FFF2-40B4-BE49-F238E27FC236}">
              <a16:creationId xmlns:a16="http://schemas.microsoft.com/office/drawing/2014/main" id="{66064FA6-4095-462E-9655-9D63913F338B}"/>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107</xdr:row>
      <xdr:rowOff>142875</xdr:rowOff>
    </xdr:from>
    <xdr:to>
      <xdr:col>13</xdr:col>
      <xdr:colOff>0</xdr:colOff>
      <xdr:row>121</xdr:row>
      <xdr:rowOff>2384</xdr:rowOff>
    </xdr:to>
    <xdr:sp macro="" textlink="">
      <xdr:nvSpPr>
        <xdr:cNvPr id="306207" name="Text Box 31" hidden="1">
          <a:extLst>
            <a:ext uri="{FF2B5EF4-FFF2-40B4-BE49-F238E27FC236}">
              <a16:creationId xmlns:a16="http://schemas.microsoft.com/office/drawing/2014/main" id="{EBD731C1-D238-45CE-A131-3CAABF84A84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153</xdr:row>
      <xdr:rowOff>161132</xdr:rowOff>
    </xdr:from>
    <xdr:to>
      <xdr:col>21</xdr:col>
      <xdr:colOff>266700</xdr:colOff>
      <xdr:row>162</xdr:row>
      <xdr:rowOff>142082</xdr:rowOff>
    </xdr:to>
    <xdr:sp macro="" textlink="">
      <xdr:nvSpPr>
        <xdr:cNvPr id="306206" name="Text Box 30" hidden="1">
          <a:extLst>
            <a:ext uri="{FF2B5EF4-FFF2-40B4-BE49-F238E27FC236}">
              <a16:creationId xmlns:a16="http://schemas.microsoft.com/office/drawing/2014/main" id="{34F1671E-919F-4F5C-AFE6-12666F08C891}"/>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05" name="Text Box 29" hidden="1">
          <a:extLst>
            <a:ext uri="{FF2B5EF4-FFF2-40B4-BE49-F238E27FC236}">
              <a16:creationId xmlns:a16="http://schemas.microsoft.com/office/drawing/2014/main" id="{26DC3CE1-3042-49C7-B2FF-F62A68F1559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112</xdr:row>
      <xdr:rowOff>115888</xdr:rowOff>
    </xdr:from>
    <xdr:to>
      <xdr:col>4</xdr:col>
      <xdr:colOff>114300</xdr:colOff>
      <xdr:row>121</xdr:row>
      <xdr:rowOff>25402</xdr:rowOff>
    </xdr:to>
    <xdr:sp macro="" textlink="">
      <xdr:nvSpPr>
        <xdr:cNvPr id="306204" name="Text Box 28" hidden="1">
          <a:extLst>
            <a:ext uri="{FF2B5EF4-FFF2-40B4-BE49-F238E27FC236}">
              <a16:creationId xmlns:a16="http://schemas.microsoft.com/office/drawing/2014/main" id="{5E818C6F-1C37-4FBC-867C-715EE6C79D6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153</xdr:row>
      <xdr:rowOff>161132</xdr:rowOff>
    </xdr:from>
    <xdr:to>
      <xdr:col>4</xdr:col>
      <xdr:colOff>114300</xdr:colOff>
      <xdr:row>160</xdr:row>
      <xdr:rowOff>2382</xdr:rowOff>
    </xdr:to>
    <xdr:sp macro="" textlink="">
      <xdr:nvSpPr>
        <xdr:cNvPr id="306203" name="Text Box 27" hidden="1">
          <a:extLst>
            <a:ext uri="{FF2B5EF4-FFF2-40B4-BE49-F238E27FC236}">
              <a16:creationId xmlns:a16="http://schemas.microsoft.com/office/drawing/2014/main" id="{34560232-ABD8-43C3-A10F-2AB2C86DCB57}"/>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127</xdr:row>
      <xdr:rowOff>77789</xdr:rowOff>
    </xdr:from>
    <xdr:to>
      <xdr:col>4</xdr:col>
      <xdr:colOff>266700</xdr:colOff>
      <xdr:row>135</xdr:row>
      <xdr:rowOff>64295</xdr:rowOff>
    </xdr:to>
    <xdr:sp macro="" textlink="">
      <xdr:nvSpPr>
        <xdr:cNvPr id="306202" name="Text Box 26" hidden="1">
          <a:extLst>
            <a:ext uri="{FF2B5EF4-FFF2-40B4-BE49-F238E27FC236}">
              <a16:creationId xmlns:a16="http://schemas.microsoft.com/office/drawing/2014/main" id="{C4F9A626-DDAF-4BF2-B00A-5B396048273B}"/>
            </a:ext>
          </a:extLst>
        </xdr:cNvPr>
        <xdr:cNvSpPr txBox="1">
          <a:spLocks noChangeArrowheads="1"/>
        </xdr:cNvSpPr>
      </xdr:nvSpPr>
      <xdr:spPr bwMode="auto">
        <a:xfrm>
          <a:off x="3530600" y="28035250"/>
          <a:ext cx="14351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01" name="Text Box 25" hidden="1">
          <a:extLst>
            <a:ext uri="{FF2B5EF4-FFF2-40B4-BE49-F238E27FC236}">
              <a16:creationId xmlns:a16="http://schemas.microsoft.com/office/drawing/2014/main" id="{A52E1C00-33FE-4935-956D-793F857F2ECB}"/>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311150</xdr:colOff>
      <xdr:row>51</xdr:row>
      <xdr:rowOff>162718</xdr:rowOff>
    </xdr:from>
    <xdr:to>
      <xdr:col>5</xdr:col>
      <xdr:colOff>0</xdr:colOff>
      <xdr:row>59</xdr:row>
      <xdr:rowOff>335756</xdr:rowOff>
    </xdr:to>
    <xdr:sp macro="" textlink="">
      <xdr:nvSpPr>
        <xdr:cNvPr id="306224" name="Text Box 48" hidden="1">
          <a:extLst>
            <a:ext uri="{FF2B5EF4-FFF2-40B4-BE49-F238E27FC236}">
              <a16:creationId xmlns:a16="http://schemas.microsoft.com/office/drawing/2014/main" id="{5302C56D-3501-8AA0-6D62-BF2568D9549C}"/>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311150</xdr:colOff>
      <xdr:row>51</xdr:row>
      <xdr:rowOff>162718</xdr:rowOff>
    </xdr:from>
    <xdr:to>
      <xdr:col>4</xdr:col>
      <xdr:colOff>800100</xdr:colOff>
      <xdr:row>51</xdr:row>
      <xdr:rowOff>200818</xdr:rowOff>
    </xdr:to>
    <xdr:sp macro="" textlink="">
      <xdr:nvSpPr>
        <xdr:cNvPr id="306223" name="Text Box 47" hidden="1">
          <a:extLst>
            <a:ext uri="{FF2B5EF4-FFF2-40B4-BE49-F238E27FC236}">
              <a16:creationId xmlns:a16="http://schemas.microsoft.com/office/drawing/2014/main" id="{34AE6466-2637-AAC5-7C86-89F45D4DC3DE}"/>
            </a:ext>
          </a:extLst>
        </xdr:cNvPr>
        <xdr:cNvSpPr txBox="1">
          <a:spLocks noChangeArrowheads="1"/>
        </xdr:cNvSpPr>
      </xdr:nvSpPr>
      <xdr:spPr bwMode="auto">
        <a:xfrm>
          <a:off x="4229100" y="124968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311150</xdr:colOff>
      <xdr:row>51</xdr:row>
      <xdr:rowOff>162718</xdr:rowOff>
    </xdr:from>
    <xdr:to>
      <xdr:col>5</xdr:col>
      <xdr:colOff>0</xdr:colOff>
      <xdr:row>59</xdr:row>
      <xdr:rowOff>335756</xdr:rowOff>
    </xdr:to>
    <xdr:sp macro="" textlink="">
      <xdr:nvSpPr>
        <xdr:cNvPr id="306222" name="Text Box 46" hidden="1">
          <a:extLst>
            <a:ext uri="{FF2B5EF4-FFF2-40B4-BE49-F238E27FC236}">
              <a16:creationId xmlns:a16="http://schemas.microsoft.com/office/drawing/2014/main" id="{240CF804-0DEE-506E-B971-59244EE8A188}"/>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120650</xdr:colOff>
      <xdr:row>108</xdr:row>
      <xdr:rowOff>8732</xdr:rowOff>
    </xdr:from>
    <xdr:to>
      <xdr:col>20</xdr:col>
      <xdr:colOff>381000</xdr:colOff>
      <xdr:row>120</xdr:row>
      <xdr:rowOff>67469</xdr:rowOff>
    </xdr:to>
    <xdr:sp macro="" textlink="">
      <xdr:nvSpPr>
        <xdr:cNvPr id="306221" name="Text Box 45" hidden="1">
          <a:extLst>
            <a:ext uri="{FF2B5EF4-FFF2-40B4-BE49-F238E27FC236}">
              <a16:creationId xmlns:a16="http://schemas.microsoft.com/office/drawing/2014/main" id="{2539E1E6-75FE-88E1-AACF-FB786312F5E7}"/>
            </a:ext>
          </a:extLst>
        </xdr:cNvPr>
        <xdr:cNvSpPr txBox="1">
          <a:spLocks noChangeArrowheads="1"/>
        </xdr:cNvSpPr>
      </xdr:nvSpPr>
      <xdr:spPr bwMode="auto">
        <a:xfrm>
          <a:off x="13163550" y="24422100"/>
          <a:ext cx="1447800" cy="226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120650</xdr:colOff>
      <xdr:row>16</xdr:row>
      <xdr:rowOff>133350</xdr:rowOff>
    </xdr:from>
    <xdr:to>
      <xdr:col>21</xdr:col>
      <xdr:colOff>419100</xdr:colOff>
      <xdr:row>19</xdr:row>
      <xdr:rowOff>152400</xdr:rowOff>
    </xdr:to>
    <xdr:sp macro="" textlink="">
      <xdr:nvSpPr>
        <xdr:cNvPr id="306220" name="Text Box 44" hidden="1">
          <a:extLst>
            <a:ext uri="{FF2B5EF4-FFF2-40B4-BE49-F238E27FC236}">
              <a16:creationId xmlns:a16="http://schemas.microsoft.com/office/drawing/2014/main" id="{25DCD74D-9D22-0992-726F-A7672F0BA018}"/>
            </a:ext>
          </a:extLst>
        </xdr:cNvPr>
        <xdr:cNvSpPr txBox="1">
          <a:spLocks noChangeArrowheads="1"/>
        </xdr:cNvSpPr>
      </xdr:nvSpPr>
      <xdr:spPr bwMode="auto">
        <a:xfrm>
          <a:off x="13779500" y="4076700"/>
          <a:ext cx="1441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120650</xdr:colOff>
      <xdr:row>75</xdr:row>
      <xdr:rowOff>50799</xdr:rowOff>
    </xdr:from>
    <xdr:to>
      <xdr:col>13</xdr:col>
      <xdr:colOff>0</xdr:colOff>
      <xdr:row>85</xdr:row>
      <xdr:rowOff>57150</xdr:rowOff>
    </xdr:to>
    <xdr:sp macro="" textlink="">
      <xdr:nvSpPr>
        <xdr:cNvPr id="306219" name="Text Box 43" hidden="1">
          <a:extLst>
            <a:ext uri="{FF2B5EF4-FFF2-40B4-BE49-F238E27FC236}">
              <a16:creationId xmlns:a16="http://schemas.microsoft.com/office/drawing/2014/main" id="{88094021-8262-238A-E84A-0629C28729D0}"/>
            </a:ext>
          </a:extLst>
        </xdr:cNvPr>
        <xdr:cNvSpPr txBox="1">
          <a:spLocks noChangeArrowheads="1"/>
        </xdr:cNvSpPr>
      </xdr:nvSpPr>
      <xdr:spPr bwMode="auto">
        <a:xfrm>
          <a:off x="8743950" y="17513300"/>
          <a:ext cx="1441450" cy="250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8732</xdr:rowOff>
    </xdr:from>
    <xdr:to>
      <xdr:col>21</xdr:col>
      <xdr:colOff>266700</xdr:colOff>
      <xdr:row>116</xdr:row>
      <xdr:rowOff>159545</xdr:rowOff>
    </xdr:to>
    <xdr:sp macro="" textlink="">
      <xdr:nvSpPr>
        <xdr:cNvPr id="306218" name="Text Box 42" hidden="1">
          <a:extLst>
            <a:ext uri="{FF2B5EF4-FFF2-40B4-BE49-F238E27FC236}">
              <a16:creationId xmlns:a16="http://schemas.microsoft.com/office/drawing/2014/main" id="{1026286C-302C-9758-D6B8-99270870BDBA}"/>
            </a:ext>
          </a:extLst>
        </xdr:cNvPr>
        <xdr:cNvSpPr txBox="1">
          <a:spLocks noChangeArrowheads="1"/>
        </xdr:cNvSpPr>
      </xdr:nvSpPr>
      <xdr:spPr bwMode="auto">
        <a:xfrm>
          <a:off x="13735050" y="24422100"/>
          <a:ext cx="1333500" cy="1631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17" name="Text Box 41" hidden="1">
          <a:extLst>
            <a:ext uri="{FF2B5EF4-FFF2-40B4-BE49-F238E27FC236}">
              <a16:creationId xmlns:a16="http://schemas.microsoft.com/office/drawing/2014/main" id="{841BBD42-875C-8A24-7916-1F33DE8EAC8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80</xdr:row>
      <xdr:rowOff>1588</xdr:rowOff>
    </xdr:from>
    <xdr:to>
      <xdr:col>4</xdr:col>
      <xdr:colOff>120650</xdr:colOff>
      <xdr:row>85</xdr:row>
      <xdr:rowOff>25400</xdr:rowOff>
    </xdr:to>
    <xdr:sp macro="" textlink="">
      <xdr:nvSpPr>
        <xdr:cNvPr id="306216" name="Text Box 40" hidden="1">
          <a:extLst>
            <a:ext uri="{FF2B5EF4-FFF2-40B4-BE49-F238E27FC236}">
              <a16:creationId xmlns:a16="http://schemas.microsoft.com/office/drawing/2014/main" id="{1EB794AB-F959-5B5B-F2E5-69CDE00F4CEF}"/>
            </a:ext>
          </a:extLst>
        </xdr:cNvPr>
        <xdr:cNvSpPr txBox="1">
          <a:spLocks noChangeArrowheads="1"/>
        </xdr:cNvSpPr>
      </xdr:nvSpPr>
      <xdr:spPr bwMode="auto">
        <a:xfrm>
          <a:off x="3492500" y="18376900"/>
          <a:ext cx="1327150" cy="161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8732</xdr:rowOff>
    </xdr:from>
    <xdr:to>
      <xdr:col>4</xdr:col>
      <xdr:colOff>120650</xdr:colOff>
      <xdr:row>114</xdr:row>
      <xdr:rowOff>48419</xdr:rowOff>
    </xdr:to>
    <xdr:sp macro="" textlink="">
      <xdr:nvSpPr>
        <xdr:cNvPr id="306215" name="Text Box 39" hidden="1">
          <a:extLst>
            <a:ext uri="{FF2B5EF4-FFF2-40B4-BE49-F238E27FC236}">
              <a16:creationId xmlns:a16="http://schemas.microsoft.com/office/drawing/2014/main" id="{92EC50CD-5865-A18F-D2CA-26551C492C0D}"/>
            </a:ext>
          </a:extLst>
        </xdr:cNvPr>
        <xdr:cNvSpPr txBox="1">
          <a:spLocks noChangeArrowheads="1"/>
        </xdr:cNvSpPr>
      </xdr:nvSpPr>
      <xdr:spPr bwMode="auto">
        <a:xfrm>
          <a:off x="3492500" y="24422100"/>
          <a:ext cx="1327150" cy="115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120650</xdr:rowOff>
    </xdr:from>
    <xdr:to>
      <xdr:col>23</xdr:col>
      <xdr:colOff>266700</xdr:colOff>
      <xdr:row>15</xdr:row>
      <xdr:rowOff>152400</xdr:rowOff>
    </xdr:to>
    <xdr:sp macro="" textlink="">
      <xdr:nvSpPr>
        <xdr:cNvPr id="306213" name="Text Box 37" hidden="1">
          <a:extLst>
            <a:ext uri="{FF2B5EF4-FFF2-40B4-BE49-F238E27FC236}">
              <a16:creationId xmlns:a16="http://schemas.microsoft.com/office/drawing/2014/main" id="{BF1417F1-ECB1-0664-4877-057BBFD0B62D}"/>
            </a:ext>
          </a:extLst>
        </xdr:cNvPr>
        <xdr:cNvSpPr txBox="1">
          <a:spLocks noChangeArrowheads="1"/>
        </xdr:cNvSpPr>
      </xdr:nvSpPr>
      <xdr:spPr bwMode="auto">
        <a:xfrm>
          <a:off x="14878050" y="290195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162718</xdr:rowOff>
    </xdr:from>
    <xdr:to>
      <xdr:col>5</xdr:col>
      <xdr:colOff>0</xdr:colOff>
      <xdr:row>59</xdr:row>
      <xdr:rowOff>313531</xdr:rowOff>
    </xdr:to>
    <xdr:sp macro="" textlink="">
      <xdr:nvSpPr>
        <xdr:cNvPr id="306235" name="Text Box 59" hidden="1">
          <a:extLst>
            <a:ext uri="{FF2B5EF4-FFF2-40B4-BE49-F238E27FC236}">
              <a16:creationId xmlns:a16="http://schemas.microsoft.com/office/drawing/2014/main" id="{0D00DC6B-42F0-C01A-48CF-24839C858F5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162718</xdr:rowOff>
    </xdr:from>
    <xdr:to>
      <xdr:col>4</xdr:col>
      <xdr:colOff>800100</xdr:colOff>
      <xdr:row>51</xdr:row>
      <xdr:rowOff>200818</xdr:rowOff>
    </xdr:to>
    <xdr:sp macro="" textlink="">
      <xdr:nvSpPr>
        <xdr:cNvPr id="306234" name="Text Box 58" hidden="1">
          <a:extLst>
            <a:ext uri="{FF2B5EF4-FFF2-40B4-BE49-F238E27FC236}">
              <a16:creationId xmlns:a16="http://schemas.microsoft.com/office/drawing/2014/main" id="{898B7E11-403D-46C7-83EC-E0F515DB7821}"/>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162718</xdr:rowOff>
    </xdr:from>
    <xdr:to>
      <xdr:col>5</xdr:col>
      <xdr:colOff>0</xdr:colOff>
      <xdr:row>59</xdr:row>
      <xdr:rowOff>313531</xdr:rowOff>
    </xdr:to>
    <xdr:sp macro="" textlink="">
      <xdr:nvSpPr>
        <xdr:cNvPr id="306233" name="Text Box 57" hidden="1">
          <a:extLst>
            <a:ext uri="{FF2B5EF4-FFF2-40B4-BE49-F238E27FC236}">
              <a16:creationId xmlns:a16="http://schemas.microsoft.com/office/drawing/2014/main" id="{CEB0AE62-A8CF-F481-0B85-9FB0A88F3E2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8732</xdr:rowOff>
    </xdr:from>
    <xdr:to>
      <xdr:col>20</xdr:col>
      <xdr:colOff>381000</xdr:colOff>
      <xdr:row>120</xdr:row>
      <xdr:rowOff>67469</xdr:rowOff>
    </xdr:to>
    <xdr:sp macro="" textlink="">
      <xdr:nvSpPr>
        <xdr:cNvPr id="306232" name="Text Box 56" hidden="1">
          <a:extLst>
            <a:ext uri="{FF2B5EF4-FFF2-40B4-BE49-F238E27FC236}">
              <a16:creationId xmlns:a16="http://schemas.microsoft.com/office/drawing/2014/main" id="{36F5F04C-D85D-1DA7-5C37-BAAA3DB62282}"/>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06231" name="Text Box 55" hidden="1">
          <a:extLst>
            <a:ext uri="{FF2B5EF4-FFF2-40B4-BE49-F238E27FC236}">
              <a16:creationId xmlns:a16="http://schemas.microsoft.com/office/drawing/2014/main" id="{98D72F2C-1DDB-0A83-F04E-7986652EA1EC}"/>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50799</xdr:rowOff>
    </xdr:from>
    <xdr:to>
      <xdr:col>13</xdr:col>
      <xdr:colOff>0</xdr:colOff>
      <xdr:row>85</xdr:row>
      <xdr:rowOff>57150</xdr:rowOff>
    </xdr:to>
    <xdr:sp macro="" textlink="">
      <xdr:nvSpPr>
        <xdr:cNvPr id="306230" name="Text Box 54" hidden="1">
          <a:extLst>
            <a:ext uri="{FF2B5EF4-FFF2-40B4-BE49-F238E27FC236}">
              <a16:creationId xmlns:a16="http://schemas.microsoft.com/office/drawing/2014/main" id="{A5641EBA-B25A-4B87-9042-28E69EBBFF29}"/>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8732</xdr:rowOff>
    </xdr:from>
    <xdr:to>
      <xdr:col>21</xdr:col>
      <xdr:colOff>266700</xdr:colOff>
      <xdr:row>116</xdr:row>
      <xdr:rowOff>159545</xdr:rowOff>
    </xdr:to>
    <xdr:sp macro="" textlink="">
      <xdr:nvSpPr>
        <xdr:cNvPr id="306229" name="Text Box 53" hidden="1">
          <a:extLst>
            <a:ext uri="{FF2B5EF4-FFF2-40B4-BE49-F238E27FC236}">
              <a16:creationId xmlns:a16="http://schemas.microsoft.com/office/drawing/2014/main" id="{AA09E97E-700D-FDDC-848D-45832F1A894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28" name="Text Box 52" hidden="1">
          <a:extLst>
            <a:ext uri="{FF2B5EF4-FFF2-40B4-BE49-F238E27FC236}">
              <a16:creationId xmlns:a16="http://schemas.microsoft.com/office/drawing/2014/main" id="{E4C1838D-85EA-5B66-6188-2AE53CA397A7}"/>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80</xdr:row>
      <xdr:rowOff>1588</xdr:rowOff>
    </xdr:from>
    <xdr:to>
      <xdr:col>4</xdr:col>
      <xdr:colOff>114300</xdr:colOff>
      <xdr:row>85</xdr:row>
      <xdr:rowOff>19050</xdr:rowOff>
    </xdr:to>
    <xdr:sp macro="" textlink="">
      <xdr:nvSpPr>
        <xdr:cNvPr id="306227" name="Text Box 51" hidden="1">
          <a:extLst>
            <a:ext uri="{FF2B5EF4-FFF2-40B4-BE49-F238E27FC236}">
              <a16:creationId xmlns:a16="http://schemas.microsoft.com/office/drawing/2014/main" id="{D6FFD7A9-5877-546C-9BE1-E83B574342B6}"/>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8732</xdr:rowOff>
    </xdr:from>
    <xdr:to>
      <xdr:col>4</xdr:col>
      <xdr:colOff>114300</xdr:colOff>
      <xdr:row>114</xdr:row>
      <xdr:rowOff>48419</xdr:rowOff>
    </xdr:to>
    <xdr:sp macro="" textlink="">
      <xdr:nvSpPr>
        <xdr:cNvPr id="306226" name="Text Box 50" hidden="1">
          <a:extLst>
            <a:ext uri="{FF2B5EF4-FFF2-40B4-BE49-F238E27FC236}">
              <a16:creationId xmlns:a16="http://schemas.microsoft.com/office/drawing/2014/main" id="{A6BA0ECE-3DA1-B4CA-5433-FC2CFA0555CD}"/>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25" name="Text Box 49" hidden="1">
          <a:extLst>
            <a:ext uri="{FF2B5EF4-FFF2-40B4-BE49-F238E27FC236}">
              <a16:creationId xmlns:a16="http://schemas.microsoft.com/office/drawing/2014/main" id="{9FB324D6-D676-C502-9235-ADAE168BDEEC}"/>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315120</xdr:rowOff>
    </xdr:from>
    <xdr:to>
      <xdr:col>35</xdr:col>
      <xdr:colOff>266700</xdr:colOff>
      <xdr:row>84</xdr:row>
      <xdr:rowOff>45244</xdr:rowOff>
    </xdr:to>
    <xdr:sp macro="" textlink="">
      <xdr:nvSpPr>
        <xdr:cNvPr id="306236" name="Text Box 60" hidden="1">
          <a:extLst>
            <a:ext uri="{FF2B5EF4-FFF2-40B4-BE49-F238E27FC236}">
              <a16:creationId xmlns:a16="http://schemas.microsoft.com/office/drawing/2014/main" id="{F4C3FEC3-9C97-1757-113B-9992C663E85F}"/>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121444</xdr:rowOff>
    </xdr:from>
    <xdr:to>
      <xdr:col>35</xdr:col>
      <xdr:colOff>266700</xdr:colOff>
      <xdr:row>83</xdr:row>
      <xdr:rowOff>372269</xdr:rowOff>
    </xdr:to>
    <xdr:sp macro="" textlink="">
      <xdr:nvSpPr>
        <xdr:cNvPr id="306237" name="Text Box 61" hidden="1">
          <a:extLst>
            <a:ext uri="{FF2B5EF4-FFF2-40B4-BE49-F238E27FC236}">
              <a16:creationId xmlns:a16="http://schemas.microsoft.com/office/drawing/2014/main" id="{0A067CA0-52B5-C9E4-510C-AA36D0BBB57D}"/>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162718</xdr:rowOff>
    </xdr:from>
    <xdr:to>
      <xdr:col>5</xdr:col>
      <xdr:colOff>0</xdr:colOff>
      <xdr:row>59</xdr:row>
      <xdr:rowOff>313531</xdr:rowOff>
    </xdr:to>
    <xdr:sp macro="" textlink="">
      <xdr:nvSpPr>
        <xdr:cNvPr id="367642" name="Text Box 26" hidden="1">
          <a:extLst>
            <a:ext uri="{FF2B5EF4-FFF2-40B4-BE49-F238E27FC236}">
              <a16:creationId xmlns:a16="http://schemas.microsoft.com/office/drawing/2014/main" id="{8DA4791F-4EFA-3D22-0D3A-12F8EB2C0BA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162718</xdr:rowOff>
    </xdr:from>
    <xdr:to>
      <xdr:col>4</xdr:col>
      <xdr:colOff>800100</xdr:colOff>
      <xdr:row>51</xdr:row>
      <xdr:rowOff>200818</xdr:rowOff>
    </xdr:to>
    <xdr:sp macro="" textlink="">
      <xdr:nvSpPr>
        <xdr:cNvPr id="367641" name="Text Box 25" hidden="1">
          <a:extLst>
            <a:ext uri="{FF2B5EF4-FFF2-40B4-BE49-F238E27FC236}">
              <a16:creationId xmlns:a16="http://schemas.microsoft.com/office/drawing/2014/main" id="{99152CDE-855D-5837-29BD-DD89082E3593}"/>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162718</xdr:rowOff>
    </xdr:from>
    <xdr:to>
      <xdr:col>5</xdr:col>
      <xdr:colOff>0</xdr:colOff>
      <xdr:row>59</xdr:row>
      <xdr:rowOff>313531</xdr:rowOff>
    </xdr:to>
    <xdr:sp macro="" textlink="">
      <xdr:nvSpPr>
        <xdr:cNvPr id="367640" name="Text Box 24" hidden="1">
          <a:extLst>
            <a:ext uri="{FF2B5EF4-FFF2-40B4-BE49-F238E27FC236}">
              <a16:creationId xmlns:a16="http://schemas.microsoft.com/office/drawing/2014/main" id="{7D3BE3F7-E250-627B-149D-D30ABFFF964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8732</xdr:rowOff>
    </xdr:from>
    <xdr:to>
      <xdr:col>20</xdr:col>
      <xdr:colOff>381000</xdr:colOff>
      <xdr:row>120</xdr:row>
      <xdr:rowOff>67469</xdr:rowOff>
    </xdr:to>
    <xdr:sp macro="" textlink="">
      <xdr:nvSpPr>
        <xdr:cNvPr id="367639" name="Text Box 23" hidden="1">
          <a:extLst>
            <a:ext uri="{FF2B5EF4-FFF2-40B4-BE49-F238E27FC236}">
              <a16:creationId xmlns:a16="http://schemas.microsoft.com/office/drawing/2014/main" id="{FC98C220-CA8A-A3C3-C94E-DECE9A352A8F}"/>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38" name="Text Box 22" hidden="1">
          <a:extLst>
            <a:ext uri="{FF2B5EF4-FFF2-40B4-BE49-F238E27FC236}">
              <a16:creationId xmlns:a16="http://schemas.microsoft.com/office/drawing/2014/main" id="{408DD1FE-3182-FC57-5CBB-8C19CDF4677D}"/>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50799</xdr:rowOff>
    </xdr:from>
    <xdr:to>
      <xdr:col>13</xdr:col>
      <xdr:colOff>0</xdr:colOff>
      <xdr:row>85</xdr:row>
      <xdr:rowOff>57150</xdr:rowOff>
    </xdr:to>
    <xdr:sp macro="" textlink="">
      <xdr:nvSpPr>
        <xdr:cNvPr id="367637" name="Text Box 21" hidden="1">
          <a:extLst>
            <a:ext uri="{FF2B5EF4-FFF2-40B4-BE49-F238E27FC236}">
              <a16:creationId xmlns:a16="http://schemas.microsoft.com/office/drawing/2014/main" id="{A6A8B7C4-15EE-5A22-DBC5-C7A32C220E73}"/>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8732</xdr:rowOff>
    </xdr:from>
    <xdr:to>
      <xdr:col>21</xdr:col>
      <xdr:colOff>266700</xdr:colOff>
      <xdr:row>116</xdr:row>
      <xdr:rowOff>159545</xdr:rowOff>
    </xdr:to>
    <xdr:sp macro="" textlink="">
      <xdr:nvSpPr>
        <xdr:cNvPr id="367636" name="Text Box 20" hidden="1">
          <a:extLst>
            <a:ext uri="{FF2B5EF4-FFF2-40B4-BE49-F238E27FC236}">
              <a16:creationId xmlns:a16="http://schemas.microsoft.com/office/drawing/2014/main" id="{95055690-ED54-648A-41C1-13BE3B4F655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35" name="Text Box 19" hidden="1">
          <a:extLst>
            <a:ext uri="{FF2B5EF4-FFF2-40B4-BE49-F238E27FC236}">
              <a16:creationId xmlns:a16="http://schemas.microsoft.com/office/drawing/2014/main" id="{1C73FEE1-54B6-3CAF-6278-19A51D5483A9}"/>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80</xdr:row>
      <xdr:rowOff>1588</xdr:rowOff>
    </xdr:from>
    <xdr:to>
      <xdr:col>4</xdr:col>
      <xdr:colOff>114300</xdr:colOff>
      <xdr:row>85</xdr:row>
      <xdr:rowOff>19050</xdr:rowOff>
    </xdr:to>
    <xdr:sp macro="" textlink="">
      <xdr:nvSpPr>
        <xdr:cNvPr id="367634" name="Text Box 18" hidden="1">
          <a:extLst>
            <a:ext uri="{FF2B5EF4-FFF2-40B4-BE49-F238E27FC236}">
              <a16:creationId xmlns:a16="http://schemas.microsoft.com/office/drawing/2014/main" id="{001B567C-71A0-96D9-23CD-69C12D3EFCBE}"/>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8732</xdr:rowOff>
    </xdr:from>
    <xdr:to>
      <xdr:col>4</xdr:col>
      <xdr:colOff>114300</xdr:colOff>
      <xdr:row>114</xdr:row>
      <xdr:rowOff>48419</xdr:rowOff>
    </xdr:to>
    <xdr:sp macro="" textlink="">
      <xdr:nvSpPr>
        <xdr:cNvPr id="367633" name="Text Box 17" hidden="1">
          <a:extLst>
            <a:ext uri="{FF2B5EF4-FFF2-40B4-BE49-F238E27FC236}">
              <a16:creationId xmlns:a16="http://schemas.microsoft.com/office/drawing/2014/main" id="{5FB03DA6-434D-32E6-46A0-EB709BB0153E}"/>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32" name="Text Box 16" hidden="1">
          <a:extLst>
            <a:ext uri="{FF2B5EF4-FFF2-40B4-BE49-F238E27FC236}">
              <a16:creationId xmlns:a16="http://schemas.microsoft.com/office/drawing/2014/main" id="{0FC56CB1-DF4D-AD4C-622A-037B658DADA3}"/>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315120</xdr:rowOff>
    </xdr:from>
    <xdr:to>
      <xdr:col>35</xdr:col>
      <xdr:colOff>266700</xdr:colOff>
      <xdr:row>84</xdr:row>
      <xdr:rowOff>45244</xdr:rowOff>
    </xdr:to>
    <xdr:sp macro="" textlink="">
      <xdr:nvSpPr>
        <xdr:cNvPr id="367631" name="Text Box 15" hidden="1">
          <a:extLst>
            <a:ext uri="{FF2B5EF4-FFF2-40B4-BE49-F238E27FC236}">
              <a16:creationId xmlns:a16="http://schemas.microsoft.com/office/drawing/2014/main" id="{0BB9AE78-439C-1B80-2B89-38B42D901B6C}"/>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121444</xdr:rowOff>
    </xdr:from>
    <xdr:to>
      <xdr:col>35</xdr:col>
      <xdr:colOff>266700</xdr:colOff>
      <xdr:row>83</xdr:row>
      <xdr:rowOff>372269</xdr:rowOff>
    </xdr:to>
    <xdr:sp macro="" textlink="">
      <xdr:nvSpPr>
        <xdr:cNvPr id="367630" name="Text Box 14" hidden="1">
          <a:extLst>
            <a:ext uri="{FF2B5EF4-FFF2-40B4-BE49-F238E27FC236}">
              <a16:creationId xmlns:a16="http://schemas.microsoft.com/office/drawing/2014/main" id="{78FEEF54-AE30-0D49-9FAF-036539B87D5A}"/>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162718</xdr:rowOff>
    </xdr:from>
    <xdr:to>
      <xdr:col>5</xdr:col>
      <xdr:colOff>0</xdr:colOff>
      <xdr:row>59</xdr:row>
      <xdr:rowOff>313531</xdr:rowOff>
    </xdr:to>
    <xdr:sp macro="" textlink="">
      <xdr:nvSpPr>
        <xdr:cNvPr id="367629" name="Text Box 13" hidden="1">
          <a:extLst>
            <a:ext uri="{FF2B5EF4-FFF2-40B4-BE49-F238E27FC236}">
              <a16:creationId xmlns:a16="http://schemas.microsoft.com/office/drawing/2014/main" id="{0AE8EBCA-88CE-7242-2ABD-87BE852A4AC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162718</xdr:rowOff>
    </xdr:from>
    <xdr:to>
      <xdr:col>4</xdr:col>
      <xdr:colOff>800100</xdr:colOff>
      <xdr:row>51</xdr:row>
      <xdr:rowOff>200818</xdr:rowOff>
    </xdr:to>
    <xdr:sp macro="" textlink="">
      <xdr:nvSpPr>
        <xdr:cNvPr id="367628" name="Text Box 12" hidden="1">
          <a:extLst>
            <a:ext uri="{FF2B5EF4-FFF2-40B4-BE49-F238E27FC236}">
              <a16:creationId xmlns:a16="http://schemas.microsoft.com/office/drawing/2014/main" id="{67365CCF-9321-13AF-CFD6-CBAAD3EBE9F7}"/>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162718</xdr:rowOff>
    </xdr:from>
    <xdr:to>
      <xdr:col>5</xdr:col>
      <xdr:colOff>0</xdr:colOff>
      <xdr:row>59</xdr:row>
      <xdr:rowOff>313531</xdr:rowOff>
    </xdr:to>
    <xdr:sp macro="" textlink="">
      <xdr:nvSpPr>
        <xdr:cNvPr id="367627" name="Text Box 11" hidden="1">
          <a:extLst>
            <a:ext uri="{FF2B5EF4-FFF2-40B4-BE49-F238E27FC236}">
              <a16:creationId xmlns:a16="http://schemas.microsoft.com/office/drawing/2014/main" id="{1D64E1D0-CAB0-E7EE-9BA5-219BE03C00FD}"/>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8732</xdr:rowOff>
    </xdr:from>
    <xdr:to>
      <xdr:col>20</xdr:col>
      <xdr:colOff>381000</xdr:colOff>
      <xdr:row>120</xdr:row>
      <xdr:rowOff>67469</xdr:rowOff>
    </xdr:to>
    <xdr:sp macro="" textlink="">
      <xdr:nvSpPr>
        <xdr:cNvPr id="367626" name="Text Box 10" hidden="1">
          <a:extLst>
            <a:ext uri="{FF2B5EF4-FFF2-40B4-BE49-F238E27FC236}">
              <a16:creationId xmlns:a16="http://schemas.microsoft.com/office/drawing/2014/main" id="{C2121305-4B50-91DE-0E4C-B489692E1F71}"/>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25" name="Text Box 9" hidden="1">
          <a:extLst>
            <a:ext uri="{FF2B5EF4-FFF2-40B4-BE49-F238E27FC236}">
              <a16:creationId xmlns:a16="http://schemas.microsoft.com/office/drawing/2014/main" id="{B6A303C6-7C00-4736-57E4-BF17D9CB5A62}"/>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50799</xdr:rowOff>
    </xdr:from>
    <xdr:to>
      <xdr:col>13</xdr:col>
      <xdr:colOff>0</xdr:colOff>
      <xdr:row>85</xdr:row>
      <xdr:rowOff>57150</xdr:rowOff>
    </xdr:to>
    <xdr:sp macro="" textlink="">
      <xdr:nvSpPr>
        <xdr:cNvPr id="367624" name="Text Box 8" hidden="1">
          <a:extLst>
            <a:ext uri="{FF2B5EF4-FFF2-40B4-BE49-F238E27FC236}">
              <a16:creationId xmlns:a16="http://schemas.microsoft.com/office/drawing/2014/main" id="{CB2DC365-6604-3799-A1A2-D59BB10A2A32}"/>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8732</xdr:rowOff>
    </xdr:from>
    <xdr:to>
      <xdr:col>21</xdr:col>
      <xdr:colOff>266700</xdr:colOff>
      <xdr:row>116</xdr:row>
      <xdr:rowOff>159545</xdr:rowOff>
    </xdr:to>
    <xdr:sp macro="" textlink="">
      <xdr:nvSpPr>
        <xdr:cNvPr id="367623" name="Text Box 7" hidden="1">
          <a:extLst>
            <a:ext uri="{FF2B5EF4-FFF2-40B4-BE49-F238E27FC236}">
              <a16:creationId xmlns:a16="http://schemas.microsoft.com/office/drawing/2014/main" id="{5C43D4E9-9C24-869A-E081-F46EFC8A0807}"/>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22" name="Text Box 6" hidden="1">
          <a:extLst>
            <a:ext uri="{FF2B5EF4-FFF2-40B4-BE49-F238E27FC236}">
              <a16:creationId xmlns:a16="http://schemas.microsoft.com/office/drawing/2014/main" id="{514B25BA-6398-B57D-D715-69D31D64012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80</xdr:row>
      <xdr:rowOff>1588</xdr:rowOff>
    </xdr:from>
    <xdr:to>
      <xdr:col>4</xdr:col>
      <xdr:colOff>114300</xdr:colOff>
      <xdr:row>85</xdr:row>
      <xdr:rowOff>19050</xdr:rowOff>
    </xdr:to>
    <xdr:sp macro="" textlink="">
      <xdr:nvSpPr>
        <xdr:cNvPr id="367621" name="Text Box 5" hidden="1">
          <a:extLst>
            <a:ext uri="{FF2B5EF4-FFF2-40B4-BE49-F238E27FC236}">
              <a16:creationId xmlns:a16="http://schemas.microsoft.com/office/drawing/2014/main" id="{315618D7-D378-7D28-CA60-9EC1AE1FED7B}"/>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8732</xdr:rowOff>
    </xdr:from>
    <xdr:to>
      <xdr:col>4</xdr:col>
      <xdr:colOff>114300</xdr:colOff>
      <xdr:row>114</xdr:row>
      <xdr:rowOff>48419</xdr:rowOff>
    </xdr:to>
    <xdr:sp macro="" textlink="">
      <xdr:nvSpPr>
        <xdr:cNvPr id="367620" name="Text Box 4" hidden="1">
          <a:extLst>
            <a:ext uri="{FF2B5EF4-FFF2-40B4-BE49-F238E27FC236}">
              <a16:creationId xmlns:a16="http://schemas.microsoft.com/office/drawing/2014/main" id="{CBFC325A-23CB-D3F4-4086-879218DD9134}"/>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19" name="Text Box 3" hidden="1">
          <a:extLst>
            <a:ext uri="{FF2B5EF4-FFF2-40B4-BE49-F238E27FC236}">
              <a16:creationId xmlns:a16="http://schemas.microsoft.com/office/drawing/2014/main" id="{266C2F47-9660-5150-4B9D-C7BBF00452E4}"/>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315120</xdr:rowOff>
    </xdr:from>
    <xdr:to>
      <xdr:col>35</xdr:col>
      <xdr:colOff>266700</xdr:colOff>
      <xdr:row>84</xdr:row>
      <xdr:rowOff>45244</xdr:rowOff>
    </xdr:to>
    <xdr:sp macro="" textlink="">
      <xdr:nvSpPr>
        <xdr:cNvPr id="367618" name="Text Box 2" hidden="1">
          <a:extLst>
            <a:ext uri="{FF2B5EF4-FFF2-40B4-BE49-F238E27FC236}">
              <a16:creationId xmlns:a16="http://schemas.microsoft.com/office/drawing/2014/main" id="{59C2CA1A-ED8A-373E-B836-9F5F7DB4F475}"/>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121444</xdr:rowOff>
    </xdr:from>
    <xdr:to>
      <xdr:col>35</xdr:col>
      <xdr:colOff>266700</xdr:colOff>
      <xdr:row>83</xdr:row>
      <xdr:rowOff>372269</xdr:rowOff>
    </xdr:to>
    <xdr:sp macro="" textlink="">
      <xdr:nvSpPr>
        <xdr:cNvPr id="367617" name="Text Box 1" hidden="1">
          <a:extLst>
            <a:ext uri="{FF2B5EF4-FFF2-40B4-BE49-F238E27FC236}">
              <a16:creationId xmlns:a16="http://schemas.microsoft.com/office/drawing/2014/main" id="{4B972311-C628-EA04-7BB0-B65693E45DB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162718</xdr:rowOff>
    </xdr:from>
    <xdr:to>
      <xdr:col>5</xdr:col>
      <xdr:colOff>0</xdr:colOff>
      <xdr:row>59</xdr:row>
      <xdr:rowOff>313531</xdr:rowOff>
    </xdr:to>
    <xdr:sp macro="" textlink="">
      <xdr:nvSpPr>
        <xdr:cNvPr id="367655" name="Text Box 39" hidden="1">
          <a:extLst>
            <a:ext uri="{FF2B5EF4-FFF2-40B4-BE49-F238E27FC236}">
              <a16:creationId xmlns:a16="http://schemas.microsoft.com/office/drawing/2014/main" id="{88CD9EDD-65F7-B15E-99E5-A181D3E98E7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162718</xdr:rowOff>
    </xdr:from>
    <xdr:to>
      <xdr:col>4</xdr:col>
      <xdr:colOff>800100</xdr:colOff>
      <xdr:row>51</xdr:row>
      <xdr:rowOff>200818</xdr:rowOff>
    </xdr:to>
    <xdr:sp macro="" textlink="">
      <xdr:nvSpPr>
        <xdr:cNvPr id="367654" name="Text Box 38" hidden="1">
          <a:extLst>
            <a:ext uri="{FF2B5EF4-FFF2-40B4-BE49-F238E27FC236}">
              <a16:creationId xmlns:a16="http://schemas.microsoft.com/office/drawing/2014/main" id="{394C53A2-A87A-A5E0-5CA9-2F6EC8B3BCDF}"/>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162718</xdr:rowOff>
    </xdr:from>
    <xdr:to>
      <xdr:col>5</xdr:col>
      <xdr:colOff>0</xdr:colOff>
      <xdr:row>59</xdr:row>
      <xdr:rowOff>313531</xdr:rowOff>
    </xdr:to>
    <xdr:sp macro="" textlink="">
      <xdr:nvSpPr>
        <xdr:cNvPr id="367653" name="Text Box 37" hidden="1">
          <a:extLst>
            <a:ext uri="{FF2B5EF4-FFF2-40B4-BE49-F238E27FC236}">
              <a16:creationId xmlns:a16="http://schemas.microsoft.com/office/drawing/2014/main" id="{E956C27E-51D5-D8EA-37E5-1955049B2AC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6350</xdr:rowOff>
    </xdr:from>
    <xdr:to>
      <xdr:col>20</xdr:col>
      <xdr:colOff>381000</xdr:colOff>
      <xdr:row>138</xdr:row>
      <xdr:rowOff>15875</xdr:rowOff>
    </xdr:to>
    <xdr:sp macro="" textlink="">
      <xdr:nvSpPr>
        <xdr:cNvPr id="367652" name="Text Box 36" hidden="1">
          <a:extLst>
            <a:ext uri="{FF2B5EF4-FFF2-40B4-BE49-F238E27FC236}">
              <a16:creationId xmlns:a16="http://schemas.microsoft.com/office/drawing/2014/main" id="{25786F20-F36E-8D3E-59F0-73C9428CA833}"/>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51" name="Text Box 35" hidden="1">
          <a:extLst>
            <a:ext uri="{FF2B5EF4-FFF2-40B4-BE49-F238E27FC236}">
              <a16:creationId xmlns:a16="http://schemas.microsoft.com/office/drawing/2014/main" id="{90815B53-FC53-D45D-6F40-98A2D04B62A4}"/>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50799</xdr:rowOff>
    </xdr:from>
    <xdr:to>
      <xdr:col>13</xdr:col>
      <xdr:colOff>0</xdr:colOff>
      <xdr:row>85</xdr:row>
      <xdr:rowOff>57150</xdr:rowOff>
    </xdr:to>
    <xdr:sp macro="" textlink="">
      <xdr:nvSpPr>
        <xdr:cNvPr id="367650" name="Text Box 34" hidden="1">
          <a:extLst>
            <a:ext uri="{FF2B5EF4-FFF2-40B4-BE49-F238E27FC236}">
              <a16:creationId xmlns:a16="http://schemas.microsoft.com/office/drawing/2014/main" id="{AB95AFD5-0C0F-3EE3-108C-2AD11A701A4C}"/>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6350</xdr:rowOff>
    </xdr:from>
    <xdr:to>
      <xdr:col>21</xdr:col>
      <xdr:colOff>266700</xdr:colOff>
      <xdr:row>134</xdr:row>
      <xdr:rowOff>88106</xdr:rowOff>
    </xdr:to>
    <xdr:sp macro="" textlink="">
      <xdr:nvSpPr>
        <xdr:cNvPr id="367649" name="Text Box 33" hidden="1">
          <a:extLst>
            <a:ext uri="{FF2B5EF4-FFF2-40B4-BE49-F238E27FC236}">
              <a16:creationId xmlns:a16="http://schemas.microsoft.com/office/drawing/2014/main" id="{6F6DF78B-2EAA-6605-2264-9C3B1B0FE29C}"/>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48" name="Text Box 32" hidden="1">
          <a:extLst>
            <a:ext uri="{FF2B5EF4-FFF2-40B4-BE49-F238E27FC236}">
              <a16:creationId xmlns:a16="http://schemas.microsoft.com/office/drawing/2014/main" id="{BF28CCAB-93DB-7ABF-2A0F-2FAB296D76C8}"/>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80</xdr:row>
      <xdr:rowOff>1588</xdr:rowOff>
    </xdr:from>
    <xdr:to>
      <xdr:col>4</xdr:col>
      <xdr:colOff>114300</xdr:colOff>
      <xdr:row>85</xdr:row>
      <xdr:rowOff>19050</xdr:rowOff>
    </xdr:to>
    <xdr:sp macro="" textlink="">
      <xdr:nvSpPr>
        <xdr:cNvPr id="367647" name="Text Box 31" hidden="1">
          <a:extLst>
            <a:ext uri="{FF2B5EF4-FFF2-40B4-BE49-F238E27FC236}">
              <a16:creationId xmlns:a16="http://schemas.microsoft.com/office/drawing/2014/main" id="{DBA037C6-9E3A-0223-05A4-38F6295D9318}"/>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6350</xdr:rowOff>
    </xdr:from>
    <xdr:to>
      <xdr:col>4</xdr:col>
      <xdr:colOff>123825</xdr:colOff>
      <xdr:row>132</xdr:row>
      <xdr:rowOff>2381</xdr:rowOff>
    </xdr:to>
    <xdr:sp macro="" textlink="">
      <xdr:nvSpPr>
        <xdr:cNvPr id="367646" name="Text Box 30" hidden="1">
          <a:extLst>
            <a:ext uri="{FF2B5EF4-FFF2-40B4-BE49-F238E27FC236}">
              <a16:creationId xmlns:a16="http://schemas.microsoft.com/office/drawing/2014/main" id="{790CDD54-C74B-F41E-C6B2-9C24766BE7CE}"/>
            </a:ext>
          </a:extLst>
        </xdr:cNvPr>
        <xdr:cNvSpPr txBox="1">
          <a:spLocks noChangeArrowheads="1"/>
        </xdr:cNvSpPr>
      </xdr:nvSpPr>
      <xdr:spPr bwMode="auto">
        <a:xfrm>
          <a:off x="3492500" y="26625550"/>
          <a:ext cx="132715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45" name="Text Box 29" hidden="1">
          <a:extLst>
            <a:ext uri="{FF2B5EF4-FFF2-40B4-BE49-F238E27FC236}">
              <a16:creationId xmlns:a16="http://schemas.microsoft.com/office/drawing/2014/main" id="{8DD5EA5B-CA74-8BD8-323A-B1588E7F526D}"/>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315120</xdr:rowOff>
    </xdr:from>
    <xdr:to>
      <xdr:col>35</xdr:col>
      <xdr:colOff>266700</xdr:colOff>
      <xdr:row>84</xdr:row>
      <xdr:rowOff>45244</xdr:rowOff>
    </xdr:to>
    <xdr:sp macro="" textlink="">
      <xdr:nvSpPr>
        <xdr:cNvPr id="367644" name="Text Box 28" hidden="1">
          <a:extLst>
            <a:ext uri="{FF2B5EF4-FFF2-40B4-BE49-F238E27FC236}">
              <a16:creationId xmlns:a16="http://schemas.microsoft.com/office/drawing/2014/main" id="{F5B421D8-EB7E-9F11-869E-05EE767886FA}"/>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121444</xdr:rowOff>
    </xdr:from>
    <xdr:to>
      <xdr:col>35</xdr:col>
      <xdr:colOff>266700</xdr:colOff>
      <xdr:row>83</xdr:row>
      <xdr:rowOff>372269</xdr:rowOff>
    </xdr:to>
    <xdr:sp macro="" textlink="">
      <xdr:nvSpPr>
        <xdr:cNvPr id="367643" name="Text Box 27" hidden="1">
          <a:extLst>
            <a:ext uri="{FF2B5EF4-FFF2-40B4-BE49-F238E27FC236}">
              <a16:creationId xmlns:a16="http://schemas.microsoft.com/office/drawing/2014/main" id="{DAD6A8A9-E00C-1FC1-5325-F35D18BA9C60}"/>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162718</xdr:rowOff>
    </xdr:from>
    <xdr:to>
      <xdr:col>5</xdr:col>
      <xdr:colOff>0</xdr:colOff>
      <xdr:row>59</xdr:row>
      <xdr:rowOff>313531</xdr:rowOff>
    </xdr:to>
    <xdr:sp macro="" textlink="">
      <xdr:nvSpPr>
        <xdr:cNvPr id="367668" name="Text Box 52" hidden="1">
          <a:extLst>
            <a:ext uri="{FF2B5EF4-FFF2-40B4-BE49-F238E27FC236}">
              <a16:creationId xmlns:a16="http://schemas.microsoft.com/office/drawing/2014/main" id="{283C1A9F-50DC-3305-6D7C-6CF53D392B74}"/>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162718</xdr:rowOff>
    </xdr:from>
    <xdr:to>
      <xdr:col>4</xdr:col>
      <xdr:colOff>800100</xdr:colOff>
      <xdr:row>51</xdr:row>
      <xdr:rowOff>200818</xdr:rowOff>
    </xdr:to>
    <xdr:sp macro="" textlink="">
      <xdr:nvSpPr>
        <xdr:cNvPr id="367667" name="Text Box 51" hidden="1">
          <a:extLst>
            <a:ext uri="{FF2B5EF4-FFF2-40B4-BE49-F238E27FC236}">
              <a16:creationId xmlns:a16="http://schemas.microsoft.com/office/drawing/2014/main" id="{C62FC30B-77F3-622E-782B-B10B07E7EB7C}"/>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162718</xdr:rowOff>
    </xdr:from>
    <xdr:to>
      <xdr:col>5</xdr:col>
      <xdr:colOff>0</xdr:colOff>
      <xdr:row>59</xdr:row>
      <xdr:rowOff>313531</xdr:rowOff>
    </xdr:to>
    <xdr:sp macro="" textlink="">
      <xdr:nvSpPr>
        <xdr:cNvPr id="367666" name="Text Box 50" hidden="1">
          <a:extLst>
            <a:ext uri="{FF2B5EF4-FFF2-40B4-BE49-F238E27FC236}">
              <a16:creationId xmlns:a16="http://schemas.microsoft.com/office/drawing/2014/main" id="{32FB4BBD-B19B-675E-DD7D-3FFCFFBFB657}"/>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6350</xdr:rowOff>
    </xdr:from>
    <xdr:to>
      <xdr:col>20</xdr:col>
      <xdr:colOff>381000</xdr:colOff>
      <xdr:row>138</xdr:row>
      <xdr:rowOff>15875</xdr:rowOff>
    </xdr:to>
    <xdr:sp macro="" textlink="">
      <xdr:nvSpPr>
        <xdr:cNvPr id="367665" name="Text Box 49" hidden="1">
          <a:extLst>
            <a:ext uri="{FF2B5EF4-FFF2-40B4-BE49-F238E27FC236}">
              <a16:creationId xmlns:a16="http://schemas.microsoft.com/office/drawing/2014/main" id="{D47544F4-6B0D-9776-C78E-3847B2D07CA7}"/>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64" name="Text Box 48" hidden="1">
          <a:extLst>
            <a:ext uri="{FF2B5EF4-FFF2-40B4-BE49-F238E27FC236}">
              <a16:creationId xmlns:a16="http://schemas.microsoft.com/office/drawing/2014/main" id="{399D773F-190D-6A32-50B4-7AC276CB6307}"/>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50799</xdr:rowOff>
    </xdr:from>
    <xdr:to>
      <xdr:col>13</xdr:col>
      <xdr:colOff>0</xdr:colOff>
      <xdr:row>85</xdr:row>
      <xdr:rowOff>57150</xdr:rowOff>
    </xdr:to>
    <xdr:sp macro="" textlink="">
      <xdr:nvSpPr>
        <xdr:cNvPr id="367663" name="Text Box 47" hidden="1">
          <a:extLst>
            <a:ext uri="{FF2B5EF4-FFF2-40B4-BE49-F238E27FC236}">
              <a16:creationId xmlns:a16="http://schemas.microsoft.com/office/drawing/2014/main" id="{2C96A9EB-848B-3B48-78FF-E7191AADE7A8}"/>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6350</xdr:rowOff>
    </xdr:from>
    <xdr:to>
      <xdr:col>21</xdr:col>
      <xdr:colOff>266700</xdr:colOff>
      <xdr:row>134</xdr:row>
      <xdr:rowOff>88106</xdr:rowOff>
    </xdr:to>
    <xdr:sp macro="" textlink="">
      <xdr:nvSpPr>
        <xdr:cNvPr id="367662" name="Text Box 46" hidden="1">
          <a:extLst>
            <a:ext uri="{FF2B5EF4-FFF2-40B4-BE49-F238E27FC236}">
              <a16:creationId xmlns:a16="http://schemas.microsoft.com/office/drawing/2014/main" id="{C8B5E089-DE76-6E36-B397-6B633A58F814}"/>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61" name="Text Box 45" hidden="1">
          <a:extLst>
            <a:ext uri="{FF2B5EF4-FFF2-40B4-BE49-F238E27FC236}">
              <a16:creationId xmlns:a16="http://schemas.microsoft.com/office/drawing/2014/main" id="{EB7C8AE6-D8EC-620D-86B2-3B39AFA1A9F6}"/>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80</xdr:row>
      <xdr:rowOff>1588</xdr:rowOff>
    </xdr:from>
    <xdr:to>
      <xdr:col>4</xdr:col>
      <xdr:colOff>114300</xdr:colOff>
      <xdr:row>85</xdr:row>
      <xdr:rowOff>19050</xdr:rowOff>
    </xdr:to>
    <xdr:sp macro="" textlink="">
      <xdr:nvSpPr>
        <xdr:cNvPr id="367660" name="Text Box 44" hidden="1">
          <a:extLst>
            <a:ext uri="{FF2B5EF4-FFF2-40B4-BE49-F238E27FC236}">
              <a16:creationId xmlns:a16="http://schemas.microsoft.com/office/drawing/2014/main" id="{BA43D89B-3D75-4354-574C-3D30519966F4}"/>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6350</xdr:rowOff>
    </xdr:from>
    <xdr:to>
      <xdr:col>4</xdr:col>
      <xdr:colOff>114300</xdr:colOff>
      <xdr:row>132</xdr:row>
      <xdr:rowOff>2381</xdr:rowOff>
    </xdr:to>
    <xdr:sp macro="" textlink="">
      <xdr:nvSpPr>
        <xdr:cNvPr id="367659" name="Text Box 43" hidden="1">
          <a:extLst>
            <a:ext uri="{FF2B5EF4-FFF2-40B4-BE49-F238E27FC236}">
              <a16:creationId xmlns:a16="http://schemas.microsoft.com/office/drawing/2014/main" id="{9805DFD8-4933-F8BB-6C56-97B5FD2FE0BC}"/>
            </a:ext>
          </a:extLst>
        </xdr:cNvPr>
        <xdr:cNvSpPr txBox="1">
          <a:spLocks noChangeArrowheads="1"/>
        </xdr:cNvSpPr>
      </xdr:nvSpPr>
      <xdr:spPr bwMode="auto">
        <a:xfrm>
          <a:off x="3492500" y="2662555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58" name="Text Box 42" hidden="1">
          <a:extLst>
            <a:ext uri="{FF2B5EF4-FFF2-40B4-BE49-F238E27FC236}">
              <a16:creationId xmlns:a16="http://schemas.microsoft.com/office/drawing/2014/main" id="{B33B43EA-F272-5414-35AB-5A2F6A71510F}"/>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315120</xdr:rowOff>
    </xdr:from>
    <xdr:to>
      <xdr:col>35</xdr:col>
      <xdr:colOff>266700</xdr:colOff>
      <xdr:row>84</xdr:row>
      <xdr:rowOff>45244</xdr:rowOff>
    </xdr:to>
    <xdr:sp macro="" textlink="">
      <xdr:nvSpPr>
        <xdr:cNvPr id="367657" name="Text Box 41" hidden="1">
          <a:extLst>
            <a:ext uri="{FF2B5EF4-FFF2-40B4-BE49-F238E27FC236}">
              <a16:creationId xmlns:a16="http://schemas.microsoft.com/office/drawing/2014/main" id="{9BBF3302-800A-426B-582C-B70A02E913B0}"/>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121444</xdr:rowOff>
    </xdr:from>
    <xdr:to>
      <xdr:col>35</xdr:col>
      <xdr:colOff>266700</xdr:colOff>
      <xdr:row>83</xdr:row>
      <xdr:rowOff>372269</xdr:rowOff>
    </xdr:to>
    <xdr:sp macro="" textlink="">
      <xdr:nvSpPr>
        <xdr:cNvPr id="367656" name="Text Box 40" hidden="1">
          <a:extLst>
            <a:ext uri="{FF2B5EF4-FFF2-40B4-BE49-F238E27FC236}">
              <a16:creationId xmlns:a16="http://schemas.microsoft.com/office/drawing/2014/main" id="{14EDEF08-CAA5-91A7-4C66-C761B7BF1EC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162718</xdr:rowOff>
    </xdr:from>
    <xdr:to>
      <xdr:col>5</xdr:col>
      <xdr:colOff>0</xdr:colOff>
      <xdr:row>59</xdr:row>
      <xdr:rowOff>313531</xdr:rowOff>
    </xdr:to>
    <xdr:sp macro="" textlink="">
      <xdr:nvSpPr>
        <xdr:cNvPr id="367681" name="Text Box 65" hidden="1">
          <a:extLst>
            <a:ext uri="{FF2B5EF4-FFF2-40B4-BE49-F238E27FC236}">
              <a16:creationId xmlns:a16="http://schemas.microsoft.com/office/drawing/2014/main" id="{73472372-DAFC-7289-D7E0-F2339B98DFD1}"/>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162718</xdr:rowOff>
    </xdr:from>
    <xdr:to>
      <xdr:col>4</xdr:col>
      <xdr:colOff>800100</xdr:colOff>
      <xdr:row>51</xdr:row>
      <xdr:rowOff>200818</xdr:rowOff>
    </xdr:to>
    <xdr:sp macro="" textlink="">
      <xdr:nvSpPr>
        <xdr:cNvPr id="367680" name="Text Box 64" hidden="1">
          <a:extLst>
            <a:ext uri="{FF2B5EF4-FFF2-40B4-BE49-F238E27FC236}">
              <a16:creationId xmlns:a16="http://schemas.microsoft.com/office/drawing/2014/main" id="{D00C0834-7A33-A599-1A79-73470E5667BB}"/>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162718</xdr:rowOff>
    </xdr:from>
    <xdr:to>
      <xdr:col>5</xdr:col>
      <xdr:colOff>0</xdr:colOff>
      <xdr:row>59</xdr:row>
      <xdr:rowOff>313531</xdr:rowOff>
    </xdr:to>
    <xdr:sp macro="" textlink="">
      <xdr:nvSpPr>
        <xdr:cNvPr id="367679" name="Text Box 63" hidden="1">
          <a:extLst>
            <a:ext uri="{FF2B5EF4-FFF2-40B4-BE49-F238E27FC236}">
              <a16:creationId xmlns:a16="http://schemas.microsoft.com/office/drawing/2014/main" id="{84976813-3610-C072-B1EE-CB8A4B6A8072}"/>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6350</xdr:rowOff>
    </xdr:from>
    <xdr:to>
      <xdr:col>20</xdr:col>
      <xdr:colOff>381000</xdr:colOff>
      <xdr:row>138</xdr:row>
      <xdr:rowOff>15875</xdr:rowOff>
    </xdr:to>
    <xdr:sp macro="" textlink="">
      <xdr:nvSpPr>
        <xdr:cNvPr id="367678" name="Text Box 62" hidden="1">
          <a:extLst>
            <a:ext uri="{FF2B5EF4-FFF2-40B4-BE49-F238E27FC236}">
              <a16:creationId xmlns:a16="http://schemas.microsoft.com/office/drawing/2014/main" id="{E6882C7C-DD3B-E4DA-13B9-FEF62591BCA9}"/>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77" name="Text Box 61" hidden="1">
          <a:extLst>
            <a:ext uri="{FF2B5EF4-FFF2-40B4-BE49-F238E27FC236}">
              <a16:creationId xmlns:a16="http://schemas.microsoft.com/office/drawing/2014/main" id="{E95E86DA-5E21-E2FE-AB99-98F3BA1C0DFC}"/>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50799</xdr:rowOff>
    </xdr:from>
    <xdr:to>
      <xdr:col>13</xdr:col>
      <xdr:colOff>0</xdr:colOff>
      <xdr:row>85</xdr:row>
      <xdr:rowOff>57150</xdr:rowOff>
    </xdr:to>
    <xdr:sp macro="" textlink="">
      <xdr:nvSpPr>
        <xdr:cNvPr id="367676" name="Text Box 60" hidden="1">
          <a:extLst>
            <a:ext uri="{FF2B5EF4-FFF2-40B4-BE49-F238E27FC236}">
              <a16:creationId xmlns:a16="http://schemas.microsoft.com/office/drawing/2014/main" id="{87A0F7A7-23B0-8E4A-F624-E5F774F4E3C1}"/>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6350</xdr:rowOff>
    </xdr:from>
    <xdr:to>
      <xdr:col>21</xdr:col>
      <xdr:colOff>266700</xdr:colOff>
      <xdr:row>134</xdr:row>
      <xdr:rowOff>88106</xdr:rowOff>
    </xdr:to>
    <xdr:sp macro="" textlink="">
      <xdr:nvSpPr>
        <xdr:cNvPr id="367675" name="Text Box 59" hidden="1">
          <a:extLst>
            <a:ext uri="{FF2B5EF4-FFF2-40B4-BE49-F238E27FC236}">
              <a16:creationId xmlns:a16="http://schemas.microsoft.com/office/drawing/2014/main" id="{18C56653-D963-8036-50C6-4D3E377BAB0A}"/>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74" name="Text Box 58" hidden="1">
          <a:extLst>
            <a:ext uri="{FF2B5EF4-FFF2-40B4-BE49-F238E27FC236}">
              <a16:creationId xmlns:a16="http://schemas.microsoft.com/office/drawing/2014/main" id="{5271292A-D830-F0DB-DE0F-CA01CEEA10E9}"/>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80</xdr:row>
      <xdr:rowOff>1588</xdr:rowOff>
    </xdr:from>
    <xdr:to>
      <xdr:col>4</xdr:col>
      <xdr:colOff>114300</xdr:colOff>
      <xdr:row>85</xdr:row>
      <xdr:rowOff>19050</xdr:rowOff>
    </xdr:to>
    <xdr:sp macro="" textlink="">
      <xdr:nvSpPr>
        <xdr:cNvPr id="367673" name="Text Box 57" hidden="1">
          <a:extLst>
            <a:ext uri="{FF2B5EF4-FFF2-40B4-BE49-F238E27FC236}">
              <a16:creationId xmlns:a16="http://schemas.microsoft.com/office/drawing/2014/main" id="{1C1BFF61-AF26-6C63-2062-8A344E1B1CB8}"/>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6350</xdr:rowOff>
    </xdr:from>
    <xdr:to>
      <xdr:col>4</xdr:col>
      <xdr:colOff>114300</xdr:colOff>
      <xdr:row>132</xdr:row>
      <xdr:rowOff>2381</xdr:rowOff>
    </xdr:to>
    <xdr:sp macro="" textlink="">
      <xdr:nvSpPr>
        <xdr:cNvPr id="367672" name="Text Box 56" hidden="1">
          <a:extLst>
            <a:ext uri="{FF2B5EF4-FFF2-40B4-BE49-F238E27FC236}">
              <a16:creationId xmlns:a16="http://schemas.microsoft.com/office/drawing/2014/main" id="{716B7739-15FC-7526-0896-6EF6CC28B14D}"/>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71" name="Text Box 55" hidden="1">
          <a:extLst>
            <a:ext uri="{FF2B5EF4-FFF2-40B4-BE49-F238E27FC236}">
              <a16:creationId xmlns:a16="http://schemas.microsoft.com/office/drawing/2014/main" id="{0C5A8C0F-4C6B-7CAC-9AFB-D09F37B8E11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315120</xdr:rowOff>
    </xdr:from>
    <xdr:to>
      <xdr:col>35</xdr:col>
      <xdr:colOff>266700</xdr:colOff>
      <xdr:row>84</xdr:row>
      <xdr:rowOff>45244</xdr:rowOff>
    </xdr:to>
    <xdr:sp macro="" textlink="">
      <xdr:nvSpPr>
        <xdr:cNvPr id="367670" name="Text Box 54" hidden="1">
          <a:extLst>
            <a:ext uri="{FF2B5EF4-FFF2-40B4-BE49-F238E27FC236}">
              <a16:creationId xmlns:a16="http://schemas.microsoft.com/office/drawing/2014/main" id="{3B2CC3C5-5918-10A7-4040-3B5B77E53870}"/>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121444</xdr:rowOff>
    </xdr:from>
    <xdr:to>
      <xdr:col>35</xdr:col>
      <xdr:colOff>266700</xdr:colOff>
      <xdr:row>83</xdr:row>
      <xdr:rowOff>372269</xdr:rowOff>
    </xdr:to>
    <xdr:sp macro="" textlink="">
      <xdr:nvSpPr>
        <xdr:cNvPr id="367669" name="Text Box 53" hidden="1">
          <a:extLst>
            <a:ext uri="{FF2B5EF4-FFF2-40B4-BE49-F238E27FC236}">
              <a16:creationId xmlns:a16="http://schemas.microsoft.com/office/drawing/2014/main" id="{89A7979A-8035-8753-F323-352AD9A19DA7}"/>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162718</xdr:rowOff>
    </xdr:from>
    <xdr:to>
      <xdr:col>5</xdr:col>
      <xdr:colOff>0</xdr:colOff>
      <xdr:row>59</xdr:row>
      <xdr:rowOff>313531</xdr:rowOff>
    </xdr:to>
    <xdr:sp macro="" textlink="">
      <xdr:nvSpPr>
        <xdr:cNvPr id="367694" name="Text Box 78" hidden="1">
          <a:extLst>
            <a:ext uri="{FF2B5EF4-FFF2-40B4-BE49-F238E27FC236}">
              <a16:creationId xmlns:a16="http://schemas.microsoft.com/office/drawing/2014/main" id="{2BCA42D0-F567-8F32-9E90-8A006789B930}"/>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162718</xdr:rowOff>
    </xdr:from>
    <xdr:to>
      <xdr:col>4</xdr:col>
      <xdr:colOff>800100</xdr:colOff>
      <xdr:row>51</xdr:row>
      <xdr:rowOff>200818</xdr:rowOff>
    </xdr:to>
    <xdr:sp macro="" textlink="">
      <xdr:nvSpPr>
        <xdr:cNvPr id="367693" name="Text Box 77" hidden="1">
          <a:extLst>
            <a:ext uri="{FF2B5EF4-FFF2-40B4-BE49-F238E27FC236}">
              <a16:creationId xmlns:a16="http://schemas.microsoft.com/office/drawing/2014/main" id="{10507864-813B-FB03-5D5B-C77814CB9F4C}"/>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162718</xdr:rowOff>
    </xdr:from>
    <xdr:to>
      <xdr:col>5</xdr:col>
      <xdr:colOff>0</xdr:colOff>
      <xdr:row>59</xdr:row>
      <xdr:rowOff>313531</xdr:rowOff>
    </xdr:to>
    <xdr:sp macro="" textlink="">
      <xdr:nvSpPr>
        <xdr:cNvPr id="367692" name="Text Box 76" hidden="1">
          <a:extLst>
            <a:ext uri="{FF2B5EF4-FFF2-40B4-BE49-F238E27FC236}">
              <a16:creationId xmlns:a16="http://schemas.microsoft.com/office/drawing/2014/main" id="{04E8A679-6FCC-E765-7EB1-A62A90FE8204}"/>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6350</xdr:rowOff>
    </xdr:from>
    <xdr:to>
      <xdr:col>20</xdr:col>
      <xdr:colOff>381000</xdr:colOff>
      <xdr:row>138</xdr:row>
      <xdr:rowOff>15875</xdr:rowOff>
    </xdr:to>
    <xdr:sp macro="" textlink="">
      <xdr:nvSpPr>
        <xdr:cNvPr id="367691" name="Text Box 75" hidden="1">
          <a:extLst>
            <a:ext uri="{FF2B5EF4-FFF2-40B4-BE49-F238E27FC236}">
              <a16:creationId xmlns:a16="http://schemas.microsoft.com/office/drawing/2014/main" id="{29F7CD72-28B3-3B76-5081-B25DAE2A7EB5}"/>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90" name="Text Box 74" hidden="1">
          <a:extLst>
            <a:ext uri="{FF2B5EF4-FFF2-40B4-BE49-F238E27FC236}">
              <a16:creationId xmlns:a16="http://schemas.microsoft.com/office/drawing/2014/main" id="{A0758AAE-5C05-5203-7EB1-9685303ECB7F}"/>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50799</xdr:rowOff>
    </xdr:from>
    <xdr:to>
      <xdr:col>13</xdr:col>
      <xdr:colOff>0</xdr:colOff>
      <xdr:row>85</xdr:row>
      <xdr:rowOff>57150</xdr:rowOff>
    </xdr:to>
    <xdr:sp macro="" textlink="">
      <xdr:nvSpPr>
        <xdr:cNvPr id="367689" name="Text Box 73" hidden="1">
          <a:extLst>
            <a:ext uri="{FF2B5EF4-FFF2-40B4-BE49-F238E27FC236}">
              <a16:creationId xmlns:a16="http://schemas.microsoft.com/office/drawing/2014/main" id="{5B90A8FB-312F-7448-BE83-F6092989EF66}"/>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6350</xdr:rowOff>
    </xdr:from>
    <xdr:to>
      <xdr:col>21</xdr:col>
      <xdr:colOff>266700</xdr:colOff>
      <xdr:row>134</xdr:row>
      <xdr:rowOff>88106</xdr:rowOff>
    </xdr:to>
    <xdr:sp macro="" textlink="">
      <xdr:nvSpPr>
        <xdr:cNvPr id="367688" name="Text Box 72" hidden="1">
          <a:extLst>
            <a:ext uri="{FF2B5EF4-FFF2-40B4-BE49-F238E27FC236}">
              <a16:creationId xmlns:a16="http://schemas.microsoft.com/office/drawing/2014/main" id="{A75E8FEC-5D42-D27D-E7D9-48A1F3D36E3D}"/>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87" name="Text Box 71" hidden="1">
          <a:extLst>
            <a:ext uri="{FF2B5EF4-FFF2-40B4-BE49-F238E27FC236}">
              <a16:creationId xmlns:a16="http://schemas.microsoft.com/office/drawing/2014/main" id="{4053E3A7-D4DE-BB58-3D77-30DDFA1BCA0F}"/>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80</xdr:row>
      <xdr:rowOff>1588</xdr:rowOff>
    </xdr:from>
    <xdr:to>
      <xdr:col>4</xdr:col>
      <xdr:colOff>114300</xdr:colOff>
      <xdr:row>85</xdr:row>
      <xdr:rowOff>19050</xdr:rowOff>
    </xdr:to>
    <xdr:sp macro="" textlink="">
      <xdr:nvSpPr>
        <xdr:cNvPr id="367686" name="Text Box 70" hidden="1">
          <a:extLst>
            <a:ext uri="{FF2B5EF4-FFF2-40B4-BE49-F238E27FC236}">
              <a16:creationId xmlns:a16="http://schemas.microsoft.com/office/drawing/2014/main" id="{4216AE81-9955-A0DB-4A84-1C9FE89CB154}"/>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6350</xdr:rowOff>
    </xdr:from>
    <xdr:to>
      <xdr:col>4</xdr:col>
      <xdr:colOff>114300</xdr:colOff>
      <xdr:row>132</xdr:row>
      <xdr:rowOff>2381</xdr:rowOff>
    </xdr:to>
    <xdr:sp macro="" textlink="">
      <xdr:nvSpPr>
        <xdr:cNvPr id="367685" name="Text Box 69" hidden="1">
          <a:extLst>
            <a:ext uri="{FF2B5EF4-FFF2-40B4-BE49-F238E27FC236}">
              <a16:creationId xmlns:a16="http://schemas.microsoft.com/office/drawing/2014/main" id="{6694AF7C-78CE-13ED-05C9-B95CB675ACA1}"/>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84" name="Text Box 68" hidden="1">
          <a:extLst>
            <a:ext uri="{FF2B5EF4-FFF2-40B4-BE49-F238E27FC236}">
              <a16:creationId xmlns:a16="http://schemas.microsoft.com/office/drawing/2014/main" id="{6FF09682-7C31-C39C-7A7D-334EA84AE246}"/>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315120</xdr:rowOff>
    </xdr:from>
    <xdr:to>
      <xdr:col>35</xdr:col>
      <xdr:colOff>266700</xdr:colOff>
      <xdr:row>84</xdr:row>
      <xdr:rowOff>45244</xdr:rowOff>
    </xdr:to>
    <xdr:sp macro="" textlink="">
      <xdr:nvSpPr>
        <xdr:cNvPr id="367683" name="Text Box 67" hidden="1">
          <a:extLst>
            <a:ext uri="{FF2B5EF4-FFF2-40B4-BE49-F238E27FC236}">
              <a16:creationId xmlns:a16="http://schemas.microsoft.com/office/drawing/2014/main" id="{66537227-E4A9-8E26-DBD9-AE9B989B6E54}"/>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121444</xdr:rowOff>
    </xdr:from>
    <xdr:to>
      <xdr:col>35</xdr:col>
      <xdr:colOff>266700</xdr:colOff>
      <xdr:row>83</xdr:row>
      <xdr:rowOff>372269</xdr:rowOff>
    </xdr:to>
    <xdr:sp macro="" textlink="">
      <xdr:nvSpPr>
        <xdr:cNvPr id="367682" name="Text Box 66" hidden="1">
          <a:extLst>
            <a:ext uri="{FF2B5EF4-FFF2-40B4-BE49-F238E27FC236}">
              <a16:creationId xmlns:a16="http://schemas.microsoft.com/office/drawing/2014/main" id="{20FB1E2A-6766-1153-8F29-585669A03F11}"/>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5</xdr:col>
      <xdr:colOff>0</xdr:colOff>
      <xdr:row>82</xdr:row>
      <xdr:rowOff>74612</xdr:rowOff>
    </xdr:to>
    <xdr:sp macro="" textlink="">
      <xdr:nvSpPr>
        <xdr:cNvPr id="367724" name="Text Box 108" hidden="1">
          <a:extLst>
            <a:ext uri="{FF2B5EF4-FFF2-40B4-BE49-F238E27FC236}">
              <a16:creationId xmlns:a16="http://schemas.microsoft.com/office/drawing/2014/main" id="{EA078691-3CFF-3632-C85F-CE9C189C2BC0}"/>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4</xdr:col>
      <xdr:colOff>800100</xdr:colOff>
      <xdr:row>73</xdr:row>
      <xdr:rowOff>170657</xdr:rowOff>
    </xdr:to>
    <xdr:sp macro="" textlink="">
      <xdr:nvSpPr>
        <xdr:cNvPr id="367723" name="Text Box 107" hidden="1">
          <a:extLst>
            <a:ext uri="{FF2B5EF4-FFF2-40B4-BE49-F238E27FC236}">
              <a16:creationId xmlns:a16="http://schemas.microsoft.com/office/drawing/2014/main" id="{C9B7B9CA-9E5E-0F7C-1E9B-D8DB65B417DA}"/>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5</xdr:col>
      <xdr:colOff>0</xdr:colOff>
      <xdr:row>82</xdr:row>
      <xdr:rowOff>74612</xdr:rowOff>
    </xdr:to>
    <xdr:sp macro="" textlink="">
      <xdr:nvSpPr>
        <xdr:cNvPr id="367722" name="Text Box 106" hidden="1">
          <a:extLst>
            <a:ext uri="{FF2B5EF4-FFF2-40B4-BE49-F238E27FC236}">
              <a16:creationId xmlns:a16="http://schemas.microsoft.com/office/drawing/2014/main" id="{59932D5C-1D5B-206E-E487-D0F17A674422}"/>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149</xdr:row>
      <xdr:rowOff>173832</xdr:rowOff>
    </xdr:from>
    <xdr:to>
      <xdr:col>20</xdr:col>
      <xdr:colOff>381000</xdr:colOff>
      <xdr:row>168</xdr:row>
      <xdr:rowOff>78582</xdr:rowOff>
    </xdr:to>
    <xdr:sp macro="" textlink="">
      <xdr:nvSpPr>
        <xdr:cNvPr id="367721" name="Text Box 105" hidden="1">
          <a:extLst>
            <a:ext uri="{FF2B5EF4-FFF2-40B4-BE49-F238E27FC236}">
              <a16:creationId xmlns:a16="http://schemas.microsoft.com/office/drawing/2014/main" id="{AFBB356D-2FC1-A97A-8DAF-DC864652D33A}"/>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33</xdr:row>
      <xdr:rowOff>144463</xdr:rowOff>
    </xdr:from>
    <xdr:to>
      <xdr:col>21</xdr:col>
      <xdr:colOff>419100</xdr:colOff>
      <xdr:row>41</xdr:row>
      <xdr:rowOff>323056</xdr:rowOff>
    </xdr:to>
    <xdr:sp macro="" textlink="">
      <xdr:nvSpPr>
        <xdr:cNvPr id="367720" name="Text Box 104" hidden="1">
          <a:extLst>
            <a:ext uri="{FF2B5EF4-FFF2-40B4-BE49-F238E27FC236}">
              <a16:creationId xmlns:a16="http://schemas.microsoft.com/office/drawing/2014/main" id="{7AF3C3EE-0B25-FBCB-3864-1C640516A808}"/>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95</xdr:row>
      <xdr:rowOff>8731</xdr:rowOff>
    </xdr:from>
    <xdr:to>
      <xdr:col>13</xdr:col>
      <xdr:colOff>0</xdr:colOff>
      <xdr:row>107</xdr:row>
      <xdr:rowOff>35719</xdr:rowOff>
    </xdr:to>
    <xdr:sp macro="" textlink="">
      <xdr:nvSpPr>
        <xdr:cNvPr id="367719" name="Text Box 103" hidden="1">
          <a:extLst>
            <a:ext uri="{FF2B5EF4-FFF2-40B4-BE49-F238E27FC236}">
              <a16:creationId xmlns:a16="http://schemas.microsoft.com/office/drawing/2014/main" id="{4EECCBD6-3EA6-77D0-F3C3-45D2DCC7552A}"/>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149</xdr:row>
      <xdr:rowOff>173832</xdr:rowOff>
    </xdr:from>
    <xdr:to>
      <xdr:col>21</xdr:col>
      <xdr:colOff>266700</xdr:colOff>
      <xdr:row>164</xdr:row>
      <xdr:rowOff>135732</xdr:rowOff>
    </xdr:to>
    <xdr:sp macro="" textlink="">
      <xdr:nvSpPr>
        <xdr:cNvPr id="367718" name="Text Box 102" hidden="1">
          <a:extLst>
            <a:ext uri="{FF2B5EF4-FFF2-40B4-BE49-F238E27FC236}">
              <a16:creationId xmlns:a16="http://schemas.microsoft.com/office/drawing/2014/main" id="{E6C4FFB6-B6D2-18DD-74EC-02CBC9D1ED46}"/>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17" name="Text Box 101" hidden="1">
          <a:extLst>
            <a:ext uri="{FF2B5EF4-FFF2-40B4-BE49-F238E27FC236}">
              <a16:creationId xmlns:a16="http://schemas.microsoft.com/office/drawing/2014/main" id="{4BAA45AE-F371-4AE4-8F7B-9D1560958874}"/>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100</xdr:row>
      <xdr:rowOff>106363</xdr:rowOff>
    </xdr:from>
    <xdr:to>
      <xdr:col>4</xdr:col>
      <xdr:colOff>114300</xdr:colOff>
      <xdr:row>107</xdr:row>
      <xdr:rowOff>35719</xdr:rowOff>
    </xdr:to>
    <xdr:sp macro="" textlink="">
      <xdr:nvSpPr>
        <xdr:cNvPr id="367716" name="Text Box 100" hidden="1">
          <a:extLst>
            <a:ext uri="{FF2B5EF4-FFF2-40B4-BE49-F238E27FC236}">
              <a16:creationId xmlns:a16="http://schemas.microsoft.com/office/drawing/2014/main" id="{B10AD18B-6D25-037D-E18C-9F797D53671D}"/>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149</xdr:row>
      <xdr:rowOff>173832</xdr:rowOff>
    </xdr:from>
    <xdr:to>
      <xdr:col>4</xdr:col>
      <xdr:colOff>114300</xdr:colOff>
      <xdr:row>162</xdr:row>
      <xdr:rowOff>2382</xdr:rowOff>
    </xdr:to>
    <xdr:sp macro="" textlink="">
      <xdr:nvSpPr>
        <xdr:cNvPr id="367715" name="Text Box 99" hidden="1">
          <a:extLst>
            <a:ext uri="{FF2B5EF4-FFF2-40B4-BE49-F238E27FC236}">
              <a16:creationId xmlns:a16="http://schemas.microsoft.com/office/drawing/2014/main" id="{43D83BB7-8FBB-0E70-E500-200FDF59E1EC}"/>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14" name="Text Box 98" hidden="1">
          <a:extLst>
            <a:ext uri="{FF2B5EF4-FFF2-40B4-BE49-F238E27FC236}">
              <a16:creationId xmlns:a16="http://schemas.microsoft.com/office/drawing/2014/main" id="{C965C0B5-3EE1-3F0B-BEF1-6A0EC6D19305}"/>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107</xdr:row>
      <xdr:rowOff>35719</xdr:rowOff>
    </xdr:from>
    <xdr:to>
      <xdr:col>35</xdr:col>
      <xdr:colOff>266700</xdr:colOff>
      <xdr:row>107</xdr:row>
      <xdr:rowOff>35719</xdr:rowOff>
    </xdr:to>
    <xdr:sp macro="" textlink="">
      <xdr:nvSpPr>
        <xdr:cNvPr id="367713" name="Text Box 97" hidden="1">
          <a:extLst>
            <a:ext uri="{FF2B5EF4-FFF2-40B4-BE49-F238E27FC236}">
              <a16:creationId xmlns:a16="http://schemas.microsoft.com/office/drawing/2014/main" id="{1A02AB2D-AB37-08EC-16EE-3CDA5378E54D}"/>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35719</xdr:rowOff>
    </xdr:from>
    <xdr:to>
      <xdr:col>35</xdr:col>
      <xdr:colOff>266700</xdr:colOff>
      <xdr:row>107</xdr:row>
      <xdr:rowOff>35719</xdr:rowOff>
    </xdr:to>
    <xdr:sp macro="" textlink="">
      <xdr:nvSpPr>
        <xdr:cNvPr id="367712" name="Text Box 96" hidden="1">
          <a:extLst>
            <a:ext uri="{FF2B5EF4-FFF2-40B4-BE49-F238E27FC236}">
              <a16:creationId xmlns:a16="http://schemas.microsoft.com/office/drawing/2014/main" id="{9FDB276C-522C-CD00-69D6-EBAB11195E60}"/>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140</xdr:row>
      <xdr:rowOff>97632</xdr:rowOff>
    </xdr:from>
    <xdr:to>
      <xdr:col>17</xdr:col>
      <xdr:colOff>266700</xdr:colOff>
      <xdr:row>147</xdr:row>
      <xdr:rowOff>40482</xdr:rowOff>
    </xdr:to>
    <xdr:sp macro="" textlink="">
      <xdr:nvSpPr>
        <xdr:cNvPr id="367711" name="Text Box 95" hidden="1">
          <a:extLst>
            <a:ext uri="{FF2B5EF4-FFF2-40B4-BE49-F238E27FC236}">
              <a16:creationId xmlns:a16="http://schemas.microsoft.com/office/drawing/2014/main" id="{5040BB48-D388-C6A8-652B-B2D3BF34B683}"/>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153988</xdr:rowOff>
    </xdr:from>
    <xdr:to>
      <xdr:col>23</xdr:col>
      <xdr:colOff>266700</xdr:colOff>
      <xdr:row>27</xdr:row>
      <xdr:rowOff>161925</xdr:rowOff>
    </xdr:to>
    <xdr:sp macro="" textlink="">
      <xdr:nvSpPr>
        <xdr:cNvPr id="367710" name="Text Box 94" hidden="1">
          <a:extLst>
            <a:ext uri="{FF2B5EF4-FFF2-40B4-BE49-F238E27FC236}">
              <a16:creationId xmlns:a16="http://schemas.microsoft.com/office/drawing/2014/main" id="{9127477E-B80E-B03B-6115-6FE6EE780A51}"/>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5</xdr:col>
      <xdr:colOff>0</xdr:colOff>
      <xdr:row>82</xdr:row>
      <xdr:rowOff>74612</xdr:rowOff>
    </xdr:to>
    <xdr:sp macro="" textlink="">
      <xdr:nvSpPr>
        <xdr:cNvPr id="367707" name="Text Box 91" hidden="1">
          <a:extLst>
            <a:ext uri="{FF2B5EF4-FFF2-40B4-BE49-F238E27FC236}">
              <a16:creationId xmlns:a16="http://schemas.microsoft.com/office/drawing/2014/main" id="{8BC0C6F4-83D3-1C11-3807-FABDD7EC7BF4}"/>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4</xdr:col>
      <xdr:colOff>800100</xdr:colOff>
      <xdr:row>73</xdr:row>
      <xdr:rowOff>170657</xdr:rowOff>
    </xdr:to>
    <xdr:sp macro="" textlink="">
      <xdr:nvSpPr>
        <xdr:cNvPr id="367706" name="Text Box 90" hidden="1">
          <a:extLst>
            <a:ext uri="{FF2B5EF4-FFF2-40B4-BE49-F238E27FC236}">
              <a16:creationId xmlns:a16="http://schemas.microsoft.com/office/drawing/2014/main" id="{1B6A559B-F260-E8E3-6C7A-E5C21148D5AB}"/>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5</xdr:col>
      <xdr:colOff>0</xdr:colOff>
      <xdr:row>82</xdr:row>
      <xdr:rowOff>74612</xdr:rowOff>
    </xdr:to>
    <xdr:sp macro="" textlink="">
      <xdr:nvSpPr>
        <xdr:cNvPr id="367705" name="Text Box 89" hidden="1">
          <a:extLst>
            <a:ext uri="{FF2B5EF4-FFF2-40B4-BE49-F238E27FC236}">
              <a16:creationId xmlns:a16="http://schemas.microsoft.com/office/drawing/2014/main" id="{83BD6858-19C0-5AF4-4BBF-EA10D6D1B598}"/>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149</xdr:row>
      <xdr:rowOff>173832</xdr:rowOff>
    </xdr:from>
    <xdr:to>
      <xdr:col>20</xdr:col>
      <xdr:colOff>381000</xdr:colOff>
      <xdr:row>168</xdr:row>
      <xdr:rowOff>78582</xdr:rowOff>
    </xdr:to>
    <xdr:sp macro="" textlink="">
      <xdr:nvSpPr>
        <xdr:cNvPr id="367704" name="Text Box 88" hidden="1">
          <a:extLst>
            <a:ext uri="{FF2B5EF4-FFF2-40B4-BE49-F238E27FC236}">
              <a16:creationId xmlns:a16="http://schemas.microsoft.com/office/drawing/2014/main" id="{2B262CEA-49A6-42A4-798F-1F75A4F6F33E}"/>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33</xdr:row>
      <xdr:rowOff>144463</xdr:rowOff>
    </xdr:from>
    <xdr:to>
      <xdr:col>21</xdr:col>
      <xdr:colOff>419100</xdr:colOff>
      <xdr:row>41</xdr:row>
      <xdr:rowOff>323056</xdr:rowOff>
    </xdr:to>
    <xdr:sp macro="" textlink="">
      <xdr:nvSpPr>
        <xdr:cNvPr id="367703" name="Text Box 87" hidden="1">
          <a:extLst>
            <a:ext uri="{FF2B5EF4-FFF2-40B4-BE49-F238E27FC236}">
              <a16:creationId xmlns:a16="http://schemas.microsoft.com/office/drawing/2014/main" id="{47C0E494-BB01-752F-102B-FF31E619B039}"/>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95</xdr:row>
      <xdr:rowOff>8731</xdr:rowOff>
    </xdr:from>
    <xdr:to>
      <xdr:col>13</xdr:col>
      <xdr:colOff>0</xdr:colOff>
      <xdr:row>107</xdr:row>
      <xdr:rowOff>35719</xdr:rowOff>
    </xdr:to>
    <xdr:sp macro="" textlink="">
      <xdr:nvSpPr>
        <xdr:cNvPr id="367702" name="Text Box 86" hidden="1">
          <a:extLst>
            <a:ext uri="{FF2B5EF4-FFF2-40B4-BE49-F238E27FC236}">
              <a16:creationId xmlns:a16="http://schemas.microsoft.com/office/drawing/2014/main" id="{7BC9E475-50B3-9896-0BC2-E6FBF25E24E4}"/>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149</xdr:row>
      <xdr:rowOff>173832</xdr:rowOff>
    </xdr:from>
    <xdr:to>
      <xdr:col>21</xdr:col>
      <xdr:colOff>266700</xdr:colOff>
      <xdr:row>164</xdr:row>
      <xdr:rowOff>135732</xdr:rowOff>
    </xdr:to>
    <xdr:sp macro="" textlink="">
      <xdr:nvSpPr>
        <xdr:cNvPr id="367701" name="Text Box 85" hidden="1">
          <a:extLst>
            <a:ext uri="{FF2B5EF4-FFF2-40B4-BE49-F238E27FC236}">
              <a16:creationId xmlns:a16="http://schemas.microsoft.com/office/drawing/2014/main" id="{21AA6ABC-812B-44E1-F59F-42ED3A5E44E9}"/>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00" name="Text Box 84" hidden="1">
          <a:extLst>
            <a:ext uri="{FF2B5EF4-FFF2-40B4-BE49-F238E27FC236}">
              <a16:creationId xmlns:a16="http://schemas.microsoft.com/office/drawing/2014/main" id="{D0D94FE2-C141-5013-A5FA-7700368AA520}"/>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100</xdr:row>
      <xdr:rowOff>106363</xdr:rowOff>
    </xdr:from>
    <xdr:to>
      <xdr:col>4</xdr:col>
      <xdr:colOff>114300</xdr:colOff>
      <xdr:row>107</xdr:row>
      <xdr:rowOff>35719</xdr:rowOff>
    </xdr:to>
    <xdr:sp macro="" textlink="">
      <xdr:nvSpPr>
        <xdr:cNvPr id="367699" name="Text Box 83" hidden="1">
          <a:extLst>
            <a:ext uri="{FF2B5EF4-FFF2-40B4-BE49-F238E27FC236}">
              <a16:creationId xmlns:a16="http://schemas.microsoft.com/office/drawing/2014/main" id="{B952A6AE-35FC-539C-45AF-E8230944CF3E}"/>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149</xdr:row>
      <xdr:rowOff>173832</xdr:rowOff>
    </xdr:from>
    <xdr:to>
      <xdr:col>4</xdr:col>
      <xdr:colOff>114300</xdr:colOff>
      <xdr:row>162</xdr:row>
      <xdr:rowOff>2382</xdr:rowOff>
    </xdr:to>
    <xdr:sp macro="" textlink="">
      <xdr:nvSpPr>
        <xdr:cNvPr id="367698" name="Text Box 82" hidden="1">
          <a:extLst>
            <a:ext uri="{FF2B5EF4-FFF2-40B4-BE49-F238E27FC236}">
              <a16:creationId xmlns:a16="http://schemas.microsoft.com/office/drawing/2014/main" id="{83557947-B6B0-8349-9AFD-B37D5ACB722C}"/>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97" name="Text Box 81" hidden="1">
          <a:extLst>
            <a:ext uri="{FF2B5EF4-FFF2-40B4-BE49-F238E27FC236}">
              <a16:creationId xmlns:a16="http://schemas.microsoft.com/office/drawing/2014/main" id="{11CB1B69-D16A-67E9-B40C-81953524707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107</xdr:row>
      <xdr:rowOff>35719</xdr:rowOff>
    </xdr:from>
    <xdr:to>
      <xdr:col>35</xdr:col>
      <xdr:colOff>266700</xdr:colOff>
      <xdr:row>107</xdr:row>
      <xdr:rowOff>35719</xdr:rowOff>
    </xdr:to>
    <xdr:sp macro="" textlink="">
      <xdr:nvSpPr>
        <xdr:cNvPr id="367696" name="Text Box 80" hidden="1">
          <a:extLst>
            <a:ext uri="{FF2B5EF4-FFF2-40B4-BE49-F238E27FC236}">
              <a16:creationId xmlns:a16="http://schemas.microsoft.com/office/drawing/2014/main" id="{8FD44F98-F56D-E9B7-8C3F-628A243E6B8B}"/>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35719</xdr:rowOff>
    </xdr:from>
    <xdr:to>
      <xdr:col>35</xdr:col>
      <xdr:colOff>266700</xdr:colOff>
      <xdr:row>107</xdr:row>
      <xdr:rowOff>35719</xdr:rowOff>
    </xdr:to>
    <xdr:sp macro="" textlink="">
      <xdr:nvSpPr>
        <xdr:cNvPr id="367695" name="Text Box 79" hidden="1">
          <a:extLst>
            <a:ext uri="{FF2B5EF4-FFF2-40B4-BE49-F238E27FC236}">
              <a16:creationId xmlns:a16="http://schemas.microsoft.com/office/drawing/2014/main" id="{DBE887B3-3F7F-3700-73DA-55BABAF106C6}"/>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140</xdr:row>
      <xdr:rowOff>97632</xdr:rowOff>
    </xdr:from>
    <xdr:to>
      <xdr:col>17</xdr:col>
      <xdr:colOff>266700</xdr:colOff>
      <xdr:row>147</xdr:row>
      <xdr:rowOff>40482</xdr:rowOff>
    </xdr:to>
    <xdr:sp macro="" textlink="">
      <xdr:nvSpPr>
        <xdr:cNvPr id="367708" name="Text Box 92" hidden="1">
          <a:extLst>
            <a:ext uri="{FF2B5EF4-FFF2-40B4-BE49-F238E27FC236}">
              <a16:creationId xmlns:a16="http://schemas.microsoft.com/office/drawing/2014/main" id="{218DD9AF-B969-A9D7-CC4E-1E675C59E916}"/>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153988</xdr:rowOff>
    </xdr:from>
    <xdr:to>
      <xdr:col>23</xdr:col>
      <xdr:colOff>266700</xdr:colOff>
      <xdr:row>27</xdr:row>
      <xdr:rowOff>161925</xdr:rowOff>
    </xdr:to>
    <xdr:sp macro="" textlink="">
      <xdr:nvSpPr>
        <xdr:cNvPr id="367709" name="Text Box 93" hidden="1">
          <a:extLst>
            <a:ext uri="{FF2B5EF4-FFF2-40B4-BE49-F238E27FC236}">
              <a16:creationId xmlns:a16="http://schemas.microsoft.com/office/drawing/2014/main" id="{CC8E7544-1116-D675-E920-DC01CD440F7E}"/>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5</xdr:col>
      <xdr:colOff>0</xdr:colOff>
      <xdr:row>82</xdr:row>
      <xdr:rowOff>74612</xdr:rowOff>
    </xdr:to>
    <xdr:sp macro="" textlink="">
      <xdr:nvSpPr>
        <xdr:cNvPr id="367739" name="Text Box 123" hidden="1">
          <a:extLst>
            <a:ext uri="{FF2B5EF4-FFF2-40B4-BE49-F238E27FC236}">
              <a16:creationId xmlns:a16="http://schemas.microsoft.com/office/drawing/2014/main" id="{B7A62AFC-C601-873E-7926-1A6A002E9B61}"/>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4</xdr:col>
      <xdr:colOff>800100</xdr:colOff>
      <xdr:row>73</xdr:row>
      <xdr:rowOff>170657</xdr:rowOff>
    </xdr:to>
    <xdr:sp macro="" textlink="">
      <xdr:nvSpPr>
        <xdr:cNvPr id="367738" name="Text Box 122" hidden="1">
          <a:extLst>
            <a:ext uri="{FF2B5EF4-FFF2-40B4-BE49-F238E27FC236}">
              <a16:creationId xmlns:a16="http://schemas.microsoft.com/office/drawing/2014/main" id="{9D019FA0-39F2-67BD-4536-F1A1C6530CE4}"/>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5</xdr:col>
      <xdr:colOff>0</xdr:colOff>
      <xdr:row>82</xdr:row>
      <xdr:rowOff>74612</xdr:rowOff>
    </xdr:to>
    <xdr:sp macro="" textlink="">
      <xdr:nvSpPr>
        <xdr:cNvPr id="367737" name="Text Box 121" hidden="1">
          <a:extLst>
            <a:ext uri="{FF2B5EF4-FFF2-40B4-BE49-F238E27FC236}">
              <a16:creationId xmlns:a16="http://schemas.microsoft.com/office/drawing/2014/main" id="{09B5D65E-D6F7-0335-F13B-B34AF82D9FF5}"/>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149</xdr:row>
      <xdr:rowOff>173832</xdr:rowOff>
    </xdr:from>
    <xdr:to>
      <xdr:col>20</xdr:col>
      <xdr:colOff>381000</xdr:colOff>
      <xdr:row>168</xdr:row>
      <xdr:rowOff>78582</xdr:rowOff>
    </xdr:to>
    <xdr:sp macro="" textlink="">
      <xdr:nvSpPr>
        <xdr:cNvPr id="367736" name="Text Box 120" hidden="1">
          <a:extLst>
            <a:ext uri="{FF2B5EF4-FFF2-40B4-BE49-F238E27FC236}">
              <a16:creationId xmlns:a16="http://schemas.microsoft.com/office/drawing/2014/main" id="{28E71303-E264-759B-691F-9228257DEDF8}"/>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33</xdr:row>
      <xdr:rowOff>144463</xdr:rowOff>
    </xdr:from>
    <xdr:to>
      <xdr:col>21</xdr:col>
      <xdr:colOff>419100</xdr:colOff>
      <xdr:row>41</xdr:row>
      <xdr:rowOff>323056</xdr:rowOff>
    </xdr:to>
    <xdr:sp macro="" textlink="">
      <xdr:nvSpPr>
        <xdr:cNvPr id="367735" name="Text Box 119" hidden="1">
          <a:extLst>
            <a:ext uri="{FF2B5EF4-FFF2-40B4-BE49-F238E27FC236}">
              <a16:creationId xmlns:a16="http://schemas.microsoft.com/office/drawing/2014/main" id="{D0B20D55-94EB-48A5-3BB8-E0CAB11FD1B3}"/>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95</xdr:row>
      <xdr:rowOff>8731</xdr:rowOff>
    </xdr:from>
    <xdr:to>
      <xdr:col>13</xdr:col>
      <xdr:colOff>0</xdr:colOff>
      <xdr:row>107</xdr:row>
      <xdr:rowOff>35719</xdr:rowOff>
    </xdr:to>
    <xdr:sp macro="" textlink="">
      <xdr:nvSpPr>
        <xdr:cNvPr id="367734" name="Text Box 118" hidden="1">
          <a:extLst>
            <a:ext uri="{FF2B5EF4-FFF2-40B4-BE49-F238E27FC236}">
              <a16:creationId xmlns:a16="http://schemas.microsoft.com/office/drawing/2014/main" id="{367CE936-C238-9009-4EFB-9F95134CB755}"/>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149</xdr:row>
      <xdr:rowOff>173832</xdr:rowOff>
    </xdr:from>
    <xdr:to>
      <xdr:col>21</xdr:col>
      <xdr:colOff>266700</xdr:colOff>
      <xdr:row>164</xdr:row>
      <xdr:rowOff>135732</xdr:rowOff>
    </xdr:to>
    <xdr:sp macro="" textlink="">
      <xdr:nvSpPr>
        <xdr:cNvPr id="367733" name="Text Box 117" hidden="1">
          <a:extLst>
            <a:ext uri="{FF2B5EF4-FFF2-40B4-BE49-F238E27FC236}">
              <a16:creationId xmlns:a16="http://schemas.microsoft.com/office/drawing/2014/main" id="{973395E6-5900-42C6-1AA3-A7EC8F288DED}"/>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32" name="Text Box 116" hidden="1">
          <a:extLst>
            <a:ext uri="{FF2B5EF4-FFF2-40B4-BE49-F238E27FC236}">
              <a16:creationId xmlns:a16="http://schemas.microsoft.com/office/drawing/2014/main" id="{008C2A05-3245-4EA6-DDEC-80D23B54B1FB}"/>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100</xdr:row>
      <xdr:rowOff>106363</xdr:rowOff>
    </xdr:from>
    <xdr:to>
      <xdr:col>4</xdr:col>
      <xdr:colOff>114300</xdr:colOff>
      <xdr:row>107</xdr:row>
      <xdr:rowOff>35719</xdr:rowOff>
    </xdr:to>
    <xdr:sp macro="" textlink="">
      <xdr:nvSpPr>
        <xdr:cNvPr id="367731" name="Text Box 115" hidden="1">
          <a:extLst>
            <a:ext uri="{FF2B5EF4-FFF2-40B4-BE49-F238E27FC236}">
              <a16:creationId xmlns:a16="http://schemas.microsoft.com/office/drawing/2014/main" id="{C0C17212-33FA-7522-FA9E-23D072C1EBCD}"/>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149</xdr:row>
      <xdr:rowOff>173832</xdr:rowOff>
    </xdr:from>
    <xdr:to>
      <xdr:col>4</xdr:col>
      <xdr:colOff>114300</xdr:colOff>
      <xdr:row>162</xdr:row>
      <xdr:rowOff>2382</xdr:rowOff>
    </xdr:to>
    <xdr:sp macro="" textlink="">
      <xdr:nvSpPr>
        <xdr:cNvPr id="367730" name="Text Box 114" hidden="1">
          <a:extLst>
            <a:ext uri="{FF2B5EF4-FFF2-40B4-BE49-F238E27FC236}">
              <a16:creationId xmlns:a16="http://schemas.microsoft.com/office/drawing/2014/main" id="{BF4C66AC-4444-4905-5207-BED6C6786E64}"/>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29" name="Text Box 113" hidden="1">
          <a:extLst>
            <a:ext uri="{FF2B5EF4-FFF2-40B4-BE49-F238E27FC236}">
              <a16:creationId xmlns:a16="http://schemas.microsoft.com/office/drawing/2014/main" id="{60CDA666-BC40-0957-D679-00DA22EA9EE0}"/>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107</xdr:row>
      <xdr:rowOff>35719</xdr:rowOff>
    </xdr:from>
    <xdr:to>
      <xdr:col>35</xdr:col>
      <xdr:colOff>266700</xdr:colOff>
      <xdr:row>107</xdr:row>
      <xdr:rowOff>35719</xdr:rowOff>
    </xdr:to>
    <xdr:sp macro="" textlink="">
      <xdr:nvSpPr>
        <xdr:cNvPr id="367728" name="Text Box 112" hidden="1">
          <a:extLst>
            <a:ext uri="{FF2B5EF4-FFF2-40B4-BE49-F238E27FC236}">
              <a16:creationId xmlns:a16="http://schemas.microsoft.com/office/drawing/2014/main" id="{F49058D8-E9C0-9C4C-6939-718274B2E7B9}"/>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35719</xdr:rowOff>
    </xdr:from>
    <xdr:to>
      <xdr:col>35</xdr:col>
      <xdr:colOff>266700</xdr:colOff>
      <xdr:row>107</xdr:row>
      <xdr:rowOff>35719</xdr:rowOff>
    </xdr:to>
    <xdr:sp macro="" textlink="">
      <xdr:nvSpPr>
        <xdr:cNvPr id="367727" name="Text Box 111" hidden="1">
          <a:extLst>
            <a:ext uri="{FF2B5EF4-FFF2-40B4-BE49-F238E27FC236}">
              <a16:creationId xmlns:a16="http://schemas.microsoft.com/office/drawing/2014/main" id="{A036953D-C9C7-35FE-62AC-226DBD2DD0DC}"/>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140</xdr:row>
      <xdr:rowOff>97632</xdr:rowOff>
    </xdr:from>
    <xdr:to>
      <xdr:col>17</xdr:col>
      <xdr:colOff>266700</xdr:colOff>
      <xdr:row>147</xdr:row>
      <xdr:rowOff>40482</xdr:rowOff>
    </xdr:to>
    <xdr:sp macro="" textlink="">
      <xdr:nvSpPr>
        <xdr:cNvPr id="367726" name="Text Box 110" hidden="1">
          <a:extLst>
            <a:ext uri="{FF2B5EF4-FFF2-40B4-BE49-F238E27FC236}">
              <a16:creationId xmlns:a16="http://schemas.microsoft.com/office/drawing/2014/main" id="{02CDB1E4-65E8-F921-2FFC-6CD3A6628A99}"/>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153988</xdr:rowOff>
    </xdr:from>
    <xdr:to>
      <xdr:col>23</xdr:col>
      <xdr:colOff>266700</xdr:colOff>
      <xdr:row>27</xdr:row>
      <xdr:rowOff>161925</xdr:rowOff>
    </xdr:to>
    <xdr:sp macro="" textlink="">
      <xdr:nvSpPr>
        <xdr:cNvPr id="367725" name="Text Box 109" hidden="1">
          <a:extLst>
            <a:ext uri="{FF2B5EF4-FFF2-40B4-BE49-F238E27FC236}">
              <a16:creationId xmlns:a16="http://schemas.microsoft.com/office/drawing/2014/main" id="{31B829A5-1DD2-3908-891A-5A1B581C7F6E}"/>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5</xdr:col>
      <xdr:colOff>0</xdr:colOff>
      <xdr:row>82</xdr:row>
      <xdr:rowOff>74612</xdr:rowOff>
    </xdr:to>
    <xdr:sp macro="" textlink="">
      <xdr:nvSpPr>
        <xdr:cNvPr id="367754" name="Text Box 138" hidden="1">
          <a:extLst>
            <a:ext uri="{FF2B5EF4-FFF2-40B4-BE49-F238E27FC236}">
              <a16:creationId xmlns:a16="http://schemas.microsoft.com/office/drawing/2014/main" id="{4E3F4DED-A2D1-2020-20BA-DC10D053ECD2}"/>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4</xdr:col>
      <xdr:colOff>800100</xdr:colOff>
      <xdr:row>73</xdr:row>
      <xdr:rowOff>170657</xdr:rowOff>
    </xdr:to>
    <xdr:sp macro="" textlink="">
      <xdr:nvSpPr>
        <xdr:cNvPr id="367753" name="Text Box 137" hidden="1">
          <a:extLst>
            <a:ext uri="{FF2B5EF4-FFF2-40B4-BE49-F238E27FC236}">
              <a16:creationId xmlns:a16="http://schemas.microsoft.com/office/drawing/2014/main" id="{32C29962-3297-2316-2517-39CECCD9C71C}"/>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5</xdr:col>
      <xdr:colOff>0</xdr:colOff>
      <xdr:row>82</xdr:row>
      <xdr:rowOff>74612</xdr:rowOff>
    </xdr:to>
    <xdr:sp macro="" textlink="">
      <xdr:nvSpPr>
        <xdr:cNvPr id="367752" name="Text Box 136" hidden="1">
          <a:extLst>
            <a:ext uri="{FF2B5EF4-FFF2-40B4-BE49-F238E27FC236}">
              <a16:creationId xmlns:a16="http://schemas.microsoft.com/office/drawing/2014/main" id="{E05F2753-EF5D-577B-D9E9-3E506CC6E351}"/>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149</xdr:row>
      <xdr:rowOff>173832</xdr:rowOff>
    </xdr:from>
    <xdr:to>
      <xdr:col>20</xdr:col>
      <xdr:colOff>381000</xdr:colOff>
      <xdr:row>168</xdr:row>
      <xdr:rowOff>78582</xdr:rowOff>
    </xdr:to>
    <xdr:sp macro="" textlink="">
      <xdr:nvSpPr>
        <xdr:cNvPr id="367751" name="Text Box 135" hidden="1">
          <a:extLst>
            <a:ext uri="{FF2B5EF4-FFF2-40B4-BE49-F238E27FC236}">
              <a16:creationId xmlns:a16="http://schemas.microsoft.com/office/drawing/2014/main" id="{1CF512FC-6F85-CC41-5FCD-BDC951279885}"/>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33</xdr:row>
      <xdr:rowOff>144463</xdr:rowOff>
    </xdr:from>
    <xdr:to>
      <xdr:col>21</xdr:col>
      <xdr:colOff>419100</xdr:colOff>
      <xdr:row>41</xdr:row>
      <xdr:rowOff>323056</xdr:rowOff>
    </xdr:to>
    <xdr:sp macro="" textlink="">
      <xdr:nvSpPr>
        <xdr:cNvPr id="367750" name="Text Box 134" hidden="1">
          <a:extLst>
            <a:ext uri="{FF2B5EF4-FFF2-40B4-BE49-F238E27FC236}">
              <a16:creationId xmlns:a16="http://schemas.microsoft.com/office/drawing/2014/main" id="{09F45BCA-E840-05A6-5D6F-19B88947600D}"/>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95</xdr:row>
      <xdr:rowOff>8731</xdr:rowOff>
    </xdr:from>
    <xdr:to>
      <xdr:col>13</xdr:col>
      <xdr:colOff>0</xdr:colOff>
      <xdr:row>107</xdr:row>
      <xdr:rowOff>35719</xdr:rowOff>
    </xdr:to>
    <xdr:sp macro="" textlink="">
      <xdr:nvSpPr>
        <xdr:cNvPr id="367749" name="Text Box 133" hidden="1">
          <a:extLst>
            <a:ext uri="{FF2B5EF4-FFF2-40B4-BE49-F238E27FC236}">
              <a16:creationId xmlns:a16="http://schemas.microsoft.com/office/drawing/2014/main" id="{8E4A38E8-536A-750B-DE64-639632E8CA71}"/>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149</xdr:row>
      <xdr:rowOff>173832</xdr:rowOff>
    </xdr:from>
    <xdr:to>
      <xdr:col>21</xdr:col>
      <xdr:colOff>266700</xdr:colOff>
      <xdr:row>164</xdr:row>
      <xdr:rowOff>135732</xdr:rowOff>
    </xdr:to>
    <xdr:sp macro="" textlink="">
      <xdr:nvSpPr>
        <xdr:cNvPr id="367748" name="Text Box 132" hidden="1">
          <a:extLst>
            <a:ext uri="{FF2B5EF4-FFF2-40B4-BE49-F238E27FC236}">
              <a16:creationId xmlns:a16="http://schemas.microsoft.com/office/drawing/2014/main" id="{7023F255-5122-7B44-6CCA-A0D62D0ECF89}"/>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47" name="Text Box 131" hidden="1">
          <a:extLst>
            <a:ext uri="{FF2B5EF4-FFF2-40B4-BE49-F238E27FC236}">
              <a16:creationId xmlns:a16="http://schemas.microsoft.com/office/drawing/2014/main" id="{AA8305C8-B50A-B807-F257-8076A4D4DA20}"/>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100</xdr:row>
      <xdr:rowOff>106363</xdr:rowOff>
    </xdr:from>
    <xdr:to>
      <xdr:col>4</xdr:col>
      <xdr:colOff>114300</xdr:colOff>
      <xdr:row>107</xdr:row>
      <xdr:rowOff>35719</xdr:rowOff>
    </xdr:to>
    <xdr:sp macro="" textlink="">
      <xdr:nvSpPr>
        <xdr:cNvPr id="367746" name="Text Box 130" hidden="1">
          <a:extLst>
            <a:ext uri="{FF2B5EF4-FFF2-40B4-BE49-F238E27FC236}">
              <a16:creationId xmlns:a16="http://schemas.microsoft.com/office/drawing/2014/main" id="{FFDB203F-B7B8-1363-613D-3CF140B0ACD4}"/>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149</xdr:row>
      <xdr:rowOff>173832</xdr:rowOff>
    </xdr:from>
    <xdr:to>
      <xdr:col>4</xdr:col>
      <xdr:colOff>114300</xdr:colOff>
      <xdr:row>162</xdr:row>
      <xdr:rowOff>2382</xdr:rowOff>
    </xdr:to>
    <xdr:sp macro="" textlink="">
      <xdr:nvSpPr>
        <xdr:cNvPr id="367745" name="Text Box 129" hidden="1">
          <a:extLst>
            <a:ext uri="{FF2B5EF4-FFF2-40B4-BE49-F238E27FC236}">
              <a16:creationId xmlns:a16="http://schemas.microsoft.com/office/drawing/2014/main" id="{34F72CA4-C4FE-9E75-9F64-6B83554F2B96}"/>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44" name="Text Box 128" hidden="1">
          <a:extLst>
            <a:ext uri="{FF2B5EF4-FFF2-40B4-BE49-F238E27FC236}">
              <a16:creationId xmlns:a16="http://schemas.microsoft.com/office/drawing/2014/main" id="{93C7F93F-FCD1-457F-3F2D-D24D7359F7C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107</xdr:row>
      <xdr:rowOff>35719</xdr:rowOff>
    </xdr:from>
    <xdr:to>
      <xdr:col>35</xdr:col>
      <xdr:colOff>266700</xdr:colOff>
      <xdr:row>107</xdr:row>
      <xdr:rowOff>35719</xdr:rowOff>
    </xdr:to>
    <xdr:sp macro="" textlink="">
      <xdr:nvSpPr>
        <xdr:cNvPr id="367743" name="Text Box 127" hidden="1">
          <a:extLst>
            <a:ext uri="{FF2B5EF4-FFF2-40B4-BE49-F238E27FC236}">
              <a16:creationId xmlns:a16="http://schemas.microsoft.com/office/drawing/2014/main" id="{37DC8980-D352-64CB-AD51-9EC3C7451195}"/>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35719</xdr:rowOff>
    </xdr:from>
    <xdr:to>
      <xdr:col>35</xdr:col>
      <xdr:colOff>266700</xdr:colOff>
      <xdr:row>107</xdr:row>
      <xdr:rowOff>35719</xdr:rowOff>
    </xdr:to>
    <xdr:sp macro="" textlink="">
      <xdr:nvSpPr>
        <xdr:cNvPr id="367742" name="Text Box 126" hidden="1">
          <a:extLst>
            <a:ext uri="{FF2B5EF4-FFF2-40B4-BE49-F238E27FC236}">
              <a16:creationId xmlns:a16="http://schemas.microsoft.com/office/drawing/2014/main" id="{E5A374D3-5EA9-4192-61B3-6AC5C439BA6D}"/>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140</xdr:row>
      <xdr:rowOff>97632</xdr:rowOff>
    </xdr:from>
    <xdr:to>
      <xdr:col>17</xdr:col>
      <xdr:colOff>266700</xdr:colOff>
      <xdr:row>147</xdr:row>
      <xdr:rowOff>40482</xdr:rowOff>
    </xdr:to>
    <xdr:sp macro="" textlink="">
      <xdr:nvSpPr>
        <xdr:cNvPr id="367741" name="Text Box 125" hidden="1">
          <a:extLst>
            <a:ext uri="{FF2B5EF4-FFF2-40B4-BE49-F238E27FC236}">
              <a16:creationId xmlns:a16="http://schemas.microsoft.com/office/drawing/2014/main" id="{36F4AA16-86BD-FD25-17E5-A1BFA880515B}"/>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153988</xdr:rowOff>
    </xdr:from>
    <xdr:to>
      <xdr:col>23</xdr:col>
      <xdr:colOff>266700</xdr:colOff>
      <xdr:row>27</xdr:row>
      <xdr:rowOff>161925</xdr:rowOff>
    </xdr:to>
    <xdr:sp macro="" textlink="">
      <xdr:nvSpPr>
        <xdr:cNvPr id="367740" name="Text Box 124" hidden="1">
          <a:extLst>
            <a:ext uri="{FF2B5EF4-FFF2-40B4-BE49-F238E27FC236}">
              <a16:creationId xmlns:a16="http://schemas.microsoft.com/office/drawing/2014/main" id="{05D8B8F7-43AC-A3C0-7AB7-CBBEC6C87B59}"/>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5</xdr:col>
      <xdr:colOff>0</xdr:colOff>
      <xdr:row>82</xdr:row>
      <xdr:rowOff>74612</xdr:rowOff>
    </xdr:to>
    <xdr:sp macro="" textlink="">
      <xdr:nvSpPr>
        <xdr:cNvPr id="367769" name="Text Box 153" hidden="1">
          <a:extLst>
            <a:ext uri="{FF2B5EF4-FFF2-40B4-BE49-F238E27FC236}">
              <a16:creationId xmlns:a16="http://schemas.microsoft.com/office/drawing/2014/main" id="{7518290A-428A-B862-1861-2EDB7716583E}"/>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4</xdr:col>
      <xdr:colOff>800100</xdr:colOff>
      <xdr:row>73</xdr:row>
      <xdr:rowOff>170657</xdr:rowOff>
    </xdr:to>
    <xdr:sp macro="" textlink="">
      <xdr:nvSpPr>
        <xdr:cNvPr id="367768" name="Text Box 152" hidden="1">
          <a:extLst>
            <a:ext uri="{FF2B5EF4-FFF2-40B4-BE49-F238E27FC236}">
              <a16:creationId xmlns:a16="http://schemas.microsoft.com/office/drawing/2014/main" id="{27A82099-68E3-4F9D-24A3-1512D1402DE7}"/>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5</xdr:col>
      <xdr:colOff>0</xdr:colOff>
      <xdr:row>82</xdr:row>
      <xdr:rowOff>74612</xdr:rowOff>
    </xdr:to>
    <xdr:sp macro="" textlink="">
      <xdr:nvSpPr>
        <xdr:cNvPr id="367767" name="Text Box 151" hidden="1">
          <a:extLst>
            <a:ext uri="{FF2B5EF4-FFF2-40B4-BE49-F238E27FC236}">
              <a16:creationId xmlns:a16="http://schemas.microsoft.com/office/drawing/2014/main" id="{82B353D8-ABD8-7CEA-0520-93BA20E59783}"/>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149</xdr:row>
      <xdr:rowOff>173832</xdr:rowOff>
    </xdr:from>
    <xdr:to>
      <xdr:col>20</xdr:col>
      <xdr:colOff>381000</xdr:colOff>
      <xdr:row>168</xdr:row>
      <xdr:rowOff>78582</xdr:rowOff>
    </xdr:to>
    <xdr:sp macro="" textlink="">
      <xdr:nvSpPr>
        <xdr:cNvPr id="367766" name="Text Box 150" hidden="1">
          <a:extLst>
            <a:ext uri="{FF2B5EF4-FFF2-40B4-BE49-F238E27FC236}">
              <a16:creationId xmlns:a16="http://schemas.microsoft.com/office/drawing/2014/main" id="{F563850A-C065-9576-292B-66F6D7C1DBD5}"/>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33</xdr:row>
      <xdr:rowOff>144463</xdr:rowOff>
    </xdr:from>
    <xdr:to>
      <xdr:col>21</xdr:col>
      <xdr:colOff>419100</xdr:colOff>
      <xdr:row>41</xdr:row>
      <xdr:rowOff>323056</xdr:rowOff>
    </xdr:to>
    <xdr:sp macro="" textlink="">
      <xdr:nvSpPr>
        <xdr:cNvPr id="367765" name="Text Box 149" hidden="1">
          <a:extLst>
            <a:ext uri="{FF2B5EF4-FFF2-40B4-BE49-F238E27FC236}">
              <a16:creationId xmlns:a16="http://schemas.microsoft.com/office/drawing/2014/main" id="{EEE5FC09-C273-40AE-5206-30D52F8DE6D6}"/>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95</xdr:row>
      <xdr:rowOff>8731</xdr:rowOff>
    </xdr:from>
    <xdr:to>
      <xdr:col>13</xdr:col>
      <xdr:colOff>0</xdr:colOff>
      <xdr:row>107</xdr:row>
      <xdr:rowOff>35719</xdr:rowOff>
    </xdr:to>
    <xdr:sp macro="" textlink="">
      <xdr:nvSpPr>
        <xdr:cNvPr id="367764" name="Text Box 148" hidden="1">
          <a:extLst>
            <a:ext uri="{FF2B5EF4-FFF2-40B4-BE49-F238E27FC236}">
              <a16:creationId xmlns:a16="http://schemas.microsoft.com/office/drawing/2014/main" id="{96E92800-471B-9349-5F48-242AF630218F}"/>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149</xdr:row>
      <xdr:rowOff>173832</xdr:rowOff>
    </xdr:from>
    <xdr:to>
      <xdr:col>21</xdr:col>
      <xdr:colOff>266700</xdr:colOff>
      <xdr:row>164</xdr:row>
      <xdr:rowOff>135732</xdr:rowOff>
    </xdr:to>
    <xdr:sp macro="" textlink="">
      <xdr:nvSpPr>
        <xdr:cNvPr id="367763" name="Text Box 147" hidden="1">
          <a:extLst>
            <a:ext uri="{FF2B5EF4-FFF2-40B4-BE49-F238E27FC236}">
              <a16:creationId xmlns:a16="http://schemas.microsoft.com/office/drawing/2014/main" id="{7F6961C9-DD79-2FB0-828E-DC764B6C12CB}"/>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62" name="Text Box 146" hidden="1">
          <a:extLst>
            <a:ext uri="{FF2B5EF4-FFF2-40B4-BE49-F238E27FC236}">
              <a16:creationId xmlns:a16="http://schemas.microsoft.com/office/drawing/2014/main" id="{9E015E55-7905-2153-D134-F412469DDD96}"/>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100</xdr:row>
      <xdr:rowOff>106363</xdr:rowOff>
    </xdr:from>
    <xdr:to>
      <xdr:col>4</xdr:col>
      <xdr:colOff>114300</xdr:colOff>
      <xdr:row>107</xdr:row>
      <xdr:rowOff>35719</xdr:rowOff>
    </xdr:to>
    <xdr:sp macro="" textlink="">
      <xdr:nvSpPr>
        <xdr:cNvPr id="367761" name="Text Box 145" hidden="1">
          <a:extLst>
            <a:ext uri="{FF2B5EF4-FFF2-40B4-BE49-F238E27FC236}">
              <a16:creationId xmlns:a16="http://schemas.microsoft.com/office/drawing/2014/main" id="{3119575F-B057-6EEC-EFC9-EED4A16D5B20}"/>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149</xdr:row>
      <xdr:rowOff>173832</xdr:rowOff>
    </xdr:from>
    <xdr:to>
      <xdr:col>4</xdr:col>
      <xdr:colOff>114300</xdr:colOff>
      <xdr:row>162</xdr:row>
      <xdr:rowOff>2382</xdr:rowOff>
    </xdr:to>
    <xdr:sp macro="" textlink="">
      <xdr:nvSpPr>
        <xdr:cNvPr id="367760" name="Text Box 144" hidden="1">
          <a:extLst>
            <a:ext uri="{FF2B5EF4-FFF2-40B4-BE49-F238E27FC236}">
              <a16:creationId xmlns:a16="http://schemas.microsoft.com/office/drawing/2014/main" id="{A372555F-0BB0-1559-7A60-02CBC3846005}"/>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59" name="Text Box 143" hidden="1">
          <a:extLst>
            <a:ext uri="{FF2B5EF4-FFF2-40B4-BE49-F238E27FC236}">
              <a16:creationId xmlns:a16="http://schemas.microsoft.com/office/drawing/2014/main" id="{CDADDE96-8AC4-E6C3-F69C-0397D1F8E01B}"/>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107</xdr:row>
      <xdr:rowOff>35719</xdr:rowOff>
    </xdr:from>
    <xdr:to>
      <xdr:col>35</xdr:col>
      <xdr:colOff>266700</xdr:colOff>
      <xdr:row>107</xdr:row>
      <xdr:rowOff>35719</xdr:rowOff>
    </xdr:to>
    <xdr:sp macro="" textlink="">
      <xdr:nvSpPr>
        <xdr:cNvPr id="367758" name="Text Box 142" hidden="1">
          <a:extLst>
            <a:ext uri="{FF2B5EF4-FFF2-40B4-BE49-F238E27FC236}">
              <a16:creationId xmlns:a16="http://schemas.microsoft.com/office/drawing/2014/main" id="{95ACBA79-5934-80CB-DD3B-23715F759DE2}"/>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35719</xdr:rowOff>
    </xdr:from>
    <xdr:to>
      <xdr:col>35</xdr:col>
      <xdr:colOff>266700</xdr:colOff>
      <xdr:row>107</xdr:row>
      <xdr:rowOff>35719</xdr:rowOff>
    </xdr:to>
    <xdr:sp macro="" textlink="">
      <xdr:nvSpPr>
        <xdr:cNvPr id="367757" name="Text Box 141" hidden="1">
          <a:extLst>
            <a:ext uri="{FF2B5EF4-FFF2-40B4-BE49-F238E27FC236}">
              <a16:creationId xmlns:a16="http://schemas.microsoft.com/office/drawing/2014/main" id="{230DB0AB-B3A3-CF70-7F50-C4FDB739D13B}"/>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140</xdr:row>
      <xdr:rowOff>97632</xdr:rowOff>
    </xdr:from>
    <xdr:to>
      <xdr:col>17</xdr:col>
      <xdr:colOff>266700</xdr:colOff>
      <xdr:row>147</xdr:row>
      <xdr:rowOff>40482</xdr:rowOff>
    </xdr:to>
    <xdr:sp macro="" textlink="">
      <xdr:nvSpPr>
        <xdr:cNvPr id="367756" name="Text Box 140" hidden="1">
          <a:extLst>
            <a:ext uri="{FF2B5EF4-FFF2-40B4-BE49-F238E27FC236}">
              <a16:creationId xmlns:a16="http://schemas.microsoft.com/office/drawing/2014/main" id="{923410E2-1C2E-1A5D-9A92-C98DE7B697C0}"/>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153988</xdr:rowOff>
    </xdr:from>
    <xdr:to>
      <xdr:col>23</xdr:col>
      <xdr:colOff>266700</xdr:colOff>
      <xdr:row>27</xdr:row>
      <xdr:rowOff>161925</xdr:rowOff>
    </xdr:to>
    <xdr:sp macro="" textlink="">
      <xdr:nvSpPr>
        <xdr:cNvPr id="367755" name="Text Box 139" hidden="1">
          <a:extLst>
            <a:ext uri="{FF2B5EF4-FFF2-40B4-BE49-F238E27FC236}">
              <a16:creationId xmlns:a16="http://schemas.microsoft.com/office/drawing/2014/main" id="{3498E4C4-A206-7A6D-80AB-8A2E0B430BCD}"/>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5</xdr:col>
      <xdr:colOff>0</xdr:colOff>
      <xdr:row>82</xdr:row>
      <xdr:rowOff>74612</xdr:rowOff>
    </xdr:to>
    <xdr:sp macro="" textlink="">
      <xdr:nvSpPr>
        <xdr:cNvPr id="367784" name="Text Box 168" hidden="1">
          <a:extLst>
            <a:ext uri="{FF2B5EF4-FFF2-40B4-BE49-F238E27FC236}">
              <a16:creationId xmlns:a16="http://schemas.microsoft.com/office/drawing/2014/main" id="{7A370B5C-43DF-F7AB-BAC6-17D3CD68B40B}"/>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4</xdr:col>
      <xdr:colOff>800100</xdr:colOff>
      <xdr:row>73</xdr:row>
      <xdr:rowOff>170657</xdr:rowOff>
    </xdr:to>
    <xdr:sp macro="" textlink="">
      <xdr:nvSpPr>
        <xdr:cNvPr id="367783" name="Text Box 167" hidden="1">
          <a:extLst>
            <a:ext uri="{FF2B5EF4-FFF2-40B4-BE49-F238E27FC236}">
              <a16:creationId xmlns:a16="http://schemas.microsoft.com/office/drawing/2014/main" id="{34708B24-AD7E-F709-60CC-F61C8A23F597}"/>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5</xdr:col>
      <xdr:colOff>0</xdr:colOff>
      <xdr:row>82</xdr:row>
      <xdr:rowOff>74612</xdr:rowOff>
    </xdr:to>
    <xdr:sp macro="" textlink="">
      <xdr:nvSpPr>
        <xdr:cNvPr id="367782" name="Text Box 166" hidden="1">
          <a:extLst>
            <a:ext uri="{FF2B5EF4-FFF2-40B4-BE49-F238E27FC236}">
              <a16:creationId xmlns:a16="http://schemas.microsoft.com/office/drawing/2014/main" id="{20C3FB36-BC46-C565-F0D2-D13F35D5ED04}"/>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149</xdr:row>
      <xdr:rowOff>173832</xdr:rowOff>
    </xdr:from>
    <xdr:to>
      <xdr:col>20</xdr:col>
      <xdr:colOff>381000</xdr:colOff>
      <xdr:row>168</xdr:row>
      <xdr:rowOff>78582</xdr:rowOff>
    </xdr:to>
    <xdr:sp macro="" textlink="">
      <xdr:nvSpPr>
        <xdr:cNvPr id="367781" name="Text Box 165" hidden="1">
          <a:extLst>
            <a:ext uri="{FF2B5EF4-FFF2-40B4-BE49-F238E27FC236}">
              <a16:creationId xmlns:a16="http://schemas.microsoft.com/office/drawing/2014/main" id="{F9D48B00-2152-A6C6-1D77-6B85F467BFD6}"/>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33</xdr:row>
      <xdr:rowOff>144463</xdr:rowOff>
    </xdr:from>
    <xdr:to>
      <xdr:col>21</xdr:col>
      <xdr:colOff>419100</xdr:colOff>
      <xdr:row>41</xdr:row>
      <xdr:rowOff>323056</xdr:rowOff>
    </xdr:to>
    <xdr:sp macro="" textlink="">
      <xdr:nvSpPr>
        <xdr:cNvPr id="367780" name="Text Box 164" hidden="1">
          <a:extLst>
            <a:ext uri="{FF2B5EF4-FFF2-40B4-BE49-F238E27FC236}">
              <a16:creationId xmlns:a16="http://schemas.microsoft.com/office/drawing/2014/main" id="{5D38FE64-E917-F6BF-9E0F-FCBE86274336}"/>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95</xdr:row>
      <xdr:rowOff>8731</xdr:rowOff>
    </xdr:from>
    <xdr:to>
      <xdr:col>13</xdr:col>
      <xdr:colOff>0</xdr:colOff>
      <xdr:row>107</xdr:row>
      <xdr:rowOff>35719</xdr:rowOff>
    </xdr:to>
    <xdr:sp macro="" textlink="">
      <xdr:nvSpPr>
        <xdr:cNvPr id="367779" name="Text Box 163" hidden="1">
          <a:extLst>
            <a:ext uri="{FF2B5EF4-FFF2-40B4-BE49-F238E27FC236}">
              <a16:creationId xmlns:a16="http://schemas.microsoft.com/office/drawing/2014/main" id="{2FAA91F5-ED59-4096-8D1D-73CC7DEAAE85}"/>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149</xdr:row>
      <xdr:rowOff>173832</xdr:rowOff>
    </xdr:from>
    <xdr:to>
      <xdr:col>21</xdr:col>
      <xdr:colOff>266700</xdr:colOff>
      <xdr:row>164</xdr:row>
      <xdr:rowOff>135732</xdr:rowOff>
    </xdr:to>
    <xdr:sp macro="" textlink="">
      <xdr:nvSpPr>
        <xdr:cNvPr id="367778" name="Text Box 162" hidden="1">
          <a:extLst>
            <a:ext uri="{FF2B5EF4-FFF2-40B4-BE49-F238E27FC236}">
              <a16:creationId xmlns:a16="http://schemas.microsoft.com/office/drawing/2014/main" id="{CCE5F00B-4B7A-F936-97C9-2833147D0D1D}"/>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77" name="Text Box 161" hidden="1">
          <a:extLst>
            <a:ext uri="{FF2B5EF4-FFF2-40B4-BE49-F238E27FC236}">
              <a16:creationId xmlns:a16="http://schemas.microsoft.com/office/drawing/2014/main" id="{70FF53C4-B124-4AFE-2CB7-2384CBBA9F2F}"/>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100</xdr:row>
      <xdr:rowOff>106363</xdr:rowOff>
    </xdr:from>
    <xdr:to>
      <xdr:col>4</xdr:col>
      <xdr:colOff>114300</xdr:colOff>
      <xdr:row>107</xdr:row>
      <xdr:rowOff>35719</xdr:rowOff>
    </xdr:to>
    <xdr:sp macro="" textlink="">
      <xdr:nvSpPr>
        <xdr:cNvPr id="367776" name="Text Box 160" hidden="1">
          <a:extLst>
            <a:ext uri="{FF2B5EF4-FFF2-40B4-BE49-F238E27FC236}">
              <a16:creationId xmlns:a16="http://schemas.microsoft.com/office/drawing/2014/main" id="{35EDC5B9-3827-45C3-CE12-340BD374EA17}"/>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149</xdr:row>
      <xdr:rowOff>173832</xdr:rowOff>
    </xdr:from>
    <xdr:to>
      <xdr:col>4</xdr:col>
      <xdr:colOff>114300</xdr:colOff>
      <xdr:row>162</xdr:row>
      <xdr:rowOff>2382</xdr:rowOff>
    </xdr:to>
    <xdr:sp macro="" textlink="">
      <xdr:nvSpPr>
        <xdr:cNvPr id="367775" name="Text Box 159" hidden="1">
          <a:extLst>
            <a:ext uri="{FF2B5EF4-FFF2-40B4-BE49-F238E27FC236}">
              <a16:creationId xmlns:a16="http://schemas.microsoft.com/office/drawing/2014/main" id="{F27F2F71-A945-A3EA-7008-734498624E0E}"/>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74" name="Text Box 158" hidden="1">
          <a:extLst>
            <a:ext uri="{FF2B5EF4-FFF2-40B4-BE49-F238E27FC236}">
              <a16:creationId xmlns:a16="http://schemas.microsoft.com/office/drawing/2014/main" id="{CE9093E4-6D68-BA70-F6D5-432945133A1E}"/>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107</xdr:row>
      <xdr:rowOff>35719</xdr:rowOff>
    </xdr:from>
    <xdr:to>
      <xdr:col>35</xdr:col>
      <xdr:colOff>266700</xdr:colOff>
      <xdr:row>107</xdr:row>
      <xdr:rowOff>35719</xdr:rowOff>
    </xdr:to>
    <xdr:sp macro="" textlink="">
      <xdr:nvSpPr>
        <xdr:cNvPr id="367773" name="Text Box 157" hidden="1">
          <a:extLst>
            <a:ext uri="{FF2B5EF4-FFF2-40B4-BE49-F238E27FC236}">
              <a16:creationId xmlns:a16="http://schemas.microsoft.com/office/drawing/2014/main" id="{2EA99159-7ACC-66E1-3B26-6EB1B9A4C004}"/>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35719</xdr:rowOff>
    </xdr:from>
    <xdr:to>
      <xdr:col>35</xdr:col>
      <xdr:colOff>266700</xdr:colOff>
      <xdr:row>107</xdr:row>
      <xdr:rowOff>35719</xdr:rowOff>
    </xdr:to>
    <xdr:sp macro="" textlink="">
      <xdr:nvSpPr>
        <xdr:cNvPr id="367772" name="Text Box 156" hidden="1">
          <a:extLst>
            <a:ext uri="{FF2B5EF4-FFF2-40B4-BE49-F238E27FC236}">
              <a16:creationId xmlns:a16="http://schemas.microsoft.com/office/drawing/2014/main" id="{058CE598-B2D5-5C9E-5B21-BE485D16DDBB}"/>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140</xdr:row>
      <xdr:rowOff>97632</xdr:rowOff>
    </xdr:from>
    <xdr:to>
      <xdr:col>17</xdr:col>
      <xdr:colOff>266700</xdr:colOff>
      <xdr:row>147</xdr:row>
      <xdr:rowOff>40482</xdr:rowOff>
    </xdr:to>
    <xdr:sp macro="" textlink="">
      <xdr:nvSpPr>
        <xdr:cNvPr id="367771" name="Text Box 155" hidden="1">
          <a:extLst>
            <a:ext uri="{FF2B5EF4-FFF2-40B4-BE49-F238E27FC236}">
              <a16:creationId xmlns:a16="http://schemas.microsoft.com/office/drawing/2014/main" id="{9A14E063-DD4D-F081-023A-F17C1879D7F5}"/>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153988</xdr:rowOff>
    </xdr:from>
    <xdr:to>
      <xdr:col>23</xdr:col>
      <xdr:colOff>266700</xdr:colOff>
      <xdr:row>27</xdr:row>
      <xdr:rowOff>161925</xdr:rowOff>
    </xdr:to>
    <xdr:sp macro="" textlink="">
      <xdr:nvSpPr>
        <xdr:cNvPr id="367770" name="Text Box 154" hidden="1">
          <a:extLst>
            <a:ext uri="{FF2B5EF4-FFF2-40B4-BE49-F238E27FC236}">
              <a16:creationId xmlns:a16="http://schemas.microsoft.com/office/drawing/2014/main" id="{A2B9DF4D-DC3A-8B82-73C4-3E330A52CA9C}"/>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5</xdr:col>
      <xdr:colOff>0</xdr:colOff>
      <xdr:row>82</xdr:row>
      <xdr:rowOff>74612</xdr:rowOff>
    </xdr:to>
    <xdr:sp macro="" textlink="">
      <xdr:nvSpPr>
        <xdr:cNvPr id="368653" name="Text Box 13" hidden="1">
          <a:extLst>
            <a:ext uri="{FF2B5EF4-FFF2-40B4-BE49-F238E27FC236}">
              <a16:creationId xmlns:a16="http://schemas.microsoft.com/office/drawing/2014/main" id="{9210C73A-719F-0ECB-54F9-638A3AF919B5}"/>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4</xdr:col>
      <xdr:colOff>800100</xdr:colOff>
      <xdr:row>73</xdr:row>
      <xdr:rowOff>170657</xdr:rowOff>
    </xdr:to>
    <xdr:sp macro="" textlink="">
      <xdr:nvSpPr>
        <xdr:cNvPr id="368652" name="Text Box 12" hidden="1">
          <a:extLst>
            <a:ext uri="{FF2B5EF4-FFF2-40B4-BE49-F238E27FC236}">
              <a16:creationId xmlns:a16="http://schemas.microsoft.com/office/drawing/2014/main" id="{A636CA8A-9358-8ABC-1C11-E02958860085}"/>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73</xdr:row>
      <xdr:rowOff>113507</xdr:rowOff>
    </xdr:from>
    <xdr:to>
      <xdr:col>5</xdr:col>
      <xdr:colOff>0</xdr:colOff>
      <xdr:row>82</xdr:row>
      <xdr:rowOff>74612</xdr:rowOff>
    </xdr:to>
    <xdr:sp macro="" textlink="">
      <xdr:nvSpPr>
        <xdr:cNvPr id="368651" name="Text Box 11" hidden="1">
          <a:extLst>
            <a:ext uri="{FF2B5EF4-FFF2-40B4-BE49-F238E27FC236}">
              <a16:creationId xmlns:a16="http://schemas.microsoft.com/office/drawing/2014/main" id="{A4D6EF07-0A8B-33F9-A7E4-4FAC96D2C113}"/>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149</xdr:row>
      <xdr:rowOff>173832</xdr:rowOff>
    </xdr:from>
    <xdr:to>
      <xdr:col>20</xdr:col>
      <xdr:colOff>381000</xdr:colOff>
      <xdr:row>168</xdr:row>
      <xdr:rowOff>78582</xdr:rowOff>
    </xdr:to>
    <xdr:sp macro="" textlink="">
      <xdr:nvSpPr>
        <xdr:cNvPr id="368650" name="Text Box 10" hidden="1">
          <a:extLst>
            <a:ext uri="{FF2B5EF4-FFF2-40B4-BE49-F238E27FC236}">
              <a16:creationId xmlns:a16="http://schemas.microsoft.com/office/drawing/2014/main" id="{D29D7BE1-1C22-4E91-20EA-9A7F401CAE17}"/>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33</xdr:row>
      <xdr:rowOff>144463</xdr:rowOff>
    </xdr:from>
    <xdr:to>
      <xdr:col>21</xdr:col>
      <xdr:colOff>419100</xdr:colOff>
      <xdr:row>41</xdr:row>
      <xdr:rowOff>323056</xdr:rowOff>
    </xdr:to>
    <xdr:sp macro="" textlink="">
      <xdr:nvSpPr>
        <xdr:cNvPr id="368649" name="Text Box 9" hidden="1">
          <a:extLst>
            <a:ext uri="{FF2B5EF4-FFF2-40B4-BE49-F238E27FC236}">
              <a16:creationId xmlns:a16="http://schemas.microsoft.com/office/drawing/2014/main" id="{CD05286D-918D-76CE-C011-AAB644CB65CB}"/>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95</xdr:row>
      <xdr:rowOff>8731</xdr:rowOff>
    </xdr:from>
    <xdr:to>
      <xdr:col>13</xdr:col>
      <xdr:colOff>0</xdr:colOff>
      <xdr:row>107</xdr:row>
      <xdr:rowOff>35719</xdr:rowOff>
    </xdr:to>
    <xdr:sp macro="" textlink="">
      <xdr:nvSpPr>
        <xdr:cNvPr id="368648" name="Text Box 8" hidden="1">
          <a:extLst>
            <a:ext uri="{FF2B5EF4-FFF2-40B4-BE49-F238E27FC236}">
              <a16:creationId xmlns:a16="http://schemas.microsoft.com/office/drawing/2014/main" id="{B79B4BD4-10D2-8636-C0C8-6D83019F772E}"/>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149</xdr:row>
      <xdr:rowOff>173832</xdr:rowOff>
    </xdr:from>
    <xdr:to>
      <xdr:col>21</xdr:col>
      <xdr:colOff>266700</xdr:colOff>
      <xdr:row>164</xdr:row>
      <xdr:rowOff>135732</xdr:rowOff>
    </xdr:to>
    <xdr:sp macro="" textlink="">
      <xdr:nvSpPr>
        <xdr:cNvPr id="368647" name="Text Box 7" hidden="1">
          <a:extLst>
            <a:ext uri="{FF2B5EF4-FFF2-40B4-BE49-F238E27FC236}">
              <a16:creationId xmlns:a16="http://schemas.microsoft.com/office/drawing/2014/main" id="{3E7C12C4-40E4-C6CA-A46E-36C38E8C3191}"/>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8646" name="Text Box 6" hidden="1">
          <a:extLst>
            <a:ext uri="{FF2B5EF4-FFF2-40B4-BE49-F238E27FC236}">
              <a16:creationId xmlns:a16="http://schemas.microsoft.com/office/drawing/2014/main" id="{87B66337-D5BE-1FF1-5C60-C8974367C308}"/>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100</xdr:row>
      <xdr:rowOff>106363</xdr:rowOff>
    </xdr:from>
    <xdr:to>
      <xdr:col>4</xdr:col>
      <xdr:colOff>114300</xdr:colOff>
      <xdr:row>107</xdr:row>
      <xdr:rowOff>35719</xdr:rowOff>
    </xdr:to>
    <xdr:sp macro="" textlink="">
      <xdr:nvSpPr>
        <xdr:cNvPr id="368645" name="Text Box 5" hidden="1">
          <a:extLst>
            <a:ext uri="{FF2B5EF4-FFF2-40B4-BE49-F238E27FC236}">
              <a16:creationId xmlns:a16="http://schemas.microsoft.com/office/drawing/2014/main" id="{C96720AA-F8CB-E6C6-8141-EA24E3264F8B}"/>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149</xdr:row>
      <xdr:rowOff>173832</xdr:rowOff>
    </xdr:from>
    <xdr:to>
      <xdr:col>4</xdr:col>
      <xdr:colOff>114300</xdr:colOff>
      <xdr:row>162</xdr:row>
      <xdr:rowOff>2382</xdr:rowOff>
    </xdr:to>
    <xdr:sp macro="" textlink="">
      <xdr:nvSpPr>
        <xdr:cNvPr id="368644" name="Text Box 4" hidden="1">
          <a:extLst>
            <a:ext uri="{FF2B5EF4-FFF2-40B4-BE49-F238E27FC236}">
              <a16:creationId xmlns:a16="http://schemas.microsoft.com/office/drawing/2014/main" id="{8891DB4C-7030-11DE-0DA0-EE8A100F927E}"/>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8643" name="Text Box 3" hidden="1">
          <a:extLst>
            <a:ext uri="{FF2B5EF4-FFF2-40B4-BE49-F238E27FC236}">
              <a16:creationId xmlns:a16="http://schemas.microsoft.com/office/drawing/2014/main" id="{A6DFC123-670D-54D8-002C-BFF35B1B9ABD}"/>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107</xdr:row>
      <xdr:rowOff>35719</xdr:rowOff>
    </xdr:from>
    <xdr:to>
      <xdr:col>35</xdr:col>
      <xdr:colOff>266700</xdr:colOff>
      <xdr:row>107</xdr:row>
      <xdr:rowOff>35719</xdr:rowOff>
    </xdr:to>
    <xdr:sp macro="" textlink="">
      <xdr:nvSpPr>
        <xdr:cNvPr id="368642" name="Text Box 2" hidden="1">
          <a:extLst>
            <a:ext uri="{FF2B5EF4-FFF2-40B4-BE49-F238E27FC236}">
              <a16:creationId xmlns:a16="http://schemas.microsoft.com/office/drawing/2014/main" id="{476936D4-B467-D8F0-A907-32FC21AA56DC}"/>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35719</xdr:rowOff>
    </xdr:from>
    <xdr:to>
      <xdr:col>35</xdr:col>
      <xdr:colOff>266700</xdr:colOff>
      <xdr:row>107</xdr:row>
      <xdr:rowOff>35719</xdr:rowOff>
    </xdr:to>
    <xdr:sp macro="" textlink="">
      <xdr:nvSpPr>
        <xdr:cNvPr id="368641" name="Text Box 1" hidden="1">
          <a:extLst>
            <a:ext uri="{FF2B5EF4-FFF2-40B4-BE49-F238E27FC236}">
              <a16:creationId xmlns:a16="http://schemas.microsoft.com/office/drawing/2014/main" id="{B309A852-AD17-7B5A-22F2-470D13218EF2}"/>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221456</xdr:rowOff>
    </xdr:from>
    <xdr:to>
      <xdr:col>5</xdr:col>
      <xdr:colOff>0</xdr:colOff>
      <xdr:row>60</xdr:row>
      <xdr:rowOff>73818</xdr:rowOff>
    </xdr:to>
    <xdr:sp macro="" textlink="">
      <xdr:nvSpPr>
        <xdr:cNvPr id="368666" name="Text Box 26" hidden="1">
          <a:extLst>
            <a:ext uri="{FF2B5EF4-FFF2-40B4-BE49-F238E27FC236}">
              <a16:creationId xmlns:a16="http://schemas.microsoft.com/office/drawing/2014/main" id="{A429C64F-43A3-CF63-20B7-C769FD7E8326}"/>
            </a:ext>
          </a:extLst>
        </xdr:cNvPr>
        <xdr:cNvSpPr txBox="1">
          <a:spLocks noChangeArrowheads="1"/>
        </xdr:cNvSpPr>
      </xdr:nvSpPr>
      <xdr:spPr bwMode="auto">
        <a:xfrm>
          <a:off x="4222750" y="12769850"/>
          <a:ext cx="1346200" cy="165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221456</xdr:rowOff>
    </xdr:from>
    <xdr:to>
      <xdr:col>4</xdr:col>
      <xdr:colOff>800100</xdr:colOff>
      <xdr:row>53</xdr:row>
      <xdr:rowOff>16668</xdr:rowOff>
    </xdr:to>
    <xdr:sp macro="" textlink="">
      <xdr:nvSpPr>
        <xdr:cNvPr id="368665" name="Text Box 25" hidden="1">
          <a:extLst>
            <a:ext uri="{FF2B5EF4-FFF2-40B4-BE49-F238E27FC236}">
              <a16:creationId xmlns:a16="http://schemas.microsoft.com/office/drawing/2014/main" id="{A7BECBA2-ED20-B870-AE60-FB9E36269B4A}"/>
            </a:ext>
          </a:extLst>
        </xdr:cNvPr>
        <xdr:cNvSpPr txBox="1">
          <a:spLocks noChangeArrowheads="1"/>
        </xdr:cNvSpPr>
      </xdr:nvSpPr>
      <xdr:spPr bwMode="auto">
        <a:xfrm>
          <a:off x="4222750" y="127698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221456</xdr:rowOff>
    </xdr:from>
    <xdr:to>
      <xdr:col>5</xdr:col>
      <xdr:colOff>0</xdr:colOff>
      <xdr:row>60</xdr:row>
      <xdr:rowOff>73818</xdr:rowOff>
    </xdr:to>
    <xdr:sp macro="" textlink="">
      <xdr:nvSpPr>
        <xdr:cNvPr id="368664" name="Text Box 24" hidden="1">
          <a:extLst>
            <a:ext uri="{FF2B5EF4-FFF2-40B4-BE49-F238E27FC236}">
              <a16:creationId xmlns:a16="http://schemas.microsoft.com/office/drawing/2014/main" id="{ECA4AF8E-C47F-20DD-D35E-58471E5A28E8}"/>
            </a:ext>
          </a:extLst>
        </xdr:cNvPr>
        <xdr:cNvSpPr txBox="1">
          <a:spLocks noChangeArrowheads="1"/>
        </xdr:cNvSpPr>
      </xdr:nvSpPr>
      <xdr:spPr bwMode="auto">
        <a:xfrm>
          <a:off x="4222750" y="12769850"/>
          <a:ext cx="1346200" cy="165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109</xdr:row>
      <xdr:rowOff>123825</xdr:rowOff>
    </xdr:from>
    <xdr:to>
      <xdr:col>20</xdr:col>
      <xdr:colOff>381000</xdr:colOff>
      <xdr:row>128</xdr:row>
      <xdr:rowOff>44450</xdr:rowOff>
    </xdr:to>
    <xdr:sp macro="" textlink="">
      <xdr:nvSpPr>
        <xdr:cNvPr id="368663" name="Text Box 23" hidden="1">
          <a:extLst>
            <a:ext uri="{FF2B5EF4-FFF2-40B4-BE49-F238E27FC236}">
              <a16:creationId xmlns:a16="http://schemas.microsoft.com/office/drawing/2014/main" id="{9F811880-A18E-8EE6-648A-93CEE6D602F1}"/>
            </a:ext>
          </a:extLst>
        </xdr:cNvPr>
        <xdr:cNvSpPr txBox="1">
          <a:spLocks noChangeArrowheads="1"/>
        </xdr:cNvSpPr>
      </xdr:nvSpPr>
      <xdr:spPr bwMode="auto">
        <a:xfrm>
          <a:off x="13157200" y="24701500"/>
          <a:ext cx="1454150" cy="341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14</xdr:row>
      <xdr:rowOff>2382</xdr:rowOff>
    </xdr:from>
    <xdr:to>
      <xdr:col>21</xdr:col>
      <xdr:colOff>419100</xdr:colOff>
      <xdr:row>19</xdr:row>
      <xdr:rowOff>76200</xdr:rowOff>
    </xdr:to>
    <xdr:sp macro="" textlink="">
      <xdr:nvSpPr>
        <xdr:cNvPr id="368662" name="Text Box 22" hidden="1">
          <a:extLst>
            <a:ext uri="{FF2B5EF4-FFF2-40B4-BE49-F238E27FC236}">
              <a16:creationId xmlns:a16="http://schemas.microsoft.com/office/drawing/2014/main" id="{9B107893-CFC1-617C-8DC5-F970242E4071}"/>
            </a:ext>
          </a:extLst>
        </xdr:cNvPr>
        <xdr:cNvSpPr txBox="1">
          <a:spLocks noChangeArrowheads="1"/>
        </xdr:cNvSpPr>
      </xdr:nvSpPr>
      <xdr:spPr bwMode="auto">
        <a:xfrm>
          <a:off x="13773150" y="3352800"/>
          <a:ext cx="1447800" cy="1733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72</xdr:row>
      <xdr:rowOff>311944</xdr:rowOff>
    </xdr:from>
    <xdr:to>
      <xdr:col>13</xdr:col>
      <xdr:colOff>0</xdr:colOff>
      <xdr:row>83</xdr:row>
      <xdr:rowOff>276225</xdr:rowOff>
    </xdr:to>
    <xdr:sp macro="" textlink="">
      <xdr:nvSpPr>
        <xdr:cNvPr id="368661" name="Text Box 21" hidden="1">
          <a:extLst>
            <a:ext uri="{FF2B5EF4-FFF2-40B4-BE49-F238E27FC236}">
              <a16:creationId xmlns:a16="http://schemas.microsoft.com/office/drawing/2014/main" id="{27874BD8-4867-3F6F-AD38-FCCC098B38A2}"/>
            </a:ext>
          </a:extLst>
        </xdr:cNvPr>
        <xdr:cNvSpPr txBox="1">
          <a:spLocks noChangeArrowheads="1"/>
        </xdr:cNvSpPr>
      </xdr:nvSpPr>
      <xdr:spPr bwMode="auto">
        <a:xfrm>
          <a:off x="8737600" y="1699260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109</xdr:row>
      <xdr:rowOff>123825</xdr:rowOff>
    </xdr:from>
    <xdr:to>
      <xdr:col>21</xdr:col>
      <xdr:colOff>266700</xdr:colOff>
      <xdr:row>124</xdr:row>
      <xdr:rowOff>85725</xdr:rowOff>
    </xdr:to>
    <xdr:sp macro="" textlink="">
      <xdr:nvSpPr>
        <xdr:cNvPr id="368660" name="Text Box 20" hidden="1">
          <a:extLst>
            <a:ext uri="{FF2B5EF4-FFF2-40B4-BE49-F238E27FC236}">
              <a16:creationId xmlns:a16="http://schemas.microsoft.com/office/drawing/2014/main" id="{D93145DC-3B96-1734-1593-DEAE6F758EC5}"/>
            </a:ext>
          </a:extLst>
        </xdr:cNvPr>
        <xdr:cNvSpPr txBox="1">
          <a:spLocks noChangeArrowheads="1"/>
        </xdr:cNvSpPr>
      </xdr:nvSpPr>
      <xdr:spPr bwMode="auto">
        <a:xfrm>
          <a:off x="13735050" y="247015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8659" name="Text Box 19" hidden="1">
          <a:extLst>
            <a:ext uri="{FF2B5EF4-FFF2-40B4-BE49-F238E27FC236}">
              <a16:creationId xmlns:a16="http://schemas.microsoft.com/office/drawing/2014/main" id="{93A6B5A2-1B3E-B229-5DDD-28F4AB85EFE2}"/>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38100</xdr:rowOff>
    </xdr:from>
    <xdr:to>
      <xdr:col>4</xdr:col>
      <xdr:colOff>123825</xdr:colOff>
      <xdr:row>83</xdr:row>
      <xdr:rowOff>392113</xdr:rowOff>
    </xdr:to>
    <xdr:sp macro="" textlink="">
      <xdr:nvSpPr>
        <xdr:cNvPr id="368658" name="Text Box 18" hidden="1">
          <a:extLst>
            <a:ext uri="{FF2B5EF4-FFF2-40B4-BE49-F238E27FC236}">
              <a16:creationId xmlns:a16="http://schemas.microsoft.com/office/drawing/2014/main" id="{EDF4785D-B984-1386-334A-8A4577EFB1BD}"/>
            </a:ext>
          </a:extLst>
        </xdr:cNvPr>
        <xdr:cNvSpPr txBox="1">
          <a:spLocks noChangeArrowheads="1"/>
        </xdr:cNvSpPr>
      </xdr:nvSpPr>
      <xdr:spPr bwMode="auto">
        <a:xfrm>
          <a:off x="3492500" y="18243550"/>
          <a:ext cx="1327150" cy="1270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109</xdr:row>
      <xdr:rowOff>123825</xdr:rowOff>
    </xdr:from>
    <xdr:to>
      <xdr:col>4</xdr:col>
      <xdr:colOff>123825</xdr:colOff>
      <xdr:row>121</xdr:row>
      <xdr:rowOff>142875</xdr:rowOff>
    </xdr:to>
    <xdr:sp macro="" textlink="">
      <xdr:nvSpPr>
        <xdr:cNvPr id="368657" name="Text Box 17" hidden="1">
          <a:extLst>
            <a:ext uri="{FF2B5EF4-FFF2-40B4-BE49-F238E27FC236}">
              <a16:creationId xmlns:a16="http://schemas.microsoft.com/office/drawing/2014/main" id="{A0365691-CD98-DDB3-771B-CB99BB4CEB25}"/>
            </a:ext>
          </a:extLst>
        </xdr:cNvPr>
        <xdr:cNvSpPr txBox="1">
          <a:spLocks noChangeArrowheads="1"/>
        </xdr:cNvSpPr>
      </xdr:nvSpPr>
      <xdr:spPr bwMode="auto">
        <a:xfrm>
          <a:off x="3492500" y="24701500"/>
          <a:ext cx="132715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8656" name="Text Box 16" hidden="1">
          <a:extLst>
            <a:ext uri="{FF2B5EF4-FFF2-40B4-BE49-F238E27FC236}">
              <a16:creationId xmlns:a16="http://schemas.microsoft.com/office/drawing/2014/main" id="{CA524A2F-2CB2-D044-8DC3-BD57D218D8CA}"/>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525463</xdr:rowOff>
    </xdr:from>
    <xdr:to>
      <xdr:col>35</xdr:col>
      <xdr:colOff>266700</xdr:colOff>
      <xdr:row>83</xdr:row>
      <xdr:rowOff>528638</xdr:rowOff>
    </xdr:to>
    <xdr:sp macro="" textlink="">
      <xdr:nvSpPr>
        <xdr:cNvPr id="368655" name="Text Box 15" hidden="1">
          <a:extLst>
            <a:ext uri="{FF2B5EF4-FFF2-40B4-BE49-F238E27FC236}">
              <a16:creationId xmlns:a16="http://schemas.microsoft.com/office/drawing/2014/main" id="{87302598-7E11-27E0-90FE-06A2270F4A87}"/>
            </a:ext>
          </a:extLst>
        </xdr:cNvPr>
        <xdr:cNvSpPr txBox="1">
          <a:spLocks noChangeArrowheads="1"/>
        </xdr:cNvSpPr>
      </xdr:nvSpPr>
      <xdr:spPr bwMode="auto">
        <a:xfrm>
          <a:off x="21755100" y="19646900"/>
          <a:ext cx="1314450" cy="12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161925</xdr:rowOff>
    </xdr:from>
    <xdr:to>
      <xdr:col>35</xdr:col>
      <xdr:colOff>266700</xdr:colOff>
      <xdr:row>83</xdr:row>
      <xdr:rowOff>350838</xdr:rowOff>
    </xdr:to>
    <xdr:sp macro="" textlink="">
      <xdr:nvSpPr>
        <xdr:cNvPr id="368654" name="Text Box 14" hidden="1">
          <a:extLst>
            <a:ext uri="{FF2B5EF4-FFF2-40B4-BE49-F238E27FC236}">
              <a16:creationId xmlns:a16="http://schemas.microsoft.com/office/drawing/2014/main" id="{0639E59D-9913-AC8B-1DA1-CA0D878E8479}"/>
            </a:ext>
          </a:extLst>
        </xdr:cNvPr>
        <xdr:cNvSpPr txBox="1">
          <a:spLocks noChangeArrowheads="1"/>
        </xdr:cNvSpPr>
      </xdr:nvSpPr>
      <xdr:spPr bwMode="auto">
        <a:xfrm>
          <a:off x="21755100" y="19284950"/>
          <a:ext cx="1314450" cy="203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211931</xdr:rowOff>
    </xdr:from>
    <xdr:to>
      <xdr:col>5</xdr:col>
      <xdr:colOff>0</xdr:colOff>
      <xdr:row>60</xdr:row>
      <xdr:rowOff>64293</xdr:rowOff>
    </xdr:to>
    <xdr:sp macro="" textlink="">
      <xdr:nvSpPr>
        <xdr:cNvPr id="368679" name="Text Box 39" hidden="1">
          <a:extLst>
            <a:ext uri="{FF2B5EF4-FFF2-40B4-BE49-F238E27FC236}">
              <a16:creationId xmlns:a16="http://schemas.microsoft.com/office/drawing/2014/main" id="{1E174D98-1267-8522-1AB8-81889733DD04}"/>
            </a:ext>
          </a:extLst>
        </xdr:cNvPr>
        <xdr:cNvSpPr txBox="1">
          <a:spLocks noChangeArrowheads="1"/>
        </xdr:cNvSpPr>
      </xdr:nvSpPr>
      <xdr:spPr bwMode="auto">
        <a:xfrm>
          <a:off x="4222750" y="12763500"/>
          <a:ext cx="1346200" cy="165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211931</xdr:rowOff>
    </xdr:from>
    <xdr:to>
      <xdr:col>4</xdr:col>
      <xdr:colOff>800100</xdr:colOff>
      <xdr:row>53</xdr:row>
      <xdr:rowOff>7143</xdr:rowOff>
    </xdr:to>
    <xdr:sp macro="" textlink="">
      <xdr:nvSpPr>
        <xdr:cNvPr id="368678" name="Text Box 38" hidden="1">
          <a:extLst>
            <a:ext uri="{FF2B5EF4-FFF2-40B4-BE49-F238E27FC236}">
              <a16:creationId xmlns:a16="http://schemas.microsoft.com/office/drawing/2014/main" id="{BD7587EA-9509-4168-F54B-5C44845FE969}"/>
            </a:ext>
          </a:extLst>
        </xdr:cNvPr>
        <xdr:cNvSpPr txBox="1">
          <a:spLocks noChangeArrowheads="1"/>
        </xdr:cNvSpPr>
      </xdr:nvSpPr>
      <xdr:spPr bwMode="auto">
        <a:xfrm>
          <a:off x="4222750" y="1276350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211931</xdr:rowOff>
    </xdr:from>
    <xdr:to>
      <xdr:col>5</xdr:col>
      <xdr:colOff>0</xdr:colOff>
      <xdr:row>60</xdr:row>
      <xdr:rowOff>64293</xdr:rowOff>
    </xdr:to>
    <xdr:sp macro="" textlink="">
      <xdr:nvSpPr>
        <xdr:cNvPr id="368677" name="Text Box 37" hidden="1">
          <a:extLst>
            <a:ext uri="{FF2B5EF4-FFF2-40B4-BE49-F238E27FC236}">
              <a16:creationId xmlns:a16="http://schemas.microsoft.com/office/drawing/2014/main" id="{1498D652-3B25-1977-8C76-48AE04F0BD68}"/>
            </a:ext>
          </a:extLst>
        </xdr:cNvPr>
        <xdr:cNvSpPr txBox="1">
          <a:spLocks noChangeArrowheads="1"/>
        </xdr:cNvSpPr>
      </xdr:nvSpPr>
      <xdr:spPr bwMode="auto">
        <a:xfrm>
          <a:off x="4222750" y="12763500"/>
          <a:ext cx="1346200" cy="165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109</xdr:row>
      <xdr:rowOff>114300</xdr:rowOff>
    </xdr:from>
    <xdr:to>
      <xdr:col>20</xdr:col>
      <xdr:colOff>381000</xdr:colOff>
      <xdr:row>128</xdr:row>
      <xdr:rowOff>44450</xdr:rowOff>
    </xdr:to>
    <xdr:sp macro="" textlink="">
      <xdr:nvSpPr>
        <xdr:cNvPr id="368676" name="Text Box 36" hidden="1">
          <a:extLst>
            <a:ext uri="{FF2B5EF4-FFF2-40B4-BE49-F238E27FC236}">
              <a16:creationId xmlns:a16="http://schemas.microsoft.com/office/drawing/2014/main" id="{3FC61519-5CBC-151C-92BF-302EDF623C47}"/>
            </a:ext>
          </a:extLst>
        </xdr:cNvPr>
        <xdr:cNvSpPr txBox="1">
          <a:spLocks noChangeArrowheads="1"/>
        </xdr:cNvSpPr>
      </xdr:nvSpPr>
      <xdr:spPr bwMode="auto">
        <a:xfrm>
          <a:off x="13157200" y="24695150"/>
          <a:ext cx="1454150" cy="342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14</xdr:row>
      <xdr:rowOff>2382</xdr:rowOff>
    </xdr:from>
    <xdr:to>
      <xdr:col>21</xdr:col>
      <xdr:colOff>419100</xdr:colOff>
      <xdr:row>19</xdr:row>
      <xdr:rowOff>76200</xdr:rowOff>
    </xdr:to>
    <xdr:sp macro="" textlink="">
      <xdr:nvSpPr>
        <xdr:cNvPr id="368675" name="Text Box 35" hidden="1">
          <a:extLst>
            <a:ext uri="{FF2B5EF4-FFF2-40B4-BE49-F238E27FC236}">
              <a16:creationId xmlns:a16="http://schemas.microsoft.com/office/drawing/2014/main" id="{4975058C-C064-E855-D8B0-FAB1325BC066}"/>
            </a:ext>
          </a:extLst>
        </xdr:cNvPr>
        <xdr:cNvSpPr txBox="1">
          <a:spLocks noChangeArrowheads="1"/>
        </xdr:cNvSpPr>
      </xdr:nvSpPr>
      <xdr:spPr bwMode="auto">
        <a:xfrm>
          <a:off x="13773150" y="3352800"/>
          <a:ext cx="1447800" cy="1733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72</xdr:row>
      <xdr:rowOff>311944</xdr:rowOff>
    </xdr:from>
    <xdr:to>
      <xdr:col>13</xdr:col>
      <xdr:colOff>0</xdr:colOff>
      <xdr:row>83</xdr:row>
      <xdr:rowOff>266700</xdr:rowOff>
    </xdr:to>
    <xdr:sp macro="" textlink="">
      <xdr:nvSpPr>
        <xdr:cNvPr id="368674" name="Text Box 34" hidden="1">
          <a:extLst>
            <a:ext uri="{FF2B5EF4-FFF2-40B4-BE49-F238E27FC236}">
              <a16:creationId xmlns:a16="http://schemas.microsoft.com/office/drawing/2014/main" id="{1EC192AF-EC2B-2012-72D9-436E68982E2C}"/>
            </a:ext>
          </a:extLst>
        </xdr:cNvPr>
        <xdr:cNvSpPr txBox="1">
          <a:spLocks noChangeArrowheads="1"/>
        </xdr:cNvSpPr>
      </xdr:nvSpPr>
      <xdr:spPr bwMode="auto">
        <a:xfrm>
          <a:off x="8737600" y="16992600"/>
          <a:ext cx="1447800" cy="2400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109</xdr:row>
      <xdr:rowOff>114300</xdr:rowOff>
    </xdr:from>
    <xdr:to>
      <xdr:col>21</xdr:col>
      <xdr:colOff>266700</xdr:colOff>
      <xdr:row>124</xdr:row>
      <xdr:rowOff>76200</xdr:rowOff>
    </xdr:to>
    <xdr:sp macro="" textlink="">
      <xdr:nvSpPr>
        <xdr:cNvPr id="368673" name="Text Box 33" hidden="1">
          <a:extLst>
            <a:ext uri="{FF2B5EF4-FFF2-40B4-BE49-F238E27FC236}">
              <a16:creationId xmlns:a16="http://schemas.microsoft.com/office/drawing/2014/main" id="{9A2A7FA0-FD9E-79E0-0BEC-6850C61B9055}"/>
            </a:ext>
          </a:extLst>
        </xdr:cNvPr>
        <xdr:cNvSpPr txBox="1">
          <a:spLocks noChangeArrowheads="1"/>
        </xdr:cNvSpPr>
      </xdr:nvSpPr>
      <xdr:spPr bwMode="auto">
        <a:xfrm>
          <a:off x="13735050" y="2469515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8672" name="Text Box 32" hidden="1">
          <a:extLst>
            <a:ext uri="{FF2B5EF4-FFF2-40B4-BE49-F238E27FC236}">
              <a16:creationId xmlns:a16="http://schemas.microsoft.com/office/drawing/2014/main" id="{E801DCAD-5223-813F-E4DC-48E8DEE72BA0}"/>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38100</xdr:rowOff>
    </xdr:from>
    <xdr:to>
      <xdr:col>4</xdr:col>
      <xdr:colOff>114300</xdr:colOff>
      <xdr:row>83</xdr:row>
      <xdr:rowOff>369888</xdr:rowOff>
    </xdr:to>
    <xdr:sp macro="" textlink="">
      <xdr:nvSpPr>
        <xdr:cNvPr id="368671" name="Text Box 31" hidden="1">
          <a:extLst>
            <a:ext uri="{FF2B5EF4-FFF2-40B4-BE49-F238E27FC236}">
              <a16:creationId xmlns:a16="http://schemas.microsoft.com/office/drawing/2014/main" id="{757E0E6B-1216-CE21-FA02-241C10F2564C}"/>
            </a:ext>
          </a:extLst>
        </xdr:cNvPr>
        <xdr:cNvSpPr txBox="1">
          <a:spLocks noChangeArrowheads="1"/>
        </xdr:cNvSpPr>
      </xdr:nvSpPr>
      <xdr:spPr bwMode="auto">
        <a:xfrm>
          <a:off x="3492500" y="182435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109</xdr:row>
      <xdr:rowOff>114300</xdr:rowOff>
    </xdr:from>
    <xdr:to>
      <xdr:col>4</xdr:col>
      <xdr:colOff>114300</xdr:colOff>
      <xdr:row>121</xdr:row>
      <xdr:rowOff>133350</xdr:rowOff>
    </xdr:to>
    <xdr:sp macro="" textlink="">
      <xdr:nvSpPr>
        <xdr:cNvPr id="368670" name="Text Box 30" hidden="1">
          <a:extLst>
            <a:ext uri="{FF2B5EF4-FFF2-40B4-BE49-F238E27FC236}">
              <a16:creationId xmlns:a16="http://schemas.microsoft.com/office/drawing/2014/main" id="{CE505F67-BB9D-AD76-9DB9-4CAFE19E6729}"/>
            </a:ext>
          </a:extLst>
        </xdr:cNvPr>
        <xdr:cNvSpPr txBox="1">
          <a:spLocks noChangeArrowheads="1"/>
        </xdr:cNvSpPr>
      </xdr:nvSpPr>
      <xdr:spPr bwMode="auto">
        <a:xfrm>
          <a:off x="3492500" y="246951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8669" name="Text Box 29" hidden="1">
          <a:extLst>
            <a:ext uri="{FF2B5EF4-FFF2-40B4-BE49-F238E27FC236}">
              <a16:creationId xmlns:a16="http://schemas.microsoft.com/office/drawing/2014/main" id="{FABE44FF-8CE3-5804-388F-1C25FEAFD364}"/>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503238</xdr:rowOff>
    </xdr:from>
    <xdr:to>
      <xdr:col>35</xdr:col>
      <xdr:colOff>266700</xdr:colOff>
      <xdr:row>83</xdr:row>
      <xdr:rowOff>522288</xdr:rowOff>
    </xdr:to>
    <xdr:sp macro="" textlink="">
      <xdr:nvSpPr>
        <xdr:cNvPr id="368668" name="Text Box 28" hidden="1">
          <a:extLst>
            <a:ext uri="{FF2B5EF4-FFF2-40B4-BE49-F238E27FC236}">
              <a16:creationId xmlns:a16="http://schemas.microsoft.com/office/drawing/2014/main" id="{2E7D0CC5-D9CD-9FA2-79B9-460432C69F1F}"/>
            </a:ext>
          </a:extLst>
        </xdr:cNvPr>
        <xdr:cNvSpPr txBox="1">
          <a:spLocks noChangeArrowheads="1"/>
        </xdr:cNvSpPr>
      </xdr:nvSpPr>
      <xdr:spPr bwMode="auto">
        <a:xfrm>
          <a:off x="21755100" y="196405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152400</xdr:rowOff>
    </xdr:from>
    <xdr:to>
      <xdr:col>35</xdr:col>
      <xdr:colOff>266700</xdr:colOff>
      <xdr:row>83</xdr:row>
      <xdr:rowOff>350838</xdr:rowOff>
    </xdr:to>
    <xdr:sp macro="" textlink="">
      <xdr:nvSpPr>
        <xdr:cNvPr id="368667" name="Text Box 27" hidden="1">
          <a:extLst>
            <a:ext uri="{FF2B5EF4-FFF2-40B4-BE49-F238E27FC236}">
              <a16:creationId xmlns:a16="http://schemas.microsoft.com/office/drawing/2014/main" id="{B464BF35-C63D-5EC8-C6C3-1FC446AC4860}"/>
            </a:ext>
          </a:extLst>
        </xdr:cNvPr>
        <xdr:cNvSpPr txBox="1">
          <a:spLocks noChangeArrowheads="1"/>
        </xdr:cNvSpPr>
      </xdr:nvSpPr>
      <xdr:spPr bwMode="auto">
        <a:xfrm>
          <a:off x="21755100" y="19278600"/>
          <a:ext cx="1314450" cy="209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38100</xdr:rowOff>
    </xdr:from>
    <xdr:to>
      <xdr:col>5</xdr:col>
      <xdr:colOff>0</xdr:colOff>
      <xdr:row>59</xdr:row>
      <xdr:rowOff>133350</xdr:rowOff>
    </xdr:to>
    <xdr:sp macro="" textlink="">
      <xdr:nvSpPr>
        <xdr:cNvPr id="368692" name="Text Box 52" hidden="1">
          <a:extLst>
            <a:ext uri="{FF2B5EF4-FFF2-40B4-BE49-F238E27FC236}">
              <a16:creationId xmlns:a16="http://schemas.microsoft.com/office/drawing/2014/main" id="{3D6EF511-A81D-C41C-7180-AC988F898ECF}"/>
            </a:ext>
          </a:extLst>
        </xdr:cNvPr>
        <xdr:cNvSpPr txBox="1">
          <a:spLocks noChangeArrowheads="1"/>
        </xdr:cNvSpPr>
      </xdr:nvSpPr>
      <xdr:spPr bwMode="auto">
        <a:xfrm>
          <a:off x="4222750" y="12376150"/>
          <a:ext cx="1346200" cy="172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38100</xdr:rowOff>
    </xdr:from>
    <xdr:to>
      <xdr:col>4</xdr:col>
      <xdr:colOff>800100</xdr:colOff>
      <xdr:row>51</xdr:row>
      <xdr:rowOff>95250</xdr:rowOff>
    </xdr:to>
    <xdr:sp macro="" textlink="">
      <xdr:nvSpPr>
        <xdr:cNvPr id="368691" name="Text Box 51" hidden="1">
          <a:extLst>
            <a:ext uri="{FF2B5EF4-FFF2-40B4-BE49-F238E27FC236}">
              <a16:creationId xmlns:a16="http://schemas.microsoft.com/office/drawing/2014/main" id="{8F2CFC32-3CF1-F00D-53F0-287120C469CB}"/>
            </a:ext>
          </a:extLst>
        </xdr:cNvPr>
        <xdr:cNvSpPr txBox="1">
          <a:spLocks noChangeArrowheads="1"/>
        </xdr:cNvSpPr>
      </xdr:nvSpPr>
      <xdr:spPr bwMode="auto">
        <a:xfrm>
          <a:off x="4222750" y="123761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38100</xdr:rowOff>
    </xdr:from>
    <xdr:to>
      <xdr:col>5</xdr:col>
      <xdr:colOff>0</xdr:colOff>
      <xdr:row>59</xdr:row>
      <xdr:rowOff>133350</xdr:rowOff>
    </xdr:to>
    <xdr:sp macro="" textlink="">
      <xdr:nvSpPr>
        <xdr:cNvPr id="368690" name="Text Box 50" hidden="1">
          <a:extLst>
            <a:ext uri="{FF2B5EF4-FFF2-40B4-BE49-F238E27FC236}">
              <a16:creationId xmlns:a16="http://schemas.microsoft.com/office/drawing/2014/main" id="{4BA7C13A-4FC9-9D5D-67C2-5DEE43AD2295}"/>
            </a:ext>
          </a:extLst>
        </xdr:cNvPr>
        <xdr:cNvSpPr txBox="1">
          <a:spLocks noChangeArrowheads="1"/>
        </xdr:cNvSpPr>
      </xdr:nvSpPr>
      <xdr:spPr bwMode="auto">
        <a:xfrm>
          <a:off x="4222750" y="12376150"/>
          <a:ext cx="1346200" cy="172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114300</xdr:rowOff>
    </xdr:from>
    <xdr:to>
      <xdr:col>20</xdr:col>
      <xdr:colOff>381000</xdr:colOff>
      <xdr:row>126</xdr:row>
      <xdr:rowOff>38100</xdr:rowOff>
    </xdr:to>
    <xdr:sp macro="" textlink="">
      <xdr:nvSpPr>
        <xdr:cNvPr id="368689" name="Text Box 49" hidden="1">
          <a:extLst>
            <a:ext uri="{FF2B5EF4-FFF2-40B4-BE49-F238E27FC236}">
              <a16:creationId xmlns:a16="http://schemas.microsoft.com/office/drawing/2014/main" id="{2271E10B-40B9-8A66-55CA-E4773AA87576}"/>
            </a:ext>
          </a:extLst>
        </xdr:cNvPr>
        <xdr:cNvSpPr txBox="1">
          <a:spLocks noChangeArrowheads="1"/>
        </xdr:cNvSpPr>
      </xdr:nvSpPr>
      <xdr:spPr bwMode="auto">
        <a:xfrm>
          <a:off x="13157200" y="24326850"/>
          <a:ext cx="1454150" cy="342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11</xdr:row>
      <xdr:rowOff>76200</xdr:rowOff>
    </xdr:from>
    <xdr:to>
      <xdr:col>21</xdr:col>
      <xdr:colOff>419100</xdr:colOff>
      <xdr:row>18</xdr:row>
      <xdr:rowOff>133350</xdr:rowOff>
    </xdr:to>
    <xdr:sp macro="" textlink="">
      <xdr:nvSpPr>
        <xdr:cNvPr id="368688" name="Text Box 48" hidden="1">
          <a:extLst>
            <a:ext uri="{FF2B5EF4-FFF2-40B4-BE49-F238E27FC236}">
              <a16:creationId xmlns:a16="http://schemas.microsoft.com/office/drawing/2014/main" id="{5FCCE63A-199A-661F-8071-33F8C39E796E}"/>
            </a:ext>
          </a:extLst>
        </xdr:cNvPr>
        <xdr:cNvSpPr txBox="1">
          <a:spLocks noChangeArrowheads="1"/>
        </xdr:cNvSpPr>
      </xdr:nvSpPr>
      <xdr:spPr bwMode="auto">
        <a:xfrm>
          <a:off x="13773150" y="2857500"/>
          <a:ext cx="1447800" cy="208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71</xdr:row>
      <xdr:rowOff>2382</xdr:rowOff>
    </xdr:from>
    <xdr:to>
      <xdr:col>13</xdr:col>
      <xdr:colOff>0</xdr:colOff>
      <xdr:row>83</xdr:row>
      <xdr:rowOff>152400</xdr:rowOff>
    </xdr:to>
    <xdr:sp macro="" textlink="">
      <xdr:nvSpPr>
        <xdr:cNvPr id="368687" name="Text Box 47" hidden="1">
          <a:extLst>
            <a:ext uri="{FF2B5EF4-FFF2-40B4-BE49-F238E27FC236}">
              <a16:creationId xmlns:a16="http://schemas.microsoft.com/office/drawing/2014/main" id="{9C9DB78F-411E-EE21-20A2-DD446087AFC3}"/>
            </a:ext>
          </a:extLst>
        </xdr:cNvPr>
        <xdr:cNvSpPr txBox="1">
          <a:spLocks noChangeArrowheads="1"/>
        </xdr:cNvSpPr>
      </xdr:nvSpPr>
      <xdr:spPr bwMode="auto">
        <a:xfrm>
          <a:off x="8737600" y="16490950"/>
          <a:ext cx="1447800" cy="2781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114300</xdr:rowOff>
    </xdr:from>
    <xdr:to>
      <xdr:col>21</xdr:col>
      <xdr:colOff>266700</xdr:colOff>
      <xdr:row>122</xdr:row>
      <xdr:rowOff>76200</xdr:rowOff>
    </xdr:to>
    <xdr:sp macro="" textlink="">
      <xdr:nvSpPr>
        <xdr:cNvPr id="368686" name="Text Box 46" hidden="1">
          <a:extLst>
            <a:ext uri="{FF2B5EF4-FFF2-40B4-BE49-F238E27FC236}">
              <a16:creationId xmlns:a16="http://schemas.microsoft.com/office/drawing/2014/main" id="{7F02BF48-67C1-A70A-1B18-8015EC4E8948}"/>
            </a:ext>
          </a:extLst>
        </xdr:cNvPr>
        <xdr:cNvSpPr txBox="1">
          <a:spLocks noChangeArrowheads="1"/>
        </xdr:cNvSpPr>
      </xdr:nvSpPr>
      <xdr:spPr bwMode="auto">
        <a:xfrm>
          <a:off x="13735050" y="2432685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8685" name="Text Box 45" hidden="1">
          <a:extLst>
            <a:ext uri="{FF2B5EF4-FFF2-40B4-BE49-F238E27FC236}">
              <a16:creationId xmlns:a16="http://schemas.microsoft.com/office/drawing/2014/main" id="{37CCC840-0AB0-5F95-F108-A31A3EF9310A}"/>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77</xdr:row>
      <xdr:rowOff>2381</xdr:rowOff>
    </xdr:from>
    <xdr:to>
      <xdr:col>4</xdr:col>
      <xdr:colOff>114300</xdr:colOff>
      <xdr:row>82</xdr:row>
      <xdr:rowOff>266700</xdr:rowOff>
    </xdr:to>
    <xdr:sp macro="" textlink="">
      <xdr:nvSpPr>
        <xdr:cNvPr id="368684" name="Text Box 44" hidden="1">
          <a:extLst>
            <a:ext uri="{FF2B5EF4-FFF2-40B4-BE49-F238E27FC236}">
              <a16:creationId xmlns:a16="http://schemas.microsoft.com/office/drawing/2014/main" id="{0DBE9204-D63B-37E5-BB09-FC2578FDA151}"/>
            </a:ext>
          </a:extLst>
        </xdr:cNvPr>
        <xdr:cNvSpPr txBox="1">
          <a:spLocks noChangeArrowheads="1"/>
        </xdr:cNvSpPr>
      </xdr:nvSpPr>
      <xdr:spPr bwMode="auto">
        <a:xfrm>
          <a:off x="3492500" y="17837150"/>
          <a:ext cx="1320800" cy="1187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114300</xdr:rowOff>
    </xdr:from>
    <xdr:to>
      <xdr:col>4</xdr:col>
      <xdr:colOff>114300</xdr:colOff>
      <xdr:row>119</xdr:row>
      <xdr:rowOff>133350</xdr:rowOff>
    </xdr:to>
    <xdr:sp macro="" textlink="">
      <xdr:nvSpPr>
        <xdr:cNvPr id="368683" name="Text Box 43" hidden="1">
          <a:extLst>
            <a:ext uri="{FF2B5EF4-FFF2-40B4-BE49-F238E27FC236}">
              <a16:creationId xmlns:a16="http://schemas.microsoft.com/office/drawing/2014/main" id="{8E180789-9E2B-F2AE-8AD4-0AFA809A82B9}"/>
            </a:ext>
          </a:extLst>
        </xdr:cNvPr>
        <xdr:cNvSpPr txBox="1">
          <a:spLocks noChangeArrowheads="1"/>
        </xdr:cNvSpPr>
      </xdr:nvSpPr>
      <xdr:spPr bwMode="auto">
        <a:xfrm>
          <a:off x="3492500" y="243268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8682" name="Text Box 42" hidden="1">
          <a:extLst>
            <a:ext uri="{FF2B5EF4-FFF2-40B4-BE49-F238E27FC236}">
              <a16:creationId xmlns:a16="http://schemas.microsoft.com/office/drawing/2014/main" id="{C9BA4A58-0422-110D-7C42-367640C8AF6B}"/>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152400</xdr:rowOff>
    </xdr:from>
    <xdr:to>
      <xdr:col>35</xdr:col>
      <xdr:colOff>266700</xdr:colOff>
      <xdr:row>83</xdr:row>
      <xdr:rowOff>171450</xdr:rowOff>
    </xdr:to>
    <xdr:sp macro="" textlink="">
      <xdr:nvSpPr>
        <xdr:cNvPr id="368681" name="Text Box 41" hidden="1">
          <a:extLst>
            <a:ext uri="{FF2B5EF4-FFF2-40B4-BE49-F238E27FC236}">
              <a16:creationId xmlns:a16="http://schemas.microsoft.com/office/drawing/2014/main" id="{14CC1135-44A3-376F-BA9D-6AB27068740E}"/>
            </a:ext>
          </a:extLst>
        </xdr:cNvPr>
        <xdr:cNvSpPr txBox="1">
          <a:spLocks noChangeArrowheads="1"/>
        </xdr:cNvSpPr>
      </xdr:nvSpPr>
      <xdr:spPr bwMode="auto">
        <a:xfrm>
          <a:off x="21755100" y="192722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152400</xdr:rowOff>
    </xdr:from>
    <xdr:to>
      <xdr:col>35</xdr:col>
      <xdr:colOff>266700</xdr:colOff>
      <xdr:row>82</xdr:row>
      <xdr:rowOff>190500</xdr:rowOff>
    </xdr:to>
    <xdr:sp macro="" textlink="">
      <xdr:nvSpPr>
        <xdr:cNvPr id="368680" name="Text Box 40" hidden="1">
          <a:extLst>
            <a:ext uri="{FF2B5EF4-FFF2-40B4-BE49-F238E27FC236}">
              <a16:creationId xmlns:a16="http://schemas.microsoft.com/office/drawing/2014/main" id="{CB570B0A-D476-31A3-9FC4-2C70BFC0F9DA}"/>
            </a:ext>
          </a:extLst>
        </xdr:cNvPr>
        <xdr:cNvSpPr txBox="1">
          <a:spLocks noChangeArrowheads="1"/>
        </xdr:cNvSpPr>
      </xdr:nvSpPr>
      <xdr:spPr bwMode="auto">
        <a:xfrm>
          <a:off x="21755100" y="18910300"/>
          <a:ext cx="13144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38100</xdr:rowOff>
    </xdr:from>
    <xdr:to>
      <xdr:col>5</xdr:col>
      <xdr:colOff>0</xdr:colOff>
      <xdr:row>59</xdr:row>
      <xdr:rowOff>133350</xdr:rowOff>
    </xdr:to>
    <xdr:sp macro="" textlink="">
      <xdr:nvSpPr>
        <xdr:cNvPr id="368705" name="Text Box 65" hidden="1">
          <a:extLst>
            <a:ext uri="{FF2B5EF4-FFF2-40B4-BE49-F238E27FC236}">
              <a16:creationId xmlns:a16="http://schemas.microsoft.com/office/drawing/2014/main" id="{BE1B94C8-0A98-D4C1-6E41-EC096AA5CB29}"/>
            </a:ext>
          </a:extLst>
        </xdr:cNvPr>
        <xdr:cNvSpPr txBox="1">
          <a:spLocks noChangeArrowheads="1"/>
        </xdr:cNvSpPr>
      </xdr:nvSpPr>
      <xdr:spPr bwMode="auto">
        <a:xfrm>
          <a:off x="4222750" y="12376150"/>
          <a:ext cx="1346200" cy="172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38100</xdr:rowOff>
    </xdr:from>
    <xdr:to>
      <xdr:col>4</xdr:col>
      <xdr:colOff>800100</xdr:colOff>
      <xdr:row>51</xdr:row>
      <xdr:rowOff>95250</xdr:rowOff>
    </xdr:to>
    <xdr:sp macro="" textlink="">
      <xdr:nvSpPr>
        <xdr:cNvPr id="368704" name="Text Box 64" hidden="1">
          <a:extLst>
            <a:ext uri="{FF2B5EF4-FFF2-40B4-BE49-F238E27FC236}">
              <a16:creationId xmlns:a16="http://schemas.microsoft.com/office/drawing/2014/main" id="{51D59E70-9E9F-1BBC-F0BF-50766A27F280}"/>
            </a:ext>
          </a:extLst>
        </xdr:cNvPr>
        <xdr:cNvSpPr txBox="1">
          <a:spLocks noChangeArrowheads="1"/>
        </xdr:cNvSpPr>
      </xdr:nvSpPr>
      <xdr:spPr bwMode="auto">
        <a:xfrm>
          <a:off x="4222750" y="123761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38100</xdr:rowOff>
    </xdr:from>
    <xdr:to>
      <xdr:col>5</xdr:col>
      <xdr:colOff>0</xdr:colOff>
      <xdr:row>59</xdr:row>
      <xdr:rowOff>133350</xdr:rowOff>
    </xdr:to>
    <xdr:sp macro="" textlink="">
      <xdr:nvSpPr>
        <xdr:cNvPr id="368703" name="Text Box 63" hidden="1">
          <a:extLst>
            <a:ext uri="{FF2B5EF4-FFF2-40B4-BE49-F238E27FC236}">
              <a16:creationId xmlns:a16="http://schemas.microsoft.com/office/drawing/2014/main" id="{316E1AB2-106A-B6F7-1FDA-6DA9A10E7FAF}"/>
            </a:ext>
          </a:extLst>
        </xdr:cNvPr>
        <xdr:cNvSpPr txBox="1">
          <a:spLocks noChangeArrowheads="1"/>
        </xdr:cNvSpPr>
      </xdr:nvSpPr>
      <xdr:spPr bwMode="auto">
        <a:xfrm>
          <a:off x="4222750" y="12376150"/>
          <a:ext cx="1346200" cy="172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114300</xdr:rowOff>
    </xdr:from>
    <xdr:to>
      <xdr:col>20</xdr:col>
      <xdr:colOff>381000</xdr:colOff>
      <xdr:row>126</xdr:row>
      <xdr:rowOff>38100</xdr:rowOff>
    </xdr:to>
    <xdr:sp macro="" textlink="">
      <xdr:nvSpPr>
        <xdr:cNvPr id="368702" name="Text Box 62" hidden="1">
          <a:extLst>
            <a:ext uri="{FF2B5EF4-FFF2-40B4-BE49-F238E27FC236}">
              <a16:creationId xmlns:a16="http://schemas.microsoft.com/office/drawing/2014/main" id="{B52F260F-9FC6-FD34-DCC4-DB8445BCA2D5}"/>
            </a:ext>
          </a:extLst>
        </xdr:cNvPr>
        <xdr:cNvSpPr txBox="1">
          <a:spLocks noChangeArrowheads="1"/>
        </xdr:cNvSpPr>
      </xdr:nvSpPr>
      <xdr:spPr bwMode="auto">
        <a:xfrm>
          <a:off x="13157200" y="24326850"/>
          <a:ext cx="1454150" cy="342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11</xdr:row>
      <xdr:rowOff>76200</xdr:rowOff>
    </xdr:from>
    <xdr:to>
      <xdr:col>21</xdr:col>
      <xdr:colOff>419100</xdr:colOff>
      <xdr:row>18</xdr:row>
      <xdr:rowOff>133350</xdr:rowOff>
    </xdr:to>
    <xdr:sp macro="" textlink="">
      <xdr:nvSpPr>
        <xdr:cNvPr id="368701" name="Text Box 61" hidden="1">
          <a:extLst>
            <a:ext uri="{FF2B5EF4-FFF2-40B4-BE49-F238E27FC236}">
              <a16:creationId xmlns:a16="http://schemas.microsoft.com/office/drawing/2014/main" id="{00A5DC9F-3FCE-1397-8FF6-B0D2E82B059C}"/>
            </a:ext>
          </a:extLst>
        </xdr:cNvPr>
        <xdr:cNvSpPr txBox="1">
          <a:spLocks noChangeArrowheads="1"/>
        </xdr:cNvSpPr>
      </xdr:nvSpPr>
      <xdr:spPr bwMode="auto">
        <a:xfrm>
          <a:off x="13773150" y="2857500"/>
          <a:ext cx="1447800" cy="208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71</xdr:row>
      <xdr:rowOff>2382</xdr:rowOff>
    </xdr:from>
    <xdr:to>
      <xdr:col>13</xdr:col>
      <xdr:colOff>0</xdr:colOff>
      <xdr:row>83</xdr:row>
      <xdr:rowOff>152400</xdr:rowOff>
    </xdr:to>
    <xdr:sp macro="" textlink="">
      <xdr:nvSpPr>
        <xdr:cNvPr id="368700" name="Text Box 60" hidden="1">
          <a:extLst>
            <a:ext uri="{FF2B5EF4-FFF2-40B4-BE49-F238E27FC236}">
              <a16:creationId xmlns:a16="http://schemas.microsoft.com/office/drawing/2014/main" id="{8896BE74-E836-0AA7-475A-0EA151DA3AD3}"/>
            </a:ext>
          </a:extLst>
        </xdr:cNvPr>
        <xdr:cNvSpPr txBox="1">
          <a:spLocks noChangeArrowheads="1"/>
        </xdr:cNvSpPr>
      </xdr:nvSpPr>
      <xdr:spPr bwMode="auto">
        <a:xfrm>
          <a:off x="8737600" y="16490950"/>
          <a:ext cx="1447800" cy="2781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114300</xdr:rowOff>
    </xdr:from>
    <xdr:to>
      <xdr:col>21</xdr:col>
      <xdr:colOff>266700</xdr:colOff>
      <xdr:row>122</xdr:row>
      <xdr:rowOff>76200</xdr:rowOff>
    </xdr:to>
    <xdr:sp macro="" textlink="">
      <xdr:nvSpPr>
        <xdr:cNvPr id="368699" name="Text Box 59" hidden="1">
          <a:extLst>
            <a:ext uri="{FF2B5EF4-FFF2-40B4-BE49-F238E27FC236}">
              <a16:creationId xmlns:a16="http://schemas.microsoft.com/office/drawing/2014/main" id="{E8640CF6-5554-14D3-1489-19EC393621C3}"/>
            </a:ext>
          </a:extLst>
        </xdr:cNvPr>
        <xdr:cNvSpPr txBox="1">
          <a:spLocks noChangeArrowheads="1"/>
        </xdr:cNvSpPr>
      </xdr:nvSpPr>
      <xdr:spPr bwMode="auto">
        <a:xfrm>
          <a:off x="13735050" y="2432685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8698" name="Text Box 58" hidden="1">
          <a:extLst>
            <a:ext uri="{FF2B5EF4-FFF2-40B4-BE49-F238E27FC236}">
              <a16:creationId xmlns:a16="http://schemas.microsoft.com/office/drawing/2014/main" id="{CC7568B2-7D67-20C8-2A4B-1E34BECF9B22}"/>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77</xdr:row>
      <xdr:rowOff>2381</xdr:rowOff>
    </xdr:from>
    <xdr:to>
      <xdr:col>4</xdr:col>
      <xdr:colOff>114300</xdr:colOff>
      <xdr:row>82</xdr:row>
      <xdr:rowOff>266700</xdr:rowOff>
    </xdr:to>
    <xdr:sp macro="" textlink="">
      <xdr:nvSpPr>
        <xdr:cNvPr id="368697" name="Text Box 57" hidden="1">
          <a:extLst>
            <a:ext uri="{FF2B5EF4-FFF2-40B4-BE49-F238E27FC236}">
              <a16:creationId xmlns:a16="http://schemas.microsoft.com/office/drawing/2014/main" id="{8D80F909-0FAC-8DE3-26A2-C28ACAFA41BD}"/>
            </a:ext>
          </a:extLst>
        </xdr:cNvPr>
        <xdr:cNvSpPr txBox="1">
          <a:spLocks noChangeArrowheads="1"/>
        </xdr:cNvSpPr>
      </xdr:nvSpPr>
      <xdr:spPr bwMode="auto">
        <a:xfrm>
          <a:off x="3492500" y="17837150"/>
          <a:ext cx="1320800" cy="1187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114300</xdr:rowOff>
    </xdr:from>
    <xdr:to>
      <xdr:col>4</xdr:col>
      <xdr:colOff>114300</xdr:colOff>
      <xdr:row>119</xdr:row>
      <xdr:rowOff>133350</xdr:rowOff>
    </xdr:to>
    <xdr:sp macro="" textlink="">
      <xdr:nvSpPr>
        <xdr:cNvPr id="368696" name="Text Box 56" hidden="1">
          <a:extLst>
            <a:ext uri="{FF2B5EF4-FFF2-40B4-BE49-F238E27FC236}">
              <a16:creationId xmlns:a16="http://schemas.microsoft.com/office/drawing/2014/main" id="{29F53A54-7B1B-07E0-BE8A-101BD2936A8E}"/>
            </a:ext>
          </a:extLst>
        </xdr:cNvPr>
        <xdr:cNvSpPr txBox="1">
          <a:spLocks noChangeArrowheads="1"/>
        </xdr:cNvSpPr>
      </xdr:nvSpPr>
      <xdr:spPr bwMode="auto">
        <a:xfrm>
          <a:off x="3492500" y="243268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8695" name="Text Box 55" hidden="1">
          <a:extLst>
            <a:ext uri="{FF2B5EF4-FFF2-40B4-BE49-F238E27FC236}">
              <a16:creationId xmlns:a16="http://schemas.microsoft.com/office/drawing/2014/main" id="{BD7F55A3-80A5-FFBC-3288-6CDE0A4D2739}"/>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152400</xdr:rowOff>
    </xdr:from>
    <xdr:to>
      <xdr:col>35</xdr:col>
      <xdr:colOff>266700</xdr:colOff>
      <xdr:row>83</xdr:row>
      <xdr:rowOff>171450</xdr:rowOff>
    </xdr:to>
    <xdr:sp macro="" textlink="">
      <xdr:nvSpPr>
        <xdr:cNvPr id="368694" name="Text Box 54" hidden="1">
          <a:extLst>
            <a:ext uri="{FF2B5EF4-FFF2-40B4-BE49-F238E27FC236}">
              <a16:creationId xmlns:a16="http://schemas.microsoft.com/office/drawing/2014/main" id="{43496A98-E846-4DAD-A190-DE30E033C728}"/>
            </a:ext>
          </a:extLst>
        </xdr:cNvPr>
        <xdr:cNvSpPr txBox="1">
          <a:spLocks noChangeArrowheads="1"/>
        </xdr:cNvSpPr>
      </xdr:nvSpPr>
      <xdr:spPr bwMode="auto">
        <a:xfrm>
          <a:off x="21755100" y="192722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152400</xdr:rowOff>
    </xdr:from>
    <xdr:to>
      <xdr:col>35</xdr:col>
      <xdr:colOff>266700</xdr:colOff>
      <xdr:row>82</xdr:row>
      <xdr:rowOff>190500</xdr:rowOff>
    </xdr:to>
    <xdr:sp macro="" textlink="">
      <xdr:nvSpPr>
        <xdr:cNvPr id="368693" name="Text Box 53" hidden="1">
          <a:extLst>
            <a:ext uri="{FF2B5EF4-FFF2-40B4-BE49-F238E27FC236}">
              <a16:creationId xmlns:a16="http://schemas.microsoft.com/office/drawing/2014/main" id="{9DF61452-B11B-7B78-97F6-468DEF0B08AF}"/>
            </a:ext>
          </a:extLst>
        </xdr:cNvPr>
        <xdr:cNvSpPr txBox="1">
          <a:spLocks noChangeArrowheads="1"/>
        </xdr:cNvSpPr>
      </xdr:nvSpPr>
      <xdr:spPr bwMode="auto">
        <a:xfrm>
          <a:off x="21755100" y="18910300"/>
          <a:ext cx="13144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38100</xdr:rowOff>
    </xdr:from>
    <xdr:to>
      <xdr:col>5</xdr:col>
      <xdr:colOff>0</xdr:colOff>
      <xdr:row>59</xdr:row>
      <xdr:rowOff>133350</xdr:rowOff>
    </xdr:to>
    <xdr:sp macro="" textlink="">
      <xdr:nvSpPr>
        <xdr:cNvPr id="368718" name="Text Box 78" hidden="1">
          <a:extLst>
            <a:ext uri="{FF2B5EF4-FFF2-40B4-BE49-F238E27FC236}">
              <a16:creationId xmlns:a16="http://schemas.microsoft.com/office/drawing/2014/main" id="{E5730504-784D-4D77-DCE8-0B99047C8F01}"/>
            </a:ext>
          </a:extLst>
        </xdr:cNvPr>
        <xdr:cNvSpPr txBox="1">
          <a:spLocks noChangeArrowheads="1"/>
        </xdr:cNvSpPr>
      </xdr:nvSpPr>
      <xdr:spPr bwMode="auto">
        <a:xfrm>
          <a:off x="4222750" y="12376150"/>
          <a:ext cx="1346200" cy="172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38100</xdr:rowOff>
    </xdr:from>
    <xdr:to>
      <xdr:col>4</xdr:col>
      <xdr:colOff>800100</xdr:colOff>
      <xdr:row>51</xdr:row>
      <xdr:rowOff>95250</xdr:rowOff>
    </xdr:to>
    <xdr:sp macro="" textlink="">
      <xdr:nvSpPr>
        <xdr:cNvPr id="368717" name="Text Box 77" hidden="1">
          <a:extLst>
            <a:ext uri="{FF2B5EF4-FFF2-40B4-BE49-F238E27FC236}">
              <a16:creationId xmlns:a16="http://schemas.microsoft.com/office/drawing/2014/main" id="{DD6E4062-F0DC-1DD6-171A-E95F7EFE6557}"/>
            </a:ext>
          </a:extLst>
        </xdr:cNvPr>
        <xdr:cNvSpPr txBox="1">
          <a:spLocks noChangeArrowheads="1"/>
        </xdr:cNvSpPr>
      </xdr:nvSpPr>
      <xdr:spPr bwMode="auto">
        <a:xfrm>
          <a:off x="4222750" y="123761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51</xdr:row>
      <xdr:rowOff>38100</xdr:rowOff>
    </xdr:from>
    <xdr:to>
      <xdr:col>5</xdr:col>
      <xdr:colOff>0</xdr:colOff>
      <xdr:row>59</xdr:row>
      <xdr:rowOff>133350</xdr:rowOff>
    </xdr:to>
    <xdr:sp macro="" textlink="">
      <xdr:nvSpPr>
        <xdr:cNvPr id="368716" name="Text Box 76" hidden="1">
          <a:extLst>
            <a:ext uri="{FF2B5EF4-FFF2-40B4-BE49-F238E27FC236}">
              <a16:creationId xmlns:a16="http://schemas.microsoft.com/office/drawing/2014/main" id="{380E61D6-FBD8-2F0E-775F-B4DE38356A50}"/>
            </a:ext>
          </a:extLst>
        </xdr:cNvPr>
        <xdr:cNvSpPr txBox="1">
          <a:spLocks noChangeArrowheads="1"/>
        </xdr:cNvSpPr>
      </xdr:nvSpPr>
      <xdr:spPr bwMode="auto">
        <a:xfrm>
          <a:off x="4222750" y="12376150"/>
          <a:ext cx="1346200" cy="172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114300</xdr:rowOff>
    </xdr:from>
    <xdr:to>
      <xdr:col>20</xdr:col>
      <xdr:colOff>381000</xdr:colOff>
      <xdr:row>126</xdr:row>
      <xdr:rowOff>38100</xdr:rowOff>
    </xdr:to>
    <xdr:sp macro="" textlink="">
      <xdr:nvSpPr>
        <xdr:cNvPr id="368715" name="Text Box 75" hidden="1">
          <a:extLst>
            <a:ext uri="{FF2B5EF4-FFF2-40B4-BE49-F238E27FC236}">
              <a16:creationId xmlns:a16="http://schemas.microsoft.com/office/drawing/2014/main" id="{4C1A934B-9A7D-FAF0-9129-871865D59609}"/>
            </a:ext>
          </a:extLst>
        </xdr:cNvPr>
        <xdr:cNvSpPr txBox="1">
          <a:spLocks noChangeArrowheads="1"/>
        </xdr:cNvSpPr>
      </xdr:nvSpPr>
      <xdr:spPr bwMode="auto">
        <a:xfrm>
          <a:off x="13157200" y="24326850"/>
          <a:ext cx="1454150" cy="342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11</xdr:row>
      <xdr:rowOff>76200</xdr:rowOff>
    </xdr:from>
    <xdr:to>
      <xdr:col>21</xdr:col>
      <xdr:colOff>419100</xdr:colOff>
      <xdr:row>18</xdr:row>
      <xdr:rowOff>133350</xdr:rowOff>
    </xdr:to>
    <xdr:sp macro="" textlink="">
      <xdr:nvSpPr>
        <xdr:cNvPr id="368714" name="Text Box 74" hidden="1">
          <a:extLst>
            <a:ext uri="{FF2B5EF4-FFF2-40B4-BE49-F238E27FC236}">
              <a16:creationId xmlns:a16="http://schemas.microsoft.com/office/drawing/2014/main" id="{91F96D4D-6D1C-AE3E-53A2-A984E6147444}"/>
            </a:ext>
          </a:extLst>
        </xdr:cNvPr>
        <xdr:cNvSpPr txBox="1">
          <a:spLocks noChangeArrowheads="1"/>
        </xdr:cNvSpPr>
      </xdr:nvSpPr>
      <xdr:spPr bwMode="auto">
        <a:xfrm>
          <a:off x="13773150" y="2857500"/>
          <a:ext cx="1447800" cy="208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70</xdr:row>
      <xdr:rowOff>304800</xdr:rowOff>
    </xdr:from>
    <xdr:to>
      <xdr:col>13</xdr:col>
      <xdr:colOff>0</xdr:colOff>
      <xdr:row>83</xdr:row>
      <xdr:rowOff>152400</xdr:rowOff>
    </xdr:to>
    <xdr:sp macro="" textlink="">
      <xdr:nvSpPr>
        <xdr:cNvPr id="368713" name="Text Box 73" hidden="1">
          <a:extLst>
            <a:ext uri="{FF2B5EF4-FFF2-40B4-BE49-F238E27FC236}">
              <a16:creationId xmlns:a16="http://schemas.microsoft.com/office/drawing/2014/main" id="{A03FF470-B1D8-34B4-B981-66A4F758D6DB}"/>
            </a:ext>
          </a:extLst>
        </xdr:cNvPr>
        <xdr:cNvSpPr txBox="1">
          <a:spLocks noChangeArrowheads="1"/>
        </xdr:cNvSpPr>
      </xdr:nvSpPr>
      <xdr:spPr bwMode="auto">
        <a:xfrm>
          <a:off x="8737600" y="16490950"/>
          <a:ext cx="1447800" cy="2781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114300</xdr:rowOff>
    </xdr:from>
    <xdr:to>
      <xdr:col>21</xdr:col>
      <xdr:colOff>266700</xdr:colOff>
      <xdr:row>122</xdr:row>
      <xdr:rowOff>76200</xdr:rowOff>
    </xdr:to>
    <xdr:sp macro="" textlink="">
      <xdr:nvSpPr>
        <xdr:cNvPr id="368712" name="Text Box 72" hidden="1">
          <a:extLst>
            <a:ext uri="{FF2B5EF4-FFF2-40B4-BE49-F238E27FC236}">
              <a16:creationId xmlns:a16="http://schemas.microsoft.com/office/drawing/2014/main" id="{2E67C49B-1551-3D38-F8F7-0F1FCA9A3700}"/>
            </a:ext>
          </a:extLst>
        </xdr:cNvPr>
        <xdr:cNvSpPr txBox="1">
          <a:spLocks noChangeArrowheads="1"/>
        </xdr:cNvSpPr>
      </xdr:nvSpPr>
      <xdr:spPr bwMode="auto">
        <a:xfrm>
          <a:off x="13735050" y="2432685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8711" name="Text Box 71" hidden="1">
          <a:extLst>
            <a:ext uri="{FF2B5EF4-FFF2-40B4-BE49-F238E27FC236}">
              <a16:creationId xmlns:a16="http://schemas.microsoft.com/office/drawing/2014/main" id="{A3B4CAC0-6939-46E1-6FA9-ED98FCDA194C}"/>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76</xdr:row>
      <xdr:rowOff>209550</xdr:rowOff>
    </xdr:from>
    <xdr:to>
      <xdr:col>4</xdr:col>
      <xdr:colOff>114300</xdr:colOff>
      <xdr:row>82</xdr:row>
      <xdr:rowOff>266700</xdr:rowOff>
    </xdr:to>
    <xdr:sp macro="" textlink="">
      <xdr:nvSpPr>
        <xdr:cNvPr id="368710" name="Text Box 70" hidden="1">
          <a:extLst>
            <a:ext uri="{FF2B5EF4-FFF2-40B4-BE49-F238E27FC236}">
              <a16:creationId xmlns:a16="http://schemas.microsoft.com/office/drawing/2014/main" id="{55254A57-C7D5-E8C2-5F3F-DE113546E818}"/>
            </a:ext>
          </a:extLst>
        </xdr:cNvPr>
        <xdr:cNvSpPr txBox="1">
          <a:spLocks noChangeArrowheads="1"/>
        </xdr:cNvSpPr>
      </xdr:nvSpPr>
      <xdr:spPr bwMode="auto">
        <a:xfrm>
          <a:off x="3492500" y="17837150"/>
          <a:ext cx="1320800" cy="1187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114300</xdr:rowOff>
    </xdr:from>
    <xdr:to>
      <xdr:col>4</xdr:col>
      <xdr:colOff>114300</xdr:colOff>
      <xdr:row>119</xdr:row>
      <xdr:rowOff>133350</xdr:rowOff>
    </xdr:to>
    <xdr:sp macro="" textlink="">
      <xdr:nvSpPr>
        <xdr:cNvPr id="368709" name="Text Box 69" hidden="1">
          <a:extLst>
            <a:ext uri="{FF2B5EF4-FFF2-40B4-BE49-F238E27FC236}">
              <a16:creationId xmlns:a16="http://schemas.microsoft.com/office/drawing/2014/main" id="{040F3A44-DAE3-77D9-0DA1-0230E730AE01}"/>
            </a:ext>
          </a:extLst>
        </xdr:cNvPr>
        <xdr:cNvSpPr txBox="1">
          <a:spLocks noChangeArrowheads="1"/>
        </xdr:cNvSpPr>
      </xdr:nvSpPr>
      <xdr:spPr bwMode="auto">
        <a:xfrm>
          <a:off x="3492500" y="243268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8708" name="Text Box 68" hidden="1">
          <a:extLst>
            <a:ext uri="{FF2B5EF4-FFF2-40B4-BE49-F238E27FC236}">
              <a16:creationId xmlns:a16="http://schemas.microsoft.com/office/drawing/2014/main" id="{AAAB16FC-114E-33E6-94C6-7FEB987F1B2B}"/>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152400</xdr:rowOff>
    </xdr:from>
    <xdr:to>
      <xdr:col>35</xdr:col>
      <xdr:colOff>266700</xdr:colOff>
      <xdr:row>83</xdr:row>
      <xdr:rowOff>171450</xdr:rowOff>
    </xdr:to>
    <xdr:sp macro="" textlink="">
      <xdr:nvSpPr>
        <xdr:cNvPr id="368707" name="Text Box 67" hidden="1">
          <a:extLst>
            <a:ext uri="{FF2B5EF4-FFF2-40B4-BE49-F238E27FC236}">
              <a16:creationId xmlns:a16="http://schemas.microsoft.com/office/drawing/2014/main" id="{4A747372-DA3D-D021-D136-229FF26347EE}"/>
            </a:ext>
          </a:extLst>
        </xdr:cNvPr>
        <xdr:cNvSpPr txBox="1">
          <a:spLocks noChangeArrowheads="1"/>
        </xdr:cNvSpPr>
      </xdr:nvSpPr>
      <xdr:spPr bwMode="auto">
        <a:xfrm>
          <a:off x="21755100" y="192722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152400</xdr:rowOff>
    </xdr:from>
    <xdr:to>
      <xdr:col>35</xdr:col>
      <xdr:colOff>266700</xdr:colOff>
      <xdr:row>82</xdr:row>
      <xdr:rowOff>190500</xdr:rowOff>
    </xdr:to>
    <xdr:sp macro="" textlink="">
      <xdr:nvSpPr>
        <xdr:cNvPr id="368706" name="Text Box 66" hidden="1">
          <a:extLst>
            <a:ext uri="{FF2B5EF4-FFF2-40B4-BE49-F238E27FC236}">
              <a16:creationId xmlns:a16="http://schemas.microsoft.com/office/drawing/2014/main" id="{BD8A281E-635E-0282-A267-F237C1078F9C}"/>
            </a:ext>
          </a:extLst>
        </xdr:cNvPr>
        <xdr:cNvSpPr txBox="1">
          <a:spLocks noChangeArrowheads="1"/>
        </xdr:cNvSpPr>
      </xdr:nvSpPr>
      <xdr:spPr bwMode="auto">
        <a:xfrm>
          <a:off x="21755100" y="18910300"/>
          <a:ext cx="13144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editAs="absolute">
    <xdr:from>
      <xdr:col>37</xdr:col>
      <xdr:colOff>469279</xdr:colOff>
      <xdr:row>61</xdr:row>
      <xdr:rowOff>66573</xdr:rowOff>
    </xdr:from>
    <xdr:to>
      <xdr:col>38</xdr:col>
      <xdr:colOff>418991</xdr:colOff>
      <xdr:row>61</xdr:row>
      <xdr:rowOff>66573</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393079</xdr:colOff>
      <xdr:row>61</xdr:row>
      <xdr:rowOff>66573</xdr:rowOff>
    </xdr:from>
    <xdr:to>
      <xdr:col>38</xdr:col>
      <xdr:colOff>304691</xdr:colOff>
      <xdr:row>63</xdr:row>
      <xdr:rowOff>140014</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393079</xdr:colOff>
      <xdr:row>74</xdr:row>
      <xdr:rowOff>29464</xdr:rowOff>
    </xdr:from>
    <xdr:to>
      <xdr:col>38</xdr:col>
      <xdr:colOff>304691</xdr:colOff>
      <xdr:row>74</xdr:row>
      <xdr:rowOff>29464</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469279</xdr:colOff>
      <xdr:row>74</xdr:row>
      <xdr:rowOff>29464</xdr:rowOff>
    </xdr:from>
    <xdr:to>
      <xdr:col>38</xdr:col>
      <xdr:colOff>380891</xdr:colOff>
      <xdr:row>74</xdr:row>
      <xdr:rowOff>29464</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469279</xdr:colOff>
      <xdr:row>61</xdr:row>
      <xdr:rowOff>66573</xdr:rowOff>
    </xdr:from>
    <xdr:to>
      <xdr:col>38</xdr:col>
      <xdr:colOff>380891</xdr:colOff>
      <xdr:row>61</xdr:row>
      <xdr:rowOff>66573</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564864</xdr:colOff>
      <xdr:row>13</xdr:row>
      <xdr:rowOff>65187</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106912</xdr:rowOff>
    </xdr:from>
    <xdr:to>
      <xdr:col>2</xdr:col>
      <xdr:colOff>564864</xdr:colOff>
      <xdr:row>14</xdr:row>
      <xdr:rowOff>126664</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564864</xdr:colOff>
      <xdr:row>16</xdr:row>
      <xdr:rowOff>107079</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427369</xdr:colOff>
      <xdr:row>46</xdr:row>
      <xdr:rowOff>140449</xdr:rowOff>
    </xdr:from>
    <xdr:to>
      <xdr:col>38</xdr:col>
      <xdr:colOff>418991</xdr:colOff>
      <xdr:row>46</xdr:row>
      <xdr:rowOff>140449</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393079</xdr:colOff>
      <xdr:row>46</xdr:row>
      <xdr:rowOff>140449</xdr:rowOff>
    </xdr:from>
    <xdr:to>
      <xdr:col>38</xdr:col>
      <xdr:colOff>304691</xdr:colOff>
      <xdr:row>52</xdr:row>
      <xdr:rowOff>25493</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393079</xdr:colOff>
      <xdr:row>53</xdr:row>
      <xdr:rowOff>219998</xdr:rowOff>
    </xdr:from>
    <xdr:to>
      <xdr:col>38</xdr:col>
      <xdr:colOff>304691</xdr:colOff>
      <xdr:row>53</xdr:row>
      <xdr:rowOff>219998</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427369</xdr:colOff>
      <xdr:row>53</xdr:row>
      <xdr:rowOff>219998</xdr:rowOff>
    </xdr:from>
    <xdr:to>
      <xdr:col>38</xdr:col>
      <xdr:colOff>380891</xdr:colOff>
      <xdr:row>53</xdr:row>
      <xdr:rowOff>219998</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427369</xdr:colOff>
      <xdr:row>46</xdr:row>
      <xdr:rowOff>140449</xdr:rowOff>
    </xdr:from>
    <xdr:to>
      <xdr:col>38</xdr:col>
      <xdr:colOff>380891</xdr:colOff>
      <xdr:row>46</xdr:row>
      <xdr:rowOff>140449</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564864</xdr:colOff>
      <xdr:row>13</xdr:row>
      <xdr:rowOff>65187</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106912</xdr:rowOff>
    </xdr:from>
    <xdr:to>
      <xdr:col>2</xdr:col>
      <xdr:colOff>564864</xdr:colOff>
      <xdr:row>14</xdr:row>
      <xdr:rowOff>126664</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564864</xdr:colOff>
      <xdr:row>16</xdr:row>
      <xdr:rowOff>107079</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435883</xdr:colOff>
      <xdr:row>39</xdr:row>
      <xdr:rowOff>18072</xdr:rowOff>
    </xdr:from>
    <xdr:to>
      <xdr:col>38</xdr:col>
      <xdr:colOff>392723</xdr:colOff>
      <xdr:row>39</xdr:row>
      <xdr:rowOff>25692</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359683</xdr:colOff>
      <xdr:row>39</xdr:row>
      <xdr:rowOff>18072</xdr:rowOff>
    </xdr:from>
    <xdr:to>
      <xdr:col>38</xdr:col>
      <xdr:colOff>276518</xdr:colOff>
      <xdr:row>47</xdr:row>
      <xdr:rowOff>8416</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359683</xdr:colOff>
      <xdr:row>49</xdr:row>
      <xdr:rowOff>86580</xdr:rowOff>
    </xdr:from>
    <xdr:to>
      <xdr:col>38</xdr:col>
      <xdr:colOff>276518</xdr:colOff>
      <xdr:row>50</xdr:row>
      <xdr:rowOff>29430</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435883</xdr:colOff>
      <xdr:row>49</xdr:row>
      <xdr:rowOff>86580</xdr:rowOff>
    </xdr:from>
    <xdr:to>
      <xdr:col>38</xdr:col>
      <xdr:colOff>352718</xdr:colOff>
      <xdr:row>50</xdr:row>
      <xdr:rowOff>29430</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435883</xdr:colOff>
      <xdr:row>39</xdr:row>
      <xdr:rowOff>18072</xdr:rowOff>
    </xdr:from>
    <xdr:to>
      <xdr:col>38</xdr:col>
      <xdr:colOff>352718</xdr:colOff>
      <xdr:row>39</xdr:row>
      <xdr:rowOff>25692</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435883</xdr:colOff>
      <xdr:row>39</xdr:row>
      <xdr:rowOff>18072</xdr:rowOff>
    </xdr:from>
    <xdr:to>
      <xdr:col>38</xdr:col>
      <xdr:colOff>392723</xdr:colOff>
      <xdr:row>39</xdr:row>
      <xdr:rowOff>25692</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359683</xdr:colOff>
      <xdr:row>39</xdr:row>
      <xdr:rowOff>18072</xdr:rowOff>
    </xdr:from>
    <xdr:to>
      <xdr:col>38</xdr:col>
      <xdr:colOff>276518</xdr:colOff>
      <xdr:row>47</xdr:row>
      <xdr:rowOff>8416</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359683</xdr:colOff>
      <xdr:row>49</xdr:row>
      <xdr:rowOff>86580</xdr:rowOff>
    </xdr:from>
    <xdr:to>
      <xdr:col>38</xdr:col>
      <xdr:colOff>276518</xdr:colOff>
      <xdr:row>50</xdr:row>
      <xdr:rowOff>29430</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435883</xdr:colOff>
      <xdr:row>49</xdr:row>
      <xdr:rowOff>86580</xdr:rowOff>
    </xdr:from>
    <xdr:to>
      <xdr:col>38</xdr:col>
      <xdr:colOff>352718</xdr:colOff>
      <xdr:row>50</xdr:row>
      <xdr:rowOff>29430</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435883</xdr:colOff>
      <xdr:row>39</xdr:row>
      <xdr:rowOff>18072</xdr:rowOff>
    </xdr:from>
    <xdr:to>
      <xdr:col>38</xdr:col>
      <xdr:colOff>352718</xdr:colOff>
      <xdr:row>39</xdr:row>
      <xdr:rowOff>25692</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435883</xdr:colOff>
      <xdr:row>39</xdr:row>
      <xdr:rowOff>18072</xdr:rowOff>
    </xdr:from>
    <xdr:to>
      <xdr:col>38</xdr:col>
      <xdr:colOff>392723</xdr:colOff>
      <xdr:row>39</xdr:row>
      <xdr:rowOff>25692</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359683</xdr:colOff>
      <xdr:row>39</xdr:row>
      <xdr:rowOff>18072</xdr:rowOff>
    </xdr:from>
    <xdr:to>
      <xdr:col>38</xdr:col>
      <xdr:colOff>276518</xdr:colOff>
      <xdr:row>46</xdr:row>
      <xdr:rowOff>162811</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359683</xdr:colOff>
      <xdr:row>49</xdr:row>
      <xdr:rowOff>102849</xdr:rowOff>
    </xdr:from>
    <xdr:to>
      <xdr:col>38</xdr:col>
      <xdr:colOff>276518</xdr:colOff>
      <xdr:row>50</xdr:row>
      <xdr:rowOff>12406</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435883</xdr:colOff>
      <xdr:row>49</xdr:row>
      <xdr:rowOff>102849</xdr:rowOff>
    </xdr:from>
    <xdr:to>
      <xdr:col>38</xdr:col>
      <xdr:colOff>352718</xdr:colOff>
      <xdr:row>50</xdr:row>
      <xdr:rowOff>12406</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435883</xdr:colOff>
      <xdr:row>39</xdr:row>
      <xdr:rowOff>18072</xdr:rowOff>
    </xdr:from>
    <xdr:to>
      <xdr:col>38</xdr:col>
      <xdr:colOff>352718</xdr:colOff>
      <xdr:row>39</xdr:row>
      <xdr:rowOff>25692</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435883</xdr:colOff>
      <xdr:row>39</xdr:row>
      <xdr:rowOff>18072</xdr:rowOff>
    </xdr:from>
    <xdr:to>
      <xdr:col>38</xdr:col>
      <xdr:colOff>392723</xdr:colOff>
      <xdr:row>39</xdr:row>
      <xdr:rowOff>25692</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359683</xdr:colOff>
      <xdr:row>39</xdr:row>
      <xdr:rowOff>18072</xdr:rowOff>
    </xdr:from>
    <xdr:to>
      <xdr:col>38</xdr:col>
      <xdr:colOff>276518</xdr:colOff>
      <xdr:row>46</xdr:row>
      <xdr:rowOff>162811</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359683</xdr:colOff>
      <xdr:row>49</xdr:row>
      <xdr:rowOff>102849</xdr:rowOff>
    </xdr:from>
    <xdr:to>
      <xdr:col>38</xdr:col>
      <xdr:colOff>276518</xdr:colOff>
      <xdr:row>50</xdr:row>
      <xdr:rowOff>12406</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435883</xdr:colOff>
      <xdr:row>49</xdr:row>
      <xdr:rowOff>102849</xdr:rowOff>
    </xdr:from>
    <xdr:to>
      <xdr:col>38</xdr:col>
      <xdr:colOff>352718</xdr:colOff>
      <xdr:row>50</xdr:row>
      <xdr:rowOff>12406</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435883</xdr:colOff>
      <xdr:row>39</xdr:row>
      <xdr:rowOff>18072</xdr:rowOff>
    </xdr:from>
    <xdr:to>
      <xdr:col>38</xdr:col>
      <xdr:colOff>352718</xdr:colOff>
      <xdr:row>39</xdr:row>
      <xdr:rowOff>25692</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39</xdr:row>
      <xdr:rowOff>18072</xdr:rowOff>
    </xdr:from>
    <xdr:to>
      <xdr:col>38</xdr:col>
      <xdr:colOff>392723</xdr:colOff>
      <xdr:row>39</xdr:row>
      <xdr:rowOff>39158</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359683</xdr:colOff>
      <xdr:row>39</xdr:row>
      <xdr:rowOff>18072</xdr:rowOff>
    </xdr:from>
    <xdr:to>
      <xdr:col>38</xdr:col>
      <xdr:colOff>276518</xdr:colOff>
      <xdr:row>46</xdr:row>
      <xdr:rowOff>162811</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359683</xdr:colOff>
      <xdr:row>49</xdr:row>
      <xdr:rowOff>102849</xdr:rowOff>
    </xdr:from>
    <xdr:to>
      <xdr:col>38</xdr:col>
      <xdr:colOff>276518</xdr:colOff>
      <xdr:row>50</xdr:row>
      <xdr:rowOff>12406</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49</xdr:row>
      <xdr:rowOff>102849</xdr:rowOff>
    </xdr:from>
    <xdr:to>
      <xdr:col>38</xdr:col>
      <xdr:colOff>352718</xdr:colOff>
      <xdr:row>50</xdr:row>
      <xdr:rowOff>12406</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39</xdr:row>
      <xdr:rowOff>18072</xdr:rowOff>
    </xdr:from>
    <xdr:to>
      <xdr:col>38</xdr:col>
      <xdr:colOff>352718</xdr:colOff>
      <xdr:row>39</xdr:row>
      <xdr:rowOff>39158</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39</xdr:row>
      <xdr:rowOff>161855</xdr:rowOff>
    </xdr:from>
    <xdr:to>
      <xdr:col>38</xdr:col>
      <xdr:colOff>392723</xdr:colOff>
      <xdr:row>39</xdr:row>
      <xdr:rowOff>170534</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323488</xdr:colOff>
      <xdr:row>39</xdr:row>
      <xdr:rowOff>161855</xdr:rowOff>
    </xdr:from>
    <xdr:to>
      <xdr:col>38</xdr:col>
      <xdr:colOff>240323</xdr:colOff>
      <xdr:row>53</xdr:row>
      <xdr:rowOff>178534</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323488</xdr:colOff>
      <xdr:row>48</xdr:row>
      <xdr:rowOff>139722</xdr:rowOff>
    </xdr:from>
    <xdr:to>
      <xdr:col>38</xdr:col>
      <xdr:colOff>240323</xdr:colOff>
      <xdr:row>48</xdr:row>
      <xdr:rowOff>139722</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48</xdr:row>
      <xdr:rowOff>139722</xdr:rowOff>
    </xdr:from>
    <xdr:to>
      <xdr:col>38</xdr:col>
      <xdr:colOff>316523</xdr:colOff>
      <xdr:row>48</xdr:row>
      <xdr:rowOff>139722</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39</xdr:row>
      <xdr:rowOff>161855</xdr:rowOff>
    </xdr:from>
    <xdr:to>
      <xdr:col>38</xdr:col>
      <xdr:colOff>316523</xdr:colOff>
      <xdr:row>39</xdr:row>
      <xdr:rowOff>170534</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125197</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83185</xdr:rowOff>
    </xdr:from>
    <xdr:to>
      <xdr:col>3</xdr:col>
      <xdr:colOff>152400</xdr:colOff>
      <xdr:row>11</xdr:row>
      <xdr:rowOff>7327</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122779</xdr:rowOff>
    </xdr:from>
    <xdr:to>
      <xdr:col>20</xdr:col>
      <xdr:colOff>149519</xdr:colOff>
      <xdr:row>27</xdr:row>
      <xdr:rowOff>164038</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39</xdr:row>
      <xdr:rowOff>161855</xdr:rowOff>
    </xdr:from>
    <xdr:to>
      <xdr:col>38</xdr:col>
      <xdr:colOff>392723</xdr:colOff>
      <xdr:row>39</xdr:row>
      <xdr:rowOff>170534</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323488</xdr:colOff>
      <xdr:row>39</xdr:row>
      <xdr:rowOff>161855</xdr:rowOff>
    </xdr:from>
    <xdr:to>
      <xdr:col>38</xdr:col>
      <xdr:colOff>240323</xdr:colOff>
      <xdr:row>53</xdr:row>
      <xdr:rowOff>178534</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323488</xdr:colOff>
      <xdr:row>48</xdr:row>
      <xdr:rowOff>139722</xdr:rowOff>
    </xdr:from>
    <xdr:to>
      <xdr:col>38</xdr:col>
      <xdr:colOff>240323</xdr:colOff>
      <xdr:row>48</xdr:row>
      <xdr:rowOff>139722</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48</xdr:row>
      <xdr:rowOff>139722</xdr:rowOff>
    </xdr:from>
    <xdr:to>
      <xdr:col>38</xdr:col>
      <xdr:colOff>316523</xdr:colOff>
      <xdr:row>48</xdr:row>
      <xdr:rowOff>139722</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39</xdr:row>
      <xdr:rowOff>161855</xdr:rowOff>
    </xdr:from>
    <xdr:to>
      <xdr:col>38</xdr:col>
      <xdr:colOff>316523</xdr:colOff>
      <xdr:row>39</xdr:row>
      <xdr:rowOff>170534</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125197</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83185</xdr:rowOff>
    </xdr:from>
    <xdr:to>
      <xdr:col>3</xdr:col>
      <xdr:colOff>152400</xdr:colOff>
      <xdr:row>11</xdr:row>
      <xdr:rowOff>7327</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122779</xdr:rowOff>
    </xdr:from>
    <xdr:to>
      <xdr:col>20</xdr:col>
      <xdr:colOff>149519</xdr:colOff>
      <xdr:row>27</xdr:row>
      <xdr:rowOff>164038</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54</xdr:row>
      <xdr:rowOff>83188</xdr:rowOff>
    </xdr:from>
    <xdr:to>
      <xdr:col>38</xdr:col>
      <xdr:colOff>392723</xdr:colOff>
      <xdr:row>56</xdr:row>
      <xdr:rowOff>47456</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323488</xdr:colOff>
      <xdr:row>54</xdr:row>
      <xdr:rowOff>83188</xdr:rowOff>
    </xdr:from>
    <xdr:to>
      <xdr:col>38</xdr:col>
      <xdr:colOff>240323</xdr:colOff>
      <xdr:row>65</xdr:row>
      <xdr:rowOff>163166</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323488</xdr:colOff>
      <xdr:row>59</xdr:row>
      <xdr:rowOff>284951</xdr:rowOff>
    </xdr:from>
    <xdr:to>
      <xdr:col>38</xdr:col>
      <xdr:colOff>240323</xdr:colOff>
      <xdr:row>59</xdr:row>
      <xdr:rowOff>284951</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59</xdr:row>
      <xdr:rowOff>284951</xdr:rowOff>
    </xdr:from>
    <xdr:to>
      <xdr:col>38</xdr:col>
      <xdr:colOff>316523</xdr:colOff>
      <xdr:row>59</xdr:row>
      <xdr:rowOff>284951</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54</xdr:row>
      <xdr:rowOff>83188</xdr:rowOff>
    </xdr:from>
    <xdr:to>
      <xdr:col>38</xdr:col>
      <xdr:colOff>316523</xdr:colOff>
      <xdr:row>56</xdr:row>
      <xdr:rowOff>47456</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149519</xdr:colOff>
      <xdr:row>32</xdr:row>
      <xdr:rowOff>172351</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54</xdr:row>
      <xdr:rowOff>83188</xdr:rowOff>
    </xdr:from>
    <xdr:to>
      <xdr:col>38</xdr:col>
      <xdr:colOff>392723</xdr:colOff>
      <xdr:row>56</xdr:row>
      <xdr:rowOff>47456</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323488</xdr:colOff>
      <xdr:row>54</xdr:row>
      <xdr:rowOff>83188</xdr:rowOff>
    </xdr:from>
    <xdr:to>
      <xdr:col>38</xdr:col>
      <xdr:colOff>240323</xdr:colOff>
      <xdr:row>65</xdr:row>
      <xdr:rowOff>163166</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323488</xdr:colOff>
      <xdr:row>59</xdr:row>
      <xdr:rowOff>284951</xdr:rowOff>
    </xdr:from>
    <xdr:to>
      <xdr:col>38</xdr:col>
      <xdr:colOff>240323</xdr:colOff>
      <xdr:row>59</xdr:row>
      <xdr:rowOff>284951</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59</xdr:row>
      <xdr:rowOff>284951</xdr:rowOff>
    </xdr:from>
    <xdr:to>
      <xdr:col>38</xdr:col>
      <xdr:colOff>316523</xdr:colOff>
      <xdr:row>59</xdr:row>
      <xdr:rowOff>284951</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54</xdr:row>
      <xdr:rowOff>83188</xdr:rowOff>
    </xdr:from>
    <xdr:to>
      <xdr:col>38</xdr:col>
      <xdr:colOff>316523</xdr:colOff>
      <xdr:row>56</xdr:row>
      <xdr:rowOff>47456</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117134</xdr:colOff>
      <xdr:row>32</xdr:row>
      <xdr:rowOff>172351</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54</xdr:row>
      <xdr:rowOff>84019</xdr:rowOff>
    </xdr:from>
    <xdr:to>
      <xdr:col>38</xdr:col>
      <xdr:colOff>392723</xdr:colOff>
      <xdr:row>56</xdr:row>
      <xdr:rowOff>47456</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323488</xdr:colOff>
      <xdr:row>54</xdr:row>
      <xdr:rowOff>84019</xdr:rowOff>
    </xdr:from>
    <xdr:to>
      <xdr:col>38</xdr:col>
      <xdr:colOff>240323</xdr:colOff>
      <xdr:row>65</xdr:row>
      <xdr:rowOff>163166</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323488</xdr:colOff>
      <xdr:row>59</xdr:row>
      <xdr:rowOff>284951</xdr:rowOff>
    </xdr:from>
    <xdr:to>
      <xdr:col>38</xdr:col>
      <xdr:colOff>240323</xdr:colOff>
      <xdr:row>59</xdr:row>
      <xdr:rowOff>284951</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59</xdr:row>
      <xdr:rowOff>284951</xdr:rowOff>
    </xdr:from>
    <xdr:to>
      <xdr:col>38</xdr:col>
      <xdr:colOff>316523</xdr:colOff>
      <xdr:row>59</xdr:row>
      <xdr:rowOff>284951</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54</xdr:row>
      <xdr:rowOff>84019</xdr:rowOff>
    </xdr:from>
    <xdr:to>
      <xdr:col>38</xdr:col>
      <xdr:colOff>316523</xdr:colOff>
      <xdr:row>56</xdr:row>
      <xdr:rowOff>47456</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54</xdr:row>
      <xdr:rowOff>84019</xdr:rowOff>
    </xdr:from>
    <xdr:to>
      <xdr:col>38</xdr:col>
      <xdr:colOff>392723</xdr:colOff>
      <xdr:row>56</xdr:row>
      <xdr:rowOff>47456</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323488</xdr:colOff>
      <xdr:row>54</xdr:row>
      <xdr:rowOff>84019</xdr:rowOff>
    </xdr:from>
    <xdr:to>
      <xdr:col>38</xdr:col>
      <xdr:colOff>240323</xdr:colOff>
      <xdr:row>65</xdr:row>
      <xdr:rowOff>163166</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323488</xdr:colOff>
      <xdr:row>59</xdr:row>
      <xdr:rowOff>284951</xdr:rowOff>
    </xdr:from>
    <xdr:to>
      <xdr:col>38</xdr:col>
      <xdr:colOff>240323</xdr:colOff>
      <xdr:row>59</xdr:row>
      <xdr:rowOff>284951</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59</xdr:row>
      <xdr:rowOff>284951</xdr:rowOff>
    </xdr:from>
    <xdr:to>
      <xdr:col>38</xdr:col>
      <xdr:colOff>316523</xdr:colOff>
      <xdr:row>59</xdr:row>
      <xdr:rowOff>284951</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399688</xdr:colOff>
      <xdr:row>54</xdr:row>
      <xdr:rowOff>84019</xdr:rowOff>
    </xdr:from>
    <xdr:to>
      <xdr:col>38</xdr:col>
      <xdr:colOff>316523</xdr:colOff>
      <xdr:row>56</xdr:row>
      <xdr:rowOff>47456</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59</xdr:row>
      <xdr:rowOff>12634</xdr:rowOff>
    </xdr:from>
    <xdr:to>
      <xdr:col>42</xdr:col>
      <xdr:colOff>74454</xdr:colOff>
      <xdr:row>62</xdr:row>
      <xdr:rowOff>125131</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64</xdr:row>
      <xdr:rowOff>64429</xdr:rowOff>
    </xdr:from>
    <xdr:to>
      <xdr:col>41</xdr:col>
      <xdr:colOff>677069</xdr:colOff>
      <xdr:row>85</xdr:row>
      <xdr:rowOff>85768</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311765</xdr:colOff>
      <xdr:row>57</xdr:row>
      <xdr:rowOff>236918</xdr:rowOff>
    </xdr:from>
    <xdr:to>
      <xdr:col>38</xdr:col>
      <xdr:colOff>234950</xdr:colOff>
      <xdr:row>58</xdr:row>
      <xdr:rowOff>196957</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387965</xdr:colOff>
      <xdr:row>57</xdr:row>
      <xdr:rowOff>236918</xdr:rowOff>
    </xdr:from>
    <xdr:to>
      <xdr:col>38</xdr:col>
      <xdr:colOff>311150</xdr:colOff>
      <xdr:row>58</xdr:row>
      <xdr:rowOff>196957</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63</xdr:row>
      <xdr:rowOff>140150</xdr:rowOff>
    </xdr:from>
    <xdr:to>
      <xdr:col>41</xdr:col>
      <xdr:colOff>677069</xdr:colOff>
      <xdr:row>70</xdr:row>
      <xdr:rowOff>136451</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9909</xdr:rowOff>
    </xdr:from>
    <xdr:to>
      <xdr:col>3</xdr:col>
      <xdr:colOff>304800</xdr:colOff>
      <xdr:row>31</xdr:row>
      <xdr:rowOff>374360</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123152</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392132</xdr:rowOff>
    </xdr:from>
    <xdr:to>
      <xdr:col>20</xdr:col>
      <xdr:colOff>152400</xdr:colOff>
      <xdr:row>44</xdr:row>
      <xdr:rowOff>226610</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200884</xdr:rowOff>
    </xdr:from>
    <xdr:to>
      <xdr:col>20</xdr:col>
      <xdr:colOff>311785</xdr:colOff>
      <xdr:row>37</xdr:row>
      <xdr:rowOff>48040</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78</xdr:row>
      <xdr:rowOff>145691</xdr:rowOff>
    </xdr:from>
    <xdr:to>
      <xdr:col>42</xdr:col>
      <xdr:colOff>67469</xdr:colOff>
      <xdr:row>82</xdr:row>
      <xdr:rowOff>103341</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8605</xdr:rowOff>
    </xdr:from>
    <xdr:to>
      <xdr:col>41</xdr:col>
      <xdr:colOff>677069</xdr:colOff>
      <xdr:row>114</xdr:row>
      <xdr:rowOff>28217</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311765</xdr:colOff>
      <xdr:row>76</xdr:row>
      <xdr:rowOff>141459</xdr:rowOff>
    </xdr:from>
    <xdr:to>
      <xdr:col>38</xdr:col>
      <xdr:colOff>227965</xdr:colOff>
      <xdr:row>78</xdr:row>
      <xdr:rowOff>64074</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387965</xdr:colOff>
      <xdr:row>76</xdr:row>
      <xdr:rowOff>141459</xdr:rowOff>
    </xdr:from>
    <xdr:to>
      <xdr:col>38</xdr:col>
      <xdr:colOff>311150</xdr:colOff>
      <xdr:row>78</xdr:row>
      <xdr:rowOff>64074</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8605</xdr:rowOff>
    </xdr:from>
    <xdr:to>
      <xdr:col>41</xdr:col>
      <xdr:colOff>677069</xdr:colOff>
      <xdr:row>91</xdr:row>
      <xdr:rowOff>49367</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201910</xdr:rowOff>
    </xdr:from>
    <xdr:to>
      <xdr:col>3</xdr:col>
      <xdr:colOff>304800</xdr:colOff>
      <xdr:row>37</xdr:row>
      <xdr:rowOff>793</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123793</xdr:rowOff>
    </xdr:from>
    <xdr:to>
      <xdr:col>20</xdr:col>
      <xdr:colOff>145415</xdr:colOff>
      <xdr:row>59</xdr:row>
      <xdr:rowOff>63905</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15</xdr:row>
      <xdr:rowOff>9591</xdr:rowOff>
    </xdr:from>
    <xdr:to>
      <xdr:col>3</xdr:col>
      <xdr:colOff>304800</xdr:colOff>
      <xdr:row>19</xdr:row>
      <xdr:rowOff>48109</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17</xdr:row>
      <xdr:rowOff>31564</xdr:rowOff>
    </xdr:from>
    <xdr:to>
      <xdr:col>3</xdr:col>
      <xdr:colOff>304800</xdr:colOff>
      <xdr:row>21</xdr:row>
      <xdr:rowOff>49221</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42</xdr:row>
      <xdr:rowOff>54876</xdr:rowOff>
    </xdr:from>
    <xdr:to>
      <xdr:col>3</xdr:col>
      <xdr:colOff>304800</xdr:colOff>
      <xdr:row>46</xdr:row>
      <xdr:rowOff>30363</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44</xdr:row>
      <xdr:rowOff>182452</xdr:rowOff>
    </xdr:from>
    <xdr:to>
      <xdr:col>20</xdr:col>
      <xdr:colOff>335915</xdr:colOff>
      <xdr:row>48</xdr:row>
      <xdr:rowOff>28979</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79</xdr:row>
      <xdr:rowOff>155310</xdr:rowOff>
    </xdr:from>
    <xdr:to>
      <xdr:col>42</xdr:col>
      <xdr:colOff>67469</xdr:colOff>
      <xdr:row>83</xdr:row>
      <xdr:rowOff>87420</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141815</xdr:rowOff>
    </xdr:from>
    <xdr:to>
      <xdr:col>41</xdr:col>
      <xdr:colOff>686594</xdr:colOff>
      <xdr:row>116</xdr:row>
      <xdr:rowOff>16309</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311765</xdr:colOff>
      <xdr:row>77</xdr:row>
      <xdr:rowOff>123604</xdr:rowOff>
    </xdr:from>
    <xdr:to>
      <xdr:col>38</xdr:col>
      <xdr:colOff>215900</xdr:colOff>
      <xdr:row>79</xdr:row>
      <xdr:rowOff>9166</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387965</xdr:colOff>
      <xdr:row>77</xdr:row>
      <xdr:rowOff>123604</xdr:rowOff>
    </xdr:from>
    <xdr:to>
      <xdr:col>38</xdr:col>
      <xdr:colOff>320675</xdr:colOff>
      <xdr:row>79</xdr:row>
      <xdr:rowOff>9166</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141815</xdr:rowOff>
    </xdr:from>
    <xdr:to>
      <xdr:col>41</xdr:col>
      <xdr:colOff>686594</xdr:colOff>
      <xdr:row>92</xdr:row>
      <xdr:rowOff>66082</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202545</xdr:rowOff>
    </xdr:from>
    <xdr:to>
      <xdr:col>3</xdr:col>
      <xdr:colOff>304800</xdr:colOff>
      <xdr:row>37</xdr:row>
      <xdr:rowOff>793</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101880</xdr:rowOff>
    </xdr:from>
    <xdr:to>
      <xdr:col>20</xdr:col>
      <xdr:colOff>133350</xdr:colOff>
      <xdr:row>59</xdr:row>
      <xdr:rowOff>48105</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10226</xdr:rowOff>
    </xdr:from>
    <xdr:to>
      <xdr:col>3</xdr:col>
      <xdr:colOff>304800</xdr:colOff>
      <xdr:row>19</xdr:row>
      <xdr:rowOff>2707</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31564</xdr:rowOff>
    </xdr:from>
    <xdr:to>
      <xdr:col>3</xdr:col>
      <xdr:colOff>304800</xdr:colOff>
      <xdr:row>21</xdr:row>
      <xdr:rowOff>21664</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40</xdr:row>
      <xdr:rowOff>26067</xdr:rowOff>
    </xdr:from>
    <xdr:to>
      <xdr:col>3</xdr:col>
      <xdr:colOff>314325</xdr:colOff>
      <xdr:row>45</xdr:row>
      <xdr:rowOff>29940</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45</xdr:row>
      <xdr:rowOff>105303</xdr:rowOff>
    </xdr:from>
    <xdr:to>
      <xdr:col>20</xdr:col>
      <xdr:colOff>333375</xdr:colOff>
      <xdr:row>49</xdr:row>
      <xdr:rowOff>83637</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67</xdr:row>
      <xdr:rowOff>143776</xdr:rowOff>
    </xdr:from>
    <xdr:to>
      <xdr:col>42</xdr:col>
      <xdr:colOff>67469</xdr:colOff>
      <xdr:row>72</xdr:row>
      <xdr:rowOff>64214</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70</xdr:row>
      <xdr:rowOff>163386</xdr:rowOff>
    </xdr:from>
    <xdr:to>
      <xdr:col>41</xdr:col>
      <xdr:colOff>677069</xdr:colOff>
      <xdr:row>100</xdr:row>
      <xdr:rowOff>161238</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311765</xdr:colOff>
      <xdr:row>66</xdr:row>
      <xdr:rowOff>30505</xdr:rowOff>
    </xdr:from>
    <xdr:to>
      <xdr:col>38</xdr:col>
      <xdr:colOff>215900</xdr:colOff>
      <xdr:row>68</xdr:row>
      <xdr:rowOff>2276</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387965</xdr:colOff>
      <xdr:row>66</xdr:row>
      <xdr:rowOff>30505</xdr:rowOff>
    </xdr:from>
    <xdr:to>
      <xdr:col>38</xdr:col>
      <xdr:colOff>311150</xdr:colOff>
      <xdr:row>68</xdr:row>
      <xdr:rowOff>2276</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70</xdr:row>
      <xdr:rowOff>163386</xdr:rowOff>
    </xdr:from>
    <xdr:to>
      <xdr:col>41</xdr:col>
      <xdr:colOff>677069</xdr:colOff>
      <xdr:row>78</xdr:row>
      <xdr:rowOff>45958</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202545</xdr:rowOff>
    </xdr:from>
    <xdr:to>
      <xdr:col>3</xdr:col>
      <xdr:colOff>304800</xdr:colOff>
      <xdr:row>37</xdr:row>
      <xdr:rowOff>793</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101880</xdr:rowOff>
    </xdr:from>
    <xdr:to>
      <xdr:col>20</xdr:col>
      <xdr:colOff>133350</xdr:colOff>
      <xdr:row>59</xdr:row>
      <xdr:rowOff>50159</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10226</xdr:rowOff>
    </xdr:from>
    <xdr:to>
      <xdr:col>3</xdr:col>
      <xdr:colOff>304800</xdr:colOff>
      <xdr:row>19</xdr:row>
      <xdr:rowOff>2707</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31564</xdr:rowOff>
    </xdr:from>
    <xdr:to>
      <xdr:col>3</xdr:col>
      <xdr:colOff>304800</xdr:colOff>
      <xdr:row>21</xdr:row>
      <xdr:rowOff>21664</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54</xdr:row>
      <xdr:rowOff>7619</xdr:rowOff>
    </xdr:from>
    <xdr:to>
      <xdr:col>42</xdr:col>
      <xdr:colOff>67469</xdr:colOff>
      <xdr:row>58</xdr:row>
      <xdr:rowOff>141909</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84394</xdr:rowOff>
    </xdr:from>
    <xdr:to>
      <xdr:col>41</xdr:col>
      <xdr:colOff>677069</xdr:colOff>
      <xdr:row>79</xdr:row>
      <xdr:rowOff>84115</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311765</xdr:colOff>
      <xdr:row>53</xdr:row>
      <xdr:rowOff>107728</xdr:rowOff>
    </xdr:from>
    <xdr:to>
      <xdr:col>38</xdr:col>
      <xdr:colOff>196850</xdr:colOff>
      <xdr:row>54</xdr:row>
      <xdr:rowOff>197095</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387965</xdr:colOff>
      <xdr:row>53</xdr:row>
      <xdr:rowOff>107728</xdr:rowOff>
    </xdr:from>
    <xdr:to>
      <xdr:col>38</xdr:col>
      <xdr:colOff>311150</xdr:colOff>
      <xdr:row>54</xdr:row>
      <xdr:rowOff>197095</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84394</xdr:rowOff>
    </xdr:from>
    <xdr:to>
      <xdr:col>41</xdr:col>
      <xdr:colOff>677069</xdr:colOff>
      <xdr:row>58</xdr:row>
      <xdr:rowOff>49293</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66227</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324012</xdr:rowOff>
    </xdr:from>
    <xdr:to>
      <xdr:col>42</xdr:col>
      <xdr:colOff>67469</xdr:colOff>
      <xdr:row>58</xdr:row>
      <xdr:rowOff>141909</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79</xdr:row>
      <xdr:rowOff>86020</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311765</xdr:colOff>
      <xdr:row>53</xdr:row>
      <xdr:rowOff>107728</xdr:rowOff>
    </xdr:from>
    <xdr:to>
      <xdr:col>38</xdr:col>
      <xdr:colOff>196850</xdr:colOff>
      <xdr:row>54</xdr:row>
      <xdr:rowOff>197095</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387965</xdr:colOff>
      <xdr:row>53</xdr:row>
      <xdr:rowOff>107728</xdr:rowOff>
    </xdr:from>
    <xdr:to>
      <xdr:col>38</xdr:col>
      <xdr:colOff>311150</xdr:colOff>
      <xdr:row>54</xdr:row>
      <xdr:rowOff>197095</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58</xdr:row>
      <xdr:rowOff>40403</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68132</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324012</xdr:rowOff>
    </xdr:from>
    <xdr:to>
      <xdr:col>42</xdr:col>
      <xdr:colOff>67469</xdr:colOff>
      <xdr:row>58</xdr:row>
      <xdr:rowOff>141909</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79</xdr:row>
      <xdr:rowOff>86020</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311765</xdr:colOff>
      <xdr:row>53</xdr:row>
      <xdr:rowOff>107728</xdr:rowOff>
    </xdr:from>
    <xdr:to>
      <xdr:col>38</xdr:col>
      <xdr:colOff>196850</xdr:colOff>
      <xdr:row>54</xdr:row>
      <xdr:rowOff>197095</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387965</xdr:colOff>
      <xdr:row>53</xdr:row>
      <xdr:rowOff>107728</xdr:rowOff>
    </xdr:from>
    <xdr:to>
      <xdr:col>38</xdr:col>
      <xdr:colOff>311150</xdr:colOff>
      <xdr:row>54</xdr:row>
      <xdr:rowOff>197095</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58</xdr:row>
      <xdr:rowOff>40403</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68132</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311765</xdr:colOff>
      <xdr:row>57</xdr:row>
      <xdr:rowOff>247114</xdr:rowOff>
    </xdr:from>
    <xdr:to>
      <xdr:col>38</xdr:col>
      <xdr:colOff>196850</xdr:colOff>
      <xdr:row>59</xdr:row>
      <xdr:rowOff>35592</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387965</xdr:colOff>
      <xdr:row>57</xdr:row>
      <xdr:rowOff>247114</xdr:rowOff>
    </xdr:from>
    <xdr:to>
      <xdr:col>38</xdr:col>
      <xdr:colOff>311150</xdr:colOff>
      <xdr:row>59</xdr:row>
      <xdr:rowOff>35592</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66513</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126308</xdr:rowOff>
    </xdr:from>
    <xdr:to>
      <xdr:col>20</xdr:col>
      <xdr:colOff>160020</xdr:colOff>
      <xdr:row>37</xdr:row>
      <xdr:rowOff>59250</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311765</xdr:colOff>
      <xdr:row>57</xdr:row>
      <xdr:rowOff>247114</xdr:rowOff>
    </xdr:from>
    <xdr:to>
      <xdr:col>38</xdr:col>
      <xdr:colOff>196850</xdr:colOff>
      <xdr:row>59</xdr:row>
      <xdr:rowOff>35592</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387965</xdr:colOff>
      <xdr:row>57</xdr:row>
      <xdr:rowOff>247114</xdr:rowOff>
    </xdr:from>
    <xdr:to>
      <xdr:col>38</xdr:col>
      <xdr:colOff>311150</xdr:colOff>
      <xdr:row>59</xdr:row>
      <xdr:rowOff>35592</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66513</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126308</xdr:rowOff>
    </xdr:from>
    <xdr:to>
      <xdr:col>20</xdr:col>
      <xdr:colOff>160020</xdr:colOff>
      <xdr:row>37</xdr:row>
      <xdr:rowOff>59250</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311765</xdr:colOff>
      <xdr:row>57</xdr:row>
      <xdr:rowOff>247114</xdr:rowOff>
    </xdr:from>
    <xdr:to>
      <xdr:col>38</xdr:col>
      <xdr:colOff>196850</xdr:colOff>
      <xdr:row>59</xdr:row>
      <xdr:rowOff>35592</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387965</xdr:colOff>
      <xdr:row>57</xdr:row>
      <xdr:rowOff>247114</xdr:rowOff>
    </xdr:from>
    <xdr:to>
      <xdr:col>38</xdr:col>
      <xdr:colOff>311150</xdr:colOff>
      <xdr:row>59</xdr:row>
      <xdr:rowOff>35592</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66513</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126308</xdr:rowOff>
    </xdr:from>
    <xdr:to>
      <xdr:col>20</xdr:col>
      <xdr:colOff>160020</xdr:colOff>
      <xdr:row>37</xdr:row>
      <xdr:rowOff>59250</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311765</xdr:colOff>
      <xdr:row>57</xdr:row>
      <xdr:rowOff>247114</xdr:rowOff>
    </xdr:from>
    <xdr:to>
      <xdr:col>38</xdr:col>
      <xdr:colOff>196850</xdr:colOff>
      <xdr:row>59</xdr:row>
      <xdr:rowOff>35592</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387965</xdr:colOff>
      <xdr:row>57</xdr:row>
      <xdr:rowOff>247114</xdr:rowOff>
    </xdr:from>
    <xdr:to>
      <xdr:col>38</xdr:col>
      <xdr:colOff>311150</xdr:colOff>
      <xdr:row>59</xdr:row>
      <xdr:rowOff>35592</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311765</xdr:colOff>
      <xdr:row>57</xdr:row>
      <xdr:rowOff>247114</xdr:rowOff>
    </xdr:from>
    <xdr:to>
      <xdr:col>38</xdr:col>
      <xdr:colOff>196850</xdr:colOff>
      <xdr:row>59</xdr:row>
      <xdr:rowOff>35592</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387965</xdr:colOff>
      <xdr:row>57</xdr:row>
      <xdr:rowOff>247114</xdr:rowOff>
    </xdr:from>
    <xdr:to>
      <xdr:col>38</xdr:col>
      <xdr:colOff>311150</xdr:colOff>
      <xdr:row>59</xdr:row>
      <xdr:rowOff>35592</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311765</xdr:colOff>
      <xdr:row>57</xdr:row>
      <xdr:rowOff>247114</xdr:rowOff>
    </xdr:from>
    <xdr:to>
      <xdr:col>38</xdr:col>
      <xdr:colOff>196850</xdr:colOff>
      <xdr:row>59</xdr:row>
      <xdr:rowOff>35592</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387965</xdr:colOff>
      <xdr:row>57</xdr:row>
      <xdr:rowOff>247114</xdr:rowOff>
    </xdr:from>
    <xdr:to>
      <xdr:col>38</xdr:col>
      <xdr:colOff>311150</xdr:colOff>
      <xdr:row>59</xdr:row>
      <xdr:rowOff>35592</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311765</xdr:colOff>
      <xdr:row>57</xdr:row>
      <xdr:rowOff>247114</xdr:rowOff>
    </xdr:from>
    <xdr:to>
      <xdr:col>38</xdr:col>
      <xdr:colOff>196850</xdr:colOff>
      <xdr:row>59</xdr:row>
      <xdr:rowOff>35592</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387965</xdr:colOff>
      <xdr:row>57</xdr:row>
      <xdr:rowOff>247114</xdr:rowOff>
    </xdr:from>
    <xdr:to>
      <xdr:col>38</xdr:col>
      <xdr:colOff>311150</xdr:colOff>
      <xdr:row>59</xdr:row>
      <xdr:rowOff>35592</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179645</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311765</xdr:colOff>
      <xdr:row>53</xdr:row>
      <xdr:rowOff>208030</xdr:rowOff>
    </xdr:from>
    <xdr:to>
      <xdr:col>38</xdr:col>
      <xdr:colOff>196850</xdr:colOff>
      <xdr:row>54</xdr:row>
      <xdr:rowOff>322571</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387965</xdr:colOff>
      <xdr:row>53</xdr:row>
      <xdr:rowOff>208030</xdr:rowOff>
    </xdr:from>
    <xdr:to>
      <xdr:col>38</xdr:col>
      <xdr:colOff>311150</xdr:colOff>
      <xdr:row>54</xdr:row>
      <xdr:rowOff>322571</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57</xdr:row>
      <xdr:rowOff>331821</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48821</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142656</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311765</xdr:colOff>
      <xdr:row>53</xdr:row>
      <xdr:rowOff>208030</xdr:rowOff>
    </xdr:from>
    <xdr:to>
      <xdr:col>38</xdr:col>
      <xdr:colOff>196850</xdr:colOff>
      <xdr:row>54</xdr:row>
      <xdr:rowOff>321301</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387965</xdr:colOff>
      <xdr:row>53</xdr:row>
      <xdr:rowOff>208030</xdr:rowOff>
    </xdr:from>
    <xdr:to>
      <xdr:col>38</xdr:col>
      <xdr:colOff>311150</xdr:colOff>
      <xdr:row>54</xdr:row>
      <xdr:rowOff>321301</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58</xdr:row>
      <xdr:rowOff>8442</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44693</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142656</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311765</xdr:colOff>
      <xdr:row>53</xdr:row>
      <xdr:rowOff>208030</xdr:rowOff>
    </xdr:from>
    <xdr:to>
      <xdr:col>38</xdr:col>
      <xdr:colOff>196850</xdr:colOff>
      <xdr:row>54</xdr:row>
      <xdr:rowOff>321301</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387965</xdr:colOff>
      <xdr:row>53</xdr:row>
      <xdr:rowOff>208030</xdr:rowOff>
    </xdr:from>
    <xdr:to>
      <xdr:col>38</xdr:col>
      <xdr:colOff>311150</xdr:colOff>
      <xdr:row>54</xdr:row>
      <xdr:rowOff>321301</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58</xdr:row>
      <xdr:rowOff>8442</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44693</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142656</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311765</xdr:colOff>
      <xdr:row>53</xdr:row>
      <xdr:rowOff>208030</xdr:rowOff>
    </xdr:from>
    <xdr:to>
      <xdr:col>38</xdr:col>
      <xdr:colOff>196850</xdr:colOff>
      <xdr:row>54</xdr:row>
      <xdr:rowOff>321301</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387965</xdr:colOff>
      <xdr:row>53</xdr:row>
      <xdr:rowOff>208030</xdr:rowOff>
    </xdr:from>
    <xdr:to>
      <xdr:col>38</xdr:col>
      <xdr:colOff>311150</xdr:colOff>
      <xdr:row>54</xdr:row>
      <xdr:rowOff>321301</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58</xdr:row>
      <xdr:rowOff>8442</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44693</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83110</xdr:rowOff>
    </xdr:from>
    <xdr:to>
      <xdr:col>3</xdr:col>
      <xdr:colOff>304800</xdr:colOff>
      <xdr:row>24</xdr:row>
      <xdr:rowOff>160944</xdr:rowOff>
    </xdr:to>
    <xdr:sp macro="" textlink="">
      <xdr:nvSpPr>
        <xdr:cNvPr id="253211" name="Text Box 283" hidden="1">
          <a:extLst>
            <a:ext uri="{FF2B5EF4-FFF2-40B4-BE49-F238E27FC236}">
              <a16:creationId xmlns:a16="http://schemas.microsoft.com/office/drawing/2014/main" id="{C2858B69-B81D-44E5-B2A4-66CC9A194BAE}"/>
            </a:ext>
          </a:extLst>
        </xdr:cNvPr>
        <xdr:cNvSpPr txBox="1">
          <a:spLocks noChangeArrowheads="1"/>
        </xdr:cNvSpPr>
      </xdr:nvSpPr>
      <xdr:spPr bwMode="auto">
        <a:xfrm>
          <a:off x="4705350" y="4171950"/>
          <a:ext cx="13525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10" name="Text Box 282" hidden="1">
          <a:extLst>
            <a:ext uri="{FF2B5EF4-FFF2-40B4-BE49-F238E27FC236}">
              <a16:creationId xmlns:a16="http://schemas.microsoft.com/office/drawing/2014/main" id="{ADB0D776-E19D-4A32-B34D-1EF15B347DFC}"/>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20029</xdr:rowOff>
    </xdr:to>
    <xdr:sp macro="" textlink="">
      <xdr:nvSpPr>
        <xdr:cNvPr id="253209" name="Text Box 281" hidden="1">
          <a:extLst>
            <a:ext uri="{FF2B5EF4-FFF2-40B4-BE49-F238E27FC236}">
              <a16:creationId xmlns:a16="http://schemas.microsoft.com/office/drawing/2014/main" id="{7485237A-3C38-4295-80CF-67E3E6FFE268}"/>
            </a:ext>
          </a:extLst>
        </xdr:cNvPr>
        <xdr:cNvSpPr txBox="1">
          <a:spLocks noChangeArrowheads="1"/>
        </xdr:cNvSpPr>
      </xdr:nvSpPr>
      <xdr:spPr bwMode="auto">
        <a:xfrm>
          <a:off x="4667250" y="201930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23</xdr:row>
      <xdr:rowOff>285563</xdr:rowOff>
    </xdr:from>
    <xdr:to>
      <xdr:col>20</xdr:col>
      <xdr:colOff>114300</xdr:colOff>
      <xdr:row>47</xdr:row>
      <xdr:rowOff>181501</xdr:rowOff>
    </xdr:to>
    <xdr:sp macro="" textlink="">
      <xdr:nvSpPr>
        <xdr:cNvPr id="253208" name="Text Box 280" hidden="1">
          <a:extLst>
            <a:ext uri="{FF2B5EF4-FFF2-40B4-BE49-F238E27FC236}">
              <a16:creationId xmlns:a16="http://schemas.microsoft.com/office/drawing/2014/main" id="{D50D1EFF-D955-4137-9C29-C4763C1F1FF4}"/>
            </a:ext>
          </a:extLst>
        </xdr:cNvPr>
        <xdr:cNvSpPr txBox="1">
          <a:spLocks noChangeArrowheads="1"/>
        </xdr:cNvSpPr>
      </xdr:nvSpPr>
      <xdr:spPr bwMode="auto">
        <a:xfrm>
          <a:off x="16830675" y="4972050"/>
          <a:ext cx="1190625" cy="6124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125085</xdr:rowOff>
    </xdr:from>
    <xdr:to>
      <xdr:col>3</xdr:col>
      <xdr:colOff>171450</xdr:colOff>
      <xdr:row>24</xdr:row>
      <xdr:rowOff>122844</xdr:rowOff>
    </xdr:to>
    <xdr:sp macro="" textlink="">
      <xdr:nvSpPr>
        <xdr:cNvPr id="253217" name="Text Box 289" hidden="1">
          <a:extLst>
            <a:ext uri="{FF2B5EF4-FFF2-40B4-BE49-F238E27FC236}">
              <a16:creationId xmlns:a16="http://schemas.microsoft.com/office/drawing/2014/main" id="{5BB536FA-B380-4A1C-A823-6B36ABAA95AC}"/>
            </a:ext>
          </a:extLst>
        </xdr:cNvPr>
        <xdr:cNvSpPr txBox="1">
          <a:spLocks noChangeArrowheads="1"/>
        </xdr:cNvSpPr>
      </xdr:nvSpPr>
      <xdr:spPr bwMode="auto">
        <a:xfrm>
          <a:off x="4648200" y="44005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17" name="Text Box 5" hidden="1">
          <a:extLst>
            <a:ext uri="{FF2B5EF4-FFF2-40B4-BE49-F238E27FC236}">
              <a16:creationId xmlns:a16="http://schemas.microsoft.com/office/drawing/2014/main" id="{F6214994-29C3-43E6-AECD-4CB9824ACA7B}"/>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6" name="Text Box 4" hidden="1">
          <a:extLst>
            <a:ext uri="{FF2B5EF4-FFF2-40B4-BE49-F238E27FC236}">
              <a16:creationId xmlns:a16="http://schemas.microsoft.com/office/drawing/2014/main" id="{D6C14F77-D215-434B-8351-EA159A9F7E1F}"/>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5" name="Text Box 3" hidden="1">
          <a:extLst>
            <a:ext uri="{FF2B5EF4-FFF2-40B4-BE49-F238E27FC236}">
              <a16:creationId xmlns:a16="http://schemas.microsoft.com/office/drawing/2014/main" id="{945E6265-FFEA-4654-8F07-2316CDB4CB3E}"/>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0" name="Text Box 8" hidden="1">
          <a:extLst>
            <a:ext uri="{FF2B5EF4-FFF2-40B4-BE49-F238E27FC236}">
              <a16:creationId xmlns:a16="http://schemas.microsoft.com/office/drawing/2014/main" id="{2EA07351-4EC7-45C7-8D74-E6E27A42AD12}"/>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9" name="Text Box 7" hidden="1">
          <a:extLst>
            <a:ext uri="{FF2B5EF4-FFF2-40B4-BE49-F238E27FC236}">
              <a16:creationId xmlns:a16="http://schemas.microsoft.com/office/drawing/2014/main" id="{6460D63A-9B5C-412A-AD24-918D0A351E36}"/>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8" name="Text Box 6" hidden="1">
          <a:extLst>
            <a:ext uri="{FF2B5EF4-FFF2-40B4-BE49-F238E27FC236}">
              <a16:creationId xmlns:a16="http://schemas.microsoft.com/office/drawing/2014/main" id="{EEE5F740-5718-4725-87BB-2B42945F22F9}"/>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84324</xdr:rowOff>
    </xdr:from>
    <xdr:to>
      <xdr:col>3</xdr:col>
      <xdr:colOff>304800</xdr:colOff>
      <xdr:row>23</xdr:row>
      <xdr:rowOff>150765</xdr:rowOff>
    </xdr:to>
    <xdr:sp macro="" textlink="">
      <xdr:nvSpPr>
        <xdr:cNvPr id="294923" name="Text Box 11" hidden="1">
          <a:extLst>
            <a:ext uri="{FF2B5EF4-FFF2-40B4-BE49-F238E27FC236}">
              <a16:creationId xmlns:a16="http://schemas.microsoft.com/office/drawing/2014/main" id="{BEB61B7E-2017-497F-81A9-3D3D3A1603DE}"/>
            </a:ext>
          </a:extLst>
        </xdr:cNvPr>
        <xdr:cNvSpPr txBox="1">
          <a:spLocks noChangeArrowheads="1"/>
        </xdr:cNvSpPr>
      </xdr:nvSpPr>
      <xdr:spPr bwMode="auto">
        <a:xfrm>
          <a:off x="4883150" y="3733800"/>
          <a:ext cx="14097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2" name="Text Box 10" hidden="1">
          <a:extLst>
            <a:ext uri="{FF2B5EF4-FFF2-40B4-BE49-F238E27FC236}">
              <a16:creationId xmlns:a16="http://schemas.microsoft.com/office/drawing/2014/main" id="{0B85C91A-4ABB-4EDF-9609-85F1FE8A171B}"/>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21" name="Text Box 9" hidden="1">
          <a:extLst>
            <a:ext uri="{FF2B5EF4-FFF2-40B4-BE49-F238E27FC236}">
              <a16:creationId xmlns:a16="http://schemas.microsoft.com/office/drawing/2014/main" id="{6F865B28-D451-49FE-9B01-840A72BE11D2}"/>
            </a:ext>
          </a:extLst>
        </xdr:cNvPr>
        <xdr:cNvSpPr txBox="1">
          <a:spLocks noChangeArrowheads="1"/>
        </xdr:cNvSpPr>
      </xdr:nvSpPr>
      <xdr:spPr bwMode="auto">
        <a:xfrm>
          <a:off x="4845050" y="1778000"/>
          <a:ext cx="12954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6" name="Text Box 14" hidden="1">
          <a:extLst>
            <a:ext uri="{FF2B5EF4-FFF2-40B4-BE49-F238E27FC236}">
              <a16:creationId xmlns:a16="http://schemas.microsoft.com/office/drawing/2014/main" id="{C73BB9B6-4A60-4EA6-8F01-4058F3ED5275}"/>
            </a:ext>
          </a:extLst>
        </xdr:cNvPr>
        <xdr:cNvSpPr txBox="1">
          <a:spLocks noChangeArrowheads="1"/>
        </xdr:cNvSpPr>
      </xdr:nvSpPr>
      <xdr:spPr bwMode="auto">
        <a:xfrm>
          <a:off x="4883150" y="3708400"/>
          <a:ext cx="1409700" cy="1035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5" name="Text Box 13" hidden="1">
          <a:extLst>
            <a:ext uri="{FF2B5EF4-FFF2-40B4-BE49-F238E27FC236}">
              <a16:creationId xmlns:a16="http://schemas.microsoft.com/office/drawing/2014/main" id="{79301E6B-CD70-4EC5-A7E6-FD11A47BBCB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4" name="Text Box 12" hidden="1">
          <a:extLst>
            <a:ext uri="{FF2B5EF4-FFF2-40B4-BE49-F238E27FC236}">
              <a16:creationId xmlns:a16="http://schemas.microsoft.com/office/drawing/2014/main" id="{9908C924-ED19-43BC-94A1-368015AC7D13}"/>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9" name="Text Box 17" hidden="1">
          <a:extLst>
            <a:ext uri="{FF2B5EF4-FFF2-40B4-BE49-F238E27FC236}">
              <a16:creationId xmlns:a16="http://schemas.microsoft.com/office/drawing/2014/main" id="{690273E6-B75A-4995-9080-F24C2AC96EA3}"/>
            </a:ext>
          </a:extLst>
        </xdr:cNvPr>
        <xdr:cNvSpPr txBox="1">
          <a:spLocks noChangeArrowheads="1"/>
        </xdr:cNvSpPr>
      </xdr:nvSpPr>
      <xdr:spPr bwMode="auto">
        <a:xfrm>
          <a:off x="4705350" y="3762375"/>
          <a:ext cx="13525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8" name="Text Box 16" hidden="1">
          <a:extLst>
            <a:ext uri="{FF2B5EF4-FFF2-40B4-BE49-F238E27FC236}">
              <a16:creationId xmlns:a16="http://schemas.microsoft.com/office/drawing/2014/main" id="{1C872A5B-1C3F-4DE2-9848-EED7B1F2A855}"/>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7" name="Text Box 15" hidden="1">
          <a:extLst>
            <a:ext uri="{FF2B5EF4-FFF2-40B4-BE49-F238E27FC236}">
              <a16:creationId xmlns:a16="http://schemas.microsoft.com/office/drawing/2014/main" id="{BDA0B2AE-4C1A-4584-AEB3-2D65D287A02C}"/>
            </a:ext>
          </a:extLst>
        </xdr:cNvPr>
        <xdr:cNvSpPr txBox="1">
          <a:spLocks noChangeArrowheads="1"/>
        </xdr:cNvSpPr>
      </xdr:nvSpPr>
      <xdr:spPr bwMode="auto">
        <a:xfrm>
          <a:off x="4667250" y="1790700"/>
          <a:ext cx="123825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294528</xdr:rowOff>
    </xdr:from>
    <xdr:to>
      <xdr:col>23</xdr:col>
      <xdr:colOff>190500</xdr:colOff>
      <xdr:row>26</xdr:row>
      <xdr:rowOff>56450</xdr:rowOff>
    </xdr:to>
    <xdr:sp macro="" textlink="">
      <xdr:nvSpPr>
        <xdr:cNvPr id="294930" name="Text Box 18" hidden="1">
          <a:extLst>
            <a:ext uri="{FF2B5EF4-FFF2-40B4-BE49-F238E27FC236}">
              <a16:creationId xmlns:a16="http://schemas.microsoft.com/office/drawing/2014/main" id="{303752F7-E448-43D4-8E64-04B8F8350845}"/>
            </a:ext>
          </a:extLst>
        </xdr:cNvPr>
        <xdr:cNvSpPr txBox="1">
          <a:spLocks noChangeArrowheads="1"/>
        </xdr:cNvSpPr>
      </xdr:nvSpPr>
      <xdr:spPr bwMode="auto">
        <a:xfrm>
          <a:off x="18592800" y="49625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126207</xdr:rowOff>
    </xdr:from>
    <xdr:to>
      <xdr:col>3</xdr:col>
      <xdr:colOff>304800</xdr:colOff>
      <xdr:row>31</xdr:row>
      <xdr:rowOff>988219</xdr:rowOff>
    </xdr:to>
    <xdr:sp macro="" textlink="">
      <xdr:nvSpPr>
        <xdr:cNvPr id="307204" name="Text Box 4" hidden="1">
          <a:extLst>
            <a:ext uri="{FF2B5EF4-FFF2-40B4-BE49-F238E27FC236}">
              <a16:creationId xmlns:a16="http://schemas.microsoft.com/office/drawing/2014/main" id="{14ABE6F4-8B15-4120-A66E-9978A9EE884D}"/>
            </a:ext>
          </a:extLst>
        </xdr:cNvPr>
        <xdr:cNvSpPr txBox="1">
          <a:spLocks noChangeArrowheads="1"/>
        </xdr:cNvSpPr>
      </xdr:nvSpPr>
      <xdr:spPr bwMode="auto">
        <a:xfrm>
          <a:off x="4883150" y="6102350"/>
          <a:ext cx="1409700" cy="139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3" name="Text Box 3" hidden="1">
          <a:extLst>
            <a:ext uri="{FF2B5EF4-FFF2-40B4-BE49-F238E27FC236}">
              <a16:creationId xmlns:a16="http://schemas.microsoft.com/office/drawing/2014/main" id="{9A777E9A-15B7-42DB-B9B4-BCC37131456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2" name="Text Box 2" hidden="1">
          <a:extLst>
            <a:ext uri="{FF2B5EF4-FFF2-40B4-BE49-F238E27FC236}">
              <a16:creationId xmlns:a16="http://schemas.microsoft.com/office/drawing/2014/main" id="{31CC5B5C-8024-4455-AE6A-1941E0AD85CC}"/>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47263</xdr:rowOff>
    </xdr:to>
    <xdr:sp macro="" textlink="">
      <xdr:nvSpPr>
        <xdr:cNvPr id="307201" name="Text Box 1" hidden="1">
          <a:extLst>
            <a:ext uri="{FF2B5EF4-FFF2-40B4-BE49-F238E27FC236}">
              <a16:creationId xmlns:a16="http://schemas.microsoft.com/office/drawing/2014/main" id="{78DAB7F2-90A5-499B-A8AB-2F339EF00D68}"/>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126207</xdr:rowOff>
    </xdr:from>
    <xdr:to>
      <xdr:col>3</xdr:col>
      <xdr:colOff>304800</xdr:colOff>
      <xdr:row>31</xdr:row>
      <xdr:rowOff>969169</xdr:rowOff>
    </xdr:to>
    <xdr:sp macro="" textlink="">
      <xdr:nvSpPr>
        <xdr:cNvPr id="307208" name="Text Box 8" hidden="1">
          <a:extLst>
            <a:ext uri="{FF2B5EF4-FFF2-40B4-BE49-F238E27FC236}">
              <a16:creationId xmlns:a16="http://schemas.microsoft.com/office/drawing/2014/main" id="{5A063AC6-E433-4E9F-9853-454DFC85857A}"/>
            </a:ext>
          </a:extLst>
        </xdr:cNvPr>
        <xdr:cNvSpPr txBox="1">
          <a:spLocks noChangeArrowheads="1"/>
        </xdr:cNvSpPr>
      </xdr:nvSpPr>
      <xdr:spPr bwMode="auto">
        <a:xfrm>
          <a:off x="4883150" y="6102350"/>
          <a:ext cx="1409700" cy="1371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7" name="Text Box 7" hidden="1">
          <a:extLst>
            <a:ext uri="{FF2B5EF4-FFF2-40B4-BE49-F238E27FC236}">
              <a16:creationId xmlns:a16="http://schemas.microsoft.com/office/drawing/2014/main" id="{C6F3BBA6-2670-47FA-BCE7-9527E47A010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6" name="Text Box 6" hidden="1">
          <a:extLst>
            <a:ext uri="{FF2B5EF4-FFF2-40B4-BE49-F238E27FC236}">
              <a16:creationId xmlns:a16="http://schemas.microsoft.com/office/drawing/2014/main" id="{C42F15F9-5BC7-48B4-BB14-23B01189ECD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47263</xdr:rowOff>
    </xdr:to>
    <xdr:sp macro="" textlink="">
      <xdr:nvSpPr>
        <xdr:cNvPr id="307205" name="Text Box 5" hidden="1">
          <a:extLst>
            <a:ext uri="{FF2B5EF4-FFF2-40B4-BE49-F238E27FC236}">
              <a16:creationId xmlns:a16="http://schemas.microsoft.com/office/drawing/2014/main" id="{95A65CE9-F040-4925-988B-0ACE451110DB}"/>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314325</xdr:colOff>
      <xdr:row>24</xdr:row>
      <xdr:rowOff>47625</xdr:rowOff>
    </xdr:to>
    <xdr:sp macro="" textlink="">
      <xdr:nvSpPr>
        <xdr:cNvPr id="307212" name="Text Box 12" hidden="1">
          <a:extLst>
            <a:ext uri="{FF2B5EF4-FFF2-40B4-BE49-F238E27FC236}">
              <a16:creationId xmlns:a16="http://schemas.microsoft.com/office/drawing/2014/main" id="{48DCDDE3-4A1A-76B2-9F65-6A634D5C9486}"/>
            </a:ext>
          </a:extLst>
        </xdr:cNvPr>
        <xdr:cNvSpPr txBox="1">
          <a:spLocks noChangeArrowheads="1"/>
        </xdr:cNvSpPr>
      </xdr:nvSpPr>
      <xdr:spPr bwMode="auto">
        <a:xfrm>
          <a:off x="4883150" y="3575050"/>
          <a:ext cx="141605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1" name="Text Box 11" hidden="1">
          <a:extLst>
            <a:ext uri="{FF2B5EF4-FFF2-40B4-BE49-F238E27FC236}">
              <a16:creationId xmlns:a16="http://schemas.microsoft.com/office/drawing/2014/main" id="{F33C7AF0-BA80-9F09-D6CA-D38DF6EEA60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0" name="Text Box 10" hidden="1">
          <a:extLst>
            <a:ext uri="{FF2B5EF4-FFF2-40B4-BE49-F238E27FC236}">
              <a16:creationId xmlns:a16="http://schemas.microsoft.com/office/drawing/2014/main" id="{16F07FCE-B210-1268-409D-DB732BC8338F}"/>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114300</xdr:rowOff>
    </xdr:from>
    <xdr:to>
      <xdr:col>23</xdr:col>
      <xdr:colOff>190500</xdr:colOff>
      <xdr:row>39</xdr:row>
      <xdr:rowOff>0</xdr:rowOff>
    </xdr:to>
    <xdr:sp macro="" textlink="">
      <xdr:nvSpPr>
        <xdr:cNvPr id="307209" name="Text Box 9" hidden="1">
          <a:extLst>
            <a:ext uri="{FF2B5EF4-FFF2-40B4-BE49-F238E27FC236}">
              <a16:creationId xmlns:a16="http://schemas.microsoft.com/office/drawing/2014/main" id="{6D2CDE95-DA3A-4066-97DF-358D7C2EBC59}"/>
            </a:ext>
          </a:extLst>
        </xdr:cNvPr>
        <xdr:cNvSpPr txBox="1">
          <a:spLocks noChangeArrowheads="1"/>
        </xdr:cNvSpPr>
      </xdr:nvSpPr>
      <xdr:spPr bwMode="auto">
        <a:xfrm>
          <a:off x="19424650" y="570865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142875</xdr:rowOff>
    </xdr:from>
    <xdr:to>
      <xdr:col>26</xdr:col>
      <xdr:colOff>180975</xdr:colOff>
      <xdr:row>13</xdr:row>
      <xdr:rowOff>123825</xdr:rowOff>
    </xdr:to>
    <xdr:sp macro="" textlink="">
      <xdr:nvSpPr>
        <xdr:cNvPr id="307213" name="Text Box 13" hidden="1">
          <a:extLst>
            <a:ext uri="{FF2B5EF4-FFF2-40B4-BE49-F238E27FC236}">
              <a16:creationId xmlns:a16="http://schemas.microsoft.com/office/drawing/2014/main" id="{D274BCFA-647C-F29B-FB51-58AF5243FE5C}"/>
            </a:ext>
          </a:extLst>
        </xdr:cNvPr>
        <xdr:cNvSpPr txBox="1">
          <a:spLocks noChangeArrowheads="1"/>
        </xdr:cNvSpPr>
      </xdr:nvSpPr>
      <xdr:spPr bwMode="auto">
        <a:xfrm>
          <a:off x="21291550" y="199390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07218" name="Text Box 18" hidden="1">
          <a:extLst>
            <a:ext uri="{FF2B5EF4-FFF2-40B4-BE49-F238E27FC236}">
              <a16:creationId xmlns:a16="http://schemas.microsoft.com/office/drawing/2014/main" id="{3E641CB9-64EA-9CA7-7E07-0902E79F5775}"/>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7" name="Text Box 17" hidden="1">
          <a:extLst>
            <a:ext uri="{FF2B5EF4-FFF2-40B4-BE49-F238E27FC236}">
              <a16:creationId xmlns:a16="http://schemas.microsoft.com/office/drawing/2014/main" id="{ABA309A4-CC4B-D99D-BB10-3A344208C12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6" name="Text Box 16" hidden="1">
          <a:extLst>
            <a:ext uri="{FF2B5EF4-FFF2-40B4-BE49-F238E27FC236}">
              <a16:creationId xmlns:a16="http://schemas.microsoft.com/office/drawing/2014/main" id="{A5527995-E442-2751-F537-770912B3E856}"/>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07215" name="Text Box 15" hidden="1">
          <a:extLst>
            <a:ext uri="{FF2B5EF4-FFF2-40B4-BE49-F238E27FC236}">
              <a16:creationId xmlns:a16="http://schemas.microsoft.com/office/drawing/2014/main" id="{BE01E4E0-F5E8-3EA0-1587-59889AA4454C}"/>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07214" name="Text Box 14" hidden="1">
          <a:extLst>
            <a:ext uri="{FF2B5EF4-FFF2-40B4-BE49-F238E27FC236}">
              <a16:creationId xmlns:a16="http://schemas.microsoft.com/office/drawing/2014/main" id="{CC450876-16C3-D9F2-B713-2B3E321E03E4}"/>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07219" name="Text Box 19" hidden="1">
          <a:extLst>
            <a:ext uri="{FF2B5EF4-FFF2-40B4-BE49-F238E27FC236}">
              <a16:creationId xmlns:a16="http://schemas.microsoft.com/office/drawing/2014/main" id="{936232DD-E64E-924F-7948-CABBB4F68237}"/>
            </a:ext>
          </a:extLst>
        </xdr:cNvPr>
        <xdr:cNvSpPr txBox="1">
          <a:spLocks noChangeArrowheads="1"/>
        </xdr:cNvSpPr>
      </xdr:nvSpPr>
      <xdr:spPr bwMode="auto">
        <a:xfrm>
          <a:off x="25571450" y="2006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07220" name="Text Box 20" hidden="1">
          <a:extLst>
            <a:ext uri="{FF2B5EF4-FFF2-40B4-BE49-F238E27FC236}">
              <a16:creationId xmlns:a16="http://schemas.microsoft.com/office/drawing/2014/main" id="{4A8CFFC5-B740-ECBE-7111-806B15784E9E}"/>
            </a:ext>
          </a:extLst>
        </xdr:cNvPr>
        <xdr:cNvSpPr txBox="1">
          <a:spLocks noChangeArrowheads="1"/>
        </xdr:cNvSpPr>
      </xdr:nvSpPr>
      <xdr:spPr bwMode="auto">
        <a:xfrm>
          <a:off x="27857450" y="22225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54" name="Text Box 14" hidden="1">
          <a:extLst>
            <a:ext uri="{FF2B5EF4-FFF2-40B4-BE49-F238E27FC236}">
              <a16:creationId xmlns:a16="http://schemas.microsoft.com/office/drawing/2014/main" id="{7875A50C-6CAE-BFB0-7E26-6E22611F2A19}"/>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53" name="Text Box 13" hidden="1">
          <a:extLst>
            <a:ext uri="{FF2B5EF4-FFF2-40B4-BE49-F238E27FC236}">
              <a16:creationId xmlns:a16="http://schemas.microsoft.com/office/drawing/2014/main" id="{8A221C06-530C-32D8-452B-805E2A3AD30F}"/>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2" name="Text Box 12" hidden="1">
          <a:extLst>
            <a:ext uri="{FF2B5EF4-FFF2-40B4-BE49-F238E27FC236}">
              <a16:creationId xmlns:a16="http://schemas.microsoft.com/office/drawing/2014/main" id="{01B88762-A60C-2545-BACD-4BF1BB79EC9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68651" name="Text Box 11" hidden="1">
          <a:extLst>
            <a:ext uri="{FF2B5EF4-FFF2-40B4-BE49-F238E27FC236}">
              <a16:creationId xmlns:a16="http://schemas.microsoft.com/office/drawing/2014/main" id="{97BFA0F7-6481-6D41-997C-22670806EACB}"/>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0" name="Text Box 10" hidden="1">
          <a:extLst>
            <a:ext uri="{FF2B5EF4-FFF2-40B4-BE49-F238E27FC236}">
              <a16:creationId xmlns:a16="http://schemas.microsoft.com/office/drawing/2014/main" id="{8C20C64A-294E-EE7C-0185-66BF368B3223}"/>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9" name="Text Box 9" hidden="1">
          <a:extLst>
            <a:ext uri="{FF2B5EF4-FFF2-40B4-BE49-F238E27FC236}">
              <a16:creationId xmlns:a16="http://schemas.microsoft.com/office/drawing/2014/main" id="{BE2C5B1C-EFB6-BFBC-4BBD-CC53F05FA9DD}"/>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8" name="Text Box 8" hidden="1">
          <a:extLst>
            <a:ext uri="{FF2B5EF4-FFF2-40B4-BE49-F238E27FC236}">
              <a16:creationId xmlns:a16="http://schemas.microsoft.com/office/drawing/2014/main" id="{81EBE5DA-8529-04B1-93C4-6EF0E5058585}"/>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47" name="Text Box 7" hidden="1">
          <a:extLst>
            <a:ext uri="{FF2B5EF4-FFF2-40B4-BE49-F238E27FC236}">
              <a16:creationId xmlns:a16="http://schemas.microsoft.com/office/drawing/2014/main" id="{8BAC7855-5F86-ED60-8164-001D9E926567}"/>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46" name="Text Box 6" hidden="1">
          <a:extLst>
            <a:ext uri="{FF2B5EF4-FFF2-40B4-BE49-F238E27FC236}">
              <a16:creationId xmlns:a16="http://schemas.microsoft.com/office/drawing/2014/main" id="{6DE152B4-B558-D056-C3C1-98D4A31A7BEC}"/>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45" name="Text Box 5" hidden="1">
          <a:extLst>
            <a:ext uri="{FF2B5EF4-FFF2-40B4-BE49-F238E27FC236}">
              <a16:creationId xmlns:a16="http://schemas.microsoft.com/office/drawing/2014/main" id="{FE8883AD-5210-76ED-6A44-20D2ECF7421A}"/>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68644" name="Text Box 4" hidden="1">
          <a:extLst>
            <a:ext uri="{FF2B5EF4-FFF2-40B4-BE49-F238E27FC236}">
              <a16:creationId xmlns:a16="http://schemas.microsoft.com/office/drawing/2014/main" id="{58F58B2F-2B8C-139B-B776-BB449DB0AF47}"/>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43" name="Text Box 3" hidden="1">
          <a:extLst>
            <a:ext uri="{FF2B5EF4-FFF2-40B4-BE49-F238E27FC236}">
              <a16:creationId xmlns:a16="http://schemas.microsoft.com/office/drawing/2014/main" id="{CE391098-514C-D959-3EA3-7773A1655AAE}"/>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2" name="Text Box 2" hidden="1">
          <a:extLst>
            <a:ext uri="{FF2B5EF4-FFF2-40B4-BE49-F238E27FC236}">
              <a16:creationId xmlns:a16="http://schemas.microsoft.com/office/drawing/2014/main" id="{D4CA38DD-C872-56F2-B11A-6BE9FE5F8829}"/>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1" name="Text Box 1" hidden="1">
          <a:extLst>
            <a:ext uri="{FF2B5EF4-FFF2-40B4-BE49-F238E27FC236}">
              <a16:creationId xmlns:a16="http://schemas.microsoft.com/office/drawing/2014/main" id="{B33555A6-FA36-1375-1FFB-5C2A37496D21}"/>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61" name="Text Box 21" hidden="1">
          <a:extLst>
            <a:ext uri="{FF2B5EF4-FFF2-40B4-BE49-F238E27FC236}">
              <a16:creationId xmlns:a16="http://schemas.microsoft.com/office/drawing/2014/main" id="{DBB04708-774A-B935-4DAE-EBE9C347268E}"/>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60" name="Text Box 20" hidden="1">
          <a:extLst>
            <a:ext uri="{FF2B5EF4-FFF2-40B4-BE49-F238E27FC236}">
              <a16:creationId xmlns:a16="http://schemas.microsoft.com/office/drawing/2014/main" id="{D8208FF2-B58B-359A-26B7-ED5D293524D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9" name="Text Box 19" hidden="1">
          <a:extLst>
            <a:ext uri="{FF2B5EF4-FFF2-40B4-BE49-F238E27FC236}">
              <a16:creationId xmlns:a16="http://schemas.microsoft.com/office/drawing/2014/main" id="{1FD36594-376B-F1E5-FC1C-657BA03E6512}"/>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68658" name="Text Box 18" hidden="1">
          <a:extLst>
            <a:ext uri="{FF2B5EF4-FFF2-40B4-BE49-F238E27FC236}">
              <a16:creationId xmlns:a16="http://schemas.microsoft.com/office/drawing/2014/main" id="{84DEE8A0-2CF9-922A-36D1-4C658F7C66AE}"/>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7" name="Text Box 17" hidden="1">
          <a:extLst>
            <a:ext uri="{FF2B5EF4-FFF2-40B4-BE49-F238E27FC236}">
              <a16:creationId xmlns:a16="http://schemas.microsoft.com/office/drawing/2014/main" id="{7A8F84A1-80A7-5F24-425F-24214315FC71}"/>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56" name="Text Box 16" hidden="1">
          <a:extLst>
            <a:ext uri="{FF2B5EF4-FFF2-40B4-BE49-F238E27FC236}">
              <a16:creationId xmlns:a16="http://schemas.microsoft.com/office/drawing/2014/main" id="{ECB6F364-6E98-DA93-F23A-49EFDE78E3F2}"/>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55" name="Text Box 15" hidden="1">
          <a:extLst>
            <a:ext uri="{FF2B5EF4-FFF2-40B4-BE49-F238E27FC236}">
              <a16:creationId xmlns:a16="http://schemas.microsoft.com/office/drawing/2014/main" id="{50764A32-3D24-15D5-8903-8AB01105D049}"/>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68" name="Text Box 28" hidden="1">
          <a:extLst>
            <a:ext uri="{FF2B5EF4-FFF2-40B4-BE49-F238E27FC236}">
              <a16:creationId xmlns:a16="http://schemas.microsoft.com/office/drawing/2014/main" id="{53594DD5-EC1B-5F66-F4F8-D6A8B4FA8C6E}"/>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67" name="Text Box 27" hidden="1">
          <a:extLst>
            <a:ext uri="{FF2B5EF4-FFF2-40B4-BE49-F238E27FC236}">
              <a16:creationId xmlns:a16="http://schemas.microsoft.com/office/drawing/2014/main" id="{3CCBA0CB-3931-3B10-0269-D94322CA8376}"/>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66" name="Text Box 26" hidden="1">
          <a:extLst>
            <a:ext uri="{FF2B5EF4-FFF2-40B4-BE49-F238E27FC236}">
              <a16:creationId xmlns:a16="http://schemas.microsoft.com/office/drawing/2014/main" id="{DAF46A2F-AF3B-7CBC-6D4F-D8BDDB93189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62" name="Text Box 22" hidden="1">
          <a:extLst>
            <a:ext uri="{FF2B5EF4-FFF2-40B4-BE49-F238E27FC236}">
              <a16:creationId xmlns:a16="http://schemas.microsoft.com/office/drawing/2014/main" id="{C949C47B-BA9C-237F-4B0F-4157AA0EA8EF}"/>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304800</xdr:rowOff>
    </xdr:from>
    <xdr:to>
      <xdr:col>26</xdr:col>
      <xdr:colOff>171450</xdr:colOff>
      <xdr:row>28</xdr:row>
      <xdr:rowOff>38100</xdr:rowOff>
    </xdr:to>
    <xdr:sp macro="" textlink="">
      <xdr:nvSpPr>
        <xdr:cNvPr id="368669" name="Text Box 29" hidden="1">
          <a:extLst>
            <a:ext uri="{FF2B5EF4-FFF2-40B4-BE49-F238E27FC236}">
              <a16:creationId xmlns:a16="http://schemas.microsoft.com/office/drawing/2014/main" id="{E4C56473-1993-0092-9660-492BB6C9180A}"/>
            </a:ext>
          </a:extLst>
        </xdr:cNvPr>
        <xdr:cNvSpPr txBox="1">
          <a:spLocks noChangeArrowheads="1"/>
        </xdr:cNvSpPr>
      </xdr:nvSpPr>
      <xdr:spPr bwMode="auto">
        <a:xfrm>
          <a:off x="21291550" y="52641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74" name="Text Box 34" hidden="1">
          <a:extLst>
            <a:ext uri="{FF2B5EF4-FFF2-40B4-BE49-F238E27FC236}">
              <a16:creationId xmlns:a16="http://schemas.microsoft.com/office/drawing/2014/main" id="{244BCEB2-14C2-B97F-DA54-3A12F4674A0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3" name="Text Box 33" hidden="1">
          <a:extLst>
            <a:ext uri="{FF2B5EF4-FFF2-40B4-BE49-F238E27FC236}">
              <a16:creationId xmlns:a16="http://schemas.microsoft.com/office/drawing/2014/main" id="{59566220-809B-CEF1-F23B-C017CD228F6F}"/>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2" name="Text Box 32" hidden="1">
          <a:extLst>
            <a:ext uri="{FF2B5EF4-FFF2-40B4-BE49-F238E27FC236}">
              <a16:creationId xmlns:a16="http://schemas.microsoft.com/office/drawing/2014/main" id="{5F3C0D9D-2B8F-5BBE-1EF9-0D13624522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1" name="Text Box 31" hidden="1">
          <a:extLst>
            <a:ext uri="{FF2B5EF4-FFF2-40B4-BE49-F238E27FC236}">
              <a16:creationId xmlns:a16="http://schemas.microsoft.com/office/drawing/2014/main" id="{03887A45-6D61-8C22-1589-4500077D04D9}"/>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5" name="Text Box 35" hidden="1">
          <a:extLst>
            <a:ext uri="{FF2B5EF4-FFF2-40B4-BE49-F238E27FC236}">
              <a16:creationId xmlns:a16="http://schemas.microsoft.com/office/drawing/2014/main" id="{2CD2F85C-4397-13F1-305F-FA2C8EC59E26}"/>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0" name="Text Box 40" hidden="1">
          <a:extLst>
            <a:ext uri="{FF2B5EF4-FFF2-40B4-BE49-F238E27FC236}">
              <a16:creationId xmlns:a16="http://schemas.microsoft.com/office/drawing/2014/main" id="{97629537-163A-CA15-A4CC-14F086AD154A}"/>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9" name="Text Box 39" hidden="1">
          <a:extLst>
            <a:ext uri="{FF2B5EF4-FFF2-40B4-BE49-F238E27FC236}">
              <a16:creationId xmlns:a16="http://schemas.microsoft.com/office/drawing/2014/main" id="{51FABE43-F573-ED45-AE3D-0E2176C5318D}"/>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8" name="Text Box 38" hidden="1">
          <a:extLst>
            <a:ext uri="{FF2B5EF4-FFF2-40B4-BE49-F238E27FC236}">
              <a16:creationId xmlns:a16="http://schemas.microsoft.com/office/drawing/2014/main" id="{93FB1882-EB73-5BF7-9CF0-E8BC63DAED32}"/>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7" name="Text Box 37" hidden="1">
          <a:extLst>
            <a:ext uri="{FF2B5EF4-FFF2-40B4-BE49-F238E27FC236}">
              <a16:creationId xmlns:a16="http://schemas.microsoft.com/office/drawing/2014/main" id="{15ADD22C-F758-3EF3-9BD5-AB76EA84431E}"/>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6" name="Text Box 36" hidden="1">
          <a:extLst>
            <a:ext uri="{FF2B5EF4-FFF2-40B4-BE49-F238E27FC236}">
              <a16:creationId xmlns:a16="http://schemas.microsoft.com/office/drawing/2014/main" id="{47BB5AC4-5074-BA5B-7C54-ED037804B719}"/>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90" name="Text Box 50" hidden="1">
          <a:extLst>
            <a:ext uri="{FF2B5EF4-FFF2-40B4-BE49-F238E27FC236}">
              <a16:creationId xmlns:a16="http://schemas.microsoft.com/office/drawing/2014/main" id="{7711F25E-6FE6-8319-E37B-DFEA65965AF8}"/>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89" name="Text Box 49" hidden="1">
          <a:extLst>
            <a:ext uri="{FF2B5EF4-FFF2-40B4-BE49-F238E27FC236}">
              <a16:creationId xmlns:a16="http://schemas.microsoft.com/office/drawing/2014/main" id="{A01E0359-663E-45B1-F8C4-6BF3778BE4C7}"/>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88" name="Text Box 48" hidden="1">
          <a:extLst>
            <a:ext uri="{FF2B5EF4-FFF2-40B4-BE49-F238E27FC236}">
              <a16:creationId xmlns:a16="http://schemas.microsoft.com/office/drawing/2014/main" id="{03ABED0D-8C5F-AA46-49F4-8686EC3573AD}"/>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87" name="Text Box 47" hidden="1">
          <a:extLst>
            <a:ext uri="{FF2B5EF4-FFF2-40B4-BE49-F238E27FC236}">
              <a16:creationId xmlns:a16="http://schemas.microsoft.com/office/drawing/2014/main" id="{A7AE8D2E-AD2B-DE3E-C254-6858EFE1A4D5}"/>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86" name="Text Box 46" hidden="1">
          <a:extLst>
            <a:ext uri="{FF2B5EF4-FFF2-40B4-BE49-F238E27FC236}">
              <a16:creationId xmlns:a16="http://schemas.microsoft.com/office/drawing/2014/main" id="{2D7BC3FA-B920-C678-1BF9-8135EA98F3CB}"/>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5" name="Text Box 45" hidden="1">
          <a:extLst>
            <a:ext uri="{FF2B5EF4-FFF2-40B4-BE49-F238E27FC236}">
              <a16:creationId xmlns:a16="http://schemas.microsoft.com/office/drawing/2014/main" id="{05E181ED-7B24-4C51-B65D-A59449995E6F}"/>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84" name="Text Box 44" hidden="1">
          <a:extLst>
            <a:ext uri="{FF2B5EF4-FFF2-40B4-BE49-F238E27FC236}">
              <a16:creationId xmlns:a16="http://schemas.microsoft.com/office/drawing/2014/main" id="{8BA96226-1E32-B521-849D-8EFE22528694}"/>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83" name="Text Box 43" hidden="1">
          <a:extLst>
            <a:ext uri="{FF2B5EF4-FFF2-40B4-BE49-F238E27FC236}">
              <a16:creationId xmlns:a16="http://schemas.microsoft.com/office/drawing/2014/main" id="{74EC23D4-16E1-C16F-8B6D-B25A38F1F1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82" name="Text Box 42" hidden="1">
          <a:extLst>
            <a:ext uri="{FF2B5EF4-FFF2-40B4-BE49-F238E27FC236}">
              <a16:creationId xmlns:a16="http://schemas.microsoft.com/office/drawing/2014/main" id="{B117B868-9615-C78D-F2EB-E018B1CC248B}"/>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81" name="Text Box 41" hidden="1">
          <a:extLst>
            <a:ext uri="{FF2B5EF4-FFF2-40B4-BE49-F238E27FC236}">
              <a16:creationId xmlns:a16="http://schemas.microsoft.com/office/drawing/2014/main" id="{F88203FD-3B4F-FF36-E197-ABF3C13FA715}"/>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95" name="Text Box 55" hidden="1">
          <a:extLst>
            <a:ext uri="{FF2B5EF4-FFF2-40B4-BE49-F238E27FC236}">
              <a16:creationId xmlns:a16="http://schemas.microsoft.com/office/drawing/2014/main" id="{FDC1E52A-D64C-87B0-EB0F-0D6253E1FC01}"/>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94" name="Text Box 54" hidden="1">
          <a:extLst>
            <a:ext uri="{FF2B5EF4-FFF2-40B4-BE49-F238E27FC236}">
              <a16:creationId xmlns:a16="http://schemas.microsoft.com/office/drawing/2014/main" id="{814A2A16-56CE-C33D-8F50-7FD28A076214}"/>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93" name="Text Box 53" hidden="1">
          <a:extLst>
            <a:ext uri="{FF2B5EF4-FFF2-40B4-BE49-F238E27FC236}">
              <a16:creationId xmlns:a16="http://schemas.microsoft.com/office/drawing/2014/main" id="{C0F847CA-881A-93F2-0F76-0580723B2A04}"/>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92" name="Text Box 52" hidden="1">
          <a:extLst>
            <a:ext uri="{FF2B5EF4-FFF2-40B4-BE49-F238E27FC236}">
              <a16:creationId xmlns:a16="http://schemas.microsoft.com/office/drawing/2014/main" id="{13277772-6854-AC24-6284-BB93AE7F09D1}"/>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91" name="Text Box 51" hidden="1">
          <a:extLst>
            <a:ext uri="{FF2B5EF4-FFF2-40B4-BE49-F238E27FC236}">
              <a16:creationId xmlns:a16="http://schemas.microsoft.com/office/drawing/2014/main" id="{C6B3F612-F072-F017-2A4C-044DA74B7C03}"/>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700" name="Text Box 60" hidden="1">
          <a:extLst>
            <a:ext uri="{FF2B5EF4-FFF2-40B4-BE49-F238E27FC236}">
              <a16:creationId xmlns:a16="http://schemas.microsoft.com/office/drawing/2014/main" id="{A9A57CF0-E9A9-9B55-FF16-23F194A8A81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99" name="Text Box 59" hidden="1">
          <a:extLst>
            <a:ext uri="{FF2B5EF4-FFF2-40B4-BE49-F238E27FC236}">
              <a16:creationId xmlns:a16="http://schemas.microsoft.com/office/drawing/2014/main" id="{24004578-4846-EB7F-0B1B-779164184523}"/>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98" name="Text Box 58" hidden="1">
          <a:extLst>
            <a:ext uri="{FF2B5EF4-FFF2-40B4-BE49-F238E27FC236}">
              <a16:creationId xmlns:a16="http://schemas.microsoft.com/office/drawing/2014/main" id="{00DF482C-BFEE-8AC2-D0E9-00581F967747}"/>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97" name="Text Box 57" hidden="1">
          <a:extLst>
            <a:ext uri="{FF2B5EF4-FFF2-40B4-BE49-F238E27FC236}">
              <a16:creationId xmlns:a16="http://schemas.microsoft.com/office/drawing/2014/main" id="{9BEC5A8A-18D8-2B7A-B07A-D444F76FA78B}"/>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96" name="Text Box 56" hidden="1">
          <a:extLst>
            <a:ext uri="{FF2B5EF4-FFF2-40B4-BE49-F238E27FC236}">
              <a16:creationId xmlns:a16="http://schemas.microsoft.com/office/drawing/2014/main" id="{353E3DC0-EDFD-0EB5-5995-A0F001928985}"/>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705" name="Text Box 65" hidden="1">
          <a:extLst>
            <a:ext uri="{FF2B5EF4-FFF2-40B4-BE49-F238E27FC236}">
              <a16:creationId xmlns:a16="http://schemas.microsoft.com/office/drawing/2014/main" id="{BCFF4B25-E5B9-AA5D-5229-68C68656CE84}"/>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704" name="Text Box 64" hidden="1">
          <a:extLst>
            <a:ext uri="{FF2B5EF4-FFF2-40B4-BE49-F238E27FC236}">
              <a16:creationId xmlns:a16="http://schemas.microsoft.com/office/drawing/2014/main" id="{F6DF3629-36EC-B614-EFDF-5ADCBC180F59}"/>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703" name="Text Box 63" hidden="1">
          <a:extLst>
            <a:ext uri="{FF2B5EF4-FFF2-40B4-BE49-F238E27FC236}">
              <a16:creationId xmlns:a16="http://schemas.microsoft.com/office/drawing/2014/main" id="{0CD58E68-BB3F-D49F-2387-D288C2A83DBB}"/>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702" name="Text Box 62" hidden="1">
          <a:extLst>
            <a:ext uri="{FF2B5EF4-FFF2-40B4-BE49-F238E27FC236}">
              <a16:creationId xmlns:a16="http://schemas.microsoft.com/office/drawing/2014/main" id="{FA89114C-2202-074B-7EE1-F85ED577DAC7}"/>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701" name="Text Box 61" hidden="1">
          <a:extLst>
            <a:ext uri="{FF2B5EF4-FFF2-40B4-BE49-F238E27FC236}">
              <a16:creationId xmlns:a16="http://schemas.microsoft.com/office/drawing/2014/main" id="{54E42347-F8C2-6406-C389-6C02F904E4FD}"/>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710" name="Text Box 70" hidden="1">
          <a:extLst>
            <a:ext uri="{FF2B5EF4-FFF2-40B4-BE49-F238E27FC236}">
              <a16:creationId xmlns:a16="http://schemas.microsoft.com/office/drawing/2014/main" id="{620D19D9-8941-59E1-21EB-D469DA596E55}"/>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709" name="Text Box 69" hidden="1">
          <a:extLst>
            <a:ext uri="{FF2B5EF4-FFF2-40B4-BE49-F238E27FC236}">
              <a16:creationId xmlns:a16="http://schemas.microsoft.com/office/drawing/2014/main" id="{E4F97E73-D075-DC68-01AC-D8C07C6B105E}"/>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708" name="Text Box 68" hidden="1">
          <a:extLst>
            <a:ext uri="{FF2B5EF4-FFF2-40B4-BE49-F238E27FC236}">
              <a16:creationId xmlns:a16="http://schemas.microsoft.com/office/drawing/2014/main" id="{6DD5055D-B86F-5DA6-59A7-11BE0FB6E3C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707" name="Text Box 67" hidden="1">
          <a:extLst>
            <a:ext uri="{FF2B5EF4-FFF2-40B4-BE49-F238E27FC236}">
              <a16:creationId xmlns:a16="http://schemas.microsoft.com/office/drawing/2014/main" id="{7B55DFC5-B27A-07CB-E0C3-31745AF1A2D6}"/>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706" name="Text Box 66" hidden="1">
          <a:extLst>
            <a:ext uri="{FF2B5EF4-FFF2-40B4-BE49-F238E27FC236}">
              <a16:creationId xmlns:a16="http://schemas.microsoft.com/office/drawing/2014/main" id="{EE1D9171-9370-117A-5484-661AD4B4CE1E}"/>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9669" name="Text Box 5" hidden="1">
          <a:extLst>
            <a:ext uri="{FF2B5EF4-FFF2-40B4-BE49-F238E27FC236}">
              <a16:creationId xmlns:a16="http://schemas.microsoft.com/office/drawing/2014/main" id="{DF34A5F2-FB6C-C7FE-24EF-249D04200524}"/>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9668" name="Text Box 4" hidden="1">
          <a:extLst>
            <a:ext uri="{FF2B5EF4-FFF2-40B4-BE49-F238E27FC236}">
              <a16:creationId xmlns:a16="http://schemas.microsoft.com/office/drawing/2014/main" id="{C4430639-9E3F-0874-38A2-AC70237CCAA3}"/>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9667" name="Text Box 3" hidden="1">
          <a:extLst>
            <a:ext uri="{FF2B5EF4-FFF2-40B4-BE49-F238E27FC236}">
              <a16:creationId xmlns:a16="http://schemas.microsoft.com/office/drawing/2014/main" id="{FCBAA3EA-1CBE-0631-2898-4BB3BCA8707C}"/>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9666" name="Text Box 2" hidden="1">
          <a:extLst>
            <a:ext uri="{FF2B5EF4-FFF2-40B4-BE49-F238E27FC236}">
              <a16:creationId xmlns:a16="http://schemas.microsoft.com/office/drawing/2014/main" id="{9B0B4A0F-2135-AE80-5492-5FA4D2E0BAFE}"/>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9665" name="Text Box 1" hidden="1">
          <a:extLst>
            <a:ext uri="{FF2B5EF4-FFF2-40B4-BE49-F238E27FC236}">
              <a16:creationId xmlns:a16="http://schemas.microsoft.com/office/drawing/2014/main" id="{F57C7DB4-C658-7B53-C185-CAEC2C20ADCF}"/>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9674" name="Text Box 10" hidden="1">
          <a:extLst>
            <a:ext uri="{FF2B5EF4-FFF2-40B4-BE49-F238E27FC236}">
              <a16:creationId xmlns:a16="http://schemas.microsoft.com/office/drawing/2014/main" id="{88709EC6-37A5-344A-C262-443DFB6285D1}"/>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9673" name="Text Box 9" hidden="1">
          <a:extLst>
            <a:ext uri="{FF2B5EF4-FFF2-40B4-BE49-F238E27FC236}">
              <a16:creationId xmlns:a16="http://schemas.microsoft.com/office/drawing/2014/main" id="{80DC9ADC-D829-E594-92CF-45EF0EA7BC0B}"/>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9672" name="Text Box 8" hidden="1">
          <a:extLst>
            <a:ext uri="{FF2B5EF4-FFF2-40B4-BE49-F238E27FC236}">
              <a16:creationId xmlns:a16="http://schemas.microsoft.com/office/drawing/2014/main" id="{B0B3E361-0521-5083-4A3E-876B49598DC1}"/>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9671" name="Text Box 7" hidden="1">
          <a:extLst>
            <a:ext uri="{FF2B5EF4-FFF2-40B4-BE49-F238E27FC236}">
              <a16:creationId xmlns:a16="http://schemas.microsoft.com/office/drawing/2014/main" id="{6B03BEDE-9F96-F085-4960-B602E304CADF}"/>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9670" name="Text Box 6" hidden="1">
          <a:extLst>
            <a:ext uri="{FF2B5EF4-FFF2-40B4-BE49-F238E27FC236}">
              <a16:creationId xmlns:a16="http://schemas.microsoft.com/office/drawing/2014/main" id="{342BDA0F-5AA2-33A5-D1F5-B80F5A3379C3}"/>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139700</xdr:colOff>
      <xdr:row>23</xdr:row>
      <xdr:rowOff>273050</xdr:rowOff>
    </xdr:from>
    <xdr:to>
      <xdr:col>3</xdr:col>
      <xdr:colOff>311150</xdr:colOff>
      <xdr:row>26</xdr:row>
      <xdr:rowOff>19050</xdr:rowOff>
    </xdr:to>
    <xdr:sp macro="" textlink="">
      <xdr:nvSpPr>
        <xdr:cNvPr id="369675" name="Text Box 11" hidden="1">
          <a:extLst>
            <a:ext uri="{FF2B5EF4-FFF2-40B4-BE49-F238E27FC236}">
              <a16:creationId xmlns:a16="http://schemas.microsoft.com/office/drawing/2014/main" id="{8078609D-5610-567E-6E52-638FF383D43F}"/>
            </a:ext>
          </a:extLst>
        </xdr:cNvPr>
        <xdr:cNvSpPr txBox="1">
          <a:spLocks noChangeArrowheads="1"/>
        </xdr:cNvSpPr>
      </xdr:nvSpPr>
      <xdr:spPr bwMode="auto">
        <a:xfrm>
          <a:off x="4870450" y="4864100"/>
          <a:ext cx="14287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9681" name="Text Box 17" hidden="1">
          <a:extLst>
            <a:ext uri="{FF2B5EF4-FFF2-40B4-BE49-F238E27FC236}">
              <a16:creationId xmlns:a16="http://schemas.microsoft.com/office/drawing/2014/main" id="{CFE26CDE-EFE4-B140-C3C8-3E35F7EE07E1}"/>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9680" name="Text Box 16" hidden="1">
          <a:extLst>
            <a:ext uri="{FF2B5EF4-FFF2-40B4-BE49-F238E27FC236}">
              <a16:creationId xmlns:a16="http://schemas.microsoft.com/office/drawing/2014/main" id="{1843826B-0AE8-CC59-385B-6D6E21A7D2D5}"/>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9679" name="Text Box 15" hidden="1">
          <a:extLst>
            <a:ext uri="{FF2B5EF4-FFF2-40B4-BE49-F238E27FC236}">
              <a16:creationId xmlns:a16="http://schemas.microsoft.com/office/drawing/2014/main" id="{16C002D6-6AEA-5D87-3FCB-5F6E3E26A1A7}"/>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9678" name="Text Box 14" hidden="1">
          <a:extLst>
            <a:ext uri="{FF2B5EF4-FFF2-40B4-BE49-F238E27FC236}">
              <a16:creationId xmlns:a16="http://schemas.microsoft.com/office/drawing/2014/main" id="{60A1CE44-8B28-B5FF-13A5-9D3C0961FC6F}"/>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9677" name="Text Box 13" hidden="1">
          <a:extLst>
            <a:ext uri="{FF2B5EF4-FFF2-40B4-BE49-F238E27FC236}">
              <a16:creationId xmlns:a16="http://schemas.microsoft.com/office/drawing/2014/main" id="{1FA4D7B1-7C98-01DC-5DF6-B0B8FCCA8E94}"/>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23</xdr:row>
      <xdr:rowOff>266700</xdr:rowOff>
    </xdr:from>
    <xdr:to>
      <xdr:col>3</xdr:col>
      <xdr:colOff>304800</xdr:colOff>
      <xdr:row>26</xdr:row>
      <xdr:rowOff>19050</xdr:rowOff>
    </xdr:to>
    <xdr:sp macro="" textlink="">
      <xdr:nvSpPr>
        <xdr:cNvPr id="369676" name="Text Box 12" hidden="1">
          <a:extLst>
            <a:ext uri="{FF2B5EF4-FFF2-40B4-BE49-F238E27FC236}">
              <a16:creationId xmlns:a16="http://schemas.microsoft.com/office/drawing/2014/main" id="{1FAD3B03-4033-608D-CD2A-991996A0C6E5}"/>
            </a:ext>
          </a:extLst>
        </xdr:cNvPr>
        <xdr:cNvSpPr txBox="1">
          <a:spLocks noChangeArrowheads="1"/>
        </xdr:cNvSpPr>
      </xdr:nvSpPr>
      <xdr:spPr bwMode="auto">
        <a:xfrm>
          <a:off x="4864100" y="4857750"/>
          <a:ext cx="14287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9687" name="Text Box 23" hidden="1">
          <a:extLst>
            <a:ext uri="{FF2B5EF4-FFF2-40B4-BE49-F238E27FC236}">
              <a16:creationId xmlns:a16="http://schemas.microsoft.com/office/drawing/2014/main" id="{03A337AB-F910-A012-AA13-1B784E958E9A}"/>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9686" name="Text Box 22" hidden="1">
          <a:extLst>
            <a:ext uri="{FF2B5EF4-FFF2-40B4-BE49-F238E27FC236}">
              <a16:creationId xmlns:a16="http://schemas.microsoft.com/office/drawing/2014/main" id="{038B49EC-39AA-D0F6-494F-E8A5C905343D}"/>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9685" name="Text Box 21" hidden="1">
          <a:extLst>
            <a:ext uri="{FF2B5EF4-FFF2-40B4-BE49-F238E27FC236}">
              <a16:creationId xmlns:a16="http://schemas.microsoft.com/office/drawing/2014/main" id="{65C452BB-9A8A-AC70-21AF-EDFD3233DE41}"/>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9684" name="Text Box 20" hidden="1">
          <a:extLst>
            <a:ext uri="{FF2B5EF4-FFF2-40B4-BE49-F238E27FC236}">
              <a16:creationId xmlns:a16="http://schemas.microsoft.com/office/drawing/2014/main" id="{08327114-7EA9-FC5F-840A-D6DBF1C44631}"/>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9683" name="Text Box 19" hidden="1">
          <a:extLst>
            <a:ext uri="{FF2B5EF4-FFF2-40B4-BE49-F238E27FC236}">
              <a16:creationId xmlns:a16="http://schemas.microsoft.com/office/drawing/2014/main" id="{251D830C-E06E-606D-7130-C95C0B44C172}"/>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23</xdr:row>
      <xdr:rowOff>266700</xdr:rowOff>
    </xdr:from>
    <xdr:to>
      <xdr:col>3</xdr:col>
      <xdr:colOff>304800</xdr:colOff>
      <xdr:row>26</xdr:row>
      <xdr:rowOff>19050</xdr:rowOff>
    </xdr:to>
    <xdr:sp macro="" textlink="">
      <xdr:nvSpPr>
        <xdr:cNvPr id="369682" name="Text Box 18" hidden="1">
          <a:extLst>
            <a:ext uri="{FF2B5EF4-FFF2-40B4-BE49-F238E27FC236}">
              <a16:creationId xmlns:a16="http://schemas.microsoft.com/office/drawing/2014/main" id="{0B84B283-A18C-2335-2A5B-56AA468E20E8}"/>
            </a:ext>
          </a:extLst>
        </xdr:cNvPr>
        <xdr:cNvSpPr txBox="1">
          <a:spLocks noChangeArrowheads="1"/>
        </xdr:cNvSpPr>
      </xdr:nvSpPr>
      <xdr:spPr bwMode="auto">
        <a:xfrm>
          <a:off x="4864100" y="4857750"/>
          <a:ext cx="14287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9693" name="Text Box 29" hidden="1">
          <a:extLst>
            <a:ext uri="{FF2B5EF4-FFF2-40B4-BE49-F238E27FC236}">
              <a16:creationId xmlns:a16="http://schemas.microsoft.com/office/drawing/2014/main" id="{36B09F75-84FC-D8EB-CDF1-40FD5DECE990}"/>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9692" name="Text Box 28" hidden="1">
          <a:extLst>
            <a:ext uri="{FF2B5EF4-FFF2-40B4-BE49-F238E27FC236}">
              <a16:creationId xmlns:a16="http://schemas.microsoft.com/office/drawing/2014/main" id="{4CCA120D-BB93-F0E9-3F9F-312A23304B38}"/>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9691" name="Text Box 27" hidden="1">
          <a:extLst>
            <a:ext uri="{FF2B5EF4-FFF2-40B4-BE49-F238E27FC236}">
              <a16:creationId xmlns:a16="http://schemas.microsoft.com/office/drawing/2014/main" id="{A54C6354-93A1-D989-CF4F-BA6792C9FD26}"/>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9690" name="Text Box 26" hidden="1">
          <a:extLst>
            <a:ext uri="{FF2B5EF4-FFF2-40B4-BE49-F238E27FC236}">
              <a16:creationId xmlns:a16="http://schemas.microsoft.com/office/drawing/2014/main" id="{49758871-A0F2-36FB-CE67-A5D68147D417}"/>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9689" name="Text Box 25" hidden="1">
          <a:extLst>
            <a:ext uri="{FF2B5EF4-FFF2-40B4-BE49-F238E27FC236}">
              <a16:creationId xmlns:a16="http://schemas.microsoft.com/office/drawing/2014/main" id="{CA085CCE-4ED4-D02D-4B44-702D5F81EA2F}"/>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23</xdr:row>
      <xdr:rowOff>266700</xdr:rowOff>
    </xdr:from>
    <xdr:to>
      <xdr:col>3</xdr:col>
      <xdr:colOff>304800</xdr:colOff>
      <xdr:row>26</xdr:row>
      <xdr:rowOff>19050</xdr:rowOff>
    </xdr:to>
    <xdr:sp macro="" textlink="">
      <xdr:nvSpPr>
        <xdr:cNvPr id="369688" name="Text Box 24" hidden="1">
          <a:extLst>
            <a:ext uri="{FF2B5EF4-FFF2-40B4-BE49-F238E27FC236}">
              <a16:creationId xmlns:a16="http://schemas.microsoft.com/office/drawing/2014/main" id="{776DC2D4-0BD2-CEAF-A249-908ED88A1805}"/>
            </a:ext>
          </a:extLst>
        </xdr:cNvPr>
        <xdr:cNvSpPr txBox="1">
          <a:spLocks noChangeArrowheads="1"/>
        </xdr:cNvSpPr>
      </xdr:nvSpPr>
      <xdr:spPr bwMode="auto">
        <a:xfrm>
          <a:off x="4864100" y="4857750"/>
          <a:ext cx="14287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9699" name="Text Box 35" hidden="1">
          <a:extLst>
            <a:ext uri="{FF2B5EF4-FFF2-40B4-BE49-F238E27FC236}">
              <a16:creationId xmlns:a16="http://schemas.microsoft.com/office/drawing/2014/main" id="{C009AF1E-E101-64EC-C8BE-4CAA77CC58B1}"/>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9698" name="Text Box 34" hidden="1">
          <a:extLst>
            <a:ext uri="{FF2B5EF4-FFF2-40B4-BE49-F238E27FC236}">
              <a16:creationId xmlns:a16="http://schemas.microsoft.com/office/drawing/2014/main" id="{193FCC01-F7AC-7FA3-43CF-752FF4E72D85}"/>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9697" name="Text Box 33" hidden="1">
          <a:extLst>
            <a:ext uri="{FF2B5EF4-FFF2-40B4-BE49-F238E27FC236}">
              <a16:creationId xmlns:a16="http://schemas.microsoft.com/office/drawing/2014/main" id="{0EA09CC2-C053-FE1C-A130-AED6FDDD63E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9696" name="Text Box 32" hidden="1">
          <a:extLst>
            <a:ext uri="{FF2B5EF4-FFF2-40B4-BE49-F238E27FC236}">
              <a16:creationId xmlns:a16="http://schemas.microsoft.com/office/drawing/2014/main" id="{C991E4B6-ED8B-3A7B-F1AF-F5B0E7B53260}"/>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9695" name="Text Box 31" hidden="1">
          <a:extLst>
            <a:ext uri="{FF2B5EF4-FFF2-40B4-BE49-F238E27FC236}">
              <a16:creationId xmlns:a16="http://schemas.microsoft.com/office/drawing/2014/main" id="{70B22433-69D2-9D51-1263-19B9818E4F96}"/>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23</xdr:row>
      <xdr:rowOff>266700</xdr:rowOff>
    </xdr:from>
    <xdr:to>
      <xdr:col>3</xdr:col>
      <xdr:colOff>304800</xdr:colOff>
      <xdr:row>26</xdr:row>
      <xdr:rowOff>19050</xdr:rowOff>
    </xdr:to>
    <xdr:sp macro="" textlink="">
      <xdr:nvSpPr>
        <xdr:cNvPr id="369694" name="Text Box 30" hidden="1">
          <a:extLst>
            <a:ext uri="{FF2B5EF4-FFF2-40B4-BE49-F238E27FC236}">
              <a16:creationId xmlns:a16="http://schemas.microsoft.com/office/drawing/2014/main" id="{707C21F4-2022-EEED-33FD-285FD446C0E6}"/>
            </a:ext>
          </a:extLst>
        </xdr:cNvPr>
        <xdr:cNvSpPr txBox="1">
          <a:spLocks noChangeArrowheads="1"/>
        </xdr:cNvSpPr>
      </xdr:nvSpPr>
      <xdr:spPr bwMode="auto">
        <a:xfrm>
          <a:off x="4864100" y="4857750"/>
          <a:ext cx="14287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162288</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218440</xdr:colOff>
      <xdr:row>59</xdr:row>
      <xdr:rowOff>164193</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104140</xdr:rowOff>
    </xdr:from>
    <xdr:to>
      <xdr:col>21</xdr:col>
      <xdr:colOff>218440</xdr:colOff>
      <xdr:row>21</xdr:row>
      <xdr:rowOff>86360</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164193</xdr:rowOff>
    </xdr:from>
    <xdr:to>
      <xdr:col>21</xdr:col>
      <xdr:colOff>218440</xdr:colOff>
      <xdr:row>59</xdr:row>
      <xdr:rowOff>162288</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86360</xdr:rowOff>
    </xdr:from>
    <xdr:to>
      <xdr:col>21</xdr:col>
      <xdr:colOff>218440</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200660</xdr:colOff>
      <xdr:row>59</xdr:row>
      <xdr:rowOff>162288</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200660</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162560</xdr:rowOff>
    </xdr:from>
    <xdr:to>
      <xdr:col>22</xdr:col>
      <xdr:colOff>200660</xdr:colOff>
      <xdr:row>46</xdr:row>
      <xdr:rowOff>10160</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141787</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140970</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217170</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217170</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217170</xdr:colOff>
      <xdr:row>66</xdr:row>
      <xdr:rowOff>140970</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217170</xdr:colOff>
      <xdr:row>91</xdr:row>
      <xdr:rowOff>122827</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100" name="Text Box 148" hidden="1">
          <a:extLst>
            <a:ext uri="{FF2B5EF4-FFF2-40B4-BE49-F238E27FC236}">
              <a16:creationId xmlns:a16="http://schemas.microsoft.com/office/drawing/2014/main" id="{267AD045-E19C-460B-8DB7-EDA208E9E283}"/>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9" name="Text Box 147" hidden="1">
          <a:extLst>
            <a:ext uri="{FF2B5EF4-FFF2-40B4-BE49-F238E27FC236}">
              <a16:creationId xmlns:a16="http://schemas.microsoft.com/office/drawing/2014/main" id="{A5F51187-2A6D-4057-B784-93C3724BBFEE}"/>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8" name="Text Box 146" hidden="1">
          <a:extLst>
            <a:ext uri="{FF2B5EF4-FFF2-40B4-BE49-F238E27FC236}">
              <a16:creationId xmlns:a16="http://schemas.microsoft.com/office/drawing/2014/main" id="{45574422-0D0A-4DDF-A841-D652B1B1F0E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7" name="Text Box 145" hidden="1">
          <a:extLst>
            <a:ext uri="{FF2B5EF4-FFF2-40B4-BE49-F238E27FC236}">
              <a16:creationId xmlns:a16="http://schemas.microsoft.com/office/drawing/2014/main" id="{580F0238-350A-48EB-8396-7F2C8F9A944D}"/>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6" name="Text Box 144" hidden="1">
          <a:extLst>
            <a:ext uri="{FF2B5EF4-FFF2-40B4-BE49-F238E27FC236}">
              <a16:creationId xmlns:a16="http://schemas.microsoft.com/office/drawing/2014/main" id="{2FE11712-1A25-43D8-B7D7-666E1AD542C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54101" name="Text Box 149" hidden="1">
          <a:extLst>
            <a:ext uri="{FF2B5EF4-FFF2-40B4-BE49-F238E27FC236}">
              <a16:creationId xmlns:a16="http://schemas.microsoft.com/office/drawing/2014/main" id="{B845E3A9-5C60-4BEC-93B5-67F90BD197ED}"/>
            </a:ext>
          </a:extLst>
        </xdr:cNvPr>
        <xdr:cNvSpPr txBox="1">
          <a:spLocks noChangeArrowheads="1"/>
        </xdr:cNvSpPr>
      </xdr:nvSpPr>
      <xdr:spPr bwMode="auto">
        <a:xfrm>
          <a:off x="13277850" y="3467100"/>
          <a:ext cx="1285875"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54102" name="Text Box 150" hidden="1">
          <a:extLst>
            <a:ext uri="{FF2B5EF4-FFF2-40B4-BE49-F238E27FC236}">
              <a16:creationId xmlns:a16="http://schemas.microsoft.com/office/drawing/2014/main" id="{9C36E2F1-F551-41AB-9986-3FCDBFAA6FC0}"/>
            </a:ext>
          </a:extLst>
        </xdr:cNvPr>
        <xdr:cNvSpPr txBox="1">
          <a:spLocks noChangeArrowheads="1"/>
        </xdr:cNvSpPr>
      </xdr:nvSpPr>
      <xdr:spPr bwMode="auto">
        <a:xfrm>
          <a:off x="4152900" y="461010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43" name="Text Box 7" hidden="1">
          <a:extLst>
            <a:ext uri="{FF2B5EF4-FFF2-40B4-BE49-F238E27FC236}">
              <a16:creationId xmlns:a16="http://schemas.microsoft.com/office/drawing/2014/main" id="{EBBB303D-AC5F-485A-A6E2-82711D12A59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2" name="Text Box 6" hidden="1">
          <a:extLst>
            <a:ext uri="{FF2B5EF4-FFF2-40B4-BE49-F238E27FC236}">
              <a16:creationId xmlns:a16="http://schemas.microsoft.com/office/drawing/2014/main" id="{5C0D1B10-EAFE-4D39-8E28-6DEB60D2A96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1" name="Text Box 5" hidden="1">
          <a:extLst>
            <a:ext uri="{FF2B5EF4-FFF2-40B4-BE49-F238E27FC236}">
              <a16:creationId xmlns:a16="http://schemas.microsoft.com/office/drawing/2014/main" id="{69F13E04-3342-40C1-9D7E-8E1079D86B78}"/>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0" name="Text Box 4" hidden="1">
          <a:extLst>
            <a:ext uri="{FF2B5EF4-FFF2-40B4-BE49-F238E27FC236}">
              <a16:creationId xmlns:a16="http://schemas.microsoft.com/office/drawing/2014/main" id="{07A935C9-BE0D-458D-A600-9B583407B85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39" name="Text Box 3" hidden="1">
          <a:extLst>
            <a:ext uri="{FF2B5EF4-FFF2-40B4-BE49-F238E27FC236}">
              <a16:creationId xmlns:a16="http://schemas.microsoft.com/office/drawing/2014/main" id="{3AAE20C7-A6B6-459B-BE53-9F93A3BA409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38" name="Text Box 2" hidden="1">
          <a:extLst>
            <a:ext uri="{FF2B5EF4-FFF2-40B4-BE49-F238E27FC236}">
              <a16:creationId xmlns:a16="http://schemas.microsoft.com/office/drawing/2014/main" id="{D8334C36-D5AA-4B76-97A1-99383F1B8DDC}"/>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37" name="Text Box 1" hidden="1">
          <a:extLst>
            <a:ext uri="{FF2B5EF4-FFF2-40B4-BE49-F238E27FC236}">
              <a16:creationId xmlns:a16="http://schemas.microsoft.com/office/drawing/2014/main" id="{AB841CCE-BBC4-4B41-ADB5-C95C4D907038}"/>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0" name="Text Box 14" hidden="1">
          <a:extLst>
            <a:ext uri="{FF2B5EF4-FFF2-40B4-BE49-F238E27FC236}">
              <a16:creationId xmlns:a16="http://schemas.microsoft.com/office/drawing/2014/main" id="{52A09CB4-EFFF-41F5-9139-056B5107BDD8}"/>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9" name="Text Box 13" hidden="1">
          <a:extLst>
            <a:ext uri="{FF2B5EF4-FFF2-40B4-BE49-F238E27FC236}">
              <a16:creationId xmlns:a16="http://schemas.microsoft.com/office/drawing/2014/main" id="{1EFE681B-9B3B-4A02-A50E-67746760D82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8" name="Text Box 12" hidden="1">
          <a:extLst>
            <a:ext uri="{FF2B5EF4-FFF2-40B4-BE49-F238E27FC236}">
              <a16:creationId xmlns:a16="http://schemas.microsoft.com/office/drawing/2014/main" id="{D6D698DA-53C1-4D9B-9392-A195199BD6B6}"/>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7" name="Text Box 11" hidden="1">
          <a:extLst>
            <a:ext uri="{FF2B5EF4-FFF2-40B4-BE49-F238E27FC236}">
              <a16:creationId xmlns:a16="http://schemas.microsoft.com/office/drawing/2014/main" id="{0D66910D-A92D-48C8-A871-89DED9F9A486}"/>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46" name="Text Box 10" hidden="1">
          <a:extLst>
            <a:ext uri="{FF2B5EF4-FFF2-40B4-BE49-F238E27FC236}">
              <a16:creationId xmlns:a16="http://schemas.microsoft.com/office/drawing/2014/main" id="{B8738D37-CD51-471D-9512-C93AA9104166}"/>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45" name="Text Box 9" hidden="1">
          <a:extLst>
            <a:ext uri="{FF2B5EF4-FFF2-40B4-BE49-F238E27FC236}">
              <a16:creationId xmlns:a16="http://schemas.microsoft.com/office/drawing/2014/main" id="{4E92A4C5-B999-45A5-877E-EE02EC339154}"/>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44" name="Text Box 8" hidden="1">
          <a:extLst>
            <a:ext uri="{FF2B5EF4-FFF2-40B4-BE49-F238E27FC236}">
              <a16:creationId xmlns:a16="http://schemas.microsoft.com/office/drawing/2014/main" id="{7AD08E4D-CC64-4872-AFB5-074BB8940FFB}"/>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7" name="Text Box 21" hidden="1">
          <a:extLst>
            <a:ext uri="{FF2B5EF4-FFF2-40B4-BE49-F238E27FC236}">
              <a16:creationId xmlns:a16="http://schemas.microsoft.com/office/drawing/2014/main" id="{BD52148A-2AEA-4F95-8C9D-AD4EE931EC6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56" name="Text Box 20" hidden="1">
          <a:extLst>
            <a:ext uri="{FF2B5EF4-FFF2-40B4-BE49-F238E27FC236}">
              <a16:creationId xmlns:a16="http://schemas.microsoft.com/office/drawing/2014/main" id="{CEDCEA6F-B433-455B-98AE-D7D0D2DD26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55" name="Text Box 19" hidden="1">
          <a:extLst>
            <a:ext uri="{FF2B5EF4-FFF2-40B4-BE49-F238E27FC236}">
              <a16:creationId xmlns:a16="http://schemas.microsoft.com/office/drawing/2014/main" id="{8E543D30-2C23-453B-B07F-6166C6505D3B}"/>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54" name="Text Box 18" hidden="1">
          <a:extLst>
            <a:ext uri="{FF2B5EF4-FFF2-40B4-BE49-F238E27FC236}">
              <a16:creationId xmlns:a16="http://schemas.microsoft.com/office/drawing/2014/main" id="{937A281D-879E-4DBE-98DC-FCC2A0308CC1}"/>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53" name="Text Box 17" hidden="1">
          <a:extLst>
            <a:ext uri="{FF2B5EF4-FFF2-40B4-BE49-F238E27FC236}">
              <a16:creationId xmlns:a16="http://schemas.microsoft.com/office/drawing/2014/main" id="{4AFAC872-FE66-45CC-AE1B-9FA29EA3FA76}"/>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2" name="Text Box 16" hidden="1">
          <a:extLst>
            <a:ext uri="{FF2B5EF4-FFF2-40B4-BE49-F238E27FC236}">
              <a16:creationId xmlns:a16="http://schemas.microsoft.com/office/drawing/2014/main" id="{FC2FF6BA-F342-423F-91DC-659BAD8F1716}"/>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51" name="Text Box 15" hidden="1">
          <a:extLst>
            <a:ext uri="{FF2B5EF4-FFF2-40B4-BE49-F238E27FC236}">
              <a16:creationId xmlns:a16="http://schemas.microsoft.com/office/drawing/2014/main" id="{DA422A58-A8CF-4D40-8123-40188321A1B8}"/>
            </a:ext>
          </a:extLst>
        </xdr:cNvPr>
        <xdr:cNvSpPr txBox="1">
          <a:spLocks noChangeArrowheads="1"/>
        </xdr:cNvSpPr>
      </xdr:nvSpPr>
      <xdr:spPr bwMode="auto">
        <a:xfrm>
          <a:off x="4311650" y="45212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64" name="Text Box 28" hidden="1">
          <a:extLst>
            <a:ext uri="{FF2B5EF4-FFF2-40B4-BE49-F238E27FC236}">
              <a16:creationId xmlns:a16="http://schemas.microsoft.com/office/drawing/2014/main" id="{07790349-9075-4DAF-A43F-89D366BE94A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63" name="Text Box 27" hidden="1">
          <a:extLst>
            <a:ext uri="{FF2B5EF4-FFF2-40B4-BE49-F238E27FC236}">
              <a16:creationId xmlns:a16="http://schemas.microsoft.com/office/drawing/2014/main" id="{E786916D-8441-47BC-9F3B-766F77CB6AF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2" name="Text Box 26" hidden="1">
          <a:extLst>
            <a:ext uri="{FF2B5EF4-FFF2-40B4-BE49-F238E27FC236}">
              <a16:creationId xmlns:a16="http://schemas.microsoft.com/office/drawing/2014/main" id="{C5B50B6D-F040-4F29-82E6-0A31907B694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1" name="Text Box 25" hidden="1">
          <a:extLst>
            <a:ext uri="{FF2B5EF4-FFF2-40B4-BE49-F238E27FC236}">
              <a16:creationId xmlns:a16="http://schemas.microsoft.com/office/drawing/2014/main" id="{F51E5377-DDDE-4F51-92E8-21C0DA8E3A8D}"/>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0" name="Text Box 24" hidden="1">
          <a:extLst>
            <a:ext uri="{FF2B5EF4-FFF2-40B4-BE49-F238E27FC236}">
              <a16:creationId xmlns:a16="http://schemas.microsoft.com/office/drawing/2014/main" id="{C703E4A6-9E25-4D04-972D-57FA69433225}"/>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9" name="Text Box 23" hidden="1">
          <a:extLst>
            <a:ext uri="{FF2B5EF4-FFF2-40B4-BE49-F238E27FC236}">
              <a16:creationId xmlns:a16="http://schemas.microsoft.com/office/drawing/2014/main" id="{12CD0997-6DD6-4FAB-ADDB-83A7678A0821}"/>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58" name="Text Box 22" hidden="1">
          <a:extLst>
            <a:ext uri="{FF2B5EF4-FFF2-40B4-BE49-F238E27FC236}">
              <a16:creationId xmlns:a16="http://schemas.microsoft.com/office/drawing/2014/main" id="{323A8572-BA11-41EB-AEA5-0ED70BF735C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71" name="Text Box 35" hidden="1">
          <a:extLst>
            <a:ext uri="{FF2B5EF4-FFF2-40B4-BE49-F238E27FC236}">
              <a16:creationId xmlns:a16="http://schemas.microsoft.com/office/drawing/2014/main" id="{EDC7B370-07FA-4217-8E9A-F68039133C32}"/>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70" name="Text Box 34" hidden="1">
          <a:extLst>
            <a:ext uri="{FF2B5EF4-FFF2-40B4-BE49-F238E27FC236}">
              <a16:creationId xmlns:a16="http://schemas.microsoft.com/office/drawing/2014/main" id="{C5E75BA1-63C9-496F-ABE3-6D8FF467D0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9" name="Text Box 33" hidden="1">
          <a:extLst>
            <a:ext uri="{FF2B5EF4-FFF2-40B4-BE49-F238E27FC236}">
              <a16:creationId xmlns:a16="http://schemas.microsoft.com/office/drawing/2014/main" id="{DC7CBC6F-598C-4FA0-B12B-F4BFF43F833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8" name="Text Box 32" hidden="1">
          <a:extLst>
            <a:ext uri="{FF2B5EF4-FFF2-40B4-BE49-F238E27FC236}">
              <a16:creationId xmlns:a16="http://schemas.microsoft.com/office/drawing/2014/main" id="{9FEC78B4-40E2-41B9-B74C-CA0E75B2BF6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7" name="Text Box 31" hidden="1">
          <a:extLst>
            <a:ext uri="{FF2B5EF4-FFF2-40B4-BE49-F238E27FC236}">
              <a16:creationId xmlns:a16="http://schemas.microsoft.com/office/drawing/2014/main" id="{7A2608E9-F2CE-4175-8C8D-FA164EFF04B3}"/>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66" name="Text Box 30" hidden="1">
          <a:extLst>
            <a:ext uri="{FF2B5EF4-FFF2-40B4-BE49-F238E27FC236}">
              <a16:creationId xmlns:a16="http://schemas.microsoft.com/office/drawing/2014/main" id="{D77672D6-8958-4953-A3C4-4F14FAF149BD}"/>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65" name="Text Box 29" hidden="1">
          <a:extLst>
            <a:ext uri="{FF2B5EF4-FFF2-40B4-BE49-F238E27FC236}">
              <a16:creationId xmlns:a16="http://schemas.microsoft.com/office/drawing/2014/main" id="{D2A5A4BA-7758-47CC-BE4D-2E642E6AC431}"/>
            </a:ext>
          </a:extLst>
        </xdr:cNvPr>
        <xdr:cNvSpPr txBox="1">
          <a:spLocks noChangeArrowheads="1"/>
        </xdr:cNvSpPr>
      </xdr:nvSpPr>
      <xdr:spPr bwMode="auto">
        <a:xfrm>
          <a:off x="4133850" y="46101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1" name="Text Box 7" hidden="1">
          <a:extLst>
            <a:ext uri="{FF2B5EF4-FFF2-40B4-BE49-F238E27FC236}">
              <a16:creationId xmlns:a16="http://schemas.microsoft.com/office/drawing/2014/main" id="{E9FE1F2A-479B-4627-8716-B98DE89BB14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0" name="Text Box 6" hidden="1">
          <a:extLst>
            <a:ext uri="{FF2B5EF4-FFF2-40B4-BE49-F238E27FC236}">
              <a16:creationId xmlns:a16="http://schemas.microsoft.com/office/drawing/2014/main" id="{D754893C-011F-4CE3-B78A-C820BDDB8CAC}"/>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29" name="Text Box 5" hidden="1">
          <a:extLst>
            <a:ext uri="{FF2B5EF4-FFF2-40B4-BE49-F238E27FC236}">
              <a16:creationId xmlns:a16="http://schemas.microsoft.com/office/drawing/2014/main" id="{82F818F6-1797-4049-8941-4BC304CB26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28" name="Text Box 4" hidden="1">
          <a:extLst>
            <a:ext uri="{FF2B5EF4-FFF2-40B4-BE49-F238E27FC236}">
              <a16:creationId xmlns:a16="http://schemas.microsoft.com/office/drawing/2014/main" id="{F493FA09-7EEF-4B91-8749-7B0CE2902AA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27" name="Text Box 3" hidden="1">
          <a:extLst>
            <a:ext uri="{FF2B5EF4-FFF2-40B4-BE49-F238E27FC236}">
              <a16:creationId xmlns:a16="http://schemas.microsoft.com/office/drawing/2014/main" id="{8BB226C7-E080-41A1-A0EB-38AB6B9024D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25" name="Text Box 1" hidden="1">
          <a:extLst>
            <a:ext uri="{FF2B5EF4-FFF2-40B4-BE49-F238E27FC236}">
              <a16:creationId xmlns:a16="http://schemas.microsoft.com/office/drawing/2014/main" id="{8140F6BE-550F-4415-8DCF-E202EE1C7A5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95250</xdr:rowOff>
    </xdr:from>
    <xdr:to>
      <xdr:col>24</xdr:col>
      <xdr:colOff>76200</xdr:colOff>
      <xdr:row>22</xdr:row>
      <xdr:rowOff>152400</xdr:rowOff>
    </xdr:to>
    <xdr:sp macro="" textlink="">
      <xdr:nvSpPr>
        <xdr:cNvPr id="308232" name="Text Box 8" hidden="1">
          <a:extLst>
            <a:ext uri="{FF2B5EF4-FFF2-40B4-BE49-F238E27FC236}">
              <a16:creationId xmlns:a16="http://schemas.microsoft.com/office/drawing/2014/main" id="{21E35360-8BF2-4B74-A7EE-4DE918FCFA31}"/>
            </a:ext>
          </a:extLst>
        </xdr:cNvPr>
        <xdr:cNvSpPr txBox="1">
          <a:spLocks noChangeArrowheads="1"/>
        </xdr:cNvSpPr>
      </xdr:nvSpPr>
      <xdr:spPr bwMode="auto">
        <a:xfrm>
          <a:off x="13830300" y="339725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9" name="Text Box 15" hidden="1">
          <a:extLst>
            <a:ext uri="{FF2B5EF4-FFF2-40B4-BE49-F238E27FC236}">
              <a16:creationId xmlns:a16="http://schemas.microsoft.com/office/drawing/2014/main" id="{5B50519B-5F37-47B5-BEF4-5A7A5DBF9D9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8" name="Text Box 14" hidden="1">
          <a:extLst>
            <a:ext uri="{FF2B5EF4-FFF2-40B4-BE49-F238E27FC236}">
              <a16:creationId xmlns:a16="http://schemas.microsoft.com/office/drawing/2014/main" id="{4CC1CFAC-8CB3-434D-8B0D-CF3BFB23DD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37" name="Text Box 13" hidden="1">
          <a:extLst>
            <a:ext uri="{FF2B5EF4-FFF2-40B4-BE49-F238E27FC236}">
              <a16:creationId xmlns:a16="http://schemas.microsoft.com/office/drawing/2014/main" id="{8A180721-078E-40A8-8E8A-213BF69B6DF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36" name="Text Box 12" hidden="1">
          <a:extLst>
            <a:ext uri="{FF2B5EF4-FFF2-40B4-BE49-F238E27FC236}">
              <a16:creationId xmlns:a16="http://schemas.microsoft.com/office/drawing/2014/main" id="{81485811-463F-4869-B39D-4B68E1DEEB15}"/>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35" name="Text Box 11" hidden="1">
          <a:extLst>
            <a:ext uri="{FF2B5EF4-FFF2-40B4-BE49-F238E27FC236}">
              <a16:creationId xmlns:a16="http://schemas.microsoft.com/office/drawing/2014/main" id="{A433A5E4-2937-46DD-AD06-F5CDB52DB2A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34" name="Text Box 10" hidden="1">
          <a:extLst>
            <a:ext uri="{FF2B5EF4-FFF2-40B4-BE49-F238E27FC236}">
              <a16:creationId xmlns:a16="http://schemas.microsoft.com/office/drawing/2014/main" id="{1C0FE9ED-D9A1-4B0D-ADE3-386F730B0E23}"/>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33" name="Text Box 9" hidden="1">
          <a:extLst>
            <a:ext uri="{FF2B5EF4-FFF2-40B4-BE49-F238E27FC236}">
              <a16:creationId xmlns:a16="http://schemas.microsoft.com/office/drawing/2014/main" id="{C224F7C9-8374-4B3C-8FE4-2552A3F81144}"/>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46" name="Text Box 22" hidden="1">
          <a:extLst>
            <a:ext uri="{FF2B5EF4-FFF2-40B4-BE49-F238E27FC236}">
              <a16:creationId xmlns:a16="http://schemas.microsoft.com/office/drawing/2014/main" id="{3D2F50B1-2095-F9F4-DB52-34550233A314}"/>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45" name="Text Box 21" hidden="1">
          <a:extLst>
            <a:ext uri="{FF2B5EF4-FFF2-40B4-BE49-F238E27FC236}">
              <a16:creationId xmlns:a16="http://schemas.microsoft.com/office/drawing/2014/main" id="{02849EEE-C552-9570-73D8-A6E5B9E608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44" name="Text Box 20" hidden="1">
          <a:extLst>
            <a:ext uri="{FF2B5EF4-FFF2-40B4-BE49-F238E27FC236}">
              <a16:creationId xmlns:a16="http://schemas.microsoft.com/office/drawing/2014/main" id="{CB071007-0C6E-AF32-17AD-9D8D93C209A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43" name="Text Box 19" hidden="1">
          <a:extLst>
            <a:ext uri="{FF2B5EF4-FFF2-40B4-BE49-F238E27FC236}">
              <a16:creationId xmlns:a16="http://schemas.microsoft.com/office/drawing/2014/main" id="{E873B2B1-A291-499A-9E76-70A57E16EB6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2" name="Text Box 18" hidden="1">
          <a:extLst>
            <a:ext uri="{FF2B5EF4-FFF2-40B4-BE49-F238E27FC236}">
              <a16:creationId xmlns:a16="http://schemas.microsoft.com/office/drawing/2014/main" id="{7C470496-C317-79F2-8536-17CEB793CEA1}"/>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1" name="Text Box 17" hidden="1">
          <a:extLst>
            <a:ext uri="{FF2B5EF4-FFF2-40B4-BE49-F238E27FC236}">
              <a16:creationId xmlns:a16="http://schemas.microsoft.com/office/drawing/2014/main" id="{3F1547B7-A6E2-B856-6B0B-12F4166418FA}"/>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0" name="Text Box 16" hidden="1">
          <a:extLst>
            <a:ext uri="{FF2B5EF4-FFF2-40B4-BE49-F238E27FC236}">
              <a16:creationId xmlns:a16="http://schemas.microsoft.com/office/drawing/2014/main" id="{E59E7736-E1D4-B843-9FD2-3658985925AC}"/>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53" name="Text Box 29" hidden="1">
          <a:extLst>
            <a:ext uri="{FF2B5EF4-FFF2-40B4-BE49-F238E27FC236}">
              <a16:creationId xmlns:a16="http://schemas.microsoft.com/office/drawing/2014/main" id="{896F0F55-B470-09F1-AB0A-78F6D2C640B9}"/>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52" name="Text Box 28" hidden="1">
          <a:extLst>
            <a:ext uri="{FF2B5EF4-FFF2-40B4-BE49-F238E27FC236}">
              <a16:creationId xmlns:a16="http://schemas.microsoft.com/office/drawing/2014/main" id="{DCDB863C-D897-4742-BF1C-8EF93A8CC55E}"/>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51" name="Text Box 27" hidden="1">
          <a:extLst>
            <a:ext uri="{FF2B5EF4-FFF2-40B4-BE49-F238E27FC236}">
              <a16:creationId xmlns:a16="http://schemas.microsoft.com/office/drawing/2014/main" id="{CF6EE5EB-EDD0-5307-EDA5-14ABA59ED62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50" name="Text Box 26" hidden="1">
          <a:extLst>
            <a:ext uri="{FF2B5EF4-FFF2-40B4-BE49-F238E27FC236}">
              <a16:creationId xmlns:a16="http://schemas.microsoft.com/office/drawing/2014/main" id="{660659E3-1935-A713-923E-4765B9CBB8B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9" name="Text Box 25" hidden="1">
          <a:extLst>
            <a:ext uri="{FF2B5EF4-FFF2-40B4-BE49-F238E27FC236}">
              <a16:creationId xmlns:a16="http://schemas.microsoft.com/office/drawing/2014/main" id="{0AAEA95A-AFBE-16FE-A35E-B4A6AFD60A9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8" name="Text Box 24" hidden="1">
          <a:extLst>
            <a:ext uri="{FF2B5EF4-FFF2-40B4-BE49-F238E27FC236}">
              <a16:creationId xmlns:a16="http://schemas.microsoft.com/office/drawing/2014/main" id="{BEA3989D-E1F5-089F-939B-3A0409161E90}"/>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7" name="Text Box 23" hidden="1">
          <a:extLst>
            <a:ext uri="{FF2B5EF4-FFF2-40B4-BE49-F238E27FC236}">
              <a16:creationId xmlns:a16="http://schemas.microsoft.com/office/drawing/2014/main" id="{5E09549C-F6E8-3605-45F7-AF2BC70CE20B}"/>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08254" name="Text Box 30" hidden="1">
          <a:extLst>
            <a:ext uri="{FF2B5EF4-FFF2-40B4-BE49-F238E27FC236}">
              <a16:creationId xmlns:a16="http://schemas.microsoft.com/office/drawing/2014/main" id="{3F31747B-99A9-C537-A370-312B0332603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0" name="Text Box 16" hidden="1">
          <a:extLst>
            <a:ext uri="{FF2B5EF4-FFF2-40B4-BE49-F238E27FC236}">
              <a16:creationId xmlns:a16="http://schemas.microsoft.com/office/drawing/2014/main" id="{7DA8ADB7-4F4C-368A-6932-869F51C869BE}"/>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9" name="Text Box 15" hidden="1">
          <a:extLst>
            <a:ext uri="{FF2B5EF4-FFF2-40B4-BE49-F238E27FC236}">
              <a16:creationId xmlns:a16="http://schemas.microsoft.com/office/drawing/2014/main" id="{6A68B894-395C-D200-E428-7B2172B62B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8" name="Text Box 14" hidden="1">
          <a:extLst>
            <a:ext uri="{FF2B5EF4-FFF2-40B4-BE49-F238E27FC236}">
              <a16:creationId xmlns:a16="http://schemas.microsoft.com/office/drawing/2014/main" id="{6C01FA05-2B67-C3B2-E148-89BA9A57BA8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77" name="Text Box 13" hidden="1">
          <a:extLst>
            <a:ext uri="{FF2B5EF4-FFF2-40B4-BE49-F238E27FC236}">
              <a16:creationId xmlns:a16="http://schemas.microsoft.com/office/drawing/2014/main" id="{06DE32DA-0F40-64C5-BEDF-A6C6CD79034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76" name="Text Box 12" hidden="1">
          <a:extLst>
            <a:ext uri="{FF2B5EF4-FFF2-40B4-BE49-F238E27FC236}">
              <a16:creationId xmlns:a16="http://schemas.microsoft.com/office/drawing/2014/main" id="{DF0712FE-7285-8D0C-7405-FEA31FC79C2D}"/>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75" name="Text Box 11" hidden="1">
          <a:extLst>
            <a:ext uri="{FF2B5EF4-FFF2-40B4-BE49-F238E27FC236}">
              <a16:creationId xmlns:a16="http://schemas.microsoft.com/office/drawing/2014/main" id="{B1CFC1AF-E9BB-6342-75BF-7838438F770E}"/>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74" name="Text Box 10" hidden="1">
          <a:extLst>
            <a:ext uri="{FF2B5EF4-FFF2-40B4-BE49-F238E27FC236}">
              <a16:creationId xmlns:a16="http://schemas.microsoft.com/office/drawing/2014/main" id="{1C1533E7-7F61-88F4-1733-C0EE13E0148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73" name="Text Box 9" hidden="1">
          <a:extLst>
            <a:ext uri="{FF2B5EF4-FFF2-40B4-BE49-F238E27FC236}">
              <a16:creationId xmlns:a16="http://schemas.microsoft.com/office/drawing/2014/main" id="{EA288ED7-990F-86D7-1F28-94B4CDBD7402}"/>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72" name="Text Box 8" hidden="1">
          <a:extLst>
            <a:ext uri="{FF2B5EF4-FFF2-40B4-BE49-F238E27FC236}">
              <a16:creationId xmlns:a16="http://schemas.microsoft.com/office/drawing/2014/main" id="{181A0BD8-8604-F4E1-F87B-AD5F6C5EEA8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1" name="Text Box 7" hidden="1">
          <a:extLst>
            <a:ext uri="{FF2B5EF4-FFF2-40B4-BE49-F238E27FC236}">
              <a16:creationId xmlns:a16="http://schemas.microsoft.com/office/drawing/2014/main" id="{1A355732-56C7-C3EC-ECC5-2AB5F51ADA5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0" name="Text Box 6" hidden="1">
          <a:extLst>
            <a:ext uri="{FF2B5EF4-FFF2-40B4-BE49-F238E27FC236}">
              <a16:creationId xmlns:a16="http://schemas.microsoft.com/office/drawing/2014/main" id="{7A6E45D6-FEB7-C8C5-EED2-6A5983714FB1}"/>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69" name="Text Box 5" hidden="1">
          <a:extLst>
            <a:ext uri="{FF2B5EF4-FFF2-40B4-BE49-F238E27FC236}">
              <a16:creationId xmlns:a16="http://schemas.microsoft.com/office/drawing/2014/main" id="{C7159CC2-34E7-BC2D-BC12-EA0E2270D8D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68" name="Text Box 4" hidden="1">
          <a:extLst>
            <a:ext uri="{FF2B5EF4-FFF2-40B4-BE49-F238E27FC236}">
              <a16:creationId xmlns:a16="http://schemas.microsoft.com/office/drawing/2014/main" id="{4D89DD34-9D08-D5A1-C1C1-5609F0047A9B}"/>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67" name="Text Box 3" hidden="1">
          <a:extLst>
            <a:ext uri="{FF2B5EF4-FFF2-40B4-BE49-F238E27FC236}">
              <a16:creationId xmlns:a16="http://schemas.microsoft.com/office/drawing/2014/main" id="{1030D8B4-5D72-69BD-3557-80F531D86BBC}"/>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66" name="Text Box 2" hidden="1">
          <a:extLst>
            <a:ext uri="{FF2B5EF4-FFF2-40B4-BE49-F238E27FC236}">
              <a16:creationId xmlns:a16="http://schemas.microsoft.com/office/drawing/2014/main" id="{2A212A8F-8C0A-DE63-E875-81242384684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65" name="Text Box 1" hidden="1">
          <a:extLst>
            <a:ext uri="{FF2B5EF4-FFF2-40B4-BE49-F238E27FC236}">
              <a16:creationId xmlns:a16="http://schemas.microsoft.com/office/drawing/2014/main" id="{162118B3-10C4-48ED-12B7-14BA8D322AC3}"/>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8" name="Text Box 24" hidden="1">
          <a:extLst>
            <a:ext uri="{FF2B5EF4-FFF2-40B4-BE49-F238E27FC236}">
              <a16:creationId xmlns:a16="http://schemas.microsoft.com/office/drawing/2014/main" id="{5467D302-CEB5-51C3-37CF-BF5D3F42A85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87" name="Text Box 23" hidden="1">
          <a:extLst>
            <a:ext uri="{FF2B5EF4-FFF2-40B4-BE49-F238E27FC236}">
              <a16:creationId xmlns:a16="http://schemas.microsoft.com/office/drawing/2014/main" id="{35776612-1208-ED38-3900-C98454FBBC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86" name="Text Box 22" hidden="1">
          <a:extLst>
            <a:ext uri="{FF2B5EF4-FFF2-40B4-BE49-F238E27FC236}">
              <a16:creationId xmlns:a16="http://schemas.microsoft.com/office/drawing/2014/main" id="{E208F5C5-5C22-9EDA-5E72-4ED69A9379B5}"/>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85" name="Text Box 21" hidden="1">
          <a:extLst>
            <a:ext uri="{FF2B5EF4-FFF2-40B4-BE49-F238E27FC236}">
              <a16:creationId xmlns:a16="http://schemas.microsoft.com/office/drawing/2014/main" id="{48C582CC-A3BC-BCD9-2CB9-E10519EFBA6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84" name="Text Box 20" hidden="1">
          <a:extLst>
            <a:ext uri="{FF2B5EF4-FFF2-40B4-BE49-F238E27FC236}">
              <a16:creationId xmlns:a16="http://schemas.microsoft.com/office/drawing/2014/main" id="{FBFAAC90-F022-13A1-210C-6331A4A13CF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83" name="Text Box 19" hidden="1">
          <a:extLst>
            <a:ext uri="{FF2B5EF4-FFF2-40B4-BE49-F238E27FC236}">
              <a16:creationId xmlns:a16="http://schemas.microsoft.com/office/drawing/2014/main" id="{8D641799-9B57-5FC0-3E1C-4B2D421E6BE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82" name="Text Box 18" hidden="1">
          <a:extLst>
            <a:ext uri="{FF2B5EF4-FFF2-40B4-BE49-F238E27FC236}">
              <a16:creationId xmlns:a16="http://schemas.microsoft.com/office/drawing/2014/main" id="{25A1D659-F7C2-66D2-9334-392A2AAD9FD7}"/>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1" name="Text Box 17" hidden="1">
          <a:extLst>
            <a:ext uri="{FF2B5EF4-FFF2-40B4-BE49-F238E27FC236}">
              <a16:creationId xmlns:a16="http://schemas.microsoft.com/office/drawing/2014/main" id="{6A04C9B4-FF9A-D088-29AA-F05AB0A6A05E}"/>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96" name="Text Box 32" hidden="1">
          <a:extLst>
            <a:ext uri="{FF2B5EF4-FFF2-40B4-BE49-F238E27FC236}">
              <a16:creationId xmlns:a16="http://schemas.microsoft.com/office/drawing/2014/main" id="{563E5E3F-EFFE-04A9-A059-1AD268A3C8A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95" name="Text Box 31" hidden="1">
          <a:extLst>
            <a:ext uri="{FF2B5EF4-FFF2-40B4-BE49-F238E27FC236}">
              <a16:creationId xmlns:a16="http://schemas.microsoft.com/office/drawing/2014/main" id="{B0F19E8D-B2F0-D1F2-8FF5-F197D9A2DD7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94" name="Text Box 30" hidden="1">
          <a:extLst>
            <a:ext uri="{FF2B5EF4-FFF2-40B4-BE49-F238E27FC236}">
              <a16:creationId xmlns:a16="http://schemas.microsoft.com/office/drawing/2014/main" id="{CA0F3F70-5895-F3C3-1744-B915768197BF}"/>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93" name="Text Box 29" hidden="1">
          <a:extLst>
            <a:ext uri="{FF2B5EF4-FFF2-40B4-BE49-F238E27FC236}">
              <a16:creationId xmlns:a16="http://schemas.microsoft.com/office/drawing/2014/main" id="{DF00D69E-41A3-7D59-840D-E555D89C1DF8}"/>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92" name="Text Box 28" hidden="1">
          <a:extLst>
            <a:ext uri="{FF2B5EF4-FFF2-40B4-BE49-F238E27FC236}">
              <a16:creationId xmlns:a16="http://schemas.microsoft.com/office/drawing/2014/main" id="{27F37516-E6AF-5C60-D80E-E04B9A4BAC9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1" name="Text Box 27" hidden="1">
          <a:extLst>
            <a:ext uri="{FF2B5EF4-FFF2-40B4-BE49-F238E27FC236}">
              <a16:creationId xmlns:a16="http://schemas.microsoft.com/office/drawing/2014/main" id="{AA9B7B25-A61A-9438-DC70-CA144D0B30D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0" name="Text Box 26" hidden="1">
          <a:extLst>
            <a:ext uri="{FF2B5EF4-FFF2-40B4-BE49-F238E27FC236}">
              <a16:creationId xmlns:a16="http://schemas.microsoft.com/office/drawing/2014/main" id="{1105159C-E173-600D-F8D9-76E40FE5E04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9" name="Text Box 25" hidden="1">
          <a:extLst>
            <a:ext uri="{FF2B5EF4-FFF2-40B4-BE49-F238E27FC236}">
              <a16:creationId xmlns:a16="http://schemas.microsoft.com/office/drawing/2014/main" id="{F330EC1B-E05C-DBC1-AEF4-07D389BCED76}"/>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04" name="Text Box 40" hidden="1">
          <a:extLst>
            <a:ext uri="{FF2B5EF4-FFF2-40B4-BE49-F238E27FC236}">
              <a16:creationId xmlns:a16="http://schemas.microsoft.com/office/drawing/2014/main" id="{F532B9BB-0809-9DB6-6BC8-AC1709CF9D79}"/>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03" name="Text Box 39" hidden="1">
          <a:extLst>
            <a:ext uri="{FF2B5EF4-FFF2-40B4-BE49-F238E27FC236}">
              <a16:creationId xmlns:a16="http://schemas.microsoft.com/office/drawing/2014/main" id="{CF221559-7CE0-A33F-ABBB-C38C3823BDD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02" name="Text Box 38" hidden="1">
          <a:extLst>
            <a:ext uri="{FF2B5EF4-FFF2-40B4-BE49-F238E27FC236}">
              <a16:creationId xmlns:a16="http://schemas.microsoft.com/office/drawing/2014/main" id="{36BC0BEF-6DF7-8328-38D2-A53116FDA7B1}"/>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1" name="Text Box 37" hidden="1">
          <a:extLst>
            <a:ext uri="{FF2B5EF4-FFF2-40B4-BE49-F238E27FC236}">
              <a16:creationId xmlns:a16="http://schemas.microsoft.com/office/drawing/2014/main" id="{48417467-A3EE-E002-4724-738A14E61455}"/>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0" name="Text Box 36" hidden="1">
          <a:extLst>
            <a:ext uri="{FF2B5EF4-FFF2-40B4-BE49-F238E27FC236}">
              <a16:creationId xmlns:a16="http://schemas.microsoft.com/office/drawing/2014/main" id="{11429DDC-E889-E334-C374-582E6D88CCA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9" name="Text Box 35" hidden="1">
          <a:extLst>
            <a:ext uri="{FF2B5EF4-FFF2-40B4-BE49-F238E27FC236}">
              <a16:creationId xmlns:a16="http://schemas.microsoft.com/office/drawing/2014/main" id="{26B9D6C5-9BF4-237D-945F-013369841A35}"/>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8" name="Text Box 34" hidden="1">
          <a:extLst>
            <a:ext uri="{FF2B5EF4-FFF2-40B4-BE49-F238E27FC236}">
              <a16:creationId xmlns:a16="http://schemas.microsoft.com/office/drawing/2014/main" id="{CE7DEF2F-7C02-AAB3-BE14-9C38F4599BAE}"/>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97" name="Text Box 33" hidden="1">
          <a:extLst>
            <a:ext uri="{FF2B5EF4-FFF2-40B4-BE49-F238E27FC236}">
              <a16:creationId xmlns:a16="http://schemas.microsoft.com/office/drawing/2014/main" id="{9317E56F-1649-F2D6-BD03-D32BE08C2E4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12" name="Text Box 48" hidden="1">
          <a:extLst>
            <a:ext uri="{FF2B5EF4-FFF2-40B4-BE49-F238E27FC236}">
              <a16:creationId xmlns:a16="http://schemas.microsoft.com/office/drawing/2014/main" id="{114226ED-809A-28DA-C3A3-BC05A0816B3D}"/>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1" name="Text Box 47" hidden="1">
          <a:extLst>
            <a:ext uri="{FF2B5EF4-FFF2-40B4-BE49-F238E27FC236}">
              <a16:creationId xmlns:a16="http://schemas.microsoft.com/office/drawing/2014/main" id="{D37DCA9E-79F3-B763-5726-6F3A2FC1BA7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0" name="Text Box 46" hidden="1">
          <a:extLst>
            <a:ext uri="{FF2B5EF4-FFF2-40B4-BE49-F238E27FC236}">
              <a16:creationId xmlns:a16="http://schemas.microsoft.com/office/drawing/2014/main" id="{78997BE3-5575-16F9-F3DA-F32BA77D807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9" name="Text Box 45" hidden="1">
          <a:extLst>
            <a:ext uri="{FF2B5EF4-FFF2-40B4-BE49-F238E27FC236}">
              <a16:creationId xmlns:a16="http://schemas.microsoft.com/office/drawing/2014/main" id="{AFBAB7BD-4003-D293-99BE-ED91DDFA72A8}"/>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8" name="Text Box 44" hidden="1">
          <a:extLst>
            <a:ext uri="{FF2B5EF4-FFF2-40B4-BE49-F238E27FC236}">
              <a16:creationId xmlns:a16="http://schemas.microsoft.com/office/drawing/2014/main" id="{33960E2F-35D8-EFF6-355E-59F41833E23D}"/>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07" name="Text Box 43" hidden="1">
          <a:extLst>
            <a:ext uri="{FF2B5EF4-FFF2-40B4-BE49-F238E27FC236}">
              <a16:creationId xmlns:a16="http://schemas.microsoft.com/office/drawing/2014/main" id="{EC09C188-EB14-1F21-E280-8009725C4312}"/>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06" name="Text Box 42" hidden="1">
          <a:extLst>
            <a:ext uri="{FF2B5EF4-FFF2-40B4-BE49-F238E27FC236}">
              <a16:creationId xmlns:a16="http://schemas.microsoft.com/office/drawing/2014/main" id="{5E940F54-FE02-F410-4CB0-5921F7D19031}"/>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05" name="Text Box 41" hidden="1">
          <a:extLst>
            <a:ext uri="{FF2B5EF4-FFF2-40B4-BE49-F238E27FC236}">
              <a16:creationId xmlns:a16="http://schemas.microsoft.com/office/drawing/2014/main" id="{02160436-9086-E5C9-2CD6-B8582A64F166}"/>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28" name="Text Box 64" hidden="1">
          <a:extLst>
            <a:ext uri="{FF2B5EF4-FFF2-40B4-BE49-F238E27FC236}">
              <a16:creationId xmlns:a16="http://schemas.microsoft.com/office/drawing/2014/main" id="{0B8896BE-59C7-FC29-9232-A3AA2F292992}"/>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27" name="Text Box 63" hidden="1">
          <a:extLst>
            <a:ext uri="{FF2B5EF4-FFF2-40B4-BE49-F238E27FC236}">
              <a16:creationId xmlns:a16="http://schemas.microsoft.com/office/drawing/2014/main" id="{6C34B3FB-1CB7-8C48-312F-3D8FD32C7C3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26" name="Text Box 62" hidden="1">
          <a:extLst>
            <a:ext uri="{FF2B5EF4-FFF2-40B4-BE49-F238E27FC236}">
              <a16:creationId xmlns:a16="http://schemas.microsoft.com/office/drawing/2014/main" id="{B07AC5B5-880D-E7CD-34F5-FC85890AA89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25" name="Text Box 61" hidden="1">
          <a:extLst>
            <a:ext uri="{FF2B5EF4-FFF2-40B4-BE49-F238E27FC236}">
              <a16:creationId xmlns:a16="http://schemas.microsoft.com/office/drawing/2014/main" id="{70CA1E6F-B9FA-F3CB-09A2-A6A65290063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24" name="Text Box 60" hidden="1">
          <a:extLst>
            <a:ext uri="{FF2B5EF4-FFF2-40B4-BE49-F238E27FC236}">
              <a16:creationId xmlns:a16="http://schemas.microsoft.com/office/drawing/2014/main" id="{79D15B07-43F0-03A6-D974-055D19668640}"/>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23" name="Text Box 59" hidden="1">
          <a:extLst>
            <a:ext uri="{FF2B5EF4-FFF2-40B4-BE49-F238E27FC236}">
              <a16:creationId xmlns:a16="http://schemas.microsoft.com/office/drawing/2014/main" id="{FA3B1610-81EF-4C3F-E258-01D1B4AADAB9}"/>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22" name="Text Box 58" hidden="1">
          <a:extLst>
            <a:ext uri="{FF2B5EF4-FFF2-40B4-BE49-F238E27FC236}">
              <a16:creationId xmlns:a16="http://schemas.microsoft.com/office/drawing/2014/main" id="{F4FECF0D-2675-0B0D-D4D7-00C2F538E71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21" name="Text Box 57" hidden="1">
          <a:extLst>
            <a:ext uri="{FF2B5EF4-FFF2-40B4-BE49-F238E27FC236}">
              <a16:creationId xmlns:a16="http://schemas.microsoft.com/office/drawing/2014/main" id="{C9A03641-9421-1DFF-84D1-733EFA95BEBA}"/>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20" name="Text Box 56" hidden="1">
          <a:extLst>
            <a:ext uri="{FF2B5EF4-FFF2-40B4-BE49-F238E27FC236}">
              <a16:creationId xmlns:a16="http://schemas.microsoft.com/office/drawing/2014/main" id="{6F906DEF-6A55-CB0C-DFD2-059D26928994}"/>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9" name="Text Box 55" hidden="1">
          <a:extLst>
            <a:ext uri="{FF2B5EF4-FFF2-40B4-BE49-F238E27FC236}">
              <a16:creationId xmlns:a16="http://schemas.microsoft.com/office/drawing/2014/main" id="{96393C6A-8D88-7132-BE26-2D1B0AA22FD1}"/>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8" name="Text Box 54" hidden="1">
          <a:extLst>
            <a:ext uri="{FF2B5EF4-FFF2-40B4-BE49-F238E27FC236}">
              <a16:creationId xmlns:a16="http://schemas.microsoft.com/office/drawing/2014/main" id="{76DD9F1C-A561-8251-B60E-5E190281FB3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17" name="Text Box 53" hidden="1">
          <a:extLst>
            <a:ext uri="{FF2B5EF4-FFF2-40B4-BE49-F238E27FC236}">
              <a16:creationId xmlns:a16="http://schemas.microsoft.com/office/drawing/2014/main" id="{A2B5D2C6-7E77-65BC-E0C0-26B00DEFA567}"/>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16" name="Text Box 52" hidden="1">
          <a:extLst>
            <a:ext uri="{FF2B5EF4-FFF2-40B4-BE49-F238E27FC236}">
              <a16:creationId xmlns:a16="http://schemas.microsoft.com/office/drawing/2014/main" id="{228CD3BB-9320-DEE1-7ED0-022F71230827}"/>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15" name="Text Box 51" hidden="1">
          <a:extLst>
            <a:ext uri="{FF2B5EF4-FFF2-40B4-BE49-F238E27FC236}">
              <a16:creationId xmlns:a16="http://schemas.microsoft.com/office/drawing/2014/main" id="{761531BA-E208-9E31-2EF8-12F4F76C331D}"/>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14" name="Text Box 50" hidden="1">
          <a:extLst>
            <a:ext uri="{FF2B5EF4-FFF2-40B4-BE49-F238E27FC236}">
              <a16:creationId xmlns:a16="http://schemas.microsoft.com/office/drawing/2014/main" id="{3BA38A33-E63D-4B5C-E40F-EB1E6704138F}"/>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13" name="Text Box 49" hidden="1">
          <a:extLst>
            <a:ext uri="{FF2B5EF4-FFF2-40B4-BE49-F238E27FC236}">
              <a16:creationId xmlns:a16="http://schemas.microsoft.com/office/drawing/2014/main" id="{D35AD09C-0767-0041-1429-90D8B4DFF432}"/>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36" name="Text Box 72" hidden="1">
          <a:extLst>
            <a:ext uri="{FF2B5EF4-FFF2-40B4-BE49-F238E27FC236}">
              <a16:creationId xmlns:a16="http://schemas.microsoft.com/office/drawing/2014/main" id="{1D1D086F-A7DF-EE09-CD8F-90DCE04FB31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35" name="Text Box 71" hidden="1">
          <a:extLst>
            <a:ext uri="{FF2B5EF4-FFF2-40B4-BE49-F238E27FC236}">
              <a16:creationId xmlns:a16="http://schemas.microsoft.com/office/drawing/2014/main" id="{1C78291B-E549-8848-E2A0-D6B66EA78CF2}"/>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34" name="Text Box 70" hidden="1">
          <a:extLst>
            <a:ext uri="{FF2B5EF4-FFF2-40B4-BE49-F238E27FC236}">
              <a16:creationId xmlns:a16="http://schemas.microsoft.com/office/drawing/2014/main" id="{357F0416-7D62-0199-9176-E85395E167D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33" name="Text Box 69" hidden="1">
          <a:extLst>
            <a:ext uri="{FF2B5EF4-FFF2-40B4-BE49-F238E27FC236}">
              <a16:creationId xmlns:a16="http://schemas.microsoft.com/office/drawing/2014/main" id="{9DF07217-EF18-6FF2-D17C-8B3EE896FB0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32" name="Text Box 68" hidden="1">
          <a:extLst>
            <a:ext uri="{FF2B5EF4-FFF2-40B4-BE49-F238E27FC236}">
              <a16:creationId xmlns:a16="http://schemas.microsoft.com/office/drawing/2014/main" id="{304D9CC5-8893-5699-9EFB-39E5F98CFF94}"/>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31" name="Text Box 67" hidden="1">
          <a:extLst>
            <a:ext uri="{FF2B5EF4-FFF2-40B4-BE49-F238E27FC236}">
              <a16:creationId xmlns:a16="http://schemas.microsoft.com/office/drawing/2014/main" id="{F015486D-6015-EDFB-2F39-F682B1161A7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30" name="Text Box 66" hidden="1">
          <a:extLst>
            <a:ext uri="{FF2B5EF4-FFF2-40B4-BE49-F238E27FC236}">
              <a16:creationId xmlns:a16="http://schemas.microsoft.com/office/drawing/2014/main" id="{9FC7A553-EC47-E65C-98FB-578696DA9192}"/>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29" name="Text Box 65" hidden="1">
          <a:extLst>
            <a:ext uri="{FF2B5EF4-FFF2-40B4-BE49-F238E27FC236}">
              <a16:creationId xmlns:a16="http://schemas.microsoft.com/office/drawing/2014/main" id="{645B8CBF-230D-73ED-EA3E-DC6B193F2A0A}"/>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44" name="Text Box 80" hidden="1">
          <a:extLst>
            <a:ext uri="{FF2B5EF4-FFF2-40B4-BE49-F238E27FC236}">
              <a16:creationId xmlns:a16="http://schemas.microsoft.com/office/drawing/2014/main" id="{61AAF747-9DED-6654-9E4B-11FAD88D730E}"/>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43" name="Text Box 79" hidden="1">
          <a:extLst>
            <a:ext uri="{FF2B5EF4-FFF2-40B4-BE49-F238E27FC236}">
              <a16:creationId xmlns:a16="http://schemas.microsoft.com/office/drawing/2014/main" id="{CAB4E33F-CBCB-6547-3CAA-28AFBA1AD5C5}"/>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42" name="Text Box 78" hidden="1">
          <a:extLst>
            <a:ext uri="{FF2B5EF4-FFF2-40B4-BE49-F238E27FC236}">
              <a16:creationId xmlns:a16="http://schemas.microsoft.com/office/drawing/2014/main" id="{81821B20-B9B9-43E8-1549-E32A01601F84}"/>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41" name="Text Box 77" hidden="1">
          <a:extLst>
            <a:ext uri="{FF2B5EF4-FFF2-40B4-BE49-F238E27FC236}">
              <a16:creationId xmlns:a16="http://schemas.microsoft.com/office/drawing/2014/main" id="{EDEABE79-3184-B6AE-E160-47C00542EF2E}"/>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40" name="Text Box 76" hidden="1">
          <a:extLst>
            <a:ext uri="{FF2B5EF4-FFF2-40B4-BE49-F238E27FC236}">
              <a16:creationId xmlns:a16="http://schemas.microsoft.com/office/drawing/2014/main" id="{8EF1EAB1-3199-E0F5-22EF-658235F3E20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39" name="Text Box 75" hidden="1">
          <a:extLst>
            <a:ext uri="{FF2B5EF4-FFF2-40B4-BE49-F238E27FC236}">
              <a16:creationId xmlns:a16="http://schemas.microsoft.com/office/drawing/2014/main" id="{089D2138-FE34-E7F3-02EC-B67251B2E068}"/>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38" name="Text Box 74" hidden="1">
          <a:extLst>
            <a:ext uri="{FF2B5EF4-FFF2-40B4-BE49-F238E27FC236}">
              <a16:creationId xmlns:a16="http://schemas.microsoft.com/office/drawing/2014/main" id="{F7FC16D8-B6E0-1F7F-1A58-F8847B5905A9}"/>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37" name="Text Box 73" hidden="1">
          <a:extLst>
            <a:ext uri="{FF2B5EF4-FFF2-40B4-BE49-F238E27FC236}">
              <a16:creationId xmlns:a16="http://schemas.microsoft.com/office/drawing/2014/main" id="{6BD2AB15-448D-BBB9-3AEF-07B414D8DADE}"/>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52" name="Text Box 88" hidden="1">
          <a:extLst>
            <a:ext uri="{FF2B5EF4-FFF2-40B4-BE49-F238E27FC236}">
              <a16:creationId xmlns:a16="http://schemas.microsoft.com/office/drawing/2014/main" id="{B0A9B6C3-AE5B-88AF-B112-5928A353F62F}"/>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51" name="Text Box 87" hidden="1">
          <a:extLst>
            <a:ext uri="{FF2B5EF4-FFF2-40B4-BE49-F238E27FC236}">
              <a16:creationId xmlns:a16="http://schemas.microsoft.com/office/drawing/2014/main" id="{B70FC761-7850-759C-BA8C-73D06BC02CCB}"/>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50" name="Text Box 86" hidden="1">
          <a:extLst>
            <a:ext uri="{FF2B5EF4-FFF2-40B4-BE49-F238E27FC236}">
              <a16:creationId xmlns:a16="http://schemas.microsoft.com/office/drawing/2014/main" id="{758C1C7E-E3BF-0EC8-CBE2-6652325D736E}"/>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49" name="Text Box 85" hidden="1">
          <a:extLst>
            <a:ext uri="{FF2B5EF4-FFF2-40B4-BE49-F238E27FC236}">
              <a16:creationId xmlns:a16="http://schemas.microsoft.com/office/drawing/2014/main" id="{F2A8D452-74BA-364C-64A3-87FDCBCB4789}"/>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48" name="Text Box 84" hidden="1">
          <a:extLst>
            <a:ext uri="{FF2B5EF4-FFF2-40B4-BE49-F238E27FC236}">
              <a16:creationId xmlns:a16="http://schemas.microsoft.com/office/drawing/2014/main" id="{6085404B-CD15-3BA4-CBDB-3343F4FEFDE2}"/>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47" name="Text Box 83" hidden="1">
          <a:extLst>
            <a:ext uri="{FF2B5EF4-FFF2-40B4-BE49-F238E27FC236}">
              <a16:creationId xmlns:a16="http://schemas.microsoft.com/office/drawing/2014/main" id="{95DE8D85-2C81-99CB-09AD-063464DC30C9}"/>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46" name="Text Box 82" hidden="1">
          <a:extLst>
            <a:ext uri="{FF2B5EF4-FFF2-40B4-BE49-F238E27FC236}">
              <a16:creationId xmlns:a16="http://schemas.microsoft.com/office/drawing/2014/main" id="{6027B397-892C-1F5E-42D6-0241A9EAD06C}"/>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45" name="Text Box 81" hidden="1">
          <a:extLst>
            <a:ext uri="{FF2B5EF4-FFF2-40B4-BE49-F238E27FC236}">
              <a16:creationId xmlns:a16="http://schemas.microsoft.com/office/drawing/2014/main" id="{50A4379F-54DB-66BE-4247-E7916D8C8ADE}"/>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60" name="Text Box 96" hidden="1">
          <a:extLst>
            <a:ext uri="{FF2B5EF4-FFF2-40B4-BE49-F238E27FC236}">
              <a16:creationId xmlns:a16="http://schemas.microsoft.com/office/drawing/2014/main" id="{F27B7836-5667-B159-826F-B665F8BEA9CD}"/>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59" name="Text Box 95" hidden="1">
          <a:extLst>
            <a:ext uri="{FF2B5EF4-FFF2-40B4-BE49-F238E27FC236}">
              <a16:creationId xmlns:a16="http://schemas.microsoft.com/office/drawing/2014/main" id="{8D8A77F2-18C2-69EC-4BAD-A680EC1843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58" name="Text Box 94" hidden="1">
          <a:extLst>
            <a:ext uri="{FF2B5EF4-FFF2-40B4-BE49-F238E27FC236}">
              <a16:creationId xmlns:a16="http://schemas.microsoft.com/office/drawing/2014/main" id="{E15E7883-B081-2CB4-B6A0-CDEAB683FF80}"/>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57" name="Text Box 93" hidden="1">
          <a:extLst>
            <a:ext uri="{FF2B5EF4-FFF2-40B4-BE49-F238E27FC236}">
              <a16:creationId xmlns:a16="http://schemas.microsoft.com/office/drawing/2014/main" id="{DC098EFD-A2EA-9BB1-BA85-529EF516EEE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56" name="Text Box 92" hidden="1">
          <a:extLst>
            <a:ext uri="{FF2B5EF4-FFF2-40B4-BE49-F238E27FC236}">
              <a16:creationId xmlns:a16="http://schemas.microsoft.com/office/drawing/2014/main" id="{1DED77ED-B752-8AB9-3B26-9DE35FC1AA6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55" name="Text Box 91" hidden="1">
          <a:extLst>
            <a:ext uri="{FF2B5EF4-FFF2-40B4-BE49-F238E27FC236}">
              <a16:creationId xmlns:a16="http://schemas.microsoft.com/office/drawing/2014/main" id="{D6384912-D69F-692C-AD11-176E5D6CCAE9}"/>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54" name="Text Box 90" hidden="1">
          <a:extLst>
            <a:ext uri="{FF2B5EF4-FFF2-40B4-BE49-F238E27FC236}">
              <a16:creationId xmlns:a16="http://schemas.microsoft.com/office/drawing/2014/main" id="{BF67050F-90AF-6B13-7007-166A9B05DE6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53" name="Text Box 89" hidden="1">
          <a:extLst>
            <a:ext uri="{FF2B5EF4-FFF2-40B4-BE49-F238E27FC236}">
              <a16:creationId xmlns:a16="http://schemas.microsoft.com/office/drawing/2014/main" id="{6B97E2DE-FD5C-F68F-09AB-1244D4136D5F}"/>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70697" name="Text Box 9" hidden="1">
          <a:extLst>
            <a:ext uri="{FF2B5EF4-FFF2-40B4-BE49-F238E27FC236}">
              <a16:creationId xmlns:a16="http://schemas.microsoft.com/office/drawing/2014/main" id="{48FD212B-7865-CFCA-89E7-1969A4FC2E64}"/>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70696" name="Text Box 8" hidden="1">
          <a:extLst>
            <a:ext uri="{FF2B5EF4-FFF2-40B4-BE49-F238E27FC236}">
              <a16:creationId xmlns:a16="http://schemas.microsoft.com/office/drawing/2014/main" id="{D9FE2A2E-0396-0B31-B649-F1BB1C0FEF3C}"/>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70695" name="Text Box 7" hidden="1">
          <a:extLst>
            <a:ext uri="{FF2B5EF4-FFF2-40B4-BE49-F238E27FC236}">
              <a16:creationId xmlns:a16="http://schemas.microsoft.com/office/drawing/2014/main" id="{CD59EE58-A16F-4FF1-6112-63636E1A7D0A}"/>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70694" name="Text Box 6" hidden="1">
          <a:extLst>
            <a:ext uri="{FF2B5EF4-FFF2-40B4-BE49-F238E27FC236}">
              <a16:creationId xmlns:a16="http://schemas.microsoft.com/office/drawing/2014/main" id="{B3F670BA-5154-2389-F20A-E2BB8391850E}"/>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70693" name="Text Box 5" hidden="1">
          <a:extLst>
            <a:ext uri="{FF2B5EF4-FFF2-40B4-BE49-F238E27FC236}">
              <a16:creationId xmlns:a16="http://schemas.microsoft.com/office/drawing/2014/main" id="{9789D907-4E8A-E577-4C25-1DF9A6D3DEFA}"/>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70692" name="Text Box 4" hidden="1">
          <a:extLst>
            <a:ext uri="{FF2B5EF4-FFF2-40B4-BE49-F238E27FC236}">
              <a16:creationId xmlns:a16="http://schemas.microsoft.com/office/drawing/2014/main" id="{9BA0AFF1-4F4D-1C72-6FF0-35899AF7382E}"/>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70691" name="Text Box 3" hidden="1">
          <a:extLst>
            <a:ext uri="{FF2B5EF4-FFF2-40B4-BE49-F238E27FC236}">
              <a16:creationId xmlns:a16="http://schemas.microsoft.com/office/drawing/2014/main" id="{6543FD30-8E83-73FA-B4B0-24ED81AD9D75}"/>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70690" name="Text Box 2" hidden="1">
          <a:extLst>
            <a:ext uri="{FF2B5EF4-FFF2-40B4-BE49-F238E27FC236}">
              <a16:creationId xmlns:a16="http://schemas.microsoft.com/office/drawing/2014/main" id="{FBADFB1A-3E9F-9C6C-C1E8-F4C357DFB7C3}"/>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133350</xdr:colOff>
      <xdr:row>43</xdr:row>
      <xdr:rowOff>95250</xdr:rowOff>
    </xdr:from>
    <xdr:to>
      <xdr:col>35</xdr:col>
      <xdr:colOff>57150</xdr:colOff>
      <xdr:row>46</xdr:row>
      <xdr:rowOff>133350</xdr:rowOff>
    </xdr:to>
    <xdr:sp macro="" textlink="">
      <xdr:nvSpPr>
        <xdr:cNvPr id="370689" name="Text Box 1" hidden="1">
          <a:extLst>
            <a:ext uri="{FF2B5EF4-FFF2-40B4-BE49-F238E27FC236}">
              <a16:creationId xmlns:a16="http://schemas.microsoft.com/office/drawing/2014/main" id="{063B4B66-C8CC-06E3-F6DF-48C0B64F9C27}"/>
            </a:ext>
          </a:extLst>
        </xdr:cNvPr>
        <xdr:cNvSpPr txBox="1">
          <a:spLocks noChangeArrowheads="1"/>
        </xdr:cNvSpPr>
      </xdr:nvSpPr>
      <xdr:spPr bwMode="auto">
        <a:xfrm>
          <a:off x="21697950" y="8362950"/>
          <a:ext cx="14478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70706" name="Text Box 18" hidden="1">
          <a:extLst>
            <a:ext uri="{FF2B5EF4-FFF2-40B4-BE49-F238E27FC236}">
              <a16:creationId xmlns:a16="http://schemas.microsoft.com/office/drawing/2014/main" id="{D84B72CD-C9D1-5D5E-983B-4C82D342488A}"/>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70705" name="Text Box 17" hidden="1">
          <a:extLst>
            <a:ext uri="{FF2B5EF4-FFF2-40B4-BE49-F238E27FC236}">
              <a16:creationId xmlns:a16="http://schemas.microsoft.com/office/drawing/2014/main" id="{ABE3996D-8B34-A51F-1ED0-F73690CCFF68}"/>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70704" name="Text Box 16" hidden="1">
          <a:extLst>
            <a:ext uri="{FF2B5EF4-FFF2-40B4-BE49-F238E27FC236}">
              <a16:creationId xmlns:a16="http://schemas.microsoft.com/office/drawing/2014/main" id="{B25EB003-94BC-B976-C22B-90C794D185BA}"/>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70703" name="Text Box 15" hidden="1">
          <a:extLst>
            <a:ext uri="{FF2B5EF4-FFF2-40B4-BE49-F238E27FC236}">
              <a16:creationId xmlns:a16="http://schemas.microsoft.com/office/drawing/2014/main" id="{A76DB991-B741-46B0-7F7F-437A76A829CB}"/>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70702" name="Text Box 14" hidden="1">
          <a:extLst>
            <a:ext uri="{FF2B5EF4-FFF2-40B4-BE49-F238E27FC236}">
              <a16:creationId xmlns:a16="http://schemas.microsoft.com/office/drawing/2014/main" id="{7097E62F-7EC4-3F96-2101-9C10E1A7276B}"/>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70701" name="Text Box 13" hidden="1">
          <a:extLst>
            <a:ext uri="{FF2B5EF4-FFF2-40B4-BE49-F238E27FC236}">
              <a16:creationId xmlns:a16="http://schemas.microsoft.com/office/drawing/2014/main" id="{9E9260A0-C4EE-EF70-E649-7CBCE8EA677E}"/>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70700" name="Text Box 12" hidden="1">
          <a:extLst>
            <a:ext uri="{FF2B5EF4-FFF2-40B4-BE49-F238E27FC236}">
              <a16:creationId xmlns:a16="http://schemas.microsoft.com/office/drawing/2014/main" id="{657EE45F-D2A9-206C-43FC-8208A6B8FE4B}"/>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70699" name="Text Box 11" hidden="1">
          <a:extLst>
            <a:ext uri="{FF2B5EF4-FFF2-40B4-BE49-F238E27FC236}">
              <a16:creationId xmlns:a16="http://schemas.microsoft.com/office/drawing/2014/main" id="{1D3F628C-A68A-DDB8-854E-6368C9ABD89B}"/>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133350</xdr:colOff>
      <xdr:row>43</xdr:row>
      <xdr:rowOff>95250</xdr:rowOff>
    </xdr:from>
    <xdr:to>
      <xdr:col>35</xdr:col>
      <xdr:colOff>57150</xdr:colOff>
      <xdr:row>46</xdr:row>
      <xdr:rowOff>133350</xdr:rowOff>
    </xdr:to>
    <xdr:sp macro="" textlink="">
      <xdr:nvSpPr>
        <xdr:cNvPr id="370698" name="Text Box 10" hidden="1">
          <a:extLst>
            <a:ext uri="{FF2B5EF4-FFF2-40B4-BE49-F238E27FC236}">
              <a16:creationId xmlns:a16="http://schemas.microsoft.com/office/drawing/2014/main" id="{5AB2309C-13D7-2BAF-FA96-0F56641BED46}"/>
            </a:ext>
          </a:extLst>
        </xdr:cNvPr>
        <xdr:cNvSpPr txBox="1">
          <a:spLocks noChangeArrowheads="1"/>
        </xdr:cNvSpPr>
      </xdr:nvSpPr>
      <xdr:spPr bwMode="auto">
        <a:xfrm>
          <a:off x="21697950" y="8362950"/>
          <a:ext cx="14478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70715" name="Text Box 27" hidden="1">
          <a:extLst>
            <a:ext uri="{FF2B5EF4-FFF2-40B4-BE49-F238E27FC236}">
              <a16:creationId xmlns:a16="http://schemas.microsoft.com/office/drawing/2014/main" id="{DAD90473-7475-20DB-BA81-F6FA87F7E374}"/>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70714" name="Text Box 26" hidden="1">
          <a:extLst>
            <a:ext uri="{FF2B5EF4-FFF2-40B4-BE49-F238E27FC236}">
              <a16:creationId xmlns:a16="http://schemas.microsoft.com/office/drawing/2014/main" id="{F71EDBF1-23E9-9C65-937C-B531F830D683}"/>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70713" name="Text Box 25" hidden="1">
          <a:extLst>
            <a:ext uri="{FF2B5EF4-FFF2-40B4-BE49-F238E27FC236}">
              <a16:creationId xmlns:a16="http://schemas.microsoft.com/office/drawing/2014/main" id="{1DEE8A0A-9190-A3ED-931E-4B9786298657}"/>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70712" name="Text Box 24" hidden="1">
          <a:extLst>
            <a:ext uri="{FF2B5EF4-FFF2-40B4-BE49-F238E27FC236}">
              <a16:creationId xmlns:a16="http://schemas.microsoft.com/office/drawing/2014/main" id="{45033F3F-D4B6-7252-3F74-4287237F4E54}"/>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70711" name="Text Box 23" hidden="1">
          <a:extLst>
            <a:ext uri="{FF2B5EF4-FFF2-40B4-BE49-F238E27FC236}">
              <a16:creationId xmlns:a16="http://schemas.microsoft.com/office/drawing/2014/main" id="{FF8009B1-C8A6-DC2B-6D3E-713B4957F72D}"/>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70710" name="Text Box 22" hidden="1">
          <a:extLst>
            <a:ext uri="{FF2B5EF4-FFF2-40B4-BE49-F238E27FC236}">
              <a16:creationId xmlns:a16="http://schemas.microsoft.com/office/drawing/2014/main" id="{3F65B23C-C97E-C87C-3EA0-8E8857CC870B}"/>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70709" name="Text Box 21" hidden="1">
          <a:extLst>
            <a:ext uri="{FF2B5EF4-FFF2-40B4-BE49-F238E27FC236}">
              <a16:creationId xmlns:a16="http://schemas.microsoft.com/office/drawing/2014/main" id="{1B3191BE-053D-75B7-C055-425C8D7C463B}"/>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70708" name="Text Box 20" hidden="1">
          <a:extLst>
            <a:ext uri="{FF2B5EF4-FFF2-40B4-BE49-F238E27FC236}">
              <a16:creationId xmlns:a16="http://schemas.microsoft.com/office/drawing/2014/main" id="{C23FA101-0115-D8DB-F83C-78982B72E7FF}"/>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133350</xdr:colOff>
      <xdr:row>43</xdr:row>
      <xdr:rowOff>95250</xdr:rowOff>
    </xdr:from>
    <xdr:to>
      <xdr:col>35</xdr:col>
      <xdr:colOff>57150</xdr:colOff>
      <xdr:row>46</xdr:row>
      <xdr:rowOff>133350</xdr:rowOff>
    </xdr:to>
    <xdr:sp macro="" textlink="">
      <xdr:nvSpPr>
        <xdr:cNvPr id="370707" name="Text Box 19" hidden="1">
          <a:extLst>
            <a:ext uri="{FF2B5EF4-FFF2-40B4-BE49-F238E27FC236}">
              <a16:creationId xmlns:a16="http://schemas.microsoft.com/office/drawing/2014/main" id="{880BDBEE-076B-3095-4780-4AFB7900F63A}"/>
            </a:ext>
          </a:extLst>
        </xdr:cNvPr>
        <xdr:cNvSpPr txBox="1">
          <a:spLocks noChangeArrowheads="1"/>
        </xdr:cNvSpPr>
      </xdr:nvSpPr>
      <xdr:spPr bwMode="auto">
        <a:xfrm>
          <a:off x="21697950" y="8362950"/>
          <a:ext cx="14478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70724" name="Text Box 36" hidden="1">
          <a:extLst>
            <a:ext uri="{FF2B5EF4-FFF2-40B4-BE49-F238E27FC236}">
              <a16:creationId xmlns:a16="http://schemas.microsoft.com/office/drawing/2014/main" id="{8C2DE350-F7AA-0388-678B-579B941A8351}"/>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70723" name="Text Box 35" hidden="1">
          <a:extLst>
            <a:ext uri="{FF2B5EF4-FFF2-40B4-BE49-F238E27FC236}">
              <a16:creationId xmlns:a16="http://schemas.microsoft.com/office/drawing/2014/main" id="{8F2E6E97-1B59-C5E2-D090-B3AFFDB30C5A}"/>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70722" name="Text Box 34" hidden="1">
          <a:extLst>
            <a:ext uri="{FF2B5EF4-FFF2-40B4-BE49-F238E27FC236}">
              <a16:creationId xmlns:a16="http://schemas.microsoft.com/office/drawing/2014/main" id="{58672E0E-3AD5-2064-3E59-81F5478825B5}"/>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70721" name="Text Box 33" hidden="1">
          <a:extLst>
            <a:ext uri="{FF2B5EF4-FFF2-40B4-BE49-F238E27FC236}">
              <a16:creationId xmlns:a16="http://schemas.microsoft.com/office/drawing/2014/main" id="{B3E6DB80-DF0C-636B-52FD-BD8DF8219B77}"/>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70720" name="Text Box 32" hidden="1">
          <a:extLst>
            <a:ext uri="{FF2B5EF4-FFF2-40B4-BE49-F238E27FC236}">
              <a16:creationId xmlns:a16="http://schemas.microsoft.com/office/drawing/2014/main" id="{1803AEB8-A8ED-4F19-0892-948AB7822A4A}"/>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70719" name="Text Box 31" hidden="1">
          <a:extLst>
            <a:ext uri="{FF2B5EF4-FFF2-40B4-BE49-F238E27FC236}">
              <a16:creationId xmlns:a16="http://schemas.microsoft.com/office/drawing/2014/main" id="{AB6C105F-916A-D088-D1B9-258488C47C0A}"/>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70718" name="Text Box 30" hidden="1">
          <a:extLst>
            <a:ext uri="{FF2B5EF4-FFF2-40B4-BE49-F238E27FC236}">
              <a16:creationId xmlns:a16="http://schemas.microsoft.com/office/drawing/2014/main" id="{9A27BEE7-53DE-AECF-EC34-CB19216C559E}"/>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70717" name="Text Box 29" hidden="1">
          <a:extLst>
            <a:ext uri="{FF2B5EF4-FFF2-40B4-BE49-F238E27FC236}">
              <a16:creationId xmlns:a16="http://schemas.microsoft.com/office/drawing/2014/main" id="{BD53FE8A-4719-C491-99CE-8DF2BE920218}"/>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133350</xdr:colOff>
      <xdr:row>43</xdr:row>
      <xdr:rowOff>95250</xdr:rowOff>
    </xdr:from>
    <xdr:to>
      <xdr:col>35</xdr:col>
      <xdr:colOff>57150</xdr:colOff>
      <xdr:row>46</xdr:row>
      <xdr:rowOff>133350</xdr:rowOff>
    </xdr:to>
    <xdr:sp macro="" textlink="">
      <xdr:nvSpPr>
        <xdr:cNvPr id="370716" name="Text Box 28" hidden="1">
          <a:extLst>
            <a:ext uri="{FF2B5EF4-FFF2-40B4-BE49-F238E27FC236}">
              <a16:creationId xmlns:a16="http://schemas.microsoft.com/office/drawing/2014/main" id="{654A5B18-72E7-F80A-5428-25A3272C17EC}"/>
            </a:ext>
          </a:extLst>
        </xdr:cNvPr>
        <xdr:cNvSpPr txBox="1">
          <a:spLocks noChangeArrowheads="1"/>
        </xdr:cNvSpPr>
      </xdr:nvSpPr>
      <xdr:spPr bwMode="auto">
        <a:xfrm>
          <a:off x="21697950" y="8362950"/>
          <a:ext cx="14478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70733" name="Text Box 45" hidden="1">
          <a:extLst>
            <a:ext uri="{FF2B5EF4-FFF2-40B4-BE49-F238E27FC236}">
              <a16:creationId xmlns:a16="http://schemas.microsoft.com/office/drawing/2014/main" id="{F7976B75-FE4D-9511-02BE-6AED002C060A}"/>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70732" name="Text Box 44" hidden="1">
          <a:extLst>
            <a:ext uri="{FF2B5EF4-FFF2-40B4-BE49-F238E27FC236}">
              <a16:creationId xmlns:a16="http://schemas.microsoft.com/office/drawing/2014/main" id="{EE7DA610-3D87-6875-22EA-6A8BF754574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70731" name="Text Box 43" hidden="1">
          <a:extLst>
            <a:ext uri="{FF2B5EF4-FFF2-40B4-BE49-F238E27FC236}">
              <a16:creationId xmlns:a16="http://schemas.microsoft.com/office/drawing/2014/main" id="{07D58282-13AD-E176-D9DB-E3296EE4E697}"/>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70730" name="Text Box 42" hidden="1">
          <a:extLst>
            <a:ext uri="{FF2B5EF4-FFF2-40B4-BE49-F238E27FC236}">
              <a16:creationId xmlns:a16="http://schemas.microsoft.com/office/drawing/2014/main" id="{3C1EDA1A-95BF-65E7-1B48-C7F94A1B57D1}"/>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70729" name="Text Box 41" hidden="1">
          <a:extLst>
            <a:ext uri="{FF2B5EF4-FFF2-40B4-BE49-F238E27FC236}">
              <a16:creationId xmlns:a16="http://schemas.microsoft.com/office/drawing/2014/main" id="{EB25D891-0187-33B4-FDA3-53D470DDEACA}"/>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70728" name="Text Box 40" hidden="1">
          <a:extLst>
            <a:ext uri="{FF2B5EF4-FFF2-40B4-BE49-F238E27FC236}">
              <a16:creationId xmlns:a16="http://schemas.microsoft.com/office/drawing/2014/main" id="{B261BB5D-BB56-8C0C-007D-BE967FDF4FDA}"/>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70727" name="Text Box 39" hidden="1">
          <a:extLst>
            <a:ext uri="{FF2B5EF4-FFF2-40B4-BE49-F238E27FC236}">
              <a16:creationId xmlns:a16="http://schemas.microsoft.com/office/drawing/2014/main" id="{653575D4-4E5C-1453-68A6-24A4F507287D}"/>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70726" name="Text Box 38" hidden="1">
          <a:extLst>
            <a:ext uri="{FF2B5EF4-FFF2-40B4-BE49-F238E27FC236}">
              <a16:creationId xmlns:a16="http://schemas.microsoft.com/office/drawing/2014/main" id="{233C58C0-8666-A836-54E8-D93BB443DF4C}"/>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133350</xdr:colOff>
      <xdr:row>43</xdr:row>
      <xdr:rowOff>95250</xdr:rowOff>
    </xdr:from>
    <xdr:to>
      <xdr:col>35</xdr:col>
      <xdr:colOff>57150</xdr:colOff>
      <xdr:row>46</xdr:row>
      <xdr:rowOff>133350</xdr:rowOff>
    </xdr:to>
    <xdr:sp macro="" textlink="">
      <xdr:nvSpPr>
        <xdr:cNvPr id="370725" name="Text Box 37" hidden="1">
          <a:extLst>
            <a:ext uri="{FF2B5EF4-FFF2-40B4-BE49-F238E27FC236}">
              <a16:creationId xmlns:a16="http://schemas.microsoft.com/office/drawing/2014/main" id="{64369985-357F-013E-A218-D522C580A2E7}"/>
            </a:ext>
          </a:extLst>
        </xdr:cNvPr>
        <xdr:cNvSpPr txBox="1">
          <a:spLocks noChangeArrowheads="1"/>
        </xdr:cNvSpPr>
      </xdr:nvSpPr>
      <xdr:spPr bwMode="auto">
        <a:xfrm>
          <a:off x="21697950" y="8362950"/>
          <a:ext cx="14478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70742" name="Text Box 54" hidden="1">
          <a:extLst>
            <a:ext uri="{FF2B5EF4-FFF2-40B4-BE49-F238E27FC236}">
              <a16:creationId xmlns:a16="http://schemas.microsoft.com/office/drawing/2014/main" id="{A3FF27BA-F877-8944-6F22-B40F0E51FE6D}"/>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70741" name="Text Box 53" hidden="1">
          <a:extLst>
            <a:ext uri="{FF2B5EF4-FFF2-40B4-BE49-F238E27FC236}">
              <a16:creationId xmlns:a16="http://schemas.microsoft.com/office/drawing/2014/main" id="{119FEFC4-8943-66AD-6049-545559BE4035}"/>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70740" name="Text Box 52" hidden="1">
          <a:extLst>
            <a:ext uri="{FF2B5EF4-FFF2-40B4-BE49-F238E27FC236}">
              <a16:creationId xmlns:a16="http://schemas.microsoft.com/office/drawing/2014/main" id="{501BA0F6-2F67-E027-C50B-BF2C5BEE1251}"/>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70739" name="Text Box 51" hidden="1">
          <a:extLst>
            <a:ext uri="{FF2B5EF4-FFF2-40B4-BE49-F238E27FC236}">
              <a16:creationId xmlns:a16="http://schemas.microsoft.com/office/drawing/2014/main" id="{1D7A5996-F241-4123-7E51-3CB160583D06}"/>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70738" name="Text Box 50" hidden="1">
          <a:extLst>
            <a:ext uri="{FF2B5EF4-FFF2-40B4-BE49-F238E27FC236}">
              <a16:creationId xmlns:a16="http://schemas.microsoft.com/office/drawing/2014/main" id="{3BDD2214-E436-5728-FF2D-E8C35C8C8726}"/>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70737" name="Text Box 49" hidden="1">
          <a:extLst>
            <a:ext uri="{FF2B5EF4-FFF2-40B4-BE49-F238E27FC236}">
              <a16:creationId xmlns:a16="http://schemas.microsoft.com/office/drawing/2014/main" id="{EDFD3175-FEFB-5417-3A53-1ED47BA57349}"/>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70736" name="Text Box 48" hidden="1">
          <a:extLst>
            <a:ext uri="{FF2B5EF4-FFF2-40B4-BE49-F238E27FC236}">
              <a16:creationId xmlns:a16="http://schemas.microsoft.com/office/drawing/2014/main" id="{4023181D-62DD-48CA-D853-5FC3BC40650A}"/>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70735" name="Text Box 47" hidden="1">
          <a:extLst>
            <a:ext uri="{FF2B5EF4-FFF2-40B4-BE49-F238E27FC236}">
              <a16:creationId xmlns:a16="http://schemas.microsoft.com/office/drawing/2014/main" id="{94D70DF8-1FAE-E85F-390C-2167DB063498}"/>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133350</xdr:colOff>
      <xdr:row>43</xdr:row>
      <xdr:rowOff>95250</xdr:rowOff>
    </xdr:from>
    <xdr:to>
      <xdr:col>35</xdr:col>
      <xdr:colOff>57150</xdr:colOff>
      <xdr:row>46</xdr:row>
      <xdr:rowOff>133350</xdr:rowOff>
    </xdr:to>
    <xdr:sp macro="" textlink="">
      <xdr:nvSpPr>
        <xdr:cNvPr id="370734" name="Text Box 46" hidden="1">
          <a:extLst>
            <a:ext uri="{FF2B5EF4-FFF2-40B4-BE49-F238E27FC236}">
              <a16:creationId xmlns:a16="http://schemas.microsoft.com/office/drawing/2014/main" id="{2DFD929B-776E-AB30-9B8A-6D48C2F8D082}"/>
            </a:ext>
          </a:extLst>
        </xdr:cNvPr>
        <xdr:cNvSpPr txBox="1">
          <a:spLocks noChangeArrowheads="1"/>
        </xdr:cNvSpPr>
      </xdr:nvSpPr>
      <xdr:spPr bwMode="auto">
        <a:xfrm>
          <a:off x="21697950" y="8362950"/>
          <a:ext cx="14478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8.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1742984</xdr:colOff>
      <xdr:row>12</xdr:row>
      <xdr:rowOff>263737</xdr:rowOff>
    </xdr:from>
    <xdr:to>
      <xdr:col>3</xdr:col>
      <xdr:colOff>485412</xdr:colOff>
      <xdr:row>15</xdr:row>
      <xdr:rowOff>187537</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1742984</xdr:colOff>
      <xdr:row>12</xdr:row>
      <xdr:rowOff>263737</xdr:rowOff>
    </xdr:from>
    <xdr:to>
      <xdr:col>3</xdr:col>
      <xdr:colOff>485412</xdr:colOff>
      <xdr:row>15</xdr:row>
      <xdr:rowOff>187537</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15</xdr:row>
      <xdr:rowOff>145838</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180764</xdr:rowOff>
    </xdr:from>
    <xdr:to>
      <xdr:col>4</xdr:col>
      <xdr:colOff>0</xdr:colOff>
      <xdr:row>15</xdr:row>
      <xdr:rowOff>145838</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22</xdr:row>
      <xdr:rowOff>93133</xdr:rowOff>
    </xdr:from>
    <xdr:to>
      <xdr:col>4</xdr:col>
      <xdr:colOff>0</xdr:colOff>
      <xdr:row>29</xdr:row>
      <xdr:rowOff>31397</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22</xdr:row>
      <xdr:rowOff>93133</xdr:rowOff>
    </xdr:from>
    <xdr:to>
      <xdr:col>4</xdr:col>
      <xdr:colOff>0</xdr:colOff>
      <xdr:row>29</xdr:row>
      <xdr:rowOff>31397</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67734</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135466</xdr:rowOff>
    </xdr:to>
    <xdr:sp macro="" textlink="">
      <xdr:nvSpPr>
        <xdr:cNvPr id="255012" name="Text Box 36" hidden="1">
          <a:extLst>
            <a:ext uri="{FF2B5EF4-FFF2-40B4-BE49-F238E27FC236}">
              <a16:creationId xmlns:a16="http://schemas.microsoft.com/office/drawing/2014/main" id="{EE97BB65-50BB-493B-AD63-DED731F83399}"/>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55013" name="Text Box 37" hidden="1">
          <a:extLst>
            <a:ext uri="{FF2B5EF4-FFF2-40B4-BE49-F238E27FC236}">
              <a16:creationId xmlns:a16="http://schemas.microsoft.com/office/drawing/2014/main" id="{CE833010-E69E-4B80-B461-4A01B33351E1}"/>
            </a:ext>
          </a:extLst>
        </xdr:cNvPr>
        <xdr:cNvSpPr txBox="1">
          <a:spLocks noChangeArrowheads="1"/>
        </xdr:cNvSpPr>
      </xdr:nvSpPr>
      <xdr:spPr bwMode="auto">
        <a:xfrm>
          <a:off x="15316200" y="372427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323850</xdr:rowOff>
    </xdr:from>
    <xdr:to>
      <xdr:col>3</xdr:col>
      <xdr:colOff>609600</xdr:colOff>
      <xdr:row>19</xdr:row>
      <xdr:rowOff>306916</xdr:rowOff>
    </xdr:to>
    <xdr:sp macro="" textlink="">
      <xdr:nvSpPr>
        <xdr:cNvPr id="255014" name="Text Box 38" hidden="1">
          <a:extLst>
            <a:ext uri="{FF2B5EF4-FFF2-40B4-BE49-F238E27FC236}">
              <a16:creationId xmlns:a16="http://schemas.microsoft.com/office/drawing/2014/main" id="{EF6913EB-1B76-4A39-B8B6-F3106D8CE9D4}"/>
            </a:ext>
          </a:extLst>
        </xdr:cNvPr>
        <xdr:cNvSpPr txBox="1">
          <a:spLocks noChangeArrowheads="1"/>
        </xdr:cNvSpPr>
      </xdr:nvSpPr>
      <xdr:spPr bwMode="auto">
        <a:xfrm>
          <a:off x="2981325" y="5505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3" name="Text Box 3" hidden="1">
          <a:extLst>
            <a:ext uri="{FF2B5EF4-FFF2-40B4-BE49-F238E27FC236}">
              <a16:creationId xmlns:a16="http://schemas.microsoft.com/office/drawing/2014/main" id="{40E621B9-3D9B-46C4-AE53-A62478D34A03}"/>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2" name="Text Box 2" hidden="1">
          <a:extLst>
            <a:ext uri="{FF2B5EF4-FFF2-40B4-BE49-F238E27FC236}">
              <a16:creationId xmlns:a16="http://schemas.microsoft.com/office/drawing/2014/main" id="{0B30606B-8BCD-42C9-8C02-6446EC1E8491}"/>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5" name="Text Box 5" hidden="1">
          <a:extLst>
            <a:ext uri="{FF2B5EF4-FFF2-40B4-BE49-F238E27FC236}">
              <a16:creationId xmlns:a16="http://schemas.microsoft.com/office/drawing/2014/main" id="{D47DCC58-9544-47E8-9F14-0D67DC12DD52}"/>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4" name="Text Box 4" hidden="1">
          <a:extLst>
            <a:ext uri="{FF2B5EF4-FFF2-40B4-BE49-F238E27FC236}">
              <a16:creationId xmlns:a16="http://schemas.microsoft.com/office/drawing/2014/main" id="{4780371A-8DDD-4ECB-AEC0-E8D553BCA747}"/>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7" name="Text Box 7" hidden="1">
          <a:extLst>
            <a:ext uri="{FF2B5EF4-FFF2-40B4-BE49-F238E27FC236}">
              <a16:creationId xmlns:a16="http://schemas.microsoft.com/office/drawing/2014/main" id="{8E133E73-CEEF-4223-994C-4DB9C8A32C5B}"/>
            </a:ext>
          </a:extLst>
        </xdr:cNvPr>
        <xdr:cNvSpPr txBox="1">
          <a:spLocks noChangeArrowheads="1"/>
        </xdr:cNvSpPr>
      </xdr:nvSpPr>
      <xdr:spPr bwMode="auto">
        <a:xfrm>
          <a:off x="3136900" y="4648200"/>
          <a:ext cx="137160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6" name="Text Box 6" hidden="1">
          <a:extLst>
            <a:ext uri="{FF2B5EF4-FFF2-40B4-BE49-F238E27FC236}">
              <a16:creationId xmlns:a16="http://schemas.microsoft.com/office/drawing/2014/main" id="{557E48D0-5EB0-4178-8F3E-781C9618386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705</xdr:rowOff>
    </xdr:from>
    <xdr:to>
      <xdr:col>4</xdr:col>
      <xdr:colOff>0</xdr:colOff>
      <xdr:row>19</xdr:row>
      <xdr:rowOff>114300</xdr:rowOff>
    </xdr:to>
    <xdr:sp macro="" textlink="">
      <xdr:nvSpPr>
        <xdr:cNvPr id="296969" name="Text Box 9" hidden="1">
          <a:extLst>
            <a:ext uri="{FF2B5EF4-FFF2-40B4-BE49-F238E27FC236}">
              <a16:creationId xmlns:a16="http://schemas.microsoft.com/office/drawing/2014/main" id="{9BD90012-4133-4DEE-B49C-97EF88B8380B}"/>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8" name="Text Box 8" hidden="1">
          <a:extLst>
            <a:ext uri="{FF2B5EF4-FFF2-40B4-BE49-F238E27FC236}">
              <a16:creationId xmlns:a16="http://schemas.microsoft.com/office/drawing/2014/main" id="{3DD94746-1C8F-40F9-B761-574509264355}"/>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3" name="Text Box 13" hidden="1">
          <a:extLst>
            <a:ext uri="{FF2B5EF4-FFF2-40B4-BE49-F238E27FC236}">
              <a16:creationId xmlns:a16="http://schemas.microsoft.com/office/drawing/2014/main" id="{74636BA2-EAE5-4B15-B56E-26D9869C62B9}"/>
            </a:ext>
          </a:extLst>
        </xdr:cNvPr>
        <xdr:cNvSpPr txBox="1">
          <a:spLocks noChangeArrowheads="1"/>
        </xdr:cNvSpPr>
      </xdr:nvSpPr>
      <xdr:spPr bwMode="auto">
        <a:xfrm>
          <a:off x="15894050" y="4032250"/>
          <a:ext cx="13589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2964</xdr:rowOff>
    </xdr:from>
    <xdr:to>
      <xdr:col>4</xdr:col>
      <xdr:colOff>0</xdr:colOff>
      <xdr:row>19</xdr:row>
      <xdr:rowOff>114300</xdr:rowOff>
    </xdr:to>
    <xdr:sp macro="" textlink="">
      <xdr:nvSpPr>
        <xdr:cNvPr id="296976" name="Text Box 16" hidden="1">
          <a:extLst>
            <a:ext uri="{FF2B5EF4-FFF2-40B4-BE49-F238E27FC236}">
              <a16:creationId xmlns:a16="http://schemas.microsoft.com/office/drawing/2014/main" id="{C9194B46-F472-48CF-ADC1-67AC5D58C44E}"/>
            </a:ext>
          </a:extLst>
        </xdr:cNvPr>
        <xdr:cNvSpPr txBox="1">
          <a:spLocks noChangeArrowheads="1"/>
        </xdr:cNvSpPr>
      </xdr:nvSpPr>
      <xdr:spPr bwMode="auto">
        <a:xfrm>
          <a:off x="3038475" y="4676775"/>
          <a:ext cx="1371600"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75" name="Text Box 15" hidden="1">
          <a:extLst>
            <a:ext uri="{FF2B5EF4-FFF2-40B4-BE49-F238E27FC236}">
              <a16:creationId xmlns:a16="http://schemas.microsoft.com/office/drawing/2014/main" id="{5096604A-7A3E-4525-A326-C791B114BB74}"/>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4" name="Text Box 14" hidden="1">
          <a:extLst>
            <a:ext uri="{FF2B5EF4-FFF2-40B4-BE49-F238E27FC236}">
              <a16:creationId xmlns:a16="http://schemas.microsoft.com/office/drawing/2014/main" id="{E4879193-7B2D-4BAE-9077-6326B1BF4C98}"/>
            </a:ext>
          </a:extLst>
        </xdr:cNvPr>
        <xdr:cNvSpPr txBox="1">
          <a:spLocks noChangeArrowheads="1"/>
        </xdr:cNvSpPr>
      </xdr:nvSpPr>
      <xdr:spPr bwMode="auto">
        <a:xfrm>
          <a:off x="15316200" y="4067175"/>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11</xdr:row>
      <xdr:rowOff>285750</xdr:rowOff>
    </xdr:from>
    <xdr:to>
      <xdr:col>23</xdr:col>
      <xdr:colOff>133350</xdr:colOff>
      <xdr:row>15</xdr:row>
      <xdr:rowOff>0</xdr:rowOff>
    </xdr:to>
    <xdr:sp macro="" textlink="">
      <xdr:nvSpPr>
        <xdr:cNvPr id="296977" name="Text Box 17" hidden="1">
          <a:extLst>
            <a:ext uri="{FF2B5EF4-FFF2-40B4-BE49-F238E27FC236}">
              <a16:creationId xmlns:a16="http://schemas.microsoft.com/office/drawing/2014/main" id="{649AC6CE-314D-4A66-A00B-D02D1F4C115F}"/>
            </a:ext>
          </a:extLst>
        </xdr:cNvPr>
        <xdr:cNvSpPr txBox="1">
          <a:spLocks noChangeArrowheads="1"/>
        </xdr:cNvSpPr>
      </xdr:nvSpPr>
      <xdr:spPr bwMode="auto">
        <a:xfrm>
          <a:off x="14725650" y="4086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27</xdr:row>
      <xdr:rowOff>192617</xdr:rowOff>
    </xdr:from>
    <xdr:to>
      <xdr:col>23</xdr:col>
      <xdr:colOff>133350</xdr:colOff>
      <xdr:row>31</xdr:row>
      <xdr:rowOff>30692</xdr:rowOff>
    </xdr:to>
    <xdr:sp macro="" textlink="">
      <xdr:nvSpPr>
        <xdr:cNvPr id="296978" name="Text Box 18" hidden="1">
          <a:extLst>
            <a:ext uri="{FF2B5EF4-FFF2-40B4-BE49-F238E27FC236}">
              <a16:creationId xmlns:a16="http://schemas.microsoft.com/office/drawing/2014/main" id="{8C2F162C-ABEA-4BC6-871B-E6D1CCB5CBA4}"/>
            </a:ext>
          </a:extLst>
        </xdr:cNvPr>
        <xdr:cNvSpPr txBox="1">
          <a:spLocks noChangeArrowheads="1"/>
        </xdr:cNvSpPr>
      </xdr:nvSpPr>
      <xdr:spPr bwMode="auto">
        <a:xfrm>
          <a:off x="14725650" y="8229600"/>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3" name="Text Box 5" hidden="1">
          <a:extLst>
            <a:ext uri="{FF2B5EF4-FFF2-40B4-BE49-F238E27FC236}">
              <a16:creationId xmlns:a16="http://schemas.microsoft.com/office/drawing/2014/main" id="{755C2774-EDFE-4E9C-A245-7E5CEB3F4420}"/>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2" name="Text Box 4" hidden="1">
          <a:extLst>
            <a:ext uri="{FF2B5EF4-FFF2-40B4-BE49-F238E27FC236}">
              <a16:creationId xmlns:a16="http://schemas.microsoft.com/office/drawing/2014/main" id="{6E2D48C2-DFEE-45EF-B2F2-C5D7A064A8B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4" name="Text Box 6" hidden="1">
          <a:extLst>
            <a:ext uri="{FF2B5EF4-FFF2-40B4-BE49-F238E27FC236}">
              <a16:creationId xmlns:a16="http://schemas.microsoft.com/office/drawing/2014/main" id="{38121E5C-06E5-4395-8B8C-F347C681C7EB}"/>
            </a:ext>
          </a:extLst>
        </xdr:cNvPr>
        <xdr:cNvSpPr txBox="1">
          <a:spLocks noChangeArrowheads="1"/>
        </xdr:cNvSpPr>
      </xdr:nvSpPr>
      <xdr:spPr bwMode="auto">
        <a:xfrm>
          <a:off x="15932150" y="4724400"/>
          <a:ext cx="12827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7" name="Text Box 9" hidden="1">
          <a:extLst>
            <a:ext uri="{FF2B5EF4-FFF2-40B4-BE49-F238E27FC236}">
              <a16:creationId xmlns:a16="http://schemas.microsoft.com/office/drawing/2014/main" id="{7C723656-3460-40E2-AC18-38D17E488E37}"/>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6" name="Text Box 8" hidden="1">
          <a:extLst>
            <a:ext uri="{FF2B5EF4-FFF2-40B4-BE49-F238E27FC236}">
              <a16:creationId xmlns:a16="http://schemas.microsoft.com/office/drawing/2014/main" id="{8A7BD8CF-1A8C-46DA-BBCE-490CB8819861}"/>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5" name="Text Box 7" hidden="1">
          <a:extLst>
            <a:ext uri="{FF2B5EF4-FFF2-40B4-BE49-F238E27FC236}">
              <a16:creationId xmlns:a16="http://schemas.microsoft.com/office/drawing/2014/main" id="{BEB29F7A-D791-4677-99A8-C35D0A6F399A}"/>
            </a:ext>
          </a:extLst>
        </xdr:cNvPr>
        <xdr:cNvSpPr txBox="1">
          <a:spLocks noChangeArrowheads="1"/>
        </xdr:cNvSpPr>
      </xdr:nvSpPr>
      <xdr:spPr bwMode="auto">
        <a:xfrm>
          <a:off x="15932150" y="4724400"/>
          <a:ext cx="12827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101600</xdr:rowOff>
    </xdr:to>
    <xdr:sp macro="" textlink="">
      <xdr:nvSpPr>
        <xdr:cNvPr id="309260" name="Text Box 12" hidden="1">
          <a:extLst>
            <a:ext uri="{FF2B5EF4-FFF2-40B4-BE49-F238E27FC236}">
              <a16:creationId xmlns:a16="http://schemas.microsoft.com/office/drawing/2014/main" id="{06C08D3B-0558-067C-C1B5-A38F41256F1F}"/>
            </a:ext>
          </a:extLst>
        </xdr:cNvPr>
        <xdr:cNvSpPr txBox="1">
          <a:spLocks noChangeArrowheads="1"/>
        </xdr:cNvSpPr>
      </xdr:nvSpPr>
      <xdr:spPr bwMode="auto">
        <a:xfrm>
          <a:off x="3136900" y="464185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9" name="Text Box 11" hidden="1">
          <a:extLst>
            <a:ext uri="{FF2B5EF4-FFF2-40B4-BE49-F238E27FC236}">
              <a16:creationId xmlns:a16="http://schemas.microsoft.com/office/drawing/2014/main" id="{42F23561-1300-E588-3D41-1EDBBB31B6EF}"/>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292100</xdr:colOff>
      <xdr:row>27</xdr:row>
      <xdr:rowOff>192617</xdr:rowOff>
    </xdr:to>
    <xdr:sp macro="" textlink="">
      <xdr:nvSpPr>
        <xdr:cNvPr id="309261" name="Text Box 13" hidden="1">
          <a:extLst>
            <a:ext uri="{FF2B5EF4-FFF2-40B4-BE49-F238E27FC236}">
              <a16:creationId xmlns:a16="http://schemas.microsoft.com/office/drawing/2014/main" id="{2838243C-76D4-A31C-2E89-0D6EBFDF9396}"/>
            </a:ext>
          </a:extLst>
        </xdr:cNvPr>
        <xdr:cNvSpPr txBox="1">
          <a:spLocks noChangeArrowheads="1"/>
        </xdr:cNvSpPr>
      </xdr:nvSpPr>
      <xdr:spPr bwMode="auto">
        <a:xfrm>
          <a:off x="15970250" y="7397750"/>
          <a:ext cx="14224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09264" name="Text Box 16" hidden="1">
          <a:extLst>
            <a:ext uri="{FF2B5EF4-FFF2-40B4-BE49-F238E27FC236}">
              <a16:creationId xmlns:a16="http://schemas.microsoft.com/office/drawing/2014/main" id="{165B4ABB-D881-3113-D8E0-9FAB01A349EF}"/>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63" name="Text Box 15" hidden="1">
          <a:extLst>
            <a:ext uri="{FF2B5EF4-FFF2-40B4-BE49-F238E27FC236}">
              <a16:creationId xmlns:a16="http://schemas.microsoft.com/office/drawing/2014/main" id="{20792653-3AF8-D57B-C0DE-4A09F9C608B3}"/>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09262" name="Text Box 14" hidden="1">
          <a:extLst>
            <a:ext uri="{FF2B5EF4-FFF2-40B4-BE49-F238E27FC236}">
              <a16:creationId xmlns:a16="http://schemas.microsoft.com/office/drawing/2014/main" id="{35A8EB0E-97B3-1513-0605-A7875557E056}"/>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09265" name="Text Box 17" hidden="1">
          <a:extLst>
            <a:ext uri="{FF2B5EF4-FFF2-40B4-BE49-F238E27FC236}">
              <a16:creationId xmlns:a16="http://schemas.microsoft.com/office/drawing/2014/main" id="{A60E1D04-4118-B882-DA80-E407CFE50C67}"/>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09266" name="Text Box 18" hidden="1">
          <a:extLst>
            <a:ext uri="{FF2B5EF4-FFF2-40B4-BE49-F238E27FC236}">
              <a16:creationId xmlns:a16="http://schemas.microsoft.com/office/drawing/2014/main" id="{AAA4F079-EF91-B8B0-47BF-24BA3B92BC25}"/>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8" name="Text Box 10" hidden="1">
          <a:extLst>
            <a:ext uri="{FF2B5EF4-FFF2-40B4-BE49-F238E27FC236}">
              <a16:creationId xmlns:a16="http://schemas.microsoft.com/office/drawing/2014/main" id="{856FE23B-3ADE-127F-879F-0996097CABC2}"/>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7" name="Text Box 9" hidden="1">
          <a:extLst>
            <a:ext uri="{FF2B5EF4-FFF2-40B4-BE49-F238E27FC236}">
              <a16:creationId xmlns:a16="http://schemas.microsoft.com/office/drawing/2014/main" id="{9DBF09AD-853B-2C77-C580-AE77F301D23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696" name="Text Box 8" hidden="1">
          <a:extLst>
            <a:ext uri="{FF2B5EF4-FFF2-40B4-BE49-F238E27FC236}">
              <a16:creationId xmlns:a16="http://schemas.microsoft.com/office/drawing/2014/main" id="{98DB02AB-897F-D97B-AABE-4527A9F593AF}"/>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695" name="Text Box 7" hidden="1">
          <a:extLst>
            <a:ext uri="{FF2B5EF4-FFF2-40B4-BE49-F238E27FC236}">
              <a16:creationId xmlns:a16="http://schemas.microsoft.com/office/drawing/2014/main" id="{89E83E91-B4C1-7AD3-DEBB-E55749FE4932}"/>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4" name="Text Box 6" hidden="1">
          <a:extLst>
            <a:ext uri="{FF2B5EF4-FFF2-40B4-BE49-F238E27FC236}">
              <a16:creationId xmlns:a16="http://schemas.microsoft.com/office/drawing/2014/main" id="{71BD4394-83B8-C08B-294E-A618453E2530}"/>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3" name="Text Box 5" hidden="1">
          <a:extLst>
            <a:ext uri="{FF2B5EF4-FFF2-40B4-BE49-F238E27FC236}">
              <a16:creationId xmlns:a16="http://schemas.microsoft.com/office/drawing/2014/main" id="{AFFD47E8-5AF9-1E65-06D0-69D2872B26C6}"/>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2" name="Text Box 4" hidden="1">
          <a:extLst>
            <a:ext uri="{FF2B5EF4-FFF2-40B4-BE49-F238E27FC236}">
              <a16:creationId xmlns:a16="http://schemas.microsoft.com/office/drawing/2014/main" id="{321DCF27-7753-48FE-23D9-40266A97F68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691" name="Text Box 3" hidden="1">
          <a:extLst>
            <a:ext uri="{FF2B5EF4-FFF2-40B4-BE49-F238E27FC236}">
              <a16:creationId xmlns:a16="http://schemas.microsoft.com/office/drawing/2014/main" id="{5E05BA31-97F9-2953-88DC-9143F66AAE19}"/>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690" name="Text Box 2" hidden="1">
          <a:extLst>
            <a:ext uri="{FF2B5EF4-FFF2-40B4-BE49-F238E27FC236}">
              <a16:creationId xmlns:a16="http://schemas.microsoft.com/office/drawing/2014/main" id="{427B2709-9F8D-C108-6A54-8763BCEC7925}"/>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89" name="Text Box 1" hidden="1">
          <a:extLst>
            <a:ext uri="{FF2B5EF4-FFF2-40B4-BE49-F238E27FC236}">
              <a16:creationId xmlns:a16="http://schemas.microsoft.com/office/drawing/2014/main" id="{246D367E-A196-DF20-2BC3-B2FF7B17AD9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03" name="Text Box 15" hidden="1">
          <a:extLst>
            <a:ext uri="{FF2B5EF4-FFF2-40B4-BE49-F238E27FC236}">
              <a16:creationId xmlns:a16="http://schemas.microsoft.com/office/drawing/2014/main" id="{C6BF4DD2-8802-C765-AD33-731F9945CD4C}"/>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02" name="Text Box 14" hidden="1">
          <a:extLst>
            <a:ext uri="{FF2B5EF4-FFF2-40B4-BE49-F238E27FC236}">
              <a16:creationId xmlns:a16="http://schemas.microsoft.com/office/drawing/2014/main" id="{C1549618-867B-B6A6-07D0-D10FED1D092C}"/>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01" name="Text Box 13" hidden="1">
          <a:extLst>
            <a:ext uri="{FF2B5EF4-FFF2-40B4-BE49-F238E27FC236}">
              <a16:creationId xmlns:a16="http://schemas.microsoft.com/office/drawing/2014/main" id="{5857A37F-DB07-5B80-9B77-5DDE47ACBB0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00" name="Text Box 12" hidden="1">
          <a:extLst>
            <a:ext uri="{FF2B5EF4-FFF2-40B4-BE49-F238E27FC236}">
              <a16:creationId xmlns:a16="http://schemas.microsoft.com/office/drawing/2014/main" id="{F04EBEAA-BE3F-5AC4-1989-8DA0CD8E1511}"/>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9" name="Text Box 11" hidden="1">
          <a:extLst>
            <a:ext uri="{FF2B5EF4-FFF2-40B4-BE49-F238E27FC236}">
              <a16:creationId xmlns:a16="http://schemas.microsoft.com/office/drawing/2014/main" id="{5DFA3C2E-8A73-2E9A-4B4F-F3958C92B81D}"/>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06" name="Text Box 18" hidden="1">
          <a:extLst>
            <a:ext uri="{FF2B5EF4-FFF2-40B4-BE49-F238E27FC236}">
              <a16:creationId xmlns:a16="http://schemas.microsoft.com/office/drawing/2014/main" id="{611614E0-27A3-9ECD-3CD7-6DFA2BC57F5E}"/>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12" name="Text Box 24" hidden="1">
          <a:extLst>
            <a:ext uri="{FF2B5EF4-FFF2-40B4-BE49-F238E27FC236}">
              <a16:creationId xmlns:a16="http://schemas.microsoft.com/office/drawing/2014/main" id="{673D916D-1B05-1333-EED7-2855862902D7}"/>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1" name="Text Box 23" hidden="1">
          <a:extLst>
            <a:ext uri="{FF2B5EF4-FFF2-40B4-BE49-F238E27FC236}">
              <a16:creationId xmlns:a16="http://schemas.microsoft.com/office/drawing/2014/main" id="{D964AD14-9B48-E525-6718-07281FD62FF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10" name="Text Box 22" hidden="1">
          <a:extLst>
            <a:ext uri="{FF2B5EF4-FFF2-40B4-BE49-F238E27FC236}">
              <a16:creationId xmlns:a16="http://schemas.microsoft.com/office/drawing/2014/main" id="{87903352-C057-1001-BD9F-5E4A249080F5}"/>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09" name="Text Box 21" hidden="1">
          <a:extLst>
            <a:ext uri="{FF2B5EF4-FFF2-40B4-BE49-F238E27FC236}">
              <a16:creationId xmlns:a16="http://schemas.microsoft.com/office/drawing/2014/main" id="{09CD8AC2-4FCA-1859-904A-64198765CCE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08" name="Text Box 20" hidden="1">
          <a:extLst>
            <a:ext uri="{FF2B5EF4-FFF2-40B4-BE49-F238E27FC236}">
              <a16:creationId xmlns:a16="http://schemas.microsoft.com/office/drawing/2014/main" id="{CA3919A5-E23D-E846-9365-121C7CDDBCFF}"/>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07" name="Text Box 19" hidden="1">
          <a:extLst>
            <a:ext uri="{FF2B5EF4-FFF2-40B4-BE49-F238E27FC236}">
              <a16:creationId xmlns:a16="http://schemas.microsoft.com/office/drawing/2014/main" id="{BECD0D51-0D23-BD81-E5C9-0EC6DFED7107}"/>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13" name="Text Box 25" hidden="1">
          <a:extLst>
            <a:ext uri="{FF2B5EF4-FFF2-40B4-BE49-F238E27FC236}">
              <a16:creationId xmlns:a16="http://schemas.microsoft.com/office/drawing/2014/main" id="{7BB1D5D9-2831-D5EB-2BF7-4DBC78CB1EFD}"/>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0" name="Text Box 32" hidden="1">
          <a:extLst>
            <a:ext uri="{FF2B5EF4-FFF2-40B4-BE49-F238E27FC236}">
              <a16:creationId xmlns:a16="http://schemas.microsoft.com/office/drawing/2014/main" id="{6987DC2C-D4DD-6F18-0470-8FE969F590B1}"/>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9" name="Text Box 31" hidden="1">
          <a:extLst>
            <a:ext uri="{FF2B5EF4-FFF2-40B4-BE49-F238E27FC236}">
              <a16:creationId xmlns:a16="http://schemas.microsoft.com/office/drawing/2014/main" id="{B07CEC68-592F-D7AD-994A-B2BE41154B1A}"/>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18" name="Text Box 30" hidden="1">
          <a:extLst>
            <a:ext uri="{FF2B5EF4-FFF2-40B4-BE49-F238E27FC236}">
              <a16:creationId xmlns:a16="http://schemas.microsoft.com/office/drawing/2014/main" id="{D23505D1-39AC-3FAC-32A3-DF8C6BDEBA1E}"/>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17" name="Text Box 29" hidden="1">
          <a:extLst>
            <a:ext uri="{FF2B5EF4-FFF2-40B4-BE49-F238E27FC236}">
              <a16:creationId xmlns:a16="http://schemas.microsoft.com/office/drawing/2014/main" id="{FC47A7C5-93D3-3FED-7064-2553B5A49C88}"/>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16" name="Text Box 28" hidden="1">
          <a:extLst>
            <a:ext uri="{FF2B5EF4-FFF2-40B4-BE49-F238E27FC236}">
              <a16:creationId xmlns:a16="http://schemas.microsoft.com/office/drawing/2014/main" id="{D3754FB0-7ADE-1ACA-D46B-48102D3E23AD}"/>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15" name="Text Box 27" hidden="1">
          <a:extLst>
            <a:ext uri="{FF2B5EF4-FFF2-40B4-BE49-F238E27FC236}">
              <a16:creationId xmlns:a16="http://schemas.microsoft.com/office/drawing/2014/main" id="{873FCDBF-AA28-A300-12AD-31EB1F8CB945}"/>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14" name="Text Box 26" hidden="1">
          <a:extLst>
            <a:ext uri="{FF2B5EF4-FFF2-40B4-BE49-F238E27FC236}">
              <a16:creationId xmlns:a16="http://schemas.microsoft.com/office/drawing/2014/main" id="{1555602B-1F7B-939F-15B4-4FB753128A88}"/>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7" name="Text Box 39" hidden="1">
          <a:extLst>
            <a:ext uri="{FF2B5EF4-FFF2-40B4-BE49-F238E27FC236}">
              <a16:creationId xmlns:a16="http://schemas.microsoft.com/office/drawing/2014/main" id="{E3C40CBC-1BF0-E77E-B7D7-74C219868EFF}"/>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26" name="Text Box 38" hidden="1">
          <a:extLst>
            <a:ext uri="{FF2B5EF4-FFF2-40B4-BE49-F238E27FC236}">
              <a16:creationId xmlns:a16="http://schemas.microsoft.com/office/drawing/2014/main" id="{AFA6A7E6-6E4C-43CB-6225-23287F85AB8B}"/>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25" name="Text Box 37" hidden="1">
          <a:extLst>
            <a:ext uri="{FF2B5EF4-FFF2-40B4-BE49-F238E27FC236}">
              <a16:creationId xmlns:a16="http://schemas.microsoft.com/office/drawing/2014/main" id="{B687F4AF-37C4-201B-9CF9-7A5FE533A67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24" name="Text Box 36" hidden="1">
          <a:extLst>
            <a:ext uri="{FF2B5EF4-FFF2-40B4-BE49-F238E27FC236}">
              <a16:creationId xmlns:a16="http://schemas.microsoft.com/office/drawing/2014/main" id="{50240B5A-64F8-B03C-5050-20A0CF16BE9E}"/>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23" name="Text Box 35" hidden="1">
          <a:extLst>
            <a:ext uri="{FF2B5EF4-FFF2-40B4-BE49-F238E27FC236}">
              <a16:creationId xmlns:a16="http://schemas.microsoft.com/office/drawing/2014/main" id="{F64579FF-A2C1-E08E-C892-08D9FDB673F6}"/>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22" name="Text Box 34" hidden="1">
          <a:extLst>
            <a:ext uri="{FF2B5EF4-FFF2-40B4-BE49-F238E27FC236}">
              <a16:creationId xmlns:a16="http://schemas.microsoft.com/office/drawing/2014/main" id="{EAE5C52F-F8F8-A3E1-7A3E-BF26A156230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21" name="Text Box 33" hidden="1">
          <a:extLst>
            <a:ext uri="{FF2B5EF4-FFF2-40B4-BE49-F238E27FC236}">
              <a16:creationId xmlns:a16="http://schemas.microsoft.com/office/drawing/2014/main" id="{DE5BA30C-9C5B-1D91-5474-259C3BF75717}"/>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41" name="Text Box 53" hidden="1">
          <a:extLst>
            <a:ext uri="{FF2B5EF4-FFF2-40B4-BE49-F238E27FC236}">
              <a16:creationId xmlns:a16="http://schemas.microsoft.com/office/drawing/2014/main" id="{31A14855-EE10-9767-98C8-06E036BFE64B}"/>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40" name="Text Box 52" hidden="1">
          <a:extLst>
            <a:ext uri="{FF2B5EF4-FFF2-40B4-BE49-F238E27FC236}">
              <a16:creationId xmlns:a16="http://schemas.microsoft.com/office/drawing/2014/main" id="{F6442943-0990-2A30-6AD6-72CA4E1E5D12}"/>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39" name="Text Box 51" hidden="1">
          <a:extLst>
            <a:ext uri="{FF2B5EF4-FFF2-40B4-BE49-F238E27FC236}">
              <a16:creationId xmlns:a16="http://schemas.microsoft.com/office/drawing/2014/main" id="{72E6AFB1-BD3A-8212-B832-FEAEFD7BFF9E}"/>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38" name="Text Box 50" hidden="1">
          <a:extLst>
            <a:ext uri="{FF2B5EF4-FFF2-40B4-BE49-F238E27FC236}">
              <a16:creationId xmlns:a16="http://schemas.microsoft.com/office/drawing/2014/main" id="{FE263C3D-FDF0-FA77-5558-8453D6B27D3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37" name="Text Box 49" hidden="1">
          <a:extLst>
            <a:ext uri="{FF2B5EF4-FFF2-40B4-BE49-F238E27FC236}">
              <a16:creationId xmlns:a16="http://schemas.microsoft.com/office/drawing/2014/main" id="{39486346-5873-E8D2-7548-20602A30E2E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36" name="Text Box 48" hidden="1">
          <a:extLst>
            <a:ext uri="{FF2B5EF4-FFF2-40B4-BE49-F238E27FC236}">
              <a16:creationId xmlns:a16="http://schemas.microsoft.com/office/drawing/2014/main" id="{296531F7-F240-B3F7-6476-4BD7002F9C43}"/>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35" name="Text Box 47" hidden="1">
          <a:extLst>
            <a:ext uri="{FF2B5EF4-FFF2-40B4-BE49-F238E27FC236}">
              <a16:creationId xmlns:a16="http://schemas.microsoft.com/office/drawing/2014/main" id="{F4C5CAED-E92A-2727-B2D7-11614AD2A7DF}"/>
            </a:ext>
          </a:extLst>
        </xdr:cNvPr>
        <xdr:cNvSpPr txBox="1">
          <a:spLocks noChangeArrowheads="1"/>
        </xdr:cNvSpPr>
      </xdr:nvSpPr>
      <xdr:spPr bwMode="auto">
        <a:xfrm>
          <a:off x="67056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34" name="Text Box 46" hidden="1">
          <a:extLst>
            <a:ext uri="{FF2B5EF4-FFF2-40B4-BE49-F238E27FC236}">
              <a16:creationId xmlns:a16="http://schemas.microsoft.com/office/drawing/2014/main" id="{BDF1957C-2CD5-F5D1-842E-94D0884B97AC}"/>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33" name="Text Box 45" hidden="1">
          <a:extLst>
            <a:ext uri="{FF2B5EF4-FFF2-40B4-BE49-F238E27FC236}">
              <a16:creationId xmlns:a16="http://schemas.microsoft.com/office/drawing/2014/main" id="{EB252647-D92E-5097-9C12-90CD07DCCB43}"/>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32" name="Text Box 44" hidden="1">
          <a:extLst>
            <a:ext uri="{FF2B5EF4-FFF2-40B4-BE49-F238E27FC236}">
              <a16:creationId xmlns:a16="http://schemas.microsoft.com/office/drawing/2014/main" id="{6BFEFD41-FCCC-5591-BEFA-28A961DDDFA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31" name="Text Box 43" hidden="1">
          <a:extLst>
            <a:ext uri="{FF2B5EF4-FFF2-40B4-BE49-F238E27FC236}">
              <a16:creationId xmlns:a16="http://schemas.microsoft.com/office/drawing/2014/main" id="{8E9FC2B5-D778-4BB1-0E9A-C64556743232}"/>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30" name="Text Box 42" hidden="1">
          <a:extLst>
            <a:ext uri="{FF2B5EF4-FFF2-40B4-BE49-F238E27FC236}">
              <a16:creationId xmlns:a16="http://schemas.microsoft.com/office/drawing/2014/main" id="{F67B1DD9-D6F5-05AD-C8A5-028A3CDD4EC2}"/>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29" name="Text Box 41" hidden="1">
          <a:extLst>
            <a:ext uri="{FF2B5EF4-FFF2-40B4-BE49-F238E27FC236}">
              <a16:creationId xmlns:a16="http://schemas.microsoft.com/office/drawing/2014/main" id="{61E500D5-C90E-89BF-814D-BE0AEA16808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28" name="Text Box 40" hidden="1">
          <a:extLst>
            <a:ext uri="{FF2B5EF4-FFF2-40B4-BE49-F238E27FC236}">
              <a16:creationId xmlns:a16="http://schemas.microsoft.com/office/drawing/2014/main" id="{FBF2E8B0-33CE-E53D-FCC5-C7025A2A8A51}"/>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48" name="Text Box 60" hidden="1">
          <a:extLst>
            <a:ext uri="{FF2B5EF4-FFF2-40B4-BE49-F238E27FC236}">
              <a16:creationId xmlns:a16="http://schemas.microsoft.com/office/drawing/2014/main" id="{DD110B10-487D-20E7-7CF3-0009974BC985}"/>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47" name="Text Box 59" hidden="1">
          <a:extLst>
            <a:ext uri="{FF2B5EF4-FFF2-40B4-BE49-F238E27FC236}">
              <a16:creationId xmlns:a16="http://schemas.microsoft.com/office/drawing/2014/main" id="{4A7143C5-27E5-2671-13D6-718FB7D86F7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46" name="Text Box 58" hidden="1">
          <a:extLst>
            <a:ext uri="{FF2B5EF4-FFF2-40B4-BE49-F238E27FC236}">
              <a16:creationId xmlns:a16="http://schemas.microsoft.com/office/drawing/2014/main" id="{85C5E3D1-04E9-3E4F-19DE-17CE90061BF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45" name="Text Box 57" hidden="1">
          <a:extLst>
            <a:ext uri="{FF2B5EF4-FFF2-40B4-BE49-F238E27FC236}">
              <a16:creationId xmlns:a16="http://schemas.microsoft.com/office/drawing/2014/main" id="{1C4475FB-DACC-2C20-AFD6-46E9A7C7BEE7}"/>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44" name="Text Box 56" hidden="1">
          <a:extLst>
            <a:ext uri="{FF2B5EF4-FFF2-40B4-BE49-F238E27FC236}">
              <a16:creationId xmlns:a16="http://schemas.microsoft.com/office/drawing/2014/main" id="{75AA1296-2D62-2510-0F03-159B7808CFD1}"/>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43" name="Text Box 55" hidden="1">
          <a:extLst>
            <a:ext uri="{FF2B5EF4-FFF2-40B4-BE49-F238E27FC236}">
              <a16:creationId xmlns:a16="http://schemas.microsoft.com/office/drawing/2014/main" id="{08B552BF-323F-14E6-1137-C8D00CA19499}"/>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42" name="Text Box 54" hidden="1">
          <a:extLst>
            <a:ext uri="{FF2B5EF4-FFF2-40B4-BE49-F238E27FC236}">
              <a16:creationId xmlns:a16="http://schemas.microsoft.com/office/drawing/2014/main" id="{A344DD03-310D-2474-A639-ABB135A1A42C}"/>
            </a:ext>
          </a:extLst>
        </xdr:cNvPr>
        <xdr:cNvSpPr txBox="1">
          <a:spLocks noChangeArrowheads="1"/>
        </xdr:cNvSpPr>
      </xdr:nvSpPr>
      <xdr:spPr bwMode="auto">
        <a:xfrm>
          <a:off x="67056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55" name="Text Box 67" hidden="1">
          <a:extLst>
            <a:ext uri="{FF2B5EF4-FFF2-40B4-BE49-F238E27FC236}">
              <a16:creationId xmlns:a16="http://schemas.microsoft.com/office/drawing/2014/main" id="{378FC88D-B456-B92F-752D-C02B49A65425}"/>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54" name="Text Box 66" hidden="1">
          <a:extLst>
            <a:ext uri="{FF2B5EF4-FFF2-40B4-BE49-F238E27FC236}">
              <a16:creationId xmlns:a16="http://schemas.microsoft.com/office/drawing/2014/main" id="{9D5AA01F-90E0-E32B-3AE6-BA3A43CB67CC}"/>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31</xdr:row>
      <xdr:rowOff>183092</xdr:rowOff>
    </xdr:from>
    <xdr:to>
      <xdr:col>24</xdr:col>
      <xdr:colOff>285750</xdr:colOff>
      <xdr:row>35</xdr:row>
      <xdr:rowOff>190500</xdr:rowOff>
    </xdr:to>
    <xdr:sp macro="" textlink="">
      <xdr:nvSpPr>
        <xdr:cNvPr id="370753" name="Text Box 65" hidden="1">
          <a:extLst>
            <a:ext uri="{FF2B5EF4-FFF2-40B4-BE49-F238E27FC236}">
              <a16:creationId xmlns:a16="http://schemas.microsoft.com/office/drawing/2014/main" id="{BFC2D8BD-8AFA-5FB2-4ED6-19F561F05294}"/>
            </a:ext>
          </a:extLst>
        </xdr:cNvPr>
        <xdr:cNvSpPr txBox="1">
          <a:spLocks noChangeArrowheads="1"/>
        </xdr:cNvSpPr>
      </xdr:nvSpPr>
      <xdr:spPr bwMode="auto">
        <a:xfrm>
          <a:off x="15970250" y="9048750"/>
          <a:ext cx="1416050" cy="952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30</xdr:row>
      <xdr:rowOff>64559</xdr:rowOff>
    </xdr:from>
    <xdr:to>
      <xdr:col>25</xdr:col>
      <xdr:colOff>152400</xdr:colOff>
      <xdr:row>36</xdr:row>
      <xdr:rowOff>7408</xdr:rowOff>
    </xdr:to>
    <xdr:sp macro="" textlink="">
      <xdr:nvSpPr>
        <xdr:cNvPr id="370752" name="Text Box 64" hidden="1">
          <a:extLst>
            <a:ext uri="{FF2B5EF4-FFF2-40B4-BE49-F238E27FC236}">
              <a16:creationId xmlns:a16="http://schemas.microsoft.com/office/drawing/2014/main" id="{9737E792-424E-1554-4C04-D19761325DEE}"/>
            </a:ext>
          </a:extLst>
        </xdr:cNvPr>
        <xdr:cNvSpPr txBox="1">
          <a:spLocks noChangeArrowheads="1"/>
        </xdr:cNvSpPr>
      </xdr:nvSpPr>
      <xdr:spPr bwMode="auto">
        <a:xfrm>
          <a:off x="16554450" y="8699500"/>
          <a:ext cx="1339850" cy="1358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51" name="Text Box 63" hidden="1">
          <a:extLst>
            <a:ext uri="{FF2B5EF4-FFF2-40B4-BE49-F238E27FC236}">
              <a16:creationId xmlns:a16="http://schemas.microsoft.com/office/drawing/2014/main" id="{79989197-A0F8-79D7-F0F8-66C4CCC89A1F}"/>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285750</xdr:rowOff>
    </xdr:to>
    <xdr:sp macro="" textlink="">
      <xdr:nvSpPr>
        <xdr:cNvPr id="370750" name="Text Box 62" hidden="1">
          <a:extLst>
            <a:ext uri="{FF2B5EF4-FFF2-40B4-BE49-F238E27FC236}">
              <a16:creationId xmlns:a16="http://schemas.microsoft.com/office/drawing/2014/main" id="{C1CAADD9-E592-D45E-A3A7-202E7DAAF434}"/>
            </a:ext>
          </a:extLst>
        </xdr:cNvPr>
        <xdr:cNvSpPr txBox="1">
          <a:spLocks noChangeArrowheads="1"/>
        </xdr:cNvSpPr>
      </xdr:nvSpPr>
      <xdr:spPr bwMode="auto">
        <a:xfrm>
          <a:off x="72263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285750</xdr:rowOff>
    </xdr:to>
    <xdr:sp macro="" textlink="">
      <xdr:nvSpPr>
        <xdr:cNvPr id="370749" name="Text Box 61" hidden="1">
          <a:extLst>
            <a:ext uri="{FF2B5EF4-FFF2-40B4-BE49-F238E27FC236}">
              <a16:creationId xmlns:a16="http://schemas.microsoft.com/office/drawing/2014/main" id="{5A14E0C7-1391-1732-A361-EF08FA3597C2}"/>
            </a:ext>
          </a:extLst>
        </xdr:cNvPr>
        <xdr:cNvSpPr txBox="1">
          <a:spLocks noChangeArrowheads="1"/>
        </xdr:cNvSpPr>
      </xdr:nvSpPr>
      <xdr:spPr bwMode="auto">
        <a:xfrm>
          <a:off x="67056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22</xdr:row>
      <xdr:rowOff>152400</xdr:rowOff>
    </xdr:from>
    <xdr:to>
      <xdr:col>3</xdr:col>
      <xdr:colOff>647700</xdr:colOff>
      <xdr:row>26</xdr:row>
      <xdr:rowOff>180975</xdr:rowOff>
    </xdr:to>
    <xdr:sp macro="" textlink="">
      <xdr:nvSpPr>
        <xdr:cNvPr id="370756" name="Text Box 68" hidden="1">
          <a:extLst>
            <a:ext uri="{FF2B5EF4-FFF2-40B4-BE49-F238E27FC236}">
              <a16:creationId xmlns:a16="http://schemas.microsoft.com/office/drawing/2014/main" id="{998A8E64-D6BD-4847-6BE0-1C2023866221}"/>
            </a:ext>
          </a:extLst>
        </xdr:cNvPr>
        <xdr:cNvSpPr txBox="1">
          <a:spLocks noChangeArrowheads="1"/>
        </xdr:cNvSpPr>
      </xdr:nvSpPr>
      <xdr:spPr bwMode="auto">
        <a:xfrm>
          <a:off x="3079750" y="7073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28</xdr:row>
      <xdr:rowOff>144992</xdr:rowOff>
    </xdr:from>
    <xdr:to>
      <xdr:col>9</xdr:col>
      <xdr:colOff>361950</xdr:colOff>
      <xdr:row>31</xdr:row>
      <xdr:rowOff>202142</xdr:rowOff>
    </xdr:to>
    <xdr:sp macro="" textlink="">
      <xdr:nvSpPr>
        <xdr:cNvPr id="370757" name="Text Box 69" hidden="1">
          <a:extLst>
            <a:ext uri="{FF2B5EF4-FFF2-40B4-BE49-F238E27FC236}">
              <a16:creationId xmlns:a16="http://schemas.microsoft.com/office/drawing/2014/main" id="{1C4E7468-EF48-DA26-848F-F163E1E47747}"/>
            </a:ext>
          </a:extLst>
        </xdr:cNvPr>
        <xdr:cNvSpPr txBox="1">
          <a:spLocks noChangeArrowheads="1"/>
        </xdr:cNvSpPr>
      </xdr:nvSpPr>
      <xdr:spPr bwMode="auto">
        <a:xfrm>
          <a:off x="6705600" y="829310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28</xdr:row>
      <xdr:rowOff>144992</xdr:rowOff>
    </xdr:from>
    <xdr:to>
      <xdr:col>10</xdr:col>
      <xdr:colOff>361950</xdr:colOff>
      <xdr:row>31</xdr:row>
      <xdr:rowOff>202142</xdr:rowOff>
    </xdr:to>
    <xdr:sp macro="" textlink="">
      <xdr:nvSpPr>
        <xdr:cNvPr id="370758" name="Text Box 70" hidden="1">
          <a:extLst>
            <a:ext uri="{FF2B5EF4-FFF2-40B4-BE49-F238E27FC236}">
              <a16:creationId xmlns:a16="http://schemas.microsoft.com/office/drawing/2014/main" id="{A553F19C-AFD1-108B-CE69-EF4FB489E9F1}"/>
            </a:ext>
          </a:extLst>
        </xdr:cNvPr>
        <xdr:cNvSpPr txBox="1">
          <a:spLocks noChangeArrowheads="1"/>
        </xdr:cNvSpPr>
      </xdr:nvSpPr>
      <xdr:spPr bwMode="auto">
        <a:xfrm>
          <a:off x="7226300" y="829310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68" name="Text Box 80" hidden="1">
          <a:extLst>
            <a:ext uri="{FF2B5EF4-FFF2-40B4-BE49-F238E27FC236}">
              <a16:creationId xmlns:a16="http://schemas.microsoft.com/office/drawing/2014/main" id="{0E2AA959-35E3-45F0-C8B3-A8D70BCFA7C9}"/>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67" name="Text Box 79" hidden="1">
          <a:extLst>
            <a:ext uri="{FF2B5EF4-FFF2-40B4-BE49-F238E27FC236}">
              <a16:creationId xmlns:a16="http://schemas.microsoft.com/office/drawing/2014/main" id="{77E72EC2-BE05-6AAB-38C7-A012170F6186}"/>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171450</xdr:rowOff>
    </xdr:from>
    <xdr:to>
      <xdr:col>24</xdr:col>
      <xdr:colOff>285750</xdr:colOff>
      <xdr:row>30</xdr:row>
      <xdr:rowOff>0</xdr:rowOff>
    </xdr:to>
    <xdr:sp macro="" textlink="">
      <xdr:nvSpPr>
        <xdr:cNvPr id="370766" name="Text Box 78" hidden="1">
          <a:extLst>
            <a:ext uri="{FF2B5EF4-FFF2-40B4-BE49-F238E27FC236}">
              <a16:creationId xmlns:a16="http://schemas.microsoft.com/office/drawing/2014/main" id="{2A67A1DE-B87F-DDC6-7672-6DD3BBCEAE70}"/>
            </a:ext>
          </a:extLst>
        </xdr:cNvPr>
        <xdr:cNvSpPr txBox="1">
          <a:spLocks noChangeArrowheads="1"/>
        </xdr:cNvSpPr>
      </xdr:nvSpPr>
      <xdr:spPr bwMode="auto">
        <a:xfrm>
          <a:off x="15970250" y="7639050"/>
          <a:ext cx="1416050" cy="99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57150</xdr:rowOff>
    </xdr:from>
    <xdr:to>
      <xdr:col>25</xdr:col>
      <xdr:colOff>152400</xdr:colOff>
      <xdr:row>30</xdr:row>
      <xdr:rowOff>114300</xdr:rowOff>
    </xdr:to>
    <xdr:sp macro="" textlink="">
      <xdr:nvSpPr>
        <xdr:cNvPr id="370765" name="Text Box 77" hidden="1">
          <a:extLst>
            <a:ext uri="{FF2B5EF4-FFF2-40B4-BE49-F238E27FC236}">
              <a16:creationId xmlns:a16="http://schemas.microsoft.com/office/drawing/2014/main" id="{D6C35F4A-BBEA-D025-3F15-0A195BE215E1}"/>
            </a:ext>
          </a:extLst>
        </xdr:cNvPr>
        <xdr:cNvSpPr txBox="1">
          <a:spLocks noChangeArrowheads="1"/>
        </xdr:cNvSpPr>
      </xdr:nvSpPr>
      <xdr:spPr bwMode="auto">
        <a:xfrm>
          <a:off x="16554450" y="7340600"/>
          <a:ext cx="1339850" cy="140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64" name="Text Box 76" hidden="1">
          <a:extLst>
            <a:ext uri="{FF2B5EF4-FFF2-40B4-BE49-F238E27FC236}">
              <a16:creationId xmlns:a16="http://schemas.microsoft.com/office/drawing/2014/main" id="{7E98C0D6-8867-A81A-97AD-3F4A9100DC1D}"/>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285750</xdr:rowOff>
    </xdr:to>
    <xdr:sp macro="" textlink="">
      <xdr:nvSpPr>
        <xdr:cNvPr id="370763" name="Text Box 75" hidden="1">
          <a:extLst>
            <a:ext uri="{FF2B5EF4-FFF2-40B4-BE49-F238E27FC236}">
              <a16:creationId xmlns:a16="http://schemas.microsoft.com/office/drawing/2014/main" id="{643228E3-13CD-6D3B-EA86-8FC2E1F70609}"/>
            </a:ext>
          </a:extLst>
        </xdr:cNvPr>
        <xdr:cNvSpPr txBox="1">
          <a:spLocks noChangeArrowheads="1"/>
        </xdr:cNvSpPr>
      </xdr:nvSpPr>
      <xdr:spPr bwMode="auto">
        <a:xfrm>
          <a:off x="72263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285750</xdr:rowOff>
    </xdr:to>
    <xdr:sp macro="" textlink="">
      <xdr:nvSpPr>
        <xdr:cNvPr id="370762" name="Text Box 74" hidden="1">
          <a:extLst>
            <a:ext uri="{FF2B5EF4-FFF2-40B4-BE49-F238E27FC236}">
              <a16:creationId xmlns:a16="http://schemas.microsoft.com/office/drawing/2014/main" id="{A6E28C89-7F69-8B51-BA81-BD0271E4F692}"/>
            </a:ext>
          </a:extLst>
        </xdr:cNvPr>
        <xdr:cNvSpPr txBox="1">
          <a:spLocks noChangeArrowheads="1"/>
        </xdr:cNvSpPr>
      </xdr:nvSpPr>
      <xdr:spPr bwMode="auto">
        <a:xfrm>
          <a:off x="67056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75" name="Text Box 87" hidden="1">
          <a:extLst>
            <a:ext uri="{FF2B5EF4-FFF2-40B4-BE49-F238E27FC236}">
              <a16:creationId xmlns:a16="http://schemas.microsoft.com/office/drawing/2014/main" id="{25C50424-C7FC-F8F4-C040-A67510E7A82A}"/>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74" name="Text Box 86" hidden="1">
          <a:extLst>
            <a:ext uri="{FF2B5EF4-FFF2-40B4-BE49-F238E27FC236}">
              <a16:creationId xmlns:a16="http://schemas.microsoft.com/office/drawing/2014/main" id="{4ECBBCBF-B94D-E971-7EC2-C73A39470768}"/>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171450</xdr:rowOff>
    </xdr:from>
    <xdr:to>
      <xdr:col>24</xdr:col>
      <xdr:colOff>285750</xdr:colOff>
      <xdr:row>30</xdr:row>
      <xdr:rowOff>0</xdr:rowOff>
    </xdr:to>
    <xdr:sp macro="" textlink="">
      <xdr:nvSpPr>
        <xdr:cNvPr id="370773" name="Text Box 85" hidden="1">
          <a:extLst>
            <a:ext uri="{FF2B5EF4-FFF2-40B4-BE49-F238E27FC236}">
              <a16:creationId xmlns:a16="http://schemas.microsoft.com/office/drawing/2014/main" id="{8FD45D86-2C91-5A63-D54E-2B50B51F3307}"/>
            </a:ext>
          </a:extLst>
        </xdr:cNvPr>
        <xdr:cNvSpPr txBox="1">
          <a:spLocks noChangeArrowheads="1"/>
        </xdr:cNvSpPr>
      </xdr:nvSpPr>
      <xdr:spPr bwMode="auto">
        <a:xfrm>
          <a:off x="15970250" y="7639050"/>
          <a:ext cx="14160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57150</xdr:rowOff>
    </xdr:from>
    <xdr:to>
      <xdr:col>25</xdr:col>
      <xdr:colOff>152400</xdr:colOff>
      <xdr:row>30</xdr:row>
      <xdr:rowOff>114300</xdr:rowOff>
    </xdr:to>
    <xdr:sp macro="" textlink="">
      <xdr:nvSpPr>
        <xdr:cNvPr id="370772" name="Text Box 84" hidden="1">
          <a:extLst>
            <a:ext uri="{FF2B5EF4-FFF2-40B4-BE49-F238E27FC236}">
              <a16:creationId xmlns:a16="http://schemas.microsoft.com/office/drawing/2014/main" id="{A53641C6-1EEA-0447-7EB7-0BDAB09597C3}"/>
            </a:ext>
          </a:extLst>
        </xdr:cNvPr>
        <xdr:cNvSpPr txBox="1">
          <a:spLocks noChangeArrowheads="1"/>
        </xdr:cNvSpPr>
      </xdr:nvSpPr>
      <xdr:spPr bwMode="auto">
        <a:xfrm>
          <a:off x="16554450" y="7340600"/>
          <a:ext cx="133985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71" name="Text Box 83" hidden="1">
          <a:extLst>
            <a:ext uri="{FF2B5EF4-FFF2-40B4-BE49-F238E27FC236}">
              <a16:creationId xmlns:a16="http://schemas.microsoft.com/office/drawing/2014/main" id="{A66BA7FB-BF4F-99F6-096A-93ECF86C7F75}"/>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285750</xdr:rowOff>
    </xdr:to>
    <xdr:sp macro="" textlink="">
      <xdr:nvSpPr>
        <xdr:cNvPr id="370770" name="Text Box 82" hidden="1">
          <a:extLst>
            <a:ext uri="{FF2B5EF4-FFF2-40B4-BE49-F238E27FC236}">
              <a16:creationId xmlns:a16="http://schemas.microsoft.com/office/drawing/2014/main" id="{2DE268AB-99C7-F123-EA93-74C64F02D76B}"/>
            </a:ext>
          </a:extLst>
        </xdr:cNvPr>
        <xdr:cNvSpPr txBox="1">
          <a:spLocks noChangeArrowheads="1"/>
        </xdr:cNvSpPr>
      </xdr:nvSpPr>
      <xdr:spPr bwMode="auto">
        <a:xfrm>
          <a:off x="7226300" y="5848350"/>
          <a:ext cx="13081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285750</xdr:rowOff>
    </xdr:to>
    <xdr:sp macro="" textlink="">
      <xdr:nvSpPr>
        <xdr:cNvPr id="370769" name="Text Box 81" hidden="1">
          <a:extLst>
            <a:ext uri="{FF2B5EF4-FFF2-40B4-BE49-F238E27FC236}">
              <a16:creationId xmlns:a16="http://schemas.microsoft.com/office/drawing/2014/main" id="{4002C366-E9AE-A965-0EAE-FB9C293D6142}"/>
            </a:ext>
          </a:extLst>
        </xdr:cNvPr>
        <xdr:cNvSpPr txBox="1">
          <a:spLocks noChangeArrowheads="1"/>
        </xdr:cNvSpPr>
      </xdr:nvSpPr>
      <xdr:spPr bwMode="auto">
        <a:xfrm>
          <a:off x="6705600" y="5848350"/>
          <a:ext cx="13081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1719" name="Text Box 7" hidden="1">
          <a:extLst>
            <a:ext uri="{FF2B5EF4-FFF2-40B4-BE49-F238E27FC236}">
              <a16:creationId xmlns:a16="http://schemas.microsoft.com/office/drawing/2014/main" id="{48EE7FA5-0D9B-D598-9E41-DD96D2A0B66E}"/>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1718" name="Text Box 6" hidden="1">
          <a:extLst>
            <a:ext uri="{FF2B5EF4-FFF2-40B4-BE49-F238E27FC236}">
              <a16:creationId xmlns:a16="http://schemas.microsoft.com/office/drawing/2014/main" id="{611583D3-0BB2-F942-A6B8-DAAA5F5580D7}"/>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171450</xdr:rowOff>
    </xdr:from>
    <xdr:to>
      <xdr:col>24</xdr:col>
      <xdr:colOff>285750</xdr:colOff>
      <xdr:row>30</xdr:row>
      <xdr:rowOff>0</xdr:rowOff>
    </xdr:to>
    <xdr:sp macro="" textlink="">
      <xdr:nvSpPr>
        <xdr:cNvPr id="371717" name="Text Box 5" hidden="1">
          <a:extLst>
            <a:ext uri="{FF2B5EF4-FFF2-40B4-BE49-F238E27FC236}">
              <a16:creationId xmlns:a16="http://schemas.microsoft.com/office/drawing/2014/main" id="{E489195E-F419-B5FC-9A26-FDA7679F4BDE}"/>
            </a:ext>
          </a:extLst>
        </xdr:cNvPr>
        <xdr:cNvSpPr txBox="1">
          <a:spLocks noChangeArrowheads="1"/>
        </xdr:cNvSpPr>
      </xdr:nvSpPr>
      <xdr:spPr bwMode="auto">
        <a:xfrm>
          <a:off x="15970250" y="7639050"/>
          <a:ext cx="1416050" cy="99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57150</xdr:rowOff>
    </xdr:from>
    <xdr:to>
      <xdr:col>25</xdr:col>
      <xdr:colOff>152400</xdr:colOff>
      <xdr:row>30</xdr:row>
      <xdr:rowOff>114300</xdr:rowOff>
    </xdr:to>
    <xdr:sp macro="" textlink="">
      <xdr:nvSpPr>
        <xdr:cNvPr id="371716" name="Text Box 4" hidden="1">
          <a:extLst>
            <a:ext uri="{FF2B5EF4-FFF2-40B4-BE49-F238E27FC236}">
              <a16:creationId xmlns:a16="http://schemas.microsoft.com/office/drawing/2014/main" id="{C200C11A-435D-36A6-7EC7-8ABD9D45DE9F}"/>
            </a:ext>
          </a:extLst>
        </xdr:cNvPr>
        <xdr:cNvSpPr txBox="1">
          <a:spLocks noChangeArrowheads="1"/>
        </xdr:cNvSpPr>
      </xdr:nvSpPr>
      <xdr:spPr bwMode="auto">
        <a:xfrm>
          <a:off x="16554450" y="7340600"/>
          <a:ext cx="1339850" cy="140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1715" name="Text Box 3" hidden="1">
          <a:extLst>
            <a:ext uri="{FF2B5EF4-FFF2-40B4-BE49-F238E27FC236}">
              <a16:creationId xmlns:a16="http://schemas.microsoft.com/office/drawing/2014/main" id="{21A2A100-2E86-9996-A3B4-167A2D099320}"/>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285750</xdr:rowOff>
    </xdr:to>
    <xdr:sp macro="" textlink="">
      <xdr:nvSpPr>
        <xdr:cNvPr id="371714" name="Text Box 2" hidden="1">
          <a:extLst>
            <a:ext uri="{FF2B5EF4-FFF2-40B4-BE49-F238E27FC236}">
              <a16:creationId xmlns:a16="http://schemas.microsoft.com/office/drawing/2014/main" id="{186D1B53-0413-6A8F-41F8-94B7D41CFB9B}"/>
            </a:ext>
          </a:extLst>
        </xdr:cNvPr>
        <xdr:cNvSpPr txBox="1">
          <a:spLocks noChangeArrowheads="1"/>
        </xdr:cNvSpPr>
      </xdr:nvSpPr>
      <xdr:spPr bwMode="auto">
        <a:xfrm>
          <a:off x="72263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285750</xdr:rowOff>
    </xdr:to>
    <xdr:sp macro="" textlink="">
      <xdr:nvSpPr>
        <xdr:cNvPr id="371713" name="Text Box 1" hidden="1">
          <a:extLst>
            <a:ext uri="{FF2B5EF4-FFF2-40B4-BE49-F238E27FC236}">
              <a16:creationId xmlns:a16="http://schemas.microsoft.com/office/drawing/2014/main" id="{BE8AF546-9BA3-9AFD-4E6A-81D380742B5C}"/>
            </a:ext>
          </a:extLst>
        </xdr:cNvPr>
        <xdr:cNvSpPr txBox="1">
          <a:spLocks noChangeArrowheads="1"/>
        </xdr:cNvSpPr>
      </xdr:nvSpPr>
      <xdr:spPr bwMode="auto">
        <a:xfrm>
          <a:off x="67056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1726" name="Text Box 14" hidden="1">
          <a:extLst>
            <a:ext uri="{FF2B5EF4-FFF2-40B4-BE49-F238E27FC236}">
              <a16:creationId xmlns:a16="http://schemas.microsoft.com/office/drawing/2014/main" id="{26DCC8A2-D04E-A495-272E-AC4AC377D520}"/>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1725" name="Text Box 13" hidden="1">
          <a:extLst>
            <a:ext uri="{FF2B5EF4-FFF2-40B4-BE49-F238E27FC236}">
              <a16:creationId xmlns:a16="http://schemas.microsoft.com/office/drawing/2014/main" id="{85FF23E3-290F-1BFE-7D12-F84AF869358C}"/>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171450</xdr:rowOff>
    </xdr:from>
    <xdr:to>
      <xdr:col>24</xdr:col>
      <xdr:colOff>285750</xdr:colOff>
      <xdr:row>30</xdr:row>
      <xdr:rowOff>0</xdr:rowOff>
    </xdr:to>
    <xdr:sp macro="" textlink="">
      <xdr:nvSpPr>
        <xdr:cNvPr id="371724" name="Text Box 12" hidden="1">
          <a:extLst>
            <a:ext uri="{FF2B5EF4-FFF2-40B4-BE49-F238E27FC236}">
              <a16:creationId xmlns:a16="http://schemas.microsoft.com/office/drawing/2014/main" id="{5F871FE6-7313-3AB0-994E-B118F391E527}"/>
            </a:ext>
          </a:extLst>
        </xdr:cNvPr>
        <xdr:cNvSpPr txBox="1">
          <a:spLocks noChangeArrowheads="1"/>
        </xdr:cNvSpPr>
      </xdr:nvSpPr>
      <xdr:spPr bwMode="auto">
        <a:xfrm>
          <a:off x="15970250" y="7639050"/>
          <a:ext cx="1416050" cy="99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57150</xdr:rowOff>
    </xdr:from>
    <xdr:to>
      <xdr:col>25</xdr:col>
      <xdr:colOff>152400</xdr:colOff>
      <xdr:row>30</xdr:row>
      <xdr:rowOff>114300</xdr:rowOff>
    </xdr:to>
    <xdr:sp macro="" textlink="">
      <xdr:nvSpPr>
        <xdr:cNvPr id="371723" name="Text Box 11" hidden="1">
          <a:extLst>
            <a:ext uri="{FF2B5EF4-FFF2-40B4-BE49-F238E27FC236}">
              <a16:creationId xmlns:a16="http://schemas.microsoft.com/office/drawing/2014/main" id="{DDC32EBF-CE2B-265B-7CC7-BB2A6C3DD988}"/>
            </a:ext>
          </a:extLst>
        </xdr:cNvPr>
        <xdr:cNvSpPr txBox="1">
          <a:spLocks noChangeArrowheads="1"/>
        </xdr:cNvSpPr>
      </xdr:nvSpPr>
      <xdr:spPr bwMode="auto">
        <a:xfrm>
          <a:off x="16554450" y="7340600"/>
          <a:ext cx="1339850" cy="140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1722" name="Text Box 10" hidden="1">
          <a:extLst>
            <a:ext uri="{FF2B5EF4-FFF2-40B4-BE49-F238E27FC236}">
              <a16:creationId xmlns:a16="http://schemas.microsoft.com/office/drawing/2014/main" id="{3A0C280B-6012-8AAC-E8B2-9E9D450F703C}"/>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285750</xdr:rowOff>
    </xdr:to>
    <xdr:sp macro="" textlink="">
      <xdr:nvSpPr>
        <xdr:cNvPr id="371721" name="Text Box 9" hidden="1">
          <a:extLst>
            <a:ext uri="{FF2B5EF4-FFF2-40B4-BE49-F238E27FC236}">
              <a16:creationId xmlns:a16="http://schemas.microsoft.com/office/drawing/2014/main" id="{4A3B6C97-2C6F-DE03-5F1E-CDFC092B22E0}"/>
            </a:ext>
          </a:extLst>
        </xdr:cNvPr>
        <xdr:cNvSpPr txBox="1">
          <a:spLocks noChangeArrowheads="1"/>
        </xdr:cNvSpPr>
      </xdr:nvSpPr>
      <xdr:spPr bwMode="auto">
        <a:xfrm>
          <a:off x="72263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285750</xdr:rowOff>
    </xdr:to>
    <xdr:sp macro="" textlink="">
      <xdr:nvSpPr>
        <xdr:cNvPr id="371720" name="Text Box 8" hidden="1">
          <a:extLst>
            <a:ext uri="{FF2B5EF4-FFF2-40B4-BE49-F238E27FC236}">
              <a16:creationId xmlns:a16="http://schemas.microsoft.com/office/drawing/2014/main" id="{50AEA468-C7CB-B741-9657-4764E93D78F4}"/>
            </a:ext>
          </a:extLst>
        </xdr:cNvPr>
        <xdr:cNvSpPr txBox="1">
          <a:spLocks noChangeArrowheads="1"/>
        </xdr:cNvSpPr>
      </xdr:nvSpPr>
      <xdr:spPr bwMode="auto">
        <a:xfrm>
          <a:off x="67056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1733" name="Text Box 21" hidden="1">
          <a:extLst>
            <a:ext uri="{FF2B5EF4-FFF2-40B4-BE49-F238E27FC236}">
              <a16:creationId xmlns:a16="http://schemas.microsoft.com/office/drawing/2014/main" id="{C20A5E1B-5997-04FD-6554-7C4116E34DD8}"/>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1732" name="Text Box 20" hidden="1">
          <a:extLst>
            <a:ext uri="{FF2B5EF4-FFF2-40B4-BE49-F238E27FC236}">
              <a16:creationId xmlns:a16="http://schemas.microsoft.com/office/drawing/2014/main" id="{0EC07130-F54D-02DF-C51F-31FFC1E3B35C}"/>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171450</xdr:rowOff>
    </xdr:from>
    <xdr:to>
      <xdr:col>24</xdr:col>
      <xdr:colOff>285750</xdr:colOff>
      <xdr:row>30</xdr:row>
      <xdr:rowOff>0</xdr:rowOff>
    </xdr:to>
    <xdr:sp macro="" textlink="">
      <xdr:nvSpPr>
        <xdr:cNvPr id="371731" name="Text Box 19" hidden="1">
          <a:extLst>
            <a:ext uri="{FF2B5EF4-FFF2-40B4-BE49-F238E27FC236}">
              <a16:creationId xmlns:a16="http://schemas.microsoft.com/office/drawing/2014/main" id="{4A85DC28-7B5C-2D11-378C-C1D218479F6E}"/>
            </a:ext>
          </a:extLst>
        </xdr:cNvPr>
        <xdr:cNvSpPr txBox="1">
          <a:spLocks noChangeArrowheads="1"/>
        </xdr:cNvSpPr>
      </xdr:nvSpPr>
      <xdr:spPr bwMode="auto">
        <a:xfrm>
          <a:off x="15970250" y="7639050"/>
          <a:ext cx="1416050" cy="99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57150</xdr:rowOff>
    </xdr:from>
    <xdr:to>
      <xdr:col>25</xdr:col>
      <xdr:colOff>152400</xdr:colOff>
      <xdr:row>30</xdr:row>
      <xdr:rowOff>114300</xdr:rowOff>
    </xdr:to>
    <xdr:sp macro="" textlink="">
      <xdr:nvSpPr>
        <xdr:cNvPr id="371730" name="Text Box 18" hidden="1">
          <a:extLst>
            <a:ext uri="{FF2B5EF4-FFF2-40B4-BE49-F238E27FC236}">
              <a16:creationId xmlns:a16="http://schemas.microsoft.com/office/drawing/2014/main" id="{D64E7059-2ADC-B05F-728F-5103D0539C01}"/>
            </a:ext>
          </a:extLst>
        </xdr:cNvPr>
        <xdr:cNvSpPr txBox="1">
          <a:spLocks noChangeArrowheads="1"/>
        </xdr:cNvSpPr>
      </xdr:nvSpPr>
      <xdr:spPr bwMode="auto">
        <a:xfrm>
          <a:off x="16554450" y="7340600"/>
          <a:ext cx="1339850" cy="140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1729" name="Text Box 17" hidden="1">
          <a:extLst>
            <a:ext uri="{FF2B5EF4-FFF2-40B4-BE49-F238E27FC236}">
              <a16:creationId xmlns:a16="http://schemas.microsoft.com/office/drawing/2014/main" id="{FEFAC81B-E206-9EB6-906B-1930D6F712FB}"/>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304800</xdr:rowOff>
    </xdr:to>
    <xdr:sp macro="" textlink="">
      <xdr:nvSpPr>
        <xdr:cNvPr id="371736" name="Text Box 24" hidden="1">
          <a:extLst>
            <a:ext uri="{FF2B5EF4-FFF2-40B4-BE49-F238E27FC236}">
              <a16:creationId xmlns:a16="http://schemas.microsoft.com/office/drawing/2014/main" id="{82BFC7BC-BF84-BB0E-6D66-B0042A77AB92}"/>
            </a:ext>
          </a:extLst>
        </xdr:cNvPr>
        <xdr:cNvSpPr txBox="1">
          <a:spLocks noChangeArrowheads="1"/>
        </xdr:cNvSpPr>
      </xdr:nvSpPr>
      <xdr:spPr bwMode="auto">
        <a:xfrm>
          <a:off x="7226300" y="5848350"/>
          <a:ext cx="13081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1742" name="Text Box 30" hidden="1">
          <a:extLst>
            <a:ext uri="{FF2B5EF4-FFF2-40B4-BE49-F238E27FC236}">
              <a16:creationId xmlns:a16="http://schemas.microsoft.com/office/drawing/2014/main" id="{AE63C8C8-F2B0-29A8-E0B8-A99F9B18A107}"/>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1741" name="Text Box 29" hidden="1">
          <a:extLst>
            <a:ext uri="{FF2B5EF4-FFF2-40B4-BE49-F238E27FC236}">
              <a16:creationId xmlns:a16="http://schemas.microsoft.com/office/drawing/2014/main" id="{9DFB919B-7020-5A57-ED8B-45410B48D0EA}"/>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171450</xdr:rowOff>
    </xdr:from>
    <xdr:to>
      <xdr:col>24</xdr:col>
      <xdr:colOff>285750</xdr:colOff>
      <xdr:row>30</xdr:row>
      <xdr:rowOff>0</xdr:rowOff>
    </xdr:to>
    <xdr:sp macro="" textlink="">
      <xdr:nvSpPr>
        <xdr:cNvPr id="371740" name="Text Box 28" hidden="1">
          <a:extLst>
            <a:ext uri="{FF2B5EF4-FFF2-40B4-BE49-F238E27FC236}">
              <a16:creationId xmlns:a16="http://schemas.microsoft.com/office/drawing/2014/main" id="{99D2DA30-6EF1-5C53-40EB-3F2ABDE2C421}"/>
            </a:ext>
          </a:extLst>
        </xdr:cNvPr>
        <xdr:cNvSpPr txBox="1">
          <a:spLocks noChangeArrowheads="1"/>
        </xdr:cNvSpPr>
      </xdr:nvSpPr>
      <xdr:spPr bwMode="auto">
        <a:xfrm>
          <a:off x="15970250" y="7639050"/>
          <a:ext cx="1416050" cy="99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57150</xdr:rowOff>
    </xdr:from>
    <xdr:to>
      <xdr:col>25</xdr:col>
      <xdr:colOff>152400</xdr:colOff>
      <xdr:row>30</xdr:row>
      <xdr:rowOff>114300</xdr:rowOff>
    </xdr:to>
    <xdr:sp macro="" textlink="">
      <xdr:nvSpPr>
        <xdr:cNvPr id="371739" name="Text Box 27" hidden="1">
          <a:extLst>
            <a:ext uri="{FF2B5EF4-FFF2-40B4-BE49-F238E27FC236}">
              <a16:creationId xmlns:a16="http://schemas.microsoft.com/office/drawing/2014/main" id="{96AFD9E8-34AD-82AA-F893-37B31AE21FC2}"/>
            </a:ext>
          </a:extLst>
        </xdr:cNvPr>
        <xdr:cNvSpPr txBox="1">
          <a:spLocks noChangeArrowheads="1"/>
        </xdr:cNvSpPr>
      </xdr:nvSpPr>
      <xdr:spPr bwMode="auto">
        <a:xfrm>
          <a:off x="16554450" y="7340600"/>
          <a:ext cx="1339850" cy="140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1738" name="Text Box 26" hidden="1">
          <a:extLst>
            <a:ext uri="{FF2B5EF4-FFF2-40B4-BE49-F238E27FC236}">
              <a16:creationId xmlns:a16="http://schemas.microsoft.com/office/drawing/2014/main" id="{95AA0451-A8F0-8BFD-B8D0-F7EBE9FDD357}"/>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304800</xdr:rowOff>
    </xdr:to>
    <xdr:sp macro="" textlink="">
      <xdr:nvSpPr>
        <xdr:cNvPr id="371737" name="Text Box 25" hidden="1">
          <a:extLst>
            <a:ext uri="{FF2B5EF4-FFF2-40B4-BE49-F238E27FC236}">
              <a16:creationId xmlns:a16="http://schemas.microsoft.com/office/drawing/2014/main" id="{A5593621-A9C8-34CA-8038-2912B269A494}"/>
            </a:ext>
          </a:extLst>
        </xdr:cNvPr>
        <xdr:cNvSpPr txBox="1">
          <a:spLocks noChangeArrowheads="1"/>
        </xdr:cNvSpPr>
      </xdr:nvSpPr>
      <xdr:spPr bwMode="auto">
        <a:xfrm>
          <a:off x="7226300" y="5848350"/>
          <a:ext cx="13081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1748" name="Text Box 36" hidden="1">
          <a:extLst>
            <a:ext uri="{FF2B5EF4-FFF2-40B4-BE49-F238E27FC236}">
              <a16:creationId xmlns:a16="http://schemas.microsoft.com/office/drawing/2014/main" id="{469185C4-497D-C4CF-C14A-1792A7F2A79F}"/>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1747" name="Text Box 35" hidden="1">
          <a:extLst>
            <a:ext uri="{FF2B5EF4-FFF2-40B4-BE49-F238E27FC236}">
              <a16:creationId xmlns:a16="http://schemas.microsoft.com/office/drawing/2014/main" id="{B5CA23D1-EE46-C9BE-991F-5522657CE0A6}"/>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171450</xdr:rowOff>
    </xdr:from>
    <xdr:to>
      <xdr:col>24</xdr:col>
      <xdr:colOff>285750</xdr:colOff>
      <xdr:row>30</xdr:row>
      <xdr:rowOff>0</xdr:rowOff>
    </xdr:to>
    <xdr:sp macro="" textlink="">
      <xdr:nvSpPr>
        <xdr:cNvPr id="371746" name="Text Box 34" hidden="1">
          <a:extLst>
            <a:ext uri="{FF2B5EF4-FFF2-40B4-BE49-F238E27FC236}">
              <a16:creationId xmlns:a16="http://schemas.microsoft.com/office/drawing/2014/main" id="{5C90CE4A-7A32-B946-3816-DE0C9B66129C}"/>
            </a:ext>
          </a:extLst>
        </xdr:cNvPr>
        <xdr:cNvSpPr txBox="1">
          <a:spLocks noChangeArrowheads="1"/>
        </xdr:cNvSpPr>
      </xdr:nvSpPr>
      <xdr:spPr bwMode="auto">
        <a:xfrm>
          <a:off x="15970250" y="7639050"/>
          <a:ext cx="1416050" cy="99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57150</xdr:rowOff>
    </xdr:from>
    <xdr:to>
      <xdr:col>25</xdr:col>
      <xdr:colOff>152400</xdr:colOff>
      <xdr:row>30</xdr:row>
      <xdr:rowOff>114300</xdr:rowOff>
    </xdr:to>
    <xdr:sp macro="" textlink="">
      <xdr:nvSpPr>
        <xdr:cNvPr id="371745" name="Text Box 33" hidden="1">
          <a:extLst>
            <a:ext uri="{FF2B5EF4-FFF2-40B4-BE49-F238E27FC236}">
              <a16:creationId xmlns:a16="http://schemas.microsoft.com/office/drawing/2014/main" id="{E8D24362-E4B4-75F1-6DF7-7F9AE9B5F6B3}"/>
            </a:ext>
          </a:extLst>
        </xdr:cNvPr>
        <xdr:cNvSpPr txBox="1">
          <a:spLocks noChangeArrowheads="1"/>
        </xdr:cNvSpPr>
      </xdr:nvSpPr>
      <xdr:spPr bwMode="auto">
        <a:xfrm>
          <a:off x="16554450" y="7340600"/>
          <a:ext cx="1339850" cy="140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1744" name="Text Box 32" hidden="1">
          <a:extLst>
            <a:ext uri="{FF2B5EF4-FFF2-40B4-BE49-F238E27FC236}">
              <a16:creationId xmlns:a16="http://schemas.microsoft.com/office/drawing/2014/main" id="{893F0613-27D7-65F4-E431-6C21B02BEC3C}"/>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304800</xdr:rowOff>
    </xdr:to>
    <xdr:sp macro="" textlink="">
      <xdr:nvSpPr>
        <xdr:cNvPr id="371743" name="Text Box 31" hidden="1">
          <a:extLst>
            <a:ext uri="{FF2B5EF4-FFF2-40B4-BE49-F238E27FC236}">
              <a16:creationId xmlns:a16="http://schemas.microsoft.com/office/drawing/2014/main" id="{35D64B66-6F73-4278-386C-9B099B1FC9E4}"/>
            </a:ext>
          </a:extLst>
        </xdr:cNvPr>
        <xdr:cNvSpPr txBox="1">
          <a:spLocks noChangeArrowheads="1"/>
        </xdr:cNvSpPr>
      </xdr:nvSpPr>
      <xdr:spPr bwMode="auto">
        <a:xfrm>
          <a:off x="7226300" y="5848350"/>
          <a:ext cx="13081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1754" name="Text Box 42" hidden="1">
          <a:extLst>
            <a:ext uri="{FF2B5EF4-FFF2-40B4-BE49-F238E27FC236}">
              <a16:creationId xmlns:a16="http://schemas.microsoft.com/office/drawing/2014/main" id="{687321C9-F9F2-5411-47FC-2FD996632D3B}"/>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1753" name="Text Box 41" hidden="1">
          <a:extLst>
            <a:ext uri="{FF2B5EF4-FFF2-40B4-BE49-F238E27FC236}">
              <a16:creationId xmlns:a16="http://schemas.microsoft.com/office/drawing/2014/main" id="{5A13EFF5-92C5-D06A-6834-DC7306E54055}"/>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171450</xdr:rowOff>
    </xdr:from>
    <xdr:to>
      <xdr:col>24</xdr:col>
      <xdr:colOff>285750</xdr:colOff>
      <xdr:row>30</xdr:row>
      <xdr:rowOff>0</xdr:rowOff>
    </xdr:to>
    <xdr:sp macro="" textlink="">
      <xdr:nvSpPr>
        <xdr:cNvPr id="371752" name="Text Box 40" hidden="1">
          <a:extLst>
            <a:ext uri="{FF2B5EF4-FFF2-40B4-BE49-F238E27FC236}">
              <a16:creationId xmlns:a16="http://schemas.microsoft.com/office/drawing/2014/main" id="{E8252682-BEA4-211F-10CF-C638BE6E99DC}"/>
            </a:ext>
          </a:extLst>
        </xdr:cNvPr>
        <xdr:cNvSpPr txBox="1">
          <a:spLocks noChangeArrowheads="1"/>
        </xdr:cNvSpPr>
      </xdr:nvSpPr>
      <xdr:spPr bwMode="auto">
        <a:xfrm>
          <a:off x="15970250" y="7639050"/>
          <a:ext cx="1416050" cy="99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57150</xdr:rowOff>
    </xdr:from>
    <xdr:to>
      <xdr:col>25</xdr:col>
      <xdr:colOff>152400</xdr:colOff>
      <xdr:row>30</xdr:row>
      <xdr:rowOff>114300</xdr:rowOff>
    </xdr:to>
    <xdr:sp macro="" textlink="">
      <xdr:nvSpPr>
        <xdr:cNvPr id="371751" name="Text Box 39" hidden="1">
          <a:extLst>
            <a:ext uri="{FF2B5EF4-FFF2-40B4-BE49-F238E27FC236}">
              <a16:creationId xmlns:a16="http://schemas.microsoft.com/office/drawing/2014/main" id="{DCBF18AF-96FB-89C3-6139-E90F1218E6F4}"/>
            </a:ext>
          </a:extLst>
        </xdr:cNvPr>
        <xdr:cNvSpPr txBox="1">
          <a:spLocks noChangeArrowheads="1"/>
        </xdr:cNvSpPr>
      </xdr:nvSpPr>
      <xdr:spPr bwMode="auto">
        <a:xfrm>
          <a:off x="16554450" y="7340600"/>
          <a:ext cx="1339850" cy="140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1750" name="Text Box 38" hidden="1">
          <a:extLst>
            <a:ext uri="{FF2B5EF4-FFF2-40B4-BE49-F238E27FC236}">
              <a16:creationId xmlns:a16="http://schemas.microsoft.com/office/drawing/2014/main" id="{09284809-EDFE-0997-4FB0-EBD6FFBE039C}"/>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304800</xdr:rowOff>
    </xdr:to>
    <xdr:sp macro="" textlink="">
      <xdr:nvSpPr>
        <xdr:cNvPr id="371749" name="Text Box 37" hidden="1">
          <a:extLst>
            <a:ext uri="{FF2B5EF4-FFF2-40B4-BE49-F238E27FC236}">
              <a16:creationId xmlns:a16="http://schemas.microsoft.com/office/drawing/2014/main" id="{72DE6E13-F545-0198-108A-201578E61BB0}"/>
            </a:ext>
          </a:extLst>
        </xdr:cNvPr>
        <xdr:cNvSpPr txBox="1">
          <a:spLocks noChangeArrowheads="1"/>
        </xdr:cNvSpPr>
      </xdr:nvSpPr>
      <xdr:spPr bwMode="auto">
        <a:xfrm>
          <a:off x="7226300" y="5848350"/>
          <a:ext cx="13081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9.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533400</xdr:colOff>
      <xdr:row>21</xdr:row>
      <xdr:rowOff>105621</xdr:rowOff>
    </xdr:from>
    <xdr:to>
      <xdr:col>6</xdr:col>
      <xdr:colOff>0</xdr:colOff>
      <xdr:row>24</xdr:row>
      <xdr:rowOff>105127</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25</xdr:row>
      <xdr:rowOff>150855</xdr:rowOff>
    </xdr:from>
    <xdr:to>
      <xdr:col>4</xdr:col>
      <xdr:colOff>228600</xdr:colOff>
      <xdr:row>30</xdr:row>
      <xdr:rowOff>45908</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21</xdr:row>
      <xdr:rowOff>105621</xdr:rowOff>
    </xdr:from>
    <xdr:to>
      <xdr:col>6</xdr:col>
      <xdr:colOff>0</xdr:colOff>
      <xdr:row>24</xdr:row>
      <xdr:rowOff>105127</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25</xdr:row>
      <xdr:rowOff>150855</xdr:rowOff>
    </xdr:from>
    <xdr:to>
      <xdr:col>4</xdr:col>
      <xdr:colOff>228600</xdr:colOff>
      <xdr:row>30</xdr:row>
      <xdr:rowOff>45908</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22</xdr:row>
      <xdr:rowOff>57150</xdr:rowOff>
    </xdr:from>
    <xdr:to>
      <xdr:col>4</xdr:col>
      <xdr:colOff>450215</xdr:colOff>
      <xdr:row>26</xdr:row>
      <xdr:rowOff>6419</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20</xdr:row>
      <xdr:rowOff>54045</xdr:rowOff>
    </xdr:from>
    <xdr:to>
      <xdr:col>4</xdr:col>
      <xdr:colOff>450215</xdr:colOff>
      <xdr:row>21</xdr:row>
      <xdr:rowOff>218722</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20</xdr:row>
      <xdr:rowOff>54045</xdr:rowOff>
    </xdr:from>
    <xdr:to>
      <xdr:col>4</xdr:col>
      <xdr:colOff>450215</xdr:colOff>
      <xdr:row>21</xdr:row>
      <xdr:rowOff>218722</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20</xdr:row>
      <xdr:rowOff>54045</xdr:rowOff>
    </xdr:from>
    <xdr:to>
      <xdr:col>4</xdr:col>
      <xdr:colOff>450215</xdr:colOff>
      <xdr:row>21</xdr:row>
      <xdr:rowOff>218722</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20</xdr:row>
      <xdr:rowOff>54045</xdr:rowOff>
    </xdr:from>
    <xdr:to>
      <xdr:col>4</xdr:col>
      <xdr:colOff>419100</xdr:colOff>
      <xdr:row>21</xdr:row>
      <xdr:rowOff>218722</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10230</xdr:rowOff>
    </xdr:from>
    <xdr:to>
      <xdr:col>4</xdr:col>
      <xdr:colOff>419100</xdr:colOff>
      <xdr:row>21</xdr:row>
      <xdr:rowOff>218722</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10230</xdr:rowOff>
    </xdr:from>
    <xdr:to>
      <xdr:col>4</xdr:col>
      <xdr:colOff>419100</xdr:colOff>
      <xdr:row>21</xdr:row>
      <xdr:rowOff>218722</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10230</xdr:rowOff>
    </xdr:from>
    <xdr:to>
      <xdr:col>4</xdr:col>
      <xdr:colOff>419100</xdr:colOff>
      <xdr:row>21</xdr:row>
      <xdr:rowOff>218722</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200025</xdr:rowOff>
    </xdr:from>
    <xdr:to>
      <xdr:col>4</xdr:col>
      <xdr:colOff>419100</xdr:colOff>
      <xdr:row>22</xdr:row>
      <xdr:rowOff>200730</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200025</xdr:rowOff>
    </xdr:from>
    <xdr:to>
      <xdr:col>4</xdr:col>
      <xdr:colOff>419100</xdr:colOff>
      <xdr:row>22</xdr:row>
      <xdr:rowOff>200730</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200025</xdr:rowOff>
    </xdr:from>
    <xdr:to>
      <xdr:col>4</xdr:col>
      <xdr:colOff>419100</xdr:colOff>
      <xdr:row>22</xdr:row>
      <xdr:rowOff>200730</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221050</xdr:rowOff>
    </xdr:from>
    <xdr:to>
      <xdr:col>4</xdr:col>
      <xdr:colOff>419100</xdr:colOff>
      <xdr:row>22</xdr:row>
      <xdr:rowOff>219991</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226342</xdr:rowOff>
    </xdr:from>
    <xdr:to>
      <xdr:col>4</xdr:col>
      <xdr:colOff>419100</xdr:colOff>
      <xdr:row>22</xdr:row>
      <xdr:rowOff>221050</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202847</xdr:rowOff>
    </xdr:from>
    <xdr:to>
      <xdr:col>4</xdr:col>
      <xdr:colOff>419100</xdr:colOff>
      <xdr:row>22</xdr:row>
      <xdr:rowOff>219780</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49741</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256034" name="Text Box 34" hidden="1">
          <a:extLst>
            <a:ext uri="{FF2B5EF4-FFF2-40B4-BE49-F238E27FC236}">
              <a16:creationId xmlns:a16="http://schemas.microsoft.com/office/drawing/2014/main" id="{87498CA8-FA23-48E2-A7CB-A6600F7398B1}"/>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17</xdr:row>
      <xdr:rowOff>151341</xdr:rowOff>
    </xdr:from>
    <xdr:to>
      <xdr:col>4</xdr:col>
      <xdr:colOff>266700</xdr:colOff>
      <xdr:row>21</xdr:row>
      <xdr:rowOff>139700</xdr:rowOff>
    </xdr:to>
    <xdr:sp macro="" textlink="">
      <xdr:nvSpPr>
        <xdr:cNvPr id="256035" name="Text Box 35" hidden="1">
          <a:extLst>
            <a:ext uri="{FF2B5EF4-FFF2-40B4-BE49-F238E27FC236}">
              <a16:creationId xmlns:a16="http://schemas.microsoft.com/office/drawing/2014/main" id="{9BE6D443-0576-406F-B703-F89F54405A79}"/>
            </a:ext>
          </a:extLst>
        </xdr:cNvPr>
        <xdr:cNvSpPr txBox="1">
          <a:spLocks noChangeArrowheads="1"/>
        </xdr:cNvSpPr>
      </xdr:nvSpPr>
      <xdr:spPr bwMode="auto">
        <a:xfrm>
          <a:off x="3714750" y="364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297986" name="Text Box 2" hidden="1">
          <a:extLst>
            <a:ext uri="{FF2B5EF4-FFF2-40B4-BE49-F238E27FC236}">
              <a16:creationId xmlns:a16="http://schemas.microsoft.com/office/drawing/2014/main" id="{3D2F1FBB-10F3-4DA5-8E17-9015E6050C88}"/>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297987" name="Text Box 3" hidden="1">
          <a:extLst>
            <a:ext uri="{FF2B5EF4-FFF2-40B4-BE49-F238E27FC236}">
              <a16:creationId xmlns:a16="http://schemas.microsoft.com/office/drawing/2014/main" id="{74D3E717-6D2A-4506-8395-67FE19DF98EC}"/>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297988" name="Text Box 4" hidden="1">
          <a:extLst>
            <a:ext uri="{FF2B5EF4-FFF2-40B4-BE49-F238E27FC236}">
              <a16:creationId xmlns:a16="http://schemas.microsoft.com/office/drawing/2014/main" id="{AECA57F0-4CDD-41A0-AEA8-ECFA73E556DB}"/>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297989" name="Text Box 5" hidden="1">
          <a:extLst>
            <a:ext uri="{FF2B5EF4-FFF2-40B4-BE49-F238E27FC236}">
              <a16:creationId xmlns:a16="http://schemas.microsoft.com/office/drawing/2014/main" id="{8758B5AB-9953-4E63-BE4B-73387FC2F4D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297990" name="Text Box 6" hidden="1">
          <a:extLst>
            <a:ext uri="{FF2B5EF4-FFF2-40B4-BE49-F238E27FC236}">
              <a16:creationId xmlns:a16="http://schemas.microsoft.com/office/drawing/2014/main" id="{7E6DB084-5544-4AFD-AE73-3693FF5FBB82}"/>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310273" name="Text Box 1" hidden="1">
          <a:extLst>
            <a:ext uri="{FF2B5EF4-FFF2-40B4-BE49-F238E27FC236}">
              <a16:creationId xmlns:a16="http://schemas.microsoft.com/office/drawing/2014/main" id="{25D695A5-FE04-4F9D-833B-D567F1944B76}"/>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310274" name="Text Box 2" hidden="1">
          <a:extLst>
            <a:ext uri="{FF2B5EF4-FFF2-40B4-BE49-F238E27FC236}">
              <a16:creationId xmlns:a16="http://schemas.microsoft.com/office/drawing/2014/main" id="{BE268C70-B43A-44B4-8E5C-A316AB1478C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66675</xdr:rowOff>
    </xdr:from>
    <xdr:to>
      <xdr:col>4</xdr:col>
      <xdr:colOff>419100</xdr:colOff>
      <xdr:row>17</xdr:row>
      <xdr:rowOff>30691</xdr:rowOff>
    </xdr:to>
    <xdr:sp macro="" textlink="">
      <xdr:nvSpPr>
        <xdr:cNvPr id="310275" name="Text Box 3" hidden="1">
          <a:extLst>
            <a:ext uri="{FF2B5EF4-FFF2-40B4-BE49-F238E27FC236}">
              <a16:creationId xmlns:a16="http://schemas.microsoft.com/office/drawing/2014/main" id="{56070536-FDEA-70DC-6080-CD0A56765E77}"/>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15</xdr:row>
      <xdr:rowOff>55033</xdr:rowOff>
    </xdr:from>
    <xdr:to>
      <xdr:col>4</xdr:col>
      <xdr:colOff>419100</xdr:colOff>
      <xdr:row>18</xdr:row>
      <xdr:rowOff>106892</xdr:rowOff>
    </xdr:to>
    <xdr:sp macro="" textlink="">
      <xdr:nvSpPr>
        <xdr:cNvPr id="310276" name="Text Box 4" hidden="1">
          <a:extLst>
            <a:ext uri="{FF2B5EF4-FFF2-40B4-BE49-F238E27FC236}">
              <a16:creationId xmlns:a16="http://schemas.microsoft.com/office/drawing/2014/main" id="{EE7E513A-1B65-E13A-3BB9-EBC95F11BDD4}"/>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15</xdr:row>
      <xdr:rowOff>55033</xdr:rowOff>
    </xdr:from>
    <xdr:to>
      <xdr:col>4</xdr:col>
      <xdr:colOff>419100</xdr:colOff>
      <xdr:row>18</xdr:row>
      <xdr:rowOff>106892</xdr:rowOff>
    </xdr:to>
    <xdr:sp macro="" textlink="">
      <xdr:nvSpPr>
        <xdr:cNvPr id="371714" name="Text Box 2" hidden="1">
          <a:extLst>
            <a:ext uri="{FF2B5EF4-FFF2-40B4-BE49-F238E27FC236}">
              <a16:creationId xmlns:a16="http://schemas.microsoft.com/office/drawing/2014/main" id="{63717356-803E-0657-5CA3-1D0D0408C93E}"/>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15</xdr:row>
      <xdr:rowOff>55033</xdr:rowOff>
    </xdr:from>
    <xdr:to>
      <xdr:col>4</xdr:col>
      <xdr:colOff>419100</xdr:colOff>
      <xdr:row>18</xdr:row>
      <xdr:rowOff>106892</xdr:rowOff>
    </xdr:to>
    <xdr:sp macro="" textlink="">
      <xdr:nvSpPr>
        <xdr:cNvPr id="371713" name="Text Box 1" hidden="1">
          <a:extLst>
            <a:ext uri="{FF2B5EF4-FFF2-40B4-BE49-F238E27FC236}">
              <a16:creationId xmlns:a16="http://schemas.microsoft.com/office/drawing/2014/main" id="{700889A4-8198-6B6D-B6AF-F593420036BD}"/>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17</xdr:row>
      <xdr:rowOff>38100</xdr:rowOff>
    </xdr:from>
    <xdr:to>
      <xdr:col>4</xdr:col>
      <xdr:colOff>419100</xdr:colOff>
      <xdr:row>21</xdr:row>
      <xdr:rowOff>74083</xdr:rowOff>
    </xdr:to>
    <xdr:sp macro="" textlink="">
      <xdr:nvSpPr>
        <xdr:cNvPr id="371715" name="Text Box 3" hidden="1">
          <a:extLst>
            <a:ext uri="{FF2B5EF4-FFF2-40B4-BE49-F238E27FC236}">
              <a16:creationId xmlns:a16="http://schemas.microsoft.com/office/drawing/2014/main" id="{784C5296-80C2-EA69-153B-D687F4684F18}"/>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17</xdr:row>
      <xdr:rowOff>38100</xdr:rowOff>
    </xdr:from>
    <xdr:to>
      <xdr:col>4</xdr:col>
      <xdr:colOff>419100</xdr:colOff>
      <xdr:row>21</xdr:row>
      <xdr:rowOff>74083</xdr:rowOff>
    </xdr:to>
    <xdr:sp macro="" textlink="">
      <xdr:nvSpPr>
        <xdr:cNvPr id="371716" name="Text Box 4" hidden="1">
          <a:extLst>
            <a:ext uri="{FF2B5EF4-FFF2-40B4-BE49-F238E27FC236}">
              <a16:creationId xmlns:a16="http://schemas.microsoft.com/office/drawing/2014/main" id="{160561DA-B7AE-E418-6D4F-ED8C73B537C2}"/>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25</xdr:row>
      <xdr:rowOff>104775</xdr:rowOff>
    </xdr:from>
    <xdr:to>
      <xdr:col>10</xdr:col>
      <xdr:colOff>57150</xdr:colOff>
      <xdr:row>30</xdr:row>
      <xdr:rowOff>0</xdr:rowOff>
    </xdr:to>
    <xdr:sp macro="" textlink="">
      <xdr:nvSpPr>
        <xdr:cNvPr id="371717" name="Text Box 5" hidden="1">
          <a:extLst>
            <a:ext uri="{FF2B5EF4-FFF2-40B4-BE49-F238E27FC236}">
              <a16:creationId xmlns:a16="http://schemas.microsoft.com/office/drawing/2014/main" id="{32CA18D5-05AC-2E8E-7611-80B09046E5A2}"/>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17</xdr:row>
      <xdr:rowOff>38100</xdr:rowOff>
    </xdr:from>
    <xdr:to>
      <xdr:col>4</xdr:col>
      <xdr:colOff>419100</xdr:colOff>
      <xdr:row>21</xdr:row>
      <xdr:rowOff>74083</xdr:rowOff>
    </xdr:to>
    <xdr:sp macro="" textlink="">
      <xdr:nvSpPr>
        <xdr:cNvPr id="371719" name="Text Box 7" hidden="1">
          <a:extLst>
            <a:ext uri="{FF2B5EF4-FFF2-40B4-BE49-F238E27FC236}">
              <a16:creationId xmlns:a16="http://schemas.microsoft.com/office/drawing/2014/main" id="{C1B10AA7-4D92-F71B-B79E-2CE630A8AEEF}"/>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25</xdr:row>
      <xdr:rowOff>104775</xdr:rowOff>
    </xdr:from>
    <xdr:to>
      <xdr:col>10</xdr:col>
      <xdr:colOff>57150</xdr:colOff>
      <xdr:row>30</xdr:row>
      <xdr:rowOff>0</xdr:rowOff>
    </xdr:to>
    <xdr:sp macro="" textlink="">
      <xdr:nvSpPr>
        <xdr:cNvPr id="371718" name="Text Box 6" hidden="1">
          <a:extLst>
            <a:ext uri="{FF2B5EF4-FFF2-40B4-BE49-F238E27FC236}">
              <a16:creationId xmlns:a16="http://schemas.microsoft.com/office/drawing/2014/main" id="{782CFB5E-29B8-1A8D-3440-F8E80569A46C}"/>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17</xdr:row>
      <xdr:rowOff>38100</xdr:rowOff>
    </xdr:from>
    <xdr:to>
      <xdr:col>4</xdr:col>
      <xdr:colOff>419100</xdr:colOff>
      <xdr:row>21</xdr:row>
      <xdr:rowOff>74083</xdr:rowOff>
    </xdr:to>
    <xdr:sp macro="" textlink="">
      <xdr:nvSpPr>
        <xdr:cNvPr id="371721" name="Text Box 9" hidden="1">
          <a:extLst>
            <a:ext uri="{FF2B5EF4-FFF2-40B4-BE49-F238E27FC236}">
              <a16:creationId xmlns:a16="http://schemas.microsoft.com/office/drawing/2014/main" id="{802ACE7E-8BE3-07DB-09A0-9AC7A58193B1}"/>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25</xdr:row>
      <xdr:rowOff>104775</xdr:rowOff>
    </xdr:from>
    <xdr:to>
      <xdr:col>10</xdr:col>
      <xdr:colOff>57150</xdr:colOff>
      <xdr:row>30</xdr:row>
      <xdr:rowOff>0</xdr:rowOff>
    </xdr:to>
    <xdr:sp macro="" textlink="">
      <xdr:nvSpPr>
        <xdr:cNvPr id="371720" name="Text Box 8" hidden="1">
          <a:extLst>
            <a:ext uri="{FF2B5EF4-FFF2-40B4-BE49-F238E27FC236}">
              <a16:creationId xmlns:a16="http://schemas.microsoft.com/office/drawing/2014/main" id="{87754F5A-086A-7820-985D-AE2E09FA5E5A}"/>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17</xdr:row>
      <xdr:rowOff>38100</xdr:rowOff>
    </xdr:from>
    <xdr:to>
      <xdr:col>4</xdr:col>
      <xdr:colOff>419100</xdr:colOff>
      <xdr:row>21</xdr:row>
      <xdr:rowOff>74083</xdr:rowOff>
    </xdr:to>
    <xdr:sp macro="" textlink="">
      <xdr:nvSpPr>
        <xdr:cNvPr id="371725" name="Text Box 13" hidden="1">
          <a:extLst>
            <a:ext uri="{FF2B5EF4-FFF2-40B4-BE49-F238E27FC236}">
              <a16:creationId xmlns:a16="http://schemas.microsoft.com/office/drawing/2014/main" id="{EDD6A8BF-002D-480A-6C33-964F6A86FE04}"/>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25</xdr:row>
      <xdr:rowOff>104775</xdr:rowOff>
    </xdr:from>
    <xdr:to>
      <xdr:col>10</xdr:col>
      <xdr:colOff>57150</xdr:colOff>
      <xdr:row>30</xdr:row>
      <xdr:rowOff>0</xdr:rowOff>
    </xdr:to>
    <xdr:sp macro="" textlink="">
      <xdr:nvSpPr>
        <xdr:cNvPr id="371724" name="Text Box 12" hidden="1">
          <a:extLst>
            <a:ext uri="{FF2B5EF4-FFF2-40B4-BE49-F238E27FC236}">
              <a16:creationId xmlns:a16="http://schemas.microsoft.com/office/drawing/2014/main" id="{72168D1D-F789-4EF1-4624-D79DE27DE704}"/>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17</xdr:row>
      <xdr:rowOff>38100</xdr:rowOff>
    </xdr:from>
    <xdr:to>
      <xdr:col>4</xdr:col>
      <xdr:colOff>419100</xdr:colOff>
      <xdr:row>21</xdr:row>
      <xdr:rowOff>74083</xdr:rowOff>
    </xdr:to>
    <xdr:sp macro="" textlink="">
      <xdr:nvSpPr>
        <xdr:cNvPr id="371723" name="Text Box 11" hidden="1">
          <a:extLst>
            <a:ext uri="{FF2B5EF4-FFF2-40B4-BE49-F238E27FC236}">
              <a16:creationId xmlns:a16="http://schemas.microsoft.com/office/drawing/2014/main" id="{50AF7AD4-6A56-B4DC-94C2-6D0AC61B53C2}"/>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25</xdr:row>
      <xdr:rowOff>104775</xdr:rowOff>
    </xdr:from>
    <xdr:to>
      <xdr:col>10</xdr:col>
      <xdr:colOff>57150</xdr:colOff>
      <xdr:row>30</xdr:row>
      <xdr:rowOff>0</xdr:rowOff>
    </xdr:to>
    <xdr:sp macro="" textlink="">
      <xdr:nvSpPr>
        <xdr:cNvPr id="371722" name="Text Box 10" hidden="1">
          <a:extLst>
            <a:ext uri="{FF2B5EF4-FFF2-40B4-BE49-F238E27FC236}">
              <a16:creationId xmlns:a16="http://schemas.microsoft.com/office/drawing/2014/main" id="{159D9B6D-25BD-AD8C-15CD-20852D42FB58}"/>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17</xdr:row>
      <xdr:rowOff>38100</xdr:rowOff>
    </xdr:from>
    <xdr:to>
      <xdr:col>4</xdr:col>
      <xdr:colOff>419100</xdr:colOff>
      <xdr:row>21</xdr:row>
      <xdr:rowOff>74083</xdr:rowOff>
    </xdr:to>
    <xdr:sp macro="" textlink="">
      <xdr:nvSpPr>
        <xdr:cNvPr id="371727" name="Text Box 15" hidden="1">
          <a:extLst>
            <a:ext uri="{FF2B5EF4-FFF2-40B4-BE49-F238E27FC236}">
              <a16:creationId xmlns:a16="http://schemas.microsoft.com/office/drawing/2014/main" id="{A22D2B44-5459-6885-ABDD-40ACFD8D5D57}"/>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25</xdr:row>
      <xdr:rowOff>104775</xdr:rowOff>
    </xdr:from>
    <xdr:to>
      <xdr:col>10</xdr:col>
      <xdr:colOff>57150</xdr:colOff>
      <xdr:row>30</xdr:row>
      <xdr:rowOff>0</xdr:rowOff>
    </xdr:to>
    <xdr:sp macro="" textlink="">
      <xdr:nvSpPr>
        <xdr:cNvPr id="371726" name="Text Box 14" hidden="1">
          <a:extLst>
            <a:ext uri="{FF2B5EF4-FFF2-40B4-BE49-F238E27FC236}">
              <a16:creationId xmlns:a16="http://schemas.microsoft.com/office/drawing/2014/main" id="{AE2BC495-F16A-D49E-A7DC-8B2819D60F20}"/>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17</xdr:row>
      <xdr:rowOff>38100</xdr:rowOff>
    </xdr:from>
    <xdr:to>
      <xdr:col>4</xdr:col>
      <xdr:colOff>419100</xdr:colOff>
      <xdr:row>21</xdr:row>
      <xdr:rowOff>74083</xdr:rowOff>
    </xdr:to>
    <xdr:sp macro="" textlink="">
      <xdr:nvSpPr>
        <xdr:cNvPr id="371729" name="Text Box 17" hidden="1">
          <a:extLst>
            <a:ext uri="{FF2B5EF4-FFF2-40B4-BE49-F238E27FC236}">
              <a16:creationId xmlns:a16="http://schemas.microsoft.com/office/drawing/2014/main" id="{4FCE6BF4-5183-4889-D13E-2DCBF1C5229E}"/>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25</xdr:row>
      <xdr:rowOff>104775</xdr:rowOff>
    </xdr:from>
    <xdr:to>
      <xdr:col>10</xdr:col>
      <xdr:colOff>57150</xdr:colOff>
      <xdr:row>30</xdr:row>
      <xdr:rowOff>0</xdr:rowOff>
    </xdr:to>
    <xdr:sp macro="" textlink="">
      <xdr:nvSpPr>
        <xdr:cNvPr id="371728" name="Text Box 16" hidden="1">
          <a:extLst>
            <a:ext uri="{FF2B5EF4-FFF2-40B4-BE49-F238E27FC236}">
              <a16:creationId xmlns:a16="http://schemas.microsoft.com/office/drawing/2014/main" id="{728E7E35-945C-F906-62C9-F58FDFFC023D}"/>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28</xdr:row>
      <xdr:rowOff>104775</xdr:rowOff>
    </xdr:from>
    <xdr:to>
      <xdr:col>4</xdr:col>
      <xdr:colOff>266700</xdr:colOff>
      <xdr:row>33</xdr:row>
      <xdr:rowOff>0</xdr:rowOff>
    </xdr:to>
    <xdr:sp macro="" textlink="">
      <xdr:nvSpPr>
        <xdr:cNvPr id="371730" name="Text Box 18" hidden="1">
          <a:extLst>
            <a:ext uri="{FF2B5EF4-FFF2-40B4-BE49-F238E27FC236}">
              <a16:creationId xmlns:a16="http://schemas.microsoft.com/office/drawing/2014/main" id="{BE19CDA2-A647-8661-9A3A-06CF0EAA1B00}"/>
            </a:ext>
          </a:extLst>
        </xdr:cNvPr>
        <xdr:cNvSpPr txBox="1">
          <a:spLocks noChangeArrowheads="1"/>
        </xdr:cNvSpPr>
      </xdr:nvSpPr>
      <xdr:spPr bwMode="auto">
        <a:xfrm>
          <a:off x="3848100" y="5803900"/>
          <a:ext cx="13081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17</xdr:row>
      <xdr:rowOff>38100</xdr:rowOff>
    </xdr:from>
    <xdr:to>
      <xdr:col>4</xdr:col>
      <xdr:colOff>419100</xdr:colOff>
      <xdr:row>21</xdr:row>
      <xdr:rowOff>74083</xdr:rowOff>
    </xdr:to>
    <xdr:sp macro="" textlink="">
      <xdr:nvSpPr>
        <xdr:cNvPr id="371733" name="Text Box 21" hidden="1">
          <a:extLst>
            <a:ext uri="{FF2B5EF4-FFF2-40B4-BE49-F238E27FC236}">
              <a16:creationId xmlns:a16="http://schemas.microsoft.com/office/drawing/2014/main" id="{A047B2E2-A35A-8726-65FB-FD36B9DB5E5A}"/>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25</xdr:row>
      <xdr:rowOff>104775</xdr:rowOff>
    </xdr:from>
    <xdr:to>
      <xdr:col>10</xdr:col>
      <xdr:colOff>57150</xdr:colOff>
      <xdr:row>30</xdr:row>
      <xdr:rowOff>0</xdr:rowOff>
    </xdr:to>
    <xdr:sp macro="" textlink="">
      <xdr:nvSpPr>
        <xdr:cNvPr id="371732" name="Text Box 20" hidden="1">
          <a:extLst>
            <a:ext uri="{FF2B5EF4-FFF2-40B4-BE49-F238E27FC236}">
              <a16:creationId xmlns:a16="http://schemas.microsoft.com/office/drawing/2014/main" id="{AD42D4AA-8E89-B4FE-163B-FA721358CD6D}"/>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28</xdr:row>
      <xdr:rowOff>104775</xdr:rowOff>
    </xdr:from>
    <xdr:to>
      <xdr:col>4</xdr:col>
      <xdr:colOff>266700</xdr:colOff>
      <xdr:row>33</xdr:row>
      <xdr:rowOff>0</xdr:rowOff>
    </xdr:to>
    <xdr:sp macro="" textlink="">
      <xdr:nvSpPr>
        <xdr:cNvPr id="371731" name="Text Box 19" hidden="1">
          <a:extLst>
            <a:ext uri="{FF2B5EF4-FFF2-40B4-BE49-F238E27FC236}">
              <a16:creationId xmlns:a16="http://schemas.microsoft.com/office/drawing/2014/main" id="{7A6F45D2-A663-1AB2-53D4-C83950094EFE}"/>
            </a:ext>
          </a:extLst>
        </xdr:cNvPr>
        <xdr:cNvSpPr txBox="1">
          <a:spLocks noChangeArrowheads="1"/>
        </xdr:cNvSpPr>
      </xdr:nvSpPr>
      <xdr:spPr bwMode="auto">
        <a:xfrm>
          <a:off x="3848100" y="5803900"/>
          <a:ext cx="13081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17</xdr:row>
      <xdr:rowOff>38100</xdr:rowOff>
    </xdr:from>
    <xdr:to>
      <xdr:col>4</xdr:col>
      <xdr:colOff>419100</xdr:colOff>
      <xdr:row>21</xdr:row>
      <xdr:rowOff>74083</xdr:rowOff>
    </xdr:to>
    <xdr:sp macro="" textlink="">
      <xdr:nvSpPr>
        <xdr:cNvPr id="371736" name="Text Box 24" hidden="1">
          <a:extLst>
            <a:ext uri="{FF2B5EF4-FFF2-40B4-BE49-F238E27FC236}">
              <a16:creationId xmlns:a16="http://schemas.microsoft.com/office/drawing/2014/main" id="{2F7ACA5B-4082-3502-AC41-ADDD45025A03}"/>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25</xdr:row>
      <xdr:rowOff>104775</xdr:rowOff>
    </xdr:from>
    <xdr:to>
      <xdr:col>10</xdr:col>
      <xdr:colOff>57150</xdr:colOff>
      <xdr:row>30</xdr:row>
      <xdr:rowOff>0</xdr:rowOff>
    </xdr:to>
    <xdr:sp macro="" textlink="">
      <xdr:nvSpPr>
        <xdr:cNvPr id="371735" name="Text Box 23" hidden="1">
          <a:extLst>
            <a:ext uri="{FF2B5EF4-FFF2-40B4-BE49-F238E27FC236}">
              <a16:creationId xmlns:a16="http://schemas.microsoft.com/office/drawing/2014/main" id="{CB95E849-9166-CB5D-A8DD-AFC7E469867E}"/>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28</xdr:row>
      <xdr:rowOff>104775</xdr:rowOff>
    </xdr:from>
    <xdr:to>
      <xdr:col>4</xdr:col>
      <xdr:colOff>266700</xdr:colOff>
      <xdr:row>33</xdr:row>
      <xdr:rowOff>0</xdr:rowOff>
    </xdr:to>
    <xdr:sp macro="" textlink="">
      <xdr:nvSpPr>
        <xdr:cNvPr id="371734" name="Text Box 22" hidden="1">
          <a:extLst>
            <a:ext uri="{FF2B5EF4-FFF2-40B4-BE49-F238E27FC236}">
              <a16:creationId xmlns:a16="http://schemas.microsoft.com/office/drawing/2014/main" id="{DC59DE2C-8CBF-6887-E800-A35F7133C8F3}"/>
            </a:ext>
          </a:extLst>
        </xdr:cNvPr>
        <xdr:cNvSpPr txBox="1">
          <a:spLocks noChangeArrowheads="1"/>
        </xdr:cNvSpPr>
      </xdr:nvSpPr>
      <xdr:spPr bwMode="auto">
        <a:xfrm>
          <a:off x="3848100" y="5803900"/>
          <a:ext cx="13081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17</xdr:row>
      <xdr:rowOff>38100</xdr:rowOff>
    </xdr:from>
    <xdr:to>
      <xdr:col>4</xdr:col>
      <xdr:colOff>419100</xdr:colOff>
      <xdr:row>21</xdr:row>
      <xdr:rowOff>74083</xdr:rowOff>
    </xdr:to>
    <xdr:sp macro="" textlink="">
      <xdr:nvSpPr>
        <xdr:cNvPr id="372739" name="Text Box 3" hidden="1">
          <a:extLst>
            <a:ext uri="{FF2B5EF4-FFF2-40B4-BE49-F238E27FC236}">
              <a16:creationId xmlns:a16="http://schemas.microsoft.com/office/drawing/2014/main" id="{CB0A40A6-7DB8-9A97-19EC-942270936995}"/>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25</xdr:row>
      <xdr:rowOff>104775</xdr:rowOff>
    </xdr:from>
    <xdr:to>
      <xdr:col>10</xdr:col>
      <xdr:colOff>57150</xdr:colOff>
      <xdr:row>30</xdr:row>
      <xdr:rowOff>0</xdr:rowOff>
    </xdr:to>
    <xdr:sp macro="" textlink="">
      <xdr:nvSpPr>
        <xdr:cNvPr id="372738" name="Text Box 2" hidden="1">
          <a:extLst>
            <a:ext uri="{FF2B5EF4-FFF2-40B4-BE49-F238E27FC236}">
              <a16:creationId xmlns:a16="http://schemas.microsoft.com/office/drawing/2014/main" id="{91ADF157-2435-9104-D128-990161B2DC25}"/>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28</xdr:row>
      <xdr:rowOff>104775</xdr:rowOff>
    </xdr:from>
    <xdr:to>
      <xdr:col>4</xdr:col>
      <xdr:colOff>266700</xdr:colOff>
      <xdr:row>33</xdr:row>
      <xdr:rowOff>0</xdr:rowOff>
    </xdr:to>
    <xdr:sp macro="" textlink="">
      <xdr:nvSpPr>
        <xdr:cNvPr id="372737" name="Text Box 1" hidden="1">
          <a:extLst>
            <a:ext uri="{FF2B5EF4-FFF2-40B4-BE49-F238E27FC236}">
              <a16:creationId xmlns:a16="http://schemas.microsoft.com/office/drawing/2014/main" id="{7C2E0D97-A28B-8CB2-39B2-9115A2FD06B8}"/>
            </a:ext>
          </a:extLst>
        </xdr:cNvPr>
        <xdr:cNvSpPr txBox="1">
          <a:spLocks noChangeArrowheads="1"/>
        </xdr:cNvSpPr>
      </xdr:nvSpPr>
      <xdr:spPr bwMode="auto">
        <a:xfrm>
          <a:off x="3848100" y="5803900"/>
          <a:ext cx="13081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17</xdr:row>
      <xdr:rowOff>38100</xdr:rowOff>
    </xdr:from>
    <xdr:to>
      <xdr:col>4</xdr:col>
      <xdr:colOff>419100</xdr:colOff>
      <xdr:row>21</xdr:row>
      <xdr:rowOff>74083</xdr:rowOff>
    </xdr:to>
    <xdr:sp macro="" textlink="">
      <xdr:nvSpPr>
        <xdr:cNvPr id="372742" name="Text Box 6" hidden="1">
          <a:extLst>
            <a:ext uri="{FF2B5EF4-FFF2-40B4-BE49-F238E27FC236}">
              <a16:creationId xmlns:a16="http://schemas.microsoft.com/office/drawing/2014/main" id="{D5893008-A7BA-1115-8281-4C6B2E3F3314}"/>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25</xdr:row>
      <xdr:rowOff>104775</xdr:rowOff>
    </xdr:from>
    <xdr:to>
      <xdr:col>10</xdr:col>
      <xdr:colOff>57150</xdr:colOff>
      <xdr:row>30</xdr:row>
      <xdr:rowOff>0</xdr:rowOff>
    </xdr:to>
    <xdr:sp macro="" textlink="">
      <xdr:nvSpPr>
        <xdr:cNvPr id="372741" name="Text Box 5" hidden="1">
          <a:extLst>
            <a:ext uri="{FF2B5EF4-FFF2-40B4-BE49-F238E27FC236}">
              <a16:creationId xmlns:a16="http://schemas.microsoft.com/office/drawing/2014/main" id="{CB734583-5005-293F-3926-F3CE0475A20A}"/>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17</xdr:row>
      <xdr:rowOff>19050</xdr:rowOff>
    </xdr:from>
    <xdr:to>
      <xdr:col>4</xdr:col>
      <xdr:colOff>419100</xdr:colOff>
      <xdr:row>21</xdr:row>
      <xdr:rowOff>57150</xdr:rowOff>
    </xdr:to>
    <xdr:sp macro="" textlink="">
      <xdr:nvSpPr>
        <xdr:cNvPr id="372744" name="Text Box 8" hidden="1">
          <a:extLst>
            <a:ext uri="{FF2B5EF4-FFF2-40B4-BE49-F238E27FC236}">
              <a16:creationId xmlns:a16="http://schemas.microsoft.com/office/drawing/2014/main" id="{28536CFD-9C02-51DD-1EFD-E3B3A8D2C8BC}"/>
            </a:ext>
          </a:extLst>
        </xdr:cNvPr>
        <xdr:cNvSpPr txBox="1">
          <a:spLocks noChangeArrowheads="1"/>
        </xdr:cNvSpPr>
      </xdr:nvSpPr>
      <xdr:spPr bwMode="auto">
        <a:xfrm>
          <a:off x="3867150" y="3441700"/>
          <a:ext cx="1441450" cy="857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25</xdr:row>
      <xdr:rowOff>95250</xdr:rowOff>
    </xdr:from>
    <xdr:to>
      <xdr:col>10</xdr:col>
      <xdr:colOff>57150</xdr:colOff>
      <xdr:row>29</xdr:row>
      <xdr:rowOff>171450</xdr:rowOff>
    </xdr:to>
    <xdr:sp macro="" textlink="">
      <xdr:nvSpPr>
        <xdr:cNvPr id="372743" name="Text Box 7" hidden="1">
          <a:extLst>
            <a:ext uri="{FF2B5EF4-FFF2-40B4-BE49-F238E27FC236}">
              <a16:creationId xmlns:a16="http://schemas.microsoft.com/office/drawing/2014/main" id="{EF282150-EB86-0A3F-EC88-EA0F287FBF02}"/>
            </a:ext>
          </a:extLst>
        </xdr:cNvPr>
        <xdr:cNvSpPr txBox="1">
          <a:spLocks noChangeArrowheads="1"/>
        </xdr:cNvSpPr>
      </xdr:nvSpPr>
      <xdr:spPr bwMode="auto">
        <a:xfrm>
          <a:off x="7581900" y="523875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17</xdr:row>
      <xdr:rowOff>19050</xdr:rowOff>
    </xdr:from>
    <xdr:to>
      <xdr:col>4</xdr:col>
      <xdr:colOff>419100</xdr:colOff>
      <xdr:row>21</xdr:row>
      <xdr:rowOff>57150</xdr:rowOff>
    </xdr:to>
    <xdr:sp macro="" textlink="">
      <xdr:nvSpPr>
        <xdr:cNvPr id="372746" name="Text Box 10" hidden="1">
          <a:extLst>
            <a:ext uri="{FF2B5EF4-FFF2-40B4-BE49-F238E27FC236}">
              <a16:creationId xmlns:a16="http://schemas.microsoft.com/office/drawing/2014/main" id="{B2323F85-98B9-60D8-4069-0D21E628B503}"/>
            </a:ext>
          </a:extLst>
        </xdr:cNvPr>
        <xdr:cNvSpPr txBox="1">
          <a:spLocks noChangeArrowheads="1"/>
        </xdr:cNvSpPr>
      </xdr:nvSpPr>
      <xdr:spPr bwMode="auto">
        <a:xfrm>
          <a:off x="3867150" y="3441700"/>
          <a:ext cx="1441450" cy="857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25</xdr:row>
      <xdr:rowOff>95250</xdr:rowOff>
    </xdr:from>
    <xdr:to>
      <xdr:col>10</xdr:col>
      <xdr:colOff>57150</xdr:colOff>
      <xdr:row>29</xdr:row>
      <xdr:rowOff>171450</xdr:rowOff>
    </xdr:to>
    <xdr:sp macro="" textlink="">
      <xdr:nvSpPr>
        <xdr:cNvPr id="372745" name="Text Box 9" hidden="1">
          <a:extLst>
            <a:ext uri="{FF2B5EF4-FFF2-40B4-BE49-F238E27FC236}">
              <a16:creationId xmlns:a16="http://schemas.microsoft.com/office/drawing/2014/main" id="{EA947F61-767D-117F-9A30-464D0DDB6ABF}"/>
            </a:ext>
          </a:extLst>
        </xdr:cNvPr>
        <xdr:cNvSpPr txBox="1">
          <a:spLocks noChangeArrowheads="1"/>
        </xdr:cNvSpPr>
      </xdr:nvSpPr>
      <xdr:spPr bwMode="auto">
        <a:xfrm>
          <a:off x="7581900" y="523875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17</xdr:row>
      <xdr:rowOff>19050</xdr:rowOff>
    </xdr:from>
    <xdr:to>
      <xdr:col>4</xdr:col>
      <xdr:colOff>419100</xdr:colOff>
      <xdr:row>21</xdr:row>
      <xdr:rowOff>57150</xdr:rowOff>
    </xdr:to>
    <xdr:sp macro="" textlink="">
      <xdr:nvSpPr>
        <xdr:cNvPr id="372748" name="Text Box 12" hidden="1">
          <a:extLst>
            <a:ext uri="{FF2B5EF4-FFF2-40B4-BE49-F238E27FC236}">
              <a16:creationId xmlns:a16="http://schemas.microsoft.com/office/drawing/2014/main" id="{B7CA1E0A-32B3-861C-0654-458792A92E9C}"/>
            </a:ext>
          </a:extLst>
        </xdr:cNvPr>
        <xdr:cNvSpPr txBox="1">
          <a:spLocks noChangeArrowheads="1"/>
        </xdr:cNvSpPr>
      </xdr:nvSpPr>
      <xdr:spPr bwMode="auto">
        <a:xfrm>
          <a:off x="3867150" y="3441700"/>
          <a:ext cx="1441450" cy="857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25</xdr:row>
      <xdr:rowOff>95250</xdr:rowOff>
    </xdr:from>
    <xdr:to>
      <xdr:col>10</xdr:col>
      <xdr:colOff>57150</xdr:colOff>
      <xdr:row>29</xdr:row>
      <xdr:rowOff>171450</xdr:rowOff>
    </xdr:to>
    <xdr:sp macro="" textlink="">
      <xdr:nvSpPr>
        <xdr:cNvPr id="372747" name="Text Box 11" hidden="1">
          <a:extLst>
            <a:ext uri="{FF2B5EF4-FFF2-40B4-BE49-F238E27FC236}">
              <a16:creationId xmlns:a16="http://schemas.microsoft.com/office/drawing/2014/main" id="{12B1EB19-006B-A2C4-729E-FC0FA5DB14C3}"/>
            </a:ext>
          </a:extLst>
        </xdr:cNvPr>
        <xdr:cNvSpPr txBox="1">
          <a:spLocks noChangeArrowheads="1"/>
        </xdr:cNvSpPr>
      </xdr:nvSpPr>
      <xdr:spPr bwMode="auto">
        <a:xfrm>
          <a:off x="7581900" y="523875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17</xdr:row>
      <xdr:rowOff>19050</xdr:rowOff>
    </xdr:from>
    <xdr:to>
      <xdr:col>4</xdr:col>
      <xdr:colOff>419100</xdr:colOff>
      <xdr:row>21</xdr:row>
      <xdr:rowOff>57150</xdr:rowOff>
    </xdr:to>
    <xdr:sp macro="" textlink="">
      <xdr:nvSpPr>
        <xdr:cNvPr id="372750" name="Text Box 14" hidden="1">
          <a:extLst>
            <a:ext uri="{FF2B5EF4-FFF2-40B4-BE49-F238E27FC236}">
              <a16:creationId xmlns:a16="http://schemas.microsoft.com/office/drawing/2014/main" id="{D9FCF383-9D13-D615-87F7-AEC8AE06A81E}"/>
            </a:ext>
          </a:extLst>
        </xdr:cNvPr>
        <xdr:cNvSpPr txBox="1">
          <a:spLocks noChangeArrowheads="1"/>
        </xdr:cNvSpPr>
      </xdr:nvSpPr>
      <xdr:spPr bwMode="auto">
        <a:xfrm>
          <a:off x="3867150" y="3441700"/>
          <a:ext cx="1441450" cy="857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25</xdr:row>
      <xdr:rowOff>95250</xdr:rowOff>
    </xdr:from>
    <xdr:to>
      <xdr:col>10</xdr:col>
      <xdr:colOff>57150</xdr:colOff>
      <xdr:row>29</xdr:row>
      <xdr:rowOff>171450</xdr:rowOff>
    </xdr:to>
    <xdr:sp macro="" textlink="">
      <xdr:nvSpPr>
        <xdr:cNvPr id="372749" name="Text Box 13" hidden="1">
          <a:extLst>
            <a:ext uri="{FF2B5EF4-FFF2-40B4-BE49-F238E27FC236}">
              <a16:creationId xmlns:a16="http://schemas.microsoft.com/office/drawing/2014/main" id="{750C6C03-C4A5-0E23-625D-106EC2C6E504}"/>
            </a:ext>
          </a:extLst>
        </xdr:cNvPr>
        <xdr:cNvSpPr txBox="1">
          <a:spLocks noChangeArrowheads="1"/>
        </xdr:cNvSpPr>
      </xdr:nvSpPr>
      <xdr:spPr bwMode="auto">
        <a:xfrm>
          <a:off x="7581900" y="523875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0.xml><?xml version="1.0" encoding="utf-8"?>
<xdr:wsDr xmlns:xdr="http://schemas.openxmlformats.org/drawingml/2006/spreadsheetDrawing" xmlns:a="http://schemas.openxmlformats.org/drawingml/2006/main" xmlns:r="http://schemas.openxmlformats.org/officeDocument/2006/relationships">
  <xdr:twoCellAnchor editAs="absolute">
    <xdr:from>
      <xdr:col>23</xdr:col>
      <xdr:colOff>133350</xdr:colOff>
      <xdr:row>9</xdr:row>
      <xdr:rowOff>95250</xdr:rowOff>
    </xdr:from>
    <xdr:to>
      <xdr:col>25</xdr:col>
      <xdr:colOff>57150</xdr:colOff>
      <xdr:row>13</xdr:row>
      <xdr:rowOff>76200</xdr:rowOff>
    </xdr:to>
    <xdr:sp macro="" textlink="">
      <xdr:nvSpPr>
        <xdr:cNvPr id="330758" name="Text Box 6" hidden="1">
          <a:extLst>
            <a:ext uri="{FF2B5EF4-FFF2-40B4-BE49-F238E27FC236}">
              <a16:creationId xmlns:a16="http://schemas.microsoft.com/office/drawing/2014/main" id="{5E3CE043-38BC-3A97-739F-353E37A41E8D}"/>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8" name="Text Box 2" hidden="1">
          <a:extLst>
            <a:ext uri="{FF2B5EF4-FFF2-40B4-BE49-F238E27FC236}">
              <a16:creationId xmlns:a16="http://schemas.microsoft.com/office/drawing/2014/main" id="{80562993-AAD0-A481-062D-FA072ACF0692}"/>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7" name="Text Box 1" hidden="1">
          <a:extLst>
            <a:ext uri="{FF2B5EF4-FFF2-40B4-BE49-F238E27FC236}">
              <a16:creationId xmlns:a16="http://schemas.microsoft.com/office/drawing/2014/main" id="{8BA509EF-C0D9-6B0C-C2EB-9632E691ED60}"/>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9" name="Text Box 3" hidden="1">
          <a:extLst>
            <a:ext uri="{FF2B5EF4-FFF2-40B4-BE49-F238E27FC236}">
              <a16:creationId xmlns:a16="http://schemas.microsoft.com/office/drawing/2014/main" id="{F8FB0289-F65C-3C95-A780-D6C5893D775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0" name="Text Box 4" hidden="1">
          <a:extLst>
            <a:ext uri="{FF2B5EF4-FFF2-40B4-BE49-F238E27FC236}">
              <a16:creationId xmlns:a16="http://schemas.microsoft.com/office/drawing/2014/main" id="{2A8DBEB4-0A86-D7A7-829E-766EA2072E4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1" name="Text Box 5" hidden="1">
          <a:extLst>
            <a:ext uri="{FF2B5EF4-FFF2-40B4-BE49-F238E27FC236}">
              <a16:creationId xmlns:a16="http://schemas.microsoft.com/office/drawing/2014/main" id="{CA682EA7-38B2-526C-BBC6-D972F04F8566}"/>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2" name="Text Box 6" hidden="1">
          <a:extLst>
            <a:ext uri="{FF2B5EF4-FFF2-40B4-BE49-F238E27FC236}">
              <a16:creationId xmlns:a16="http://schemas.microsoft.com/office/drawing/2014/main" id="{8F321DB0-984B-B152-372F-9C946CCDC038}"/>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4" name="Text Box 8" hidden="1">
          <a:extLst>
            <a:ext uri="{FF2B5EF4-FFF2-40B4-BE49-F238E27FC236}">
              <a16:creationId xmlns:a16="http://schemas.microsoft.com/office/drawing/2014/main" id="{066A95EC-F7B5-6A3E-C1B1-4CC552185CA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3" name="Text Box 7" hidden="1">
          <a:extLst>
            <a:ext uri="{FF2B5EF4-FFF2-40B4-BE49-F238E27FC236}">
              <a16:creationId xmlns:a16="http://schemas.microsoft.com/office/drawing/2014/main" id="{C3496039-361C-E824-A18F-8942423E6674}"/>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5" name="Text Box 9" hidden="1">
          <a:extLst>
            <a:ext uri="{FF2B5EF4-FFF2-40B4-BE49-F238E27FC236}">
              <a16:creationId xmlns:a16="http://schemas.microsoft.com/office/drawing/2014/main" id="{546B4EFD-C137-54F2-0FB5-AA1E74C620AD}"/>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6" name="Text Box 10" hidden="1">
          <a:extLst>
            <a:ext uri="{FF2B5EF4-FFF2-40B4-BE49-F238E27FC236}">
              <a16:creationId xmlns:a16="http://schemas.microsoft.com/office/drawing/2014/main" id="{06E844B6-84DF-6E8B-D2CF-2A2B22B75DE8}"/>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7" name="Text Box 11" hidden="1">
          <a:extLst>
            <a:ext uri="{FF2B5EF4-FFF2-40B4-BE49-F238E27FC236}">
              <a16:creationId xmlns:a16="http://schemas.microsoft.com/office/drawing/2014/main" id="{D0DBDB4F-B509-73E8-939C-3B4C13D1A2E1}"/>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8" name="Text Box 12" hidden="1">
          <a:extLst>
            <a:ext uri="{FF2B5EF4-FFF2-40B4-BE49-F238E27FC236}">
              <a16:creationId xmlns:a16="http://schemas.microsoft.com/office/drawing/2014/main" id="{EA9039A9-6B2B-E9F2-7308-93C60A41070B}"/>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3761" name="Text Box 1" hidden="1">
          <a:extLst>
            <a:ext uri="{FF2B5EF4-FFF2-40B4-BE49-F238E27FC236}">
              <a16:creationId xmlns:a16="http://schemas.microsoft.com/office/drawing/2014/main" id="{39C1559E-4D8A-51DC-16B3-852E88736B3A}"/>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3762" name="Text Box 2" hidden="1">
          <a:extLst>
            <a:ext uri="{FF2B5EF4-FFF2-40B4-BE49-F238E27FC236}">
              <a16:creationId xmlns:a16="http://schemas.microsoft.com/office/drawing/2014/main" id="{392F3915-6493-302B-8F54-7F85D173F089}"/>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3763" name="Text Box 3" hidden="1">
          <a:extLst>
            <a:ext uri="{FF2B5EF4-FFF2-40B4-BE49-F238E27FC236}">
              <a16:creationId xmlns:a16="http://schemas.microsoft.com/office/drawing/2014/main" id="{E4998747-FE39-041E-4DA9-6FED3B4FAE40}"/>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3764" name="Text Box 4" hidden="1">
          <a:extLst>
            <a:ext uri="{FF2B5EF4-FFF2-40B4-BE49-F238E27FC236}">
              <a16:creationId xmlns:a16="http://schemas.microsoft.com/office/drawing/2014/main" id="{BC179C04-90F6-8D9B-00FA-898B83059289}"/>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3765" name="Text Box 5" hidden="1">
          <a:extLst>
            <a:ext uri="{FF2B5EF4-FFF2-40B4-BE49-F238E27FC236}">
              <a16:creationId xmlns:a16="http://schemas.microsoft.com/office/drawing/2014/main" id="{9A2CCCB3-7378-9CE3-9773-EDE60B165B90}"/>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3766" name="Text Box 6" hidden="1">
          <a:extLst>
            <a:ext uri="{FF2B5EF4-FFF2-40B4-BE49-F238E27FC236}">
              <a16:creationId xmlns:a16="http://schemas.microsoft.com/office/drawing/2014/main" id="{E4B0E8F3-3078-5E5B-B866-4FE69FDA158F}"/>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1.xml><?xml version="1.0" encoding="utf-8"?>
<xdr:wsDr xmlns:xdr="http://schemas.openxmlformats.org/drawingml/2006/spreadsheetDrawing" xmlns:a="http://schemas.openxmlformats.org/drawingml/2006/main" xmlns:r="http://schemas.openxmlformats.org/officeDocument/2006/relationships">
  <xdr:twoCellAnchor editAs="absolute">
    <xdr:from>
      <xdr:col>6</xdr:col>
      <xdr:colOff>169232</xdr:colOff>
      <xdr:row>91</xdr:row>
      <xdr:rowOff>714159</xdr:rowOff>
    </xdr:from>
    <xdr:to>
      <xdr:col>8</xdr:col>
      <xdr:colOff>274913</xdr:colOff>
      <xdr:row>91</xdr:row>
      <xdr:rowOff>714159</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91</xdr:row>
      <xdr:rowOff>714159</xdr:rowOff>
    </xdr:from>
    <xdr:to>
      <xdr:col>11</xdr:col>
      <xdr:colOff>235329</xdr:colOff>
      <xdr:row>91</xdr:row>
      <xdr:rowOff>714159</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52</xdr:row>
      <xdr:rowOff>171674</xdr:rowOff>
    </xdr:from>
    <xdr:to>
      <xdr:col>1</xdr:col>
      <xdr:colOff>4255844</xdr:colOff>
      <xdr:row>54</xdr:row>
      <xdr:rowOff>278568</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91</xdr:row>
      <xdr:rowOff>714159</xdr:rowOff>
    </xdr:from>
    <xdr:to>
      <xdr:col>8</xdr:col>
      <xdr:colOff>274913</xdr:colOff>
      <xdr:row>91</xdr:row>
      <xdr:rowOff>714159</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91</xdr:row>
      <xdr:rowOff>714159</xdr:rowOff>
    </xdr:from>
    <xdr:to>
      <xdr:col>11</xdr:col>
      <xdr:colOff>235329</xdr:colOff>
      <xdr:row>91</xdr:row>
      <xdr:rowOff>714159</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52</xdr:row>
      <xdr:rowOff>84004</xdr:rowOff>
    </xdr:from>
    <xdr:to>
      <xdr:col>8</xdr:col>
      <xdr:colOff>274913</xdr:colOff>
      <xdr:row>52</xdr:row>
      <xdr:rowOff>84004</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52</xdr:row>
      <xdr:rowOff>84004</xdr:rowOff>
    </xdr:from>
    <xdr:to>
      <xdr:col>11</xdr:col>
      <xdr:colOff>235329</xdr:colOff>
      <xdr:row>52</xdr:row>
      <xdr:rowOff>84004</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52</xdr:row>
      <xdr:rowOff>84004</xdr:rowOff>
    </xdr:from>
    <xdr:to>
      <xdr:col>8</xdr:col>
      <xdr:colOff>274913</xdr:colOff>
      <xdr:row>52</xdr:row>
      <xdr:rowOff>84004</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52</xdr:row>
      <xdr:rowOff>84004</xdr:rowOff>
    </xdr:from>
    <xdr:to>
      <xdr:col>11</xdr:col>
      <xdr:colOff>235329</xdr:colOff>
      <xdr:row>52</xdr:row>
      <xdr:rowOff>84004</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52</xdr:row>
      <xdr:rowOff>84004</xdr:rowOff>
    </xdr:from>
    <xdr:to>
      <xdr:col>8</xdr:col>
      <xdr:colOff>274913</xdr:colOff>
      <xdr:row>52</xdr:row>
      <xdr:rowOff>84004</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52</xdr:row>
      <xdr:rowOff>84004</xdr:rowOff>
    </xdr:from>
    <xdr:to>
      <xdr:col>11</xdr:col>
      <xdr:colOff>235329</xdr:colOff>
      <xdr:row>52</xdr:row>
      <xdr:rowOff>84004</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52</xdr:row>
      <xdr:rowOff>84004</xdr:rowOff>
    </xdr:from>
    <xdr:to>
      <xdr:col>8</xdr:col>
      <xdr:colOff>274913</xdr:colOff>
      <xdr:row>52</xdr:row>
      <xdr:rowOff>84004</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52</xdr:row>
      <xdr:rowOff>84004</xdr:rowOff>
    </xdr:from>
    <xdr:to>
      <xdr:col>11</xdr:col>
      <xdr:colOff>235329</xdr:colOff>
      <xdr:row>52</xdr:row>
      <xdr:rowOff>84004</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52</xdr:row>
      <xdr:rowOff>84004</xdr:rowOff>
    </xdr:from>
    <xdr:to>
      <xdr:col>8</xdr:col>
      <xdr:colOff>274913</xdr:colOff>
      <xdr:row>52</xdr:row>
      <xdr:rowOff>84004</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52</xdr:row>
      <xdr:rowOff>84004</xdr:rowOff>
    </xdr:from>
    <xdr:to>
      <xdr:col>11</xdr:col>
      <xdr:colOff>235329</xdr:colOff>
      <xdr:row>52</xdr:row>
      <xdr:rowOff>84004</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52</xdr:row>
      <xdr:rowOff>84004</xdr:rowOff>
    </xdr:from>
    <xdr:to>
      <xdr:col>8</xdr:col>
      <xdr:colOff>274913</xdr:colOff>
      <xdr:row>52</xdr:row>
      <xdr:rowOff>84004</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52</xdr:row>
      <xdr:rowOff>84004</xdr:rowOff>
    </xdr:from>
    <xdr:to>
      <xdr:col>11</xdr:col>
      <xdr:colOff>235329</xdr:colOff>
      <xdr:row>52</xdr:row>
      <xdr:rowOff>84004</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52</xdr:row>
      <xdr:rowOff>84004</xdr:rowOff>
    </xdr:from>
    <xdr:to>
      <xdr:col>8</xdr:col>
      <xdr:colOff>274913</xdr:colOff>
      <xdr:row>52</xdr:row>
      <xdr:rowOff>84004</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52</xdr:row>
      <xdr:rowOff>84004</xdr:rowOff>
    </xdr:from>
    <xdr:to>
      <xdr:col>11</xdr:col>
      <xdr:colOff>235329</xdr:colOff>
      <xdr:row>52</xdr:row>
      <xdr:rowOff>84004</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74</xdr:row>
      <xdr:rowOff>76772</xdr:rowOff>
    </xdr:from>
    <xdr:to>
      <xdr:col>8</xdr:col>
      <xdr:colOff>274913</xdr:colOff>
      <xdr:row>74</xdr:row>
      <xdr:rowOff>76772</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74</xdr:row>
      <xdr:rowOff>76772</xdr:rowOff>
    </xdr:from>
    <xdr:to>
      <xdr:col>11</xdr:col>
      <xdr:colOff>235329</xdr:colOff>
      <xdr:row>74</xdr:row>
      <xdr:rowOff>76772</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74</xdr:row>
      <xdr:rowOff>76772</xdr:rowOff>
    </xdr:from>
    <xdr:to>
      <xdr:col>8</xdr:col>
      <xdr:colOff>274913</xdr:colOff>
      <xdr:row>74</xdr:row>
      <xdr:rowOff>76772</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74</xdr:row>
      <xdr:rowOff>76772</xdr:rowOff>
    </xdr:from>
    <xdr:to>
      <xdr:col>11</xdr:col>
      <xdr:colOff>235329</xdr:colOff>
      <xdr:row>74</xdr:row>
      <xdr:rowOff>76772</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74</xdr:row>
      <xdr:rowOff>76772</xdr:rowOff>
    </xdr:from>
    <xdr:to>
      <xdr:col>8</xdr:col>
      <xdr:colOff>274913</xdr:colOff>
      <xdr:row>74</xdr:row>
      <xdr:rowOff>76772</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74</xdr:row>
      <xdr:rowOff>76772</xdr:rowOff>
    </xdr:from>
    <xdr:to>
      <xdr:col>11</xdr:col>
      <xdr:colOff>235329</xdr:colOff>
      <xdr:row>74</xdr:row>
      <xdr:rowOff>76772</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74</xdr:row>
      <xdr:rowOff>76772</xdr:rowOff>
    </xdr:from>
    <xdr:to>
      <xdr:col>8</xdr:col>
      <xdr:colOff>274913</xdr:colOff>
      <xdr:row>74</xdr:row>
      <xdr:rowOff>76772</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74</xdr:row>
      <xdr:rowOff>76772</xdr:rowOff>
    </xdr:from>
    <xdr:to>
      <xdr:col>11</xdr:col>
      <xdr:colOff>235329</xdr:colOff>
      <xdr:row>74</xdr:row>
      <xdr:rowOff>76772</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74</xdr:row>
      <xdr:rowOff>260075</xdr:rowOff>
    </xdr:from>
    <xdr:to>
      <xdr:col>8</xdr:col>
      <xdr:colOff>274913</xdr:colOff>
      <xdr:row>74</xdr:row>
      <xdr:rowOff>260075</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74</xdr:row>
      <xdr:rowOff>260075</xdr:rowOff>
    </xdr:from>
    <xdr:to>
      <xdr:col>11</xdr:col>
      <xdr:colOff>235329</xdr:colOff>
      <xdr:row>74</xdr:row>
      <xdr:rowOff>260075</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276691</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74</xdr:row>
      <xdr:rowOff>260075</xdr:rowOff>
    </xdr:from>
    <xdr:to>
      <xdr:col>8</xdr:col>
      <xdr:colOff>274913</xdr:colOff>
      <xdr:row>74</xdr:row>
      <xdr:rowOff>260075</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74</xdr:row>
      <xdr:rowOff>260075</xdr:rowOff>
    </xdr:from>
    <xdr:to>
      <xdr:col>11</xdr:col>
      <xdr:colOff>235329</xdr:colOff>
      <xdr:row>74</xdr:row>
      <xdr:rowOff>260075</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276691</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182295</xdr:colOff>
      <xdr:row>74</xdr:row>
      <xdr:rowOff>260075</xdr:rowOff>
    </xdr:from>
    <xdr:to>
      <xdr:col>8</xdr:col>
      <xdr:colOff>287976</xdr:colOff>
      <xdr:row>74</xdr:row>
      <xdr:rowOff>260075</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74</xdr:row>
      <xdr:rowOff>260075</xdr:rowOff>
    </xdr:from>
    <xdr:to>
      <xdr:col>11</xdr:col>
      <xdr:colOff>248392</xdr:colOff>
      <xdr:row>74</xdr:row>
      <xdr:rowOff>260075</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276691</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182295</xdr:colOff>
      <xdr:row>74</xdr:row>
      <xdr:rowOff>260075</xdr:rowOff>
    </xdr:from>
    <xdr:to>
      <xdr:col>8</xdr:col>
      <xdr:colOff>287976</xdr:colOff>
      <xdr:row>74</xdr:row>
      <xdr:rowOff>260075</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74</xdr:row>
      <xdr:rowOff>260075</xdr:rowOff>
    </xdr:from>
    <xdr:to>
      <xdr:col>11</xdr:col>
      <xdr:colOff>248392</xdr:colOff>
      <xdr:row>74</xdr:row>
      <xdr:rowOff>260075</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276691</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145465</xdr:colOff>
      <xdr:row>74</xdr:row>
      <xdr:rowOff>121033</xdr:rowOff>
    </xdr:from>
    <xdr:to>
      <xdr:col>8</xdr:col>
      <xdr:colOff>254321</xdr:colOff>
      <xdr:row>74</xdr:row>
      <xdr:rowOff>121033</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135362</xdr:colOff>
      <xdr:row>74</xdr:row>
      <xdr:rowOff>121033</xdr:rowOff>
    </xdr:from>
    <xdr:to>
      <xdr:col>11</xdr:col>
      <xdr:colOff>211562</xdr:colOff>
      <xdr:row>74</xdr:row>
      <xdr:rowOff>121033</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4197424</xdr:colOff>
      <xdr:row>33</xdr:row>
      <xdr:rowOff>276691</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554462</xdr:colOff>
      <xdr:row>30</xdr:row>
      <xdr:rowOff>371288</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333936</xdr:rowOff>
    </xdr:from>
    <xdr:to>
      <xdr:col>17</xdr:col>
      <xdr:colOff>554462</xdr:colOff>
      <xdr:row>28</xdr:row>
      <xdr:rowOff>240926</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71</xdr:row>
      <xdr:rowOff>59166</xdr:rowOff>
    </xdr:from>
    <xdr:to>
      <xdr:col>19</xdr:col>
      <xdr:colOff>591292</xdr:colOff>
      <xdr:row>74</xdr:row>
      <xdr:rowOff>28760</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74</xdr:row>
      <xdr:rowOff>121033</xdr:rowOff>
    </xdr:from>
    <xdr:to>
      <xdr:col>8</xdr:col>
      <xdr:colOff>249876</xdr:colOff>
      <xdr:row>74</xdr:row>
      <xdr:rowOff>121033</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74</xdr:row>
      <xdr:rowOff>121033</xdr:rowOff>
    </xdr:from>
    <xdr:to>
      <xdr:col>11</xdr:col>
      <xdr:colOff>210292</xdr:colOff>
      <xdr:row>74</xdr:row>
      <xdr:rowOff>121033</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371288</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333936</xdr:rowOff>
    </xdr:from>
    <xdr:to>
      <xdr:col>17</xdr:col>
      <xdr:colOff>553192</xdr:colOff>
      <xdr:row>28</xdr:row>
      <xdr:rowOff>240926</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71</xdr:row>
      <xdr:rowOff>59166</xdr:rowOff>
    </xdr:from>
    <xdr:to>
      <xdr:col>19</xdr:col>
      <xdr:colOff>591292</xdr:colOff>
      <xdr:row>74</xdr:row>
      <xdr:rowOff>8440</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74</xdr:row>
      <xdr:rowOff>121033</xdr:rowOff>
    </xdr:from>
    <xdr:to>
      <xdr:col>8</xdr:col>
      <xdr:colOff>249876</xdr:colOff>
      <xdr:row>74</xdr:row>
      <xdr:rowOff>121033</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74</xdr:row>
      <xdr:rowOff>121033</xdr:rowOff>
    </xdr:from>
    <xdr:to>
      <xdr:col>11</xdr:col>
      <xdr:colOff>210292</xdr:colOff>
      <xdr:row>74</xdr:row>
      <xdr:rowOff>121033</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371288</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333936</xdr:rowOff>
    </xdr:from>
    <xdr:to>
      <xdr:col>17</xdr:col>
      <xdr:colOff>553192</xdr:colOff>
      <xdr:row>28</xdr:row>
      <xdr:rowOff>240926</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71</xdr:row>
      <xdr:rowOff>59166</xdr:rowOff>
    </xdr:from>
    <xdr:to>
      <xdr:col>19</xdr:col>
      <xdr:colOff>591292</xdr:colOff>
      <xdr:row>74</xdr:row>
      <xdr:rowOff>8440</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74</xdr:row>
      <xdr:rowOff>312897</xdr:rowOff>
    </xdr:from>
    <xdr:to>
      <xdr:col>8</xdr:col>
      <xdr:colOff>249876</xdr:colOff>
      <xdr:row>74</xdr:row>
      <xdr:rowOff>312897</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74</xdr:row>
      <xdr:rowOff>312897</xdr:rowOff>
    </xdr:from>
    <xdr:to>
      <xdr:col>11</xdr:col>
      <xdr:colOff>210292</xdr:colOff>
      <xdr:row>74</xdr:row>
      <xdr:rowOff>312897</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371288</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333936</xdr:rowOff>
    </xdr:from>
    <xdr:to>
      <xdr:col>17</xdr:col>
      <xdr:colOff>553192</xdr:colOff>
      <xdr:row>28</xdr:row>
      <xdr:rowOff>240926</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9892</xdr:rowOff>
    </xdr:from>
    <xdr:to>
      <xdr:col>19</xdr:col>
      <xdr:colOff>591292</xdr:colOff>
      <xdr:row>74</xdr:row>
      <xdr:rowOff>121610</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74</xdr:row>
      <xdr:rowOff>312897</xdr:rowOff>
    </xdr:from>
    <xdr:to>
      <xdr:col>8</xdr:col>
      <xdr:colOff>249876</xdr:colOff>
      <xdr:row>74</xdr:row>
      <xdr:rowOff>312897</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74</xdr:row>
      <xdr:rowOff>312897</xdr:rowOff>
    </xdr:from>
    <xdr:to>
      <xdr:col>11</xdr:col>
      <xdr:colOff>210292</xdr:colOff>
      <xdr:row>74</xdr:row>
      <xdr:rowOff>312897</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371288</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333936</xdr:rowOff>
    </xdr:from>
    <xdr:to>
      <xdr:col>17</xdr:col>
      <xdr:colOff>553192</xdr:colOff>
      <xdr:row>28</xdr:row>
      <xdr:rowOff>240926</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9892</xdr:rowOff>
    </xdr:from>
    <xdr:to>
      <xdr:col>19</xdr:col>
      <xdr:colOff>591292</xdr:colOff>
      <xdr:row>74</xdr:row>
      <xdr:rowOff>121610</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74</xdr:row>
      <xdr:rowOff>312897</xdr:rowOff>
    </xdr:from>
    <xdr:to>
      <xdr:col>8</xdr:col>
      <xdr:colOff>249876</xdr:colOff>
      <xdr:row>74</xdr:row>
      <xdr:rowOff>312897</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74</xdr:row>
      <xdr:rowOff>312897</xdr:rowOff>
    </xdr:from>
    <xdr:to>
      <xdr:col>11</xdr:col>
      <xdr:colOff>210292</xdr:colOff>
      <xdr:row>74</xdr:row>
      <xdr:rowOff>312897</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371288</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333936</xdr:rowOff>
    </xdr:from>
    <xdr:to>
      <xdr:col>17</xdr:col>
      <xdr:colOff>553192</xdr:colOff>
      <xdr:row>28</xdr:row>
      <xdr:rowOff>240926</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9892</xdr:rowOff>
    </xdr:from>
    <xdr:to>
      <xdr:col>19</xdr:col>
      <xdr:colOff>591292</xdr:colOff>
      <xdr:row>74</xdr:row>
      <xdr:rowOff>121610</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74</xdr:row>
      <xdr:rowOff>312897</xdr:rowOff>
    </xdr:from>
    <xdr:to>
      <xdr:col>8</xdr:col>
      <xdr:colOff>249876</xdr:colOff>
      <xdr:row>74</xdr:row>
      <xdr:rowOff>312897</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74</xdr:row>
      <xdr:rowOff>312897</xdr:rowOff>
    </xdr:from>
    <xdr:to>
      <xdr:col>11</xdr:col>
      <xdr:colOff>210292</xdr:colOff>
      <xdr:row>74</xdr:row>
      <xdr:rowOff>312897</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371288</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333936</xdr:rowOff>
    </xdr:from>
    <xdr:to>
      <xdr:col>17</xdr:col>
      <xdr:colOff>553192</xdr:colOff>
      <xdr:row>28</xdr:row>
      <xdr:rowOff>240926</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9892</xdr:rowOff>
    </xdr:from>
    <xdr:to>
      <xdr:col>19</xdr:col>
      <xdr:colOff>591292</xdr:colOff>
      <xdr:row>74</xdr:row>
      <xdr:rowOff>123515</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74</xdr:row>
      <xdr:rowOff>312897</xdr:rowOff>
    </xdr:from>
    <xdr:to>
      <xdr:col>8</xdr:col>
      <xdr:colOff>249876</xdr:colOff>
      <xdr:row>74</xdr:row>
      <xdr:rowOff>312897</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74</xdr:row>
      <xdr:rowOff>312897</xdr:rowOff>
    </xdr:from>
    <xdr:to>
      <xdr:col>11</xdr:col>
      <xdr:colOff>210292</xdr:colOff>
      <xdr:row>74</xdr:row>
      <xdr:rowOff>312897</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371288</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333936</xdr:rowOff>
    </xdr:from>
    <xdr:to>
      <xdr:col>17</xdr:col>
      <xdr:colOff>553192</xdr:colOff>
      <xdr:row>28</xdr:row>
      <xdr:rowOff>240926</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9892</xdr:rowOff>
    </xdr:from>
    <xdr:to>
      <xdr:col>19</xdr:col>
      <xdr:colOff>591292</xdr:colOff>
      <xdr:row>74</xdr:row>
      <xdr:rowOff>123515</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74</xdr:row>
      <xdr:rowOff>312897</xdr:rowOff>
    </xdr:from>
    <xdr:to>
      <xdr:col>8</xdr:col>
      <xdr:colOff>249876</xdr:colOff>
      <xdr:row>74</xdr:row>
      <xdr:rowOff>312897</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74</xdr:row>
      <xdr:rowOff>312897</xdr:rowOff>
    </xdr:from>
    <xdr:to>
      <xdr:col>11</xdr:col>
      <xdr:colOff>210292</xdr:colOff>
      <xdr:row>74</xdr:row>
      <xdr:rowOff>312897</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371288</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333936</xdr:rowOff>
    </xdr:from>
    <xdr:to>
      <xdr:col>17</xdr:col>
      <xdr:colOff>553192</xdr:colOff>
      <xdr:row>28</xdr:row>
      <xdr:rowOff>240926</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9892</xdr:rowOff>
    </xdr:from>
    <xdr:to>
      <xdr:col>19</xdr:col>
      <xdr:colOff>591292</xdr:colOff>
      <xdr:row>74</xdr:row>
      <xdr:rowOff>123515</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74</xdr:row>
      <xdr:rowOff>312897</xdr:rowOff>
    </xdr:from>
    <xdr:to>
      <xdr:col>8</xdr:col>
      <xdr:colOff>249876</xdr:colOff>
      <xdr:row>74</xdr:row>
      <xdr:rowOff>312897</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74</xdr:row>
      <xdr:rowOff>312897</xdr:rowOff>
    </xdr:from>
    <xdr:to>
      <xdr:col>11</xdr:col>
      <xdr:colOff>210292</xdr:colOff>
      <xdr:row>74</xdr:row>
      <xdr:rowOff>312897</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371288</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333936</xdr:rowOff>
    </xdr:from>
    <xdr:to>
      <xdr:col>17</xdr:col>
      <xdr:colOff>553192</xdr:colOff>
      <xdr:row>28</xdr:row>
      <xdr:rowOff>240926</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9892</xdr:rowOff>
    </xdr:from>
    <xdr:to>
      <xdr:col>19</xdr:col>
      <xdr:colOff>591292</xdr:colOff>
      <xdr:row>74</xdr:row>
      <xdr:rowOff>123515</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74</xdr:row>
      <xdr:rowOff>312897</xdr:rowOff>
    </xdr:from>
    <xdr:to>
      <xdr:col>8</xdr:col>
      <xdr:colOff>249876</xdr:colOff>
      <xdr:row>74</xdr:row>
      <xdr:rowOff>312897</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74</xdr:row>
      <xdr:rowOff>312897</xdr:rowOff>
    </xdr:from>
    <xdr:to>
      <xdr:col>11</xdr:col>
      <xdr:colOff>210292</xdr:colOff>
      <xdr:row>74</xdr:row>
      <xdr:rowOff>312897</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371288</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333936</xdr:rowOff>
    </xdr:from>
    <xdr:to>
      <xdr:col>17</xdr:col>
      <xdr:colOff>553192</xdr:colOff>
      <xdr:row>28</xdr:row>
      <xdr:rowOff>240926</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9892</xdr:rowOff>
    </xdr:from>
    <xdr:to>
      <xdr:col>19</xdr:col>
      <xdr:colOff>591292</xdr:colOff>
      <xdr:row>74</xdr:row>
      <xdr:rowOff>123515</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74</xdr:row>
      <xdr:rowOff>312897</xdr:rowOff>
    </xdr:from>
    <xdr:to>
      <xdr:col>8</xdr:col>
      <xdr:colOff>249876</xdr:colOff>
      <xdr:row>74</xdr:row>
      <xdr:rowOff>312897</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74</xdr:row>
      <xdr:rowOff>312897</xdr:rowOff>
    </xdr:from>
    <xdr:to>
      <xdr:col>11</xdr:col>
      <xdr:colOff>210292</xdr:colOff>
      <xdr:row>74</xdr:row>
      <xdr:rowOff>312897</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371288</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333936</xdr:rowOff>
    </xdr:from>
    <xdr:to>
      <xdr:col>17</xdr:col>
      <xdr:colOff>553192</xdr:colOff>
      <xdr:row>28</xdr:row>
      <xdr:rowOff>240926</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9892</xdr:rowOff>
    </xdr:from>
    <xdr:to>
      <xdr:col>19</xdr:col>
      <xdr:colOff>591292</xdr:colOff>
      <xdr:row>74</xdr:row>
      <xdr:rowOff>123515</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74</xdr:row>
      <xdr:rowOff>312897</xdr:rowOff>
    </xdr:from>
    <xdr:to>
      <xdr:col>8</xdr:col>
      <xdr:colOff>249876</xdr:colOff>
      <xdr:row>74</xdr:row>
      <xdr:rowOff>312897</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74</xdr:row>
      <xdr:rowOff>312897</xdr:rowOff>
    </xdr:from>
    <xdr:to>
      <xdr:col>11</xdr:col>
      <xdr:colOff>210292</xdr:colOff>
      <xdr:row>74</xdr:row>
      <xdr:rowOff>312897</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371288</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333936</xdr:rowOff>
    </xdr:from>
    <xdr:to>
      <xdr:col>17</xdr:col>
      <xdr:colOff>553192</xdr:colOff>
      <xdr:row>28</xdr:row>
      <xdr:rowOff>240926</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9892</xdr:rowOff>
    </xdr:from>
    <xdr:to>
      <xdr:col>19</xdr:col>
      <xdr:colOff>591292</xdr:colOff>
      <xdr:row>74</xdr:row>
      <xdr:rowOff>123515</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74</xdr:row>
      <xdr:rowOff>312897</xdr:rowOff>
    </xdr:from>
    <xdr:to>
      <xdr:col>8</xdr:col>
      <xdr:colOff>249876</xdr:colOff>
      <xdr:row>74</xdr:row>
      <xdr:rowOff>312897</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74</xdr:row>
      <xdr:rowOff>312897</xdr:rowOff>
    </xdr:from>
    <xdr:to>
      <xdr:col>11</xdr:col>
      <xdr:colOff>210292</xdr:colOff>
      <xdr:row>74</xdr:row>
      <xdr:rowOff>312897</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371288</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333936</xdr:rowOff>
    </xdr:from>
    <xdr:to>
      <xdr:col>17</xdr:col>
      <xdr:colOff>553192</xdr:colOff>
      <xdr:row>28</xdr:row>
      <xdr:rowOff>240926</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9892</xdr:rowOff>
    </xdr:from>
    <xdr:to>
      <xdr:col>19</xdr:col>
      <xdr:colOff>591292</xdr:colOff>
      <xdr:row>74</xdr:row>
      <xdr:rowOff>123515</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64</xdr:row>
      <xdr:rowOff>36291</xdr:rowOff>
    </xdr:from>
    <xdr:to>
      <xdr:col>8</xdr:col>
      <xdr:colOff>249876</xdr:colOff>
      <xdr:row>64</xdr:row>
      <xdr:rowOff>36291</xdr:rowOff>
    </xdr:to>
    <xdr:sp macro="" textlink="">
      <xdr:nvSpPr>
        <xdr:cNvPr id="257164" name="Text Box 140" hidden="1">
          <a:extLst>
            <a:ext uri="{FF2B5EF4-FFF2-40B4-BE49-F238E27FC236}">
              <a16:creationId xmlns:a16="http://schemas.microsoft.com/office/drawing/2014/main" id="{747C0FB6-050D-4FB5-8EF1-9B1F65B39EE4}"/>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64</xdr:row>
      <xdr:rowOff>36291</xdr:rowOff>
    </xdr:from>
    <xdr:to>
      <xdr:col>11</xdr:col>
      <xdr:colOff>210292</xdr:colOff>
      <xdr:row>64</xdr:row>
      <xdr:rowOff>36291</xdr:rowOff>
    </xdr:to>
    <xdr:sp macro="" textlink="">
      <xdr:nvSpPr>
        <xdr:cNvPr id="257163" name="Text Box 139" hidden="1">
          <a:extLst>
            <a:ext uri="{FF2B5EF4-FFF2-40B4-BE49-F238E27FC236}">
              <a16:creationId xmlns:a16="http://schemas.microsoft.com/office/drawing/2014/main" id="{AA4DDC66-231B-43CE-9FF0-C46963B7754A}"/>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371288</xdr:rowOff>
    </xdr:to>
    <xdr:sp macro="" textlink="">
      <xdr:nvSpPr>
        <xdr:cNvPr id="257161" name="Text Box 137" hidden="1">
          <a:extLst>
            <a:ext uri="{FF2B5EF4-FFF2-40B4-BE49-F238E27FC236}">
              <a16:creationId xmlns:a16="http://schemas.microsoft.com/office/drawing/2014/main" id="{6822B5F3-6DDB-4E98-917C-B9017A689178}"/>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333936</xdr:rowOff>
    </xdr:from>
    <xdr:to>
      <xdr:col>17</xdr:col>
      <xdr:colOff>553192</xdr:colOff>
      <xdr:row>28</xdr:row>
      <xdr:rowOff>240926</xdr:rowOff>
    </xdr:to>
    <xdr:sp macro="" textlink="">
      <xdr:nvSpPr>
        <xdr:cNvPr id="257160" name="Text Box 136" hidden="1">
          <a:extLst>
            <a:ext uri="{FF2B5EF4-FFF2-40B4-BE49-F238E27FC236}">
              <a16:creationId xmlns:a16="http://schemas.microsoft.com/office/drawing/2014/main" id="{4B921095-8199-4311-9F92-48CD818D993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63</xdr:row>
      <xdr:rowOff>359326</xdr:rowOff>
    </xdr:from>
    <xdr:to>
      <xdr:col>19</xdr:col>
      <xdr:colOff>591292</xdr:colOff>
      <xdr:row>63</xdr:row>
      <xdr:rowOff>359326</xdr:rowOff>
    </xdr:to>
    <xdr:sp macro="" textlink="">
      <xdr:nvSpPr>
        <xdr:cNvPr id="257159" name="Text Box 135" hidden="1">
          <a:extLst>
            <a:ext uri="{FF2B5EF4-FFF2-40B4-BE49-F238E27FC236}">
              <a16:creationId xmlns:a16="http://schemas.microsoft.com/office/drawing/2014/main" id="{ADC60E7E-77A4-4844-8D5C-1C2A44627E76}"/>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143435</xdr:rowOff>
    </xdr:to>
    <xdr:sp macro="" textlink="">
      <xdr:nvSpPr>
        <xdr:cNvPr id="257165" name="Text Box 141" hidden="1">
          <a:extLst>
            <a:ext uri="{FF2B5EF4-FFF2-40B4-BE49-F238E27FC236}">
              <a16:creationId xmlns:a16="http://schemas.microsoft.com/office/drawing/2014/main" id="{3FF23CC8-18F0-4C3E-B36E-B4C00B7F8F04}"/>
            </a:ext>
          </a:extLst>
        </xdr:cNvPr>
        <xdr:cNvSpPr txBox="1">
          <a:spLocks noChangeArrowheads="1"/>
        </xdr:cNvSpPr>
      </xdr:nvSpPr>
      <xdr:spPr bwMode="auto">
        <a:xfrm>
          <a:off x="17849850" y="3343275"/>
          <a:ext cx="12954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428438</xdr:rowOff>
    </xdr:from>
    <xdr:to>
      <xdr:col>1</xdr:col>
      <xdr:colOff>4726379</xdr:colOff>
      <xdr:row>32</xdr:row>
      <xdr:rowOff>104215</xdr:rowOff>
    </xdr:to>
    <xdr:sp macro="" textlink="">
      <xdr:nvSpPr>
        <xdr:cNvPr id="257166" name="Text Box 142" hidden="1">
          <a:extLst>
            <a:ext uri="{FF2B5EF4-FFF2-40B4-BE49-F238E27FC236}">
              <a16:creationId xmlns:a16="http://schemas.microsoft.com/office/drawing/2014/main" id="{635273FE-A697-4789-9432-B5E7848AD005}"/>
            </a:ext>
          </a:extLst>
        </xdr:cNvPr>
        <xdr:cNvSpPr txBox="1">
          <a:spLocks noChangeArrowheads="1"/>
        </xdr:cNvSpPr>
      </xdr:nvSpPr>
      <xdr:spPr bwMode="auto">
        <a:xfrm>
          <a:off x="4133850" y="611505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64</xdr:row>
      <xdr:rowOff>36291</xdr:rowOff>
    </xdr:from>
    <xdr:to>
      <xdr:col>8</xdr:col>
      <xdr:colOff>249876</xdr:colOff>
      <xdr:row>64</xdr:row>
      <xdr:rowOff>36291</xdr:rowOff>
    </xdr:to>
    <xdr:sp macro="" textlink="">
      <xdr:nvSpPr>
        <xdr:cNvPr id="299015" name="Text Box 7" hidden="1">
          <a:extLst>
            <a:ext uri="{FF2B5EF4-FFF2-40B4-BE49-F238E27FC236}">
              <a16:creationId xmlns:a16="http://schemas.microsoft.com/office/drawing/2014/main" id="{72E7DA07-1F39-4171-8F05-C1E10C1AA6A8}"/>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64</xdr:row>
      <xdr:rowOff>36291</xdr:rowOff>
    </xdr:from>
    <xdr:to>
      <xdr:col>11</xdr:col>
      <xdr:colOff>210292</xdr:colOff>
      <xdr:row>64</xdr:row>
      <xdr:rowOff>36291</xdr:rowOff>
    </xdr:to>
    <xdr:sp macro="" textlink="">
      <xdr:nvSpPr>
        <xdr:cNvPr id="299014" name="Text Box 6" hidden="1">
          <a:extLst>
            <a:ext uri="{FF2B5EF4-FFF2-40B4-BE49-F238E27FC236}">
              <a16:creationId xmlns:a16="http://schemas.microsoft.com/office/drawing/2014/main" id="{1F74E6F8-1F70-44F1-91C0-F265DA7A7F07}"/>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371288</xdr:rowOff>
    </xdr:to>
    <xdr:sp macro="" textlink="">
      <xdr:nvSpPr>
        <xdr:cNvPr id="299013" name="Text Box 5" hidden="1">
          <a:extLst>
            <a:ext uri="{FF2B5EF4-FFF2-40B4-BE49-F238E27FC236}">
              <a16:creationId xmlns:a16="http://schemas.microsoft.com/office/drawing/2014/main" id="{1CFE5B4C-A6A5-4E00-B1F0-582C646E6FDF}"/>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333936</xdr:rowOff>
    </xdr:from>
    <xdr:to>
      <xdr:col>17</xdr:col>
      <xdr:colOff>553192</xdr:colOff>
      <xdr:row>28</xdr:row>
      <xdr:rowOff>240926</xdr:rowOff>
    </xdr:to>
    <xdr:sp macro="" textlink="">
      <xdr:nvSpPr>
        <xdr:cNvPr id="299012" name="Text Box 4" hidden="1">
          <a:extLst>
            <a:ext uri="{FF2B5EF4-FFF2-40B4-BE49-F238E27FC236}">
              <a16:creationId xmlns:a16="http://schemas.microsoft.com/office/drawing/2014/main" id="{00A2BDF7-D3D6-4057-BABB-1979110FE52F}"/>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63</xdr:row>
      <xdr:rowOff>359326</xdr:rowOff>
    </xdr:from>
    <xdr:to>
      <xdr:col>19</xdr:col>
      <xdr:colOff>591292</xdr:colOff>
      <xdr:row>63</xdr:row>
      <xdr:rowOff>359326</xdr:rowOff>
    </xdr:to>
    <xdr:sp macro="" textlink="">
      <xdr:nvSpPr>
        <xdr:cNvPr id="299011" name="Text Box 3" hidden="1">
          <a:extLst>
            <a:ext uri="{FF2B5EF4-FFF2-40B4-BE49-F238E27FC236}">
              <a16:creationId xmlns:a16="http://schemas.microsoft.com/office/drawing/2014/main" id="{97329995-FEB3-4544-8F2B-8C5EE4FBDA2F}"/>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143435</xdr:rowOff>
    </xdr:to>
    <xdr:sp macro="" textlink="">
      <xdr:nvSpPr>
        <xdr:cNvPr id="299010" name="Text Box 2" hidden="1">
          <a:extLst>
            <a:ext uri="{FF2B5EF4-FFF2-40B4-BE49-F238E27FC236}">
              <a16:creationId xmlns:a16="http://schemas.microsoft.com/office/drawing/2014/main" id="{9DB6E285-7B1A-4645-AF3A-C0E2B97E743B}"/>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428438</xdr:rowOff>
    </xdr:from>
    <xdr:to>
      <xdr:col>1</xdr:col>
      <xdr:colOff>4726379</xdr:colOff>
      <xdr:row>32</xdr:row>
      <xdr:rowOff>104215</xdr:rowOff>
    </xdr:to>
    <xdr:sp macro="" textlink="">
      <xdr:nvSpPr>
        <xdr:cNvPr id="299009" name="Text Box 1" hidden="1">
          <a:extLst>
            <a:ext uri="{FF2B5EF4-FFF2-40B4-BE49-F238E27FC236}">
              <a16:creationId xmlns:a16="http://schemas.microsoft.com/office/drawing/2014/main" id="{078C7C1E-D8FE-42E2-99E9-00F7CD98AF67}"/>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64</xdr:row>
      <xdr:rowOff>36291</xdr:rowOff>
    </xdr:from>
    <xdr:to>
      <xdr:col>8</xdr:col>
      <xdr:colOff>249876</xdr:colOff>
      <xdr:row>64</xdr:row>
      <xdr:rowOff>36291</xdr:rowOff>
    </xdr:to>
    <xdr:sp macro="" textlink="">
      <xdr:nvSpPr>
        <xdr:cNvPr id="299022" name="Text Box 14" hidden="1">
          <a:extLst>
            <a:ext uri="{FF2B5EF4-FFF2-40B4-BE49-F238E27FC236}">
              <a16:creationId xmlns:a16="http://schemas.microsoft.com/office/drawing/2014/main" id="{6148C1DE-6A46-4B34-975C-45245F14F1B0}"/>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64</xdr:row>
      <xdr:rowOff>36291</xdr:rowOff>
    </xdr:from>
    <xdr:to>
      <xdr:col>11</xdr:col>
      <xdr:colOff>210292</xdr:colOff>
      <xdr:row>64</xdr:row>
      <xdr:rowOff>36291</xdr:rowOff>
    </xdr:to>
    <xdr:sp macro="" textlink="">
      <xdr:nvSpPr>
        <xdr:cNvPr id="299021" name="Text Box 13" hidden="1">
          <a:extLst>
            <a:ext uri="{FF2B5EF4-FFF2-40B4-BE49-F238E27FC236}">
              <a16:creationId xmlns:a16="http://schemas.microsoft.com/office/drawing/2014/main" id="{9AF86D6E-E715-4725-8350-E875719592A3}"/>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371288</xdr:rowOff>
    </xdr:to>
    <xdr:sp macro="" textlink="">
      <xdr:nvSpPr>
        <xdr:cNvPr id="299020" name="Text Box 12" hidden="1">
          <a:extLst>
            <a:ext uri="{FF2B5EF4-FFF2-40B4-BE49-F238E27FC236}">
              <a16:creationId xmlns:a16="http://schemas.microsoft.com/office/drawing/2014/main" id="{02FE1826-2AE8-4974-AD1C-7C44EF9417B2}"/>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333936</xdr:rowOff>
    </xdr:from>
    <xdr:to>
      <xdr:col>17</xdr:col>
      <xdr:colOff>553192</xdr:colOff>
      <xdr:row>28</xdr:row>
      <xdr:rowOff>240926</xdr:rowOff>
    </xdr:to>
    <xdr:sp macro="" textlink="">
      <xdr:nvSpPr>
        <xdr:cNvPr id="299019" name="Text Box 11" hidden="1">
          <a:extLst>
            <a:ext uri="{FF2B5EF4-FFF2-40B4-BE49-F238E27FC236}">
              <a16:creationId xmlns:a16="http://schemas.microsoft.com/office/drawing/2014/main" id="{52D06EBC-E320-4A52-81DB-BEA32E36D14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63</xdr:row>
      <xdr:rowOff>359326</xdr:rowOff>
    </xdr:from>
    <xdr:to>
      <xdr:col>19</xdr:col>
      <xdr:colOff>591292</xdr:colOff>
      <xdr:row>63</xdr:row>
      <xdr:rowOff>359326</xdr:rowOff>
    </xdr:to>
    <xdr:sp macro="" textlink="">
      <xdr:nvSpPr>
        <xdr:cNvPr id="299018" name="Text Box 10" hidden="1">
          <a:extLst>
            <a:ext uri="{FF2B5EF4-FFF2-40B4-BE49-F238E27FC236}">
              <a16:creationId xmlns:a16="http://schemas.microsoft.com/office/drawing/2014/main" id="{EB10DF0E-6CC2-439A-B40D-C22FEE1005E1}"/>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143435</xdr:rowOff>
    </xdr:to>
    <xdr:sp macro="" textlink="">
      <xdr:nvSpPr>
        <xdr:cNvPr id="299017" name="Text Box 9" hidden="1">
          <a:extLst>
            <a:ext uri="{FF2B5EF4-FFF2-40B4-BE49-F238E27FC236}">
              <a16:creationId xmlns:a16="http://schemas.microsoft.com/office/drawing/2014/main" id="{DF3FCEE2-5D06-44D7-84EB-A2FF4AA31E98}"/>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428438</xdr:rowOff>
    </xdr:from>
    <xdr:to>
      <xdr:col>1</xdr:col>
      <xdr:colOff>4726379</xdr:colOff>
      <xdr:row>32</xdr:row>
      <xdr:rowOff>104215</xdr:rowOff>
    </xdr:to>
    <xdr:sp macro="" textlink="">
      <xdr:nvSpPr>
        <xdr:cNvPr id="299016" name="Text Box 8" hidden="1">
          <a:extLst>
            <a:ext uri="{FF2B5EF4-FFF2-40B4-BE49-F238E27FC236}">
              <a16:creationId xmlns:a16="http://schemas.microsoft.com/office/drawing/2014/main" id="{31E1DEC3-3D5B-4A48-A538-02CD0A217DF0}"/>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64</xdr:row>
      <xdr:rowOff>36291</xdr:rowOff>
    </xdr:from>
    <xdr:to>
      <xdr:col>8</xdr:col>
      <xdr:colOff>249876</xdr:colOff>
      <xdr:row>64</xdr:row>
      <xdr:rowOff>36291</xdr:rowOff>
    </xdr:to>
    <xdr:sp macro="" textlink="">
      <xdr:nvSpPr>
        <xdr:cNvPr id="299029" name="Text Box 21" hidden="1">
          <a:extLst>
            <a:ext uri="{FF2B5EF4-FFF2-40B4-BE49-F238E27FC236}">
              <a16:creationId xmlns:a16="http://schemas.microsoft.com/office/drawing/2014/main" id="{C01C75E8-49E5-49D0-AE54-A995CFAC89F4}"/>
            </a:ext>
          </a:extLst>
        </xdr:cNvPr>
        <xdr:cNvSpPr txBox="1">
          <a:spLocks noChangeArrowheads="1"/>
        </xdr:cNvSpPr>
      </xdr:nvSpPr>
      <xdr:spPr bwMode="auto">
        <a:xfrm>
          <a:off x="9017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64</xdr:row>
      <xdr:rowOff>36291</xdr:rowOff>
    </xdr:from>
    <xdr:to>
      <xdr:col>11</xdr:col>
      <xdr:colOff>210292</xdr:colOff>
      <xdr:row>64</xdr:row>
      <xdr:rowOff>36291</xdr:rowOff>
    </xdr:to>
    <xdr:sp macro="" textlink="">
      <xdr:nvSpPr>
        <xdr:cNvPr id="299028" name="Text Box 20" hidden="1">
          <a:extLst>
            <a:ext uri="{FF2B5EF4-FFF2-40B4-BE49-F238E27FC236}">
              <a16:creationId xmlns:a16="http://schemas.microsoft.com/office/drawing/2014/main" id="{E087E503-842D-4D7D-B75F-FB78B050DD43}"/>
            </a:ext>
          </a:extLst>
        </xdr:cNvPr>
        <xdr:cNvSpPr txBox="1">
          <a:spLocks noChangeArrowheads="1"/>
        </xdr:cNvSpPr>
      </xdr:nvSpPr>
      <xdr:spPr bwMode="auto">
        <a:xfrm>
          <a:off x="11303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371288</xdr:rowOff>
    </xdr:to>
    <xdr:sp macro="" textlink="">
      <xdr:nvSpPr>
        <xdr:cNvPr id="299027" name="Text Box 19" hidden="1">
          <a:extLst>
            <a:ext uri="{FF2B5EF4-FFF2-40B4-BE49-F238E27FC236}">
              <a16:creationId xmlns:a16="http://schemas.microsoft.com/office/drawing/2014/main" id="{933DF242-8FD9-41B5-BC6E-1A6A8B35F07F}"/>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333936</xdr:rowOff>
    </xdr:from>
    <xdr:to>
      <xdr:col>17</xdr:col>
      <xdr:colOff>553192</xdr:colOff>
      <xdr:row>28</xdr:row>
      <xdr:rowOff>240926</xdr:rowOff>
    </xdr:to>
    <xdr:sp macro="" textlink="">
      <xdr:nvSpPr>
        <xdr:cNvPr id="299026" name="Text Box 18" hidden="1">
          <a:extLst>
            <a:ext uri="{FF2B5EF4-FFF2-40B4-BE49-F238E27FC236}">
              <a16:creationId xmlns:a16="http://schemas.microsoft.com/office/drawing/2014/main" id="{6A532F64-892B-4773-8924-0DC57EAA40F5}"/>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63</xdr:row>
      <xdr:rowOff>359326</xdr:rowOff>
    </xdr:from>
    <xdr:to>
      <xdr:col>19</xdr:col>
      <xdr:colOff>591292</xdr:colOff>
      <xdr:row>63</xdr:row>
      <xdr:rowOff>359326</xdr:rowOff>
    </xdr:to>
    <xdr:sp macro="" textlink="">
      <xdr:nvSpPr>
        <xdr:cNvPr id="299025" name="Text Box 17" hidden="1">
          <a:extLst>
            <a:ext uri="{FF2B5EF4-FFF2-40B4-BE49-F238E27FC236}">
              <a16:creationId xmlns:a16="http://schemas.microsoft.com/office/drawing/2014/main" id="{C20793F8-B6F5-44F4-BD88-6139B98E7A68}"/>
            </a:ext>
          </a:extLst>
        </xdr:cNvPr>
        <xdr:cNvSpPr txBox="1">
          <a:spLocks noChangeArrowheads="1"/>
        </xdr:cNvSpPr>
      </xdr:nvSpPr>
      <xdr:spPr bwMode="auto">
        <a:xfrm>
          <a:off x="18046700" y="154559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143435</xdr:rowOff>
    </xdr:to>
    <xdr:sp macro="" textlink="">
      <xdr:nvSpPr>
        <xdr:cNvPr id="299024" name="Text Box 16" hidden="1">
          <a:extLst>
            <a:ext uri="{FF2B5EF4-FFF2-40B4-BE49-F238E27FC236}">
              <a16:creationId xmlns:a16="http://schemas.microsoft.com/office/drawing/2014/main" id="{FAF79D2E-A32F-4EE2-A454-9769297A93D8}"/>
            </a:ext>
          </a:extLst>
        </xdr:cNvPr>
        <xdr:cNvSpPr txBox="1">
          <a:spLocks noChangeArrowheads="1"/>
        </xdr:cNvSpPr>
      </xdr:nvSpPr>
      <xdr:spPr bwMode="auto">
        <a:xfrm>
          <a:off x="181229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428438</xdr:rowOff>
    </xdr:from>
    <xdr:to>
      <xdr:col>1</xdr:col>
      <xdr:colOff>4726379</xdr:colOff>
      <xdr:row>32</xdr:row>
      <xdr:rowOff>104215</xdr:rowOff>
    </xdr:to>
    <xdr:sp macro="" textlink="">
      <xdr:nvSpPr>
        <xdr:cNvPr id="299023" name="Text Box 15" hidden="1">
          <a:extLst>
            <a:ext uri="{FF2B5EF4-FFF2-40B4-BE49-F238E27FC236}">
              <a16:creationId xmlns:a16="http://schemas.microsoft.com/office/drawing/2014/main" id="{7C043F31-68E5-498C-AA82-74D5B42E623F}"/>
            </a:ext>
          </a:extLst>
        </xdr:cNvPr>
        <xdr:cNvSpPr txBox="1">
          <a:spLocks noChangeArrowheads="1"/>
        </xdr:cNvSpPr>
      </xdr:nvSpPr>
      <xdr:spPr bwMode="auto">
        <a:xfrm>
          <a:off x="4292600" y="6140450"/>
          <a:ext cx="12763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64</xdr:row>
      <xdr:rowOff>75010</xdr:rowOff>
    </xdr:from>
    <xdr:to>
      <xdr:col>8</xdr:col>
      <xdr:colOff>239774</xdr:colOff>
      <xdr:row>64</xdr:row>
      <xdr:rowOff>75010</xdr:rowOff>
    </xdr:to>
    <xdr:sp macro="" textlink="">
      <xdr:nvSpPr>
        <xdr:cNvPr id="299036" name="Text Box 28" hidden="1">
          <a:extLst>
            <a:ext uri="{FF2B5EF4-FFF2-40B4-BE49-F238E27FC236}">
              <a16:creationId xmlns:a16="http://schemas.microsoft.com/office/drawing/2014/main" id="{399819B4-63B2-4C2E-A12E-82E385610B26}"/>
            </a:ext>
          </a:extLst>
        </xdr:cNvPr>
        <xdr:cNvSpPr txBox="1">
          <a:spLocks noChangeArrowheads="1"/>
        </xdr:cNvSpPr>
      </xdr:nvSpPr>
      <xdr:spPr bwMode="auto">
        <a:xfrm>
          <a:off x="9004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123990</xdr:colOff>
      <xdr:row>64</xdr:row>
      <xdr:rowOff>75010</xdr:rowOff>
    </xdr:from>
    <xdr:to>
      <xdr:col>11</xdr:col>
      <xdr:colOff>200190</xdr:colOff>
      <xdr:row>64</xdr:row>
      <xdr:rowOff>75010</xdr:rowOff>
    </xdr:to>
    <xdr:sp macro="" textlink="">
      <xdr:nvSpPr>
        <xdr:cNvPr id="299035" name="Text Box 27" hidden="1">
          <a:extLst>
            <a:ext uri="{FF2B5EF4-FFF2-40B4-BE49-F238E27FC236}">
              <a16:creationId xmlns:a16="http://schemas.microsoft.com/office/drawing/2014/main" id="{7B25B8C6-8CA8-4524-8A92-6D95865C5C17}"/>
            </a:ext>
          </a:extLst>
        </xdr:cNvPr>
        <xdr:cNvSpPr txBox="1">
          <a:spLocks noChangeArrowheads="1"/>
        </xdr:cNvSpPr>
      </xdr:nvSpPr>
      <xdr:spPr bwMode="auto">
        <a:xfrm>
          <a:off x="11290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1224</xdr:colOff>
      <xdr:row>28</xdr:row>
      <xdr:rowOff>152026</xdr:rowOff>
    </xdr:from>
    <xdr:to>
      <xdr:col>17</xdr:col>
      <xdr:colOff>543090</xdr:colOff>
      <xdr:row>30</xdr:row>
      <xdr:rowOff>371288</xdr:rowOff>
    </xdr:to>
    <xdr:sp macro="" textlink="">
      <xdr:nvSpPr>
        <xdr:cNvPr id="299034" name="Text Box 26" hidden="1">
          <a:extLst>
            <a:ext uri="{FF2B5EF4-FFF2-40B4-BE49-F238E27FC236}">
              <a16:creationId xmlns:a16="http://schemas.microsoft.com/office/drawing/2014/main" id="{B622A327-F58C-45AA-B45E-2EAB2034AE26}"/>
            </a:ext>
          </a:extLst>
        </xdr:cNvPr>
        <xdr:cNvSpPr txBox="1">
          <a:spLocks noChangeArrowheads="1"/>
        </xdr:cNvSpPr>
      </xdr:nvSpPr>
      <xdr:spPr bwMode="auto">
        <a:xfrm>
          <a:off x="164719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1224</xdr:colOff>
      <xdr:row>25</xdr:row>
      <xdr:rowOff>333936</xdr:rowOff>
    </xdr:from>
    <xdr:to>
      <xdr:col>17</xdr:col>
      <xdr:colOff>543090</xdr:colOff>
      <xdr:row>28</xdr:row>
      <xdr:rowOff>240926</xdr:rowOff>
    </xdr:to>
    <xdr:sp macro="" textlink="">
      <xdr:nvSpPr>
        <xdr:cNvPr id="299033" name="Text Box 25" hidden="1">
          <a:extLst>
            <a:ext uri="{FF2B5EF4-FFF2-40B4-BE49-F238E27FC236}">
              <a16:creationId xmlns:a16="http://schemas.microsoft.com/office/drawing/2014/main" id="{CE4DDC36-7821-424A-8E7E-0907A6AFA839}"/>
            </a:ext>
          </a:extLst>
        </xdr:cNvPr>
        <xdr:cNvSpPr txBox="1">
          <a:spLocks noChangeArrowheads="1"/>
        </xdr:cNvSpPr>
      </xdr:nvSpPr>
      <xdr:spPr bwMode="auto">
        <a:xfrm>
          <a:off x="164719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85890</xdr:colOff>
      <xdr:row>21</xdr:row>
      <xdr:rowOff>95250</xdr:rowOff>
    </xdr:from>
    <xdr:to>
      <xdr:col>19</xdr:col>
      <xdr:colOff>619290</xdr:colOff>
      <xdr:row>24</xdr:row>
      <xdr:rowOff>143435</xdr:rowOff>
    </xdr:to>
    <xdr:sp macro="" textlink="">
      <xdr:nvSpPr>
        <xdr:cNvPr id="299031" name="Text Box 23" hidden="1">
          <a:extLst>
            <a:ext uri="{FF2B5EF4-FFF2-40B4-BE49-F238E27FC236}">
              <a16:creationId xmlns:a16="http://schemas.microsoft.com/office/drawing/2014/main" id="{53646557-6862-4D30-8D35-1A1FB8DC0488}"/>
            </a:ext>
          </a:extLst>
        </xdr:cNvPr>
        <xdr:cNvSpPr txBox="1">
          <a:spLocks noChangeArrowheads="1"/>
        </xdr:cNvSpPr>
      </xdr:nvSpPr>
      <xdr:spPr bwMode="auto">
        <a:xfrm>
          <a:off x="181102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4716277</xdr:colOff>
      <xdr:row>32</xdr:row>
      <xdr:rowOff>104215</xdr:rowOff>
    </xdr:to>
    <xdr:sp macro="" textlink="">
      <xdr:nvSpPr>
        <xdr:cNvPr id="299030" name="Text Box 22" hidden="1">
          <a:extLst>
            <a:ext uri="{FF2B5EF4-FFF2-40B4-BE49-F238E27FC236}">
              <a16:creationId xmlns:a16="http://schemas.microsoft.com/office/drawing/2014/main" id="{33645079-28BC-4576-A56A-BDAF11ED0110}"/>
            </a:ext>
          </a:extLst>
        </xdr:cNvPr>
        <xdr:cNvSpPr txBox="1">
          <a:spLocks noChangeArrowheads="1"/>
        </xdr:cNvSpPr>
      </xdr:nvSpPr>
      <xdr:spPr bwMode="auto">
        <a:xfrm>
          <a:off x="4229100" y="6121400"/>
          <a:ext cx="13271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80</xdr:row>
      <xdr:rowOff>153154</xdr:rowOff>
    </xdr:from>
    <xdr:to>
      <xdr:col>2</xdr:col>
      <xdr:colOff>7093</xdr:colOff>
      <xdr:row>80</xdr:row>
      <xdr:rowOff>153154</xdr:rowOff>
    </xdr:to>
    <xdr:sp macro="" textlink="">
      <xdr:nvSpPr>
        <xdr:cNvPr id="299045" name="Text Box 37" hidden="1">
          <a:extLst>
            <a:ext uri="{FF2B5EF4-FFF2-40B4-BE49-F238E27FC236}">
              <a16:creationId xmlns:a16="http://schemas.microsoft.com/office/drawing/2014/main" id="{21738633-7086-423A-9D22-F9662922E6FC}"/>
            </a:ext>
          </a:extLst>
        </xdr:cNvPr>
        <xdr:cNvSpPr txBox="1">
          <a:spLocks noChangeArrowheads="1"/>
        </xdr:cNvSpPr>
      </xdr:nvSpPr>
      <xdr:spPr bwMode="auto">
        <a:xfrm>
          <a:off x="4248150" y="20421600"/>
          <a:ext cx="1346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123990</xdr:colOff>
      <xdr:row>60</xdr:row>
      <xdr:rowOff>106732</xdr:rowOff>
    </xdr:from>
    <xdr:to>
      <xdr:col>20</xdr:col>
      <xdr:colOff>657390</xdr:colOff>
      <xdr:row>62</xdr:row>
      <xdr:rowOff>238012</xdr:rowOff>
    </xdr:to>
    <xdr:sp macro="" textlink="">
      <xdr:nvSpPr>
        <xdr:cNvPr id="299046" name="Text Box 38" hidden="1">
          <a:extLst>
            <a:ext uri="{FF2B5EF4-FFF2-40B4-BE49-F238E27FC236}">
              <a16:creationId xmlns:a16="http://schemas.microsoft.com/office/drawing/2014/main" id="{ADD25145-6168-4E72-89E5-A3A438F40E35}"/>
            </a:ext>
          </a:extLst>
        </xdr:cNvPr>
        <xdr:cNvSpPr txBox="1">
          <a:spLocks noChangeArrowheads="1"/>
        </xdr:cNvSpPr>
      </xdr:nvSpPr>
      <xdr:spPr bwMode="auto">
        <a:xfrm>
          <a:off x="18910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123990</xdr:colOff>
      <xdr:row>60</xdr:row>
      <xdr:rowOff>106732</xdr:rowOff>
    </xdr:from>
    <xdr:to>
      <xdr:col>24</xdr:col>
      <xdr:colOff>657390</xdr:colOff>
      <xdr:row>62</xdr:row>
      <xdr:rowOff>238012</xdr:rowOff>
    </xdr:to>
    <xdr:sp macro="" textlink="">
      <xdr:nvSpPr>
        <xdr:cNvPr id="299047" name="Text Box 39" hidden="1">
          <a:extLst>
            <a:ext uri="{FF2B5EF4-FFF2-40B4-BE49-F238E27FC236}">
              <a16:creationId xmlns:a16="http://schemas.microsoft.com/office/drawing/2014/main" id="{39C80203-6992-4E71-83AE-745B344F33D7}"/>
            </a:ext>
          </a:extLst>
        </xdr:cNvPr>
        <xdr:cNvSpPr txBox="1">
          <a:spLocks noChangeArrowheads="1"/>
        </xdr:cNvSpPr>
      </xdr:nvSpPr>
      <xdr:spPr bwMode="auto">
        <a:xfrm>
          <a:off x="21958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123990</xdr:colOff>
      <xdr:row>60</xdr:row>
      <xdr:rowOff>106732</xdr:rowOff>
    </xdr:from>
    <xdr:to>
      <xdr:col>28</xdr:col>
      <xdr:colOff>657390</xdr:colOff>
      <xdr:row>62</xdr:row>
      <xdr:rowOff>238012</xdr:rowOff>
    </xdr:to>
    <xdr:sp macro="" textlink="">
      <xdr:nvSpPr>
        <xdr:cNvPr id="299048" name="Text Box 40" hidden="1">
          <a:extLst>
            <a:ext uri="{FF2B5EF4-FFF2-40B4-BE49-F238E27FC236}">
              <a16:creationId xmlns:a16="http://schemas.microsoft.com/office/drawing/2014/main" id="{4C7E5085-5C2B-4F2D-936E-DA7D20D47D08}"/>
            </a:ext>
          </a:extLst>
        </xdr:cNvPr>
        <xdr:cNvSpPr txBox="1">
          <a:spLocks noChangeArrowheads="1"/>
        </xdr:cNvSpPr>
      </xdr:nvSpPr>
      <xdr:spPr bwMode="auto">
        <a:xfrm>
          <a:off x="25006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64</xdr:row>
      <xdr:rowOff>75010</xdr:rowOff>
    </xdr:from>
    <xdr:to>
      <xdr:col>8</xdr:col>
      <xdr:colOff>239774</xdr:colOff>
      <xdr:row>64</xdr:row>
      <xdr:rowOff>75010</xdr:rowOff>
    </xdr:to>
    <xdr:sp macro="" textlink="">
      <xdr:nvSpPr>
        <xdr:cNvPr id="299058" name="Text Box 50" hidden="1">
          <a:extLst>
            <a:ext uri="{FF2B5EF4-FFF2-40B4-BE49-F238E27FC236}">
              <a16:creationId xmlns:a16="http://schemas.microsoft.com/office/drawing/2014/main" id="{E56C2B9F-DBBC-401A-95EB-56FE448109E4}"/>
            </a:ext>
          </a:extLst>
        </xdr:cNvPr>
        <xdr:cNvSpPr txBox="1">
          <a:spLocks noChangeArrowheads="1"/>
        </xdr:cNvSpPr>
      </xdr:nvSpPr>
      <xdr:spPr bwMode="auto">
        <a:xfrm>
          <a:off x="8734425" y="15621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123990</xdr:colOff>
      <xdr:row>64</xdr:row>
      <xdr:rowOff>75010</xdr:rowOff>
    </xdr:from>
    <xdr:to>
      <xdr:col>11</xdr:col>
      <xdr:colOff>200190</xdr:colOff>
      <xdr:row>64</xdr:row>
      <xdr:rowOff>75010</xdr:rowOff>
    </xdr:to>
    <xdr:sp macro="" textlink="">
      <xdr:nvSpPr>
        <xdr:cNvPr id="299057" name="Text Box 49" hidden="1">
          <a:extLst>
            <a:ext uri="{FF2B5EF4-FFF2-40B4-BE49-F238E27FC236}">
              <a16:creationId xmlns:a16="http://schemas.microsoft.com/office/drawing/2014/main" id="{180E7C2F-B5AB-4B2F-86EE-62B520B33503}"/>
            </a:ext>
          </a:extLst>
        </xdr:cNvPr>
        <xdr:cNvSpPr txBox="1">
          <a:spLocks noChangeArrowheads="1"/>
        </xdr:cNvSpPr>
      </xdr:nvSpPr>
      <xdr:spPr bwMode="auto">
        <a:xfrm>
          <a:off x="10982325" y="15621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1224</xdr:colOff>
      <xdr:row>28</xdr:row>
      <xdr:rowOff>152026</xdr:rowOff>
    </xdr:from>
    <xdr:to>
      <xdr:col>17</xdr:col>
      <xdr:colOff>543090</xdr:colOff>
      <xdr:row>30</xdr:row>
      <xdr:rowOff>371288</xdr:rowOff>
    </xdr:to>
    <xdr:sp macro="" textlink="">
      <xdr:nvSpPr>
        <xdr:cNvPr id="299056" name="Text Box 48" hidden="1">
          <a:extLst>
            <a:ext uri="{FF2B5EF4-FFF2-40B4-BE49-F238E27FC236}">
              <a16:creationId xmlns:a16="http://schemas.microsoft.com/office/drawing/2014/main" id="{6D762BA8-5008-4773-880D-F2E6AFA7C36A}"/>
            </a:ext>
          </a:extLst>
        </xdr:cNvPr>
        <xdr:cNvSpPr txBox="1">
          <a:spLocks noChangeArrowheads="1"/>
        </xdr:cNvSpPr>
      </xdr:nvSpPr>
      <xdr:spPr bwMode="auto">
        <a:xfrm>
          <a:off x="16163925" y="5295900"/>
          <a:ext cx="13335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1224</xdr:colOff>
      <xdr:row>25</xdr:row>
      <xdr:rowOff>333936</xdr:rowOff>
    </xdr:from>
    <xdr:to>
      <xdr:col>17</xdr:col>
      <xdr:colOff>543090</xdr:colOff>
      <xdr:row>28</xdr:row>
      <xdr:rowOff>240926</xdr:rowOff>
    </xdr:to>
    <xdr:sp macro="" textlink="">
      <xdr:nvSpPr>
        <xdr:cNvPr id="299055" name="Text Box 47" hidden="1">
          <a:extLst>
            <a:ext uri="{FF2B5EF4-FFF2-40B4-BE49-F238E27FC236}">
              <a16:creationId xmlns:a16="http://schemas.microsoft.com/office/drawing/2014/main" id="{230EB62E-4C78-41E6-B5C1-734CA29DD0DD}"/>
            </a:ext>
          </a:extLst>
        </xdr:cNvPr>
        <xdr:cNvSpPr txBox="1">
          <a:spLocks noChangeArrowheads="1"/>
        </xdr:cNvSpPr>
      </xdr:nvSpPr>
      <xdr:spPr bwMode="auto">
        <a:xfrm>
          <a:off x="16163925" y="457200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85890</xdr:colOff>
      <xdr:row>21</xdr:row>
      <xdr:rowOff>95250</xdr:rowOff>
    </xdr:from>
    <xdr:to>
      <xdr:col>19</xdr:col>
      <xdr:colOff>619290</xdr:colOff>
      <xdr:row>24</xdr:row>
      <xdr:rowOff>143435</xdr:rowOff>
    </xdr:to>
    <xdr:sp macro="" textlink="">
      <xdr:nvSpPr>
        <xdr:cNvPr id="299054" name="Text Box 46" hidden="1">
          <a:extLst>
            <a:ext uri="{FF2B5EF4-FFF2-40B4-BE49-F238E27FC236}">
              <a16:creationId xmlns:a16="http://schemas.microsoft.com/office/drawing/2014/main" id="{1BAB6882-EA83-4697-9ECB-A90D89E44E35}"/>
            </a:ext>
          </a:extLst>
        </xdr:cNvPr>
        <xdr:cNvSpPr txBox="1">
          <a:spLocks noChangeArrowheads="1"/>
        </xdr:cNvSpPr>
      </xdr:nvSpPr>
      <xdr:spPr bwMode="auto">
        <a:xfrm>
          <a:off x="17802225"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4716277</xdr:colOff>
      <xdr:row>32</xdr:row>
      <xdr:rowOff>104215</xdr:rowOff>
    </xdr:to>
    <xdr:sp macro="" textlink="">
      <xdr:nvSpPr>
        <xdr:cNvPr id="299053" name="Text Box 45" hidden="1">
          <a:extLst>
            <a:ext uri="{FF2B5EF4-FFF2-40B4-BE49-F238E27FC236}">
              <a16:creationId xmlns:a16="http://schemas.microsoft.com/office/drawing/2014/main" id="{82BC4430-CB01-4C05-8F04-42531DC8AD52}"/>
            </a:ext>
          </a:extLst>
        </xdr:cNvPr>
        <xdr:cNvSpPr txBox="1">
          <a:spLocks noChangeArrowheads="1"/>
        </xdr:cNvSpPr>
      </xdr:nvSpPr>
      <xdr:spPr bwMode="auto">
        <a:xfrm>
          <a:off x="4229100" y="6096000"/>
          <a:ext cx="11334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80</xdr:row>
      <xdr:rowOff>153154</xdr:rowOff>
    </xdr:from>
    <xdr:to>
      <xdr:col>2</xdr:col>
      <xdr:colOff>7093</xdr:colOff>
      <xdr:row>80</xdr:row>
      <xdr:rowOff>153154</xdr:rowOff>
    </xdr:to>
    <xdr:sp macro="" textlink="">
      <xdr:nvSpPr>
        <xdr:cNvPr id="299052" name="Text Box 44" hidden="1">
          <a:extLst>
            <a:ext uri="{FF2B5EF4-FFF2-40B4-BE49-F238E27FC236}">
              <a16:creationId xmlns:a16="http://schemas.microsoft.com/office/drawing/2014/main" id="{E4BEFD25-3D72-4434-802A-69937C1E5F8D}"/>
            </a:ext>
          </a:extLst>
        </xdr:cNvPr>
        <xdr:cNvSpPr txBox="1">
          <a:spLocks noChangeArrowheads="1"/>
        </xdr:cNvSpPr>
      </xdr:nvSpPr>
      <xdr:spPr bwMode="auto">
        <a:xfrm>
          <a:off x="4248150" y="20488275"/>
          <a:ext cx="11525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123990</xdr:colOff>
      <xdr:row>60</xdr:row>
      <xdr:rowOff>106732</xdr:rowOff>
    </xdr:from>
    <xdr:to>
      <xdr:col>20</xdr:col>
      <xdr:colOff>657390</xdr:colOff>
      <xdr:row>62</xdr:row>
      <xdr:rowOff>238012</xdr:rowOff>
    </xdr:to>
    <xdr:sp macro="" textlink="">
      <xdr:nvSpPr>
        <xdr:cNvPr id="299051" name="Text Box 43" hidden="1">
          <a:extLst>
            <a:ext uri="{FF2B5EF4-FFF2-40B4-BE49-F238E27FC236}">
              <a16:creationId xmlns:a16="http://schemas.microsoft.com/office/drawing/2014/main" id="{0C9C38DE-FC5A-4AA3-AE62-97AF37FB57A5}"/>
            </a:ext>
          </a:extLst>
        </xdr:cNvPr>
        <xdr:cNvSpPr txBox="1">
          <a:spLocks noChangeArrowheads="1"/>
        </xdr:cNvSpPr>
      </xdr:nvSpPr>
      <xdr:spPr bwMode="auto">
        <a:xfrm>
          <a:off x="18602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123990</xdr:colOff>
      <xdr:row>60</xdr:row>
      <xdr:rowOff>106732</xdr:rowOff>
    </xdr:from>
    <xdr:to>
      <xdr:col>24</xdr:col>
      <xdr:colOff>657390</xdr:colOff>
      <xdr:row>62</xdr:row>
      <xdr:rowOff>238012</xdr:rowOff>
    </xdr:to>
    <xdr:sp macro="" textlink="">
      <xdr:nvSpPr>
        <xdr:cNvPr id="299050" name="Text Box 42" hidden="1">
          <a:extLst>
            <a:ext uri="{FF2B5EF4-FFF2-40B4-BE49-F238E27FC236}">
              <a16:creationId xmlns:a16="http://schemas.microsoft.com/office/drawing/2014/main" id="{1CAACE1E-3B7F-49A2-9E19-8887E7880B19}"/>
            </a:ext>
          </a:extLst>
        </xdr:cNvPr>
        <xdr:cNvSpPr txBox="1">
          <a:spLocks noChangeArrowheads="1"/>
        </xdr:cNvSpPr>
      </xdr:nvSpPr>
      <xdr:spPr bwMode="auto">
        <a:xfrm>
          <a:off x="21650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123990</xdr:colOff>
      <xdr:row>60</xdr:row>
      <xdr:rowOff>106732</xdr:rowOff>
    </xdr:from>
    <xdr:to>
      <xdr:col>28</xdr:col>
      <xdr:colOff>657390</xdr:colOff>
      <xdr:row>62</xdr:row>
      <xdr:rowOff>238012</xdr:rowOff>
    </xdr:to>
    <xdr:sp macro="" textlink="">
      <xdr:nvSpPr>
        <xdr:cNvPr id="299049" name="Text Box 41" hidden="1">
          <a:extLst>
            <a:ext uri="{FF2B5EF4-FFF2-40B4-BE49-F238E27FC236}">
              <a16:creationId xmlns:a16="http://schemas.microsoft.com/office/drawing/2014/main" id="{AD678E4F-8D2C-4402-A598-8C4C3F7D9628}"/>
            </a:ext>
          </a:extLst>
        </xdr:cNvPr>
        <xdr:cNvSpPr txBox="1">
          <a:spLocks noChangeArrowheads="1"/>
        </xdr:cNvSpPr>
      </xdr:nvSpPr>
      <xdr:spPr bwMode="auto">
        <a:xfrm>
          <a:off x="24698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181140</xdr:colOff>
      <xdr:row>15</xdr:row>
      <xdr:rowOff>120650</xdr:rowOff>
    </xdr:from>
    <xdr:to>
      <xdr:col>23</xdr:col>
      <xdr:colOff>1223</xdr:colOff>
      <xdr:row>19</xdr:row>
      <xdr:rowOff>44450</xdr:rowOff>
    </xdr:to>
    <xdr:sp macro="" textlink="">
      <xdr:nvSpPr>
        <xdr:cNvPr id="299059" name="Text Box 51" hidden="1">
          <a:extLst>
            <a:ext uri="{FF2B5EF4-FFF2-40B4-BE49-F238E27FC236}">
              <a16:creationId xmlns:a16="http://schemas.microsoft.com/office/drawing/2014/main" id="{042DF6A9-E0A9-4CFD-81D7-8BE4A67E3F7D}"/>
            </a:ext>
          </a:extLst>
        </xdr:cNvPr>
        <xdr:cNvSpPr txBox="1">
          <a:spLocks noChangeArrowheads="1"/>
        </xdr:cNvSpPr>
      </xdr:nvSpPr>
      <xdr:spPr bwMode="auto">
        <a:xfrm>
          <a:off x="20183475" y="20478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91</xdr:row>
      <xdr:rowOff>257362</xdr:rowOff>
    </xdr:from>
    <xdr:to>
      <xdr:col>8</xdr:col>
      <xdr:colOff>228600</xdr:colOff>
      <xdr:row>91</xdr:row>
      <xdr:rowOff>257362</xdr:rowOff>
    </xdr:to>
    <xdr:sp macro="" textlink="">
      <xdr:nvSpPr>
        <xdr:cNvPr id="311307" name="Text Box 11" hidden="1">
          <a:extLst>
            <a:ext uri="{FF2B5EF4-FFF2-40B4-BE49-F238E27FC236}">
              <a16:creationId xmlns:a16="http://schemas.microsoft.com/office/drawing/2014/main" id="{23955DA3-9ACA-4979-B093-E96CBDBB426A}"/>
            </a:ext>
          </a:extLst>
        </xdr:cNvPr>
        <xdr:cNvSpPr txBox="1">
          <a:spLocks noChangeArrowheads="1"/>
        </xdr:cNvSpPr>
      </xdr:nvSpPr>
      <xdr:spPr bwMode="auto">
        <a:xfrm>
          <a:off x="8978900" y="2335530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91</xdr:row>
      <xdr:rowOff>257362</xdr:rowOff>
    </xdr:from>
    <xdr:to>
      <xdr:col>11</xdr:col>
      <xdr:colOff>190500</xdr:colOff>
      <xdr:row>91</xdr:row>
      <xdr:rowOff>257362</xdr:rowOff>
    </xdr:to>
    <xdr:sp macro="" textlink="">
      <xdr:nvSpPr>
        <xdr:cNvPr id="311306" name="Text Box 10" hidden="1">
          <a:extLst>
            <a:ext uri="{FF2B5EF4-FFF2-40B4-BE49-F238E27FC236}">
              <a16:creationId xmlns:a16="http://schemas.microsoft.com/office/drawing/2014/main" id="{C648C09D-8CDC-4ED2-B374-9076EDBB5E24}"/>
            </a:ext>
          </a:extLst>
        </xdr:cNvPr>
        <xdr:cNvSpPr txBox="1">
          <a:spLocks noChangeArrowheads="1"/>
        </xdr:cNvSpPr>
      </xdr:nvSpPr>
      <xdr:spPr bwMode="auto">
        <a:xfrm>
          <a:off x="11309350" y="23355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371288</xdr:rowOff>
    </xdr:to>
    <xdr:sp macro="" textlink="">
      <xdr:nvSpPr>
        <xdr:cNvPr id="311305" name="Text Box 9" hidden="1">
          <a:extLst>
            <a:ext uri="{FF2B5EF4-FFF2-40B4-BE49-F238E27FC236}">
              <a16:creationId xmlns:a16="http://schemas.microsoft.com/office/drawing/2014/main" id="{9107698F-1477-452D-886D-F96E3F322328}"/>
            </a:ext>
          </a:extLst>
        </xdr:cNvPr>
        <xdr:cNvSpPr txBox="1">
          <a:spLocks noChangeArrowheads="1"/>
        </xdr:cNvSpPr>
      </xdr:nvSpPr>
      <xdr:spPr bwMode="auto">
        <a:xfrm>
          <a:off x="1649095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333936</xdr:rowOff>
    </xdr:from>
    <xdr:to>
      <xdr:col>17</xdr:col>
      <xdr:colOff>533400</xdr:colOff>
      <xdr:row>28</xdr:row>
      <xdr:rowOff>240926</xdr:rowOff>
    </xdr:to>
    <xdr:sp macro="" textlink="">
      <xdr:nvSpPr>
        <xdr:cNvPr id="311304" name="Text Box 8" hidden="1">
          <a:extLst>
            <a:ext uri="{FF2B5EF4-FFF2-40B4-BE49-F238E27FC236}">
              <a16:creationId xmlns:a16="http://schemas.microsoft.com/office/drawing/2014/main" id="{D4E29340-ED95-477E-BFD3-6A2437D9A6F2}"/>
            </a:ext>
          </a:extLst>
        </xdr:cNvPr>
        <xdr:cNvSpPr txBox="1">
          <a:spLocks noChangeArrowheads="1"/>
        </xdr:cNvSpPr>
      </xdr:nvSpPr>
      <xdr:spPr bwMode="auto">
        <a:xfrm>
          <a:off x="1649095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143435</xdr:rowOff>
    </xdr:to>
    <xdr:sp macro="" textlink="">
      <xdr:nvSpPr>
        <xdr:cNvPr id="311303" name="Text Box 7" hidden="1">
          <a:extLst>
            <a:ext uri="{FF2B5EF4-FFF2-40B4-BE49-F238E27FC236}">
              <a16:creationId xmlns:a16="http://schemas.microsoft.com/office/drawing/2014/main" id="{6CB5D491-E502-4945-A831-7AB597444D54}"/>
            </a:ext>
          </a:extLst>
        </xdr:cNvPr>
        <xdr:cNvSpPr txBox="1">
          <a:spLocks noChangeArrowheads="1"/>
        </xdr:cNvSpPr>
      </xdr:nvSpPr>
      <xdr:spPr bwMode="auto">
        <a:xfrm>
          <a:off x="1812925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4686300</xdr:colOff>
      <xdr:row>32</xdr:row>
      <xdr:rowOff>104215</xdr:rowOff>
    </xdr:to>
    <xdr:sp macro="" textlink="">
      <xdr:nvSpPr>
        <xdr:cNvPr id="311302" name="Text Box 6" hidden="1">
          <a:extLst>
            <a:ext uri="{FF2B5EF4-FFF2-40B4-BE49-F238E27FC236}">
              <a16:creationId xmlns:a16="http://schemas.microsoft.com/office/drawing/2014/main" id="{90911D7C-EA5F-4D27-B02B-D00D1B2725A6}"/>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179</xdr:row>
      <xdr:rowOff>126314</xdr:rowOff>
    </xdr:from>
    <xdr:to>
      <xdr:col>1</xdr:col>
      <xdr:colOff>4724400</xdr:colOff>
      <xdr:row>179</xdr:row>
      <xdr:rowOff>174500</xdr:rowOff>
    </xdr:to>
    <xdr:sp macro="" textlink="">
      <xdr:nvSpPr>
        <xdr:cNvPr id="311301" name="Text Box 5" hidden="1">
          <a:extLst>
            <a:ext uri="{FF2B5EF4-FFF2-40B4-BE49-F238E27FC236}">
              <a16:creationId xmlns:a16="http://schemas.microsoft.com/office/drawing/2014/main" id="{51D958F3-9B1C-46F7-BC5E-CCD0B41CD609}"/>
            </a:ext>
          </a:extLst>
        </xdr:cNvPr>
        <xdr:cNvSpPr txBox="1">
          <a:spLocks noChangeArrowheads="1"/>
        </xdr:cNvSpPr>
      </xdr:nvSpPr>
      <xdr:spPr bwMode="auto">
        <a:xfrm>
          <a:off x="4229100" y="4041140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89</xdr:row>
      <xdr:rowOff>425699</xdr:rowOff>
    </xdr:from>
    <xdr:to>
      <xdr:col>20</xdr:col>
      <xdr:colOff>647700</xdr:colOff>
      <xdr:row>90</xdr:row>
      <xdr:rowOff>168773</xdr:rowOff>
    </xdr:to>
    <xdr:sp macro="" textlink="">
      <xdr:nvSpPr>
        <xdr:cNvPr id="311300" name="Text Box 4" hidden="1">
          <a:extLst>
            <a:ext uri="{FF2B5EF4-FFF2-40B4-BE49-F238E27FC236}">
              <a16:creationId xmlns:a16="http://schemas.microsoft.com/office/drawing/2014/main" id="{E0FA0B4A-8112-4880-AF45-7B4514B8C4D1}"/>
            </a:ext>
          </a:extLst>
        </xdr:cNvPr>
        <xdr:cNvSpPr txBox="1">
          <a:spLocks noChangeArrowheads="1"/>
        </xdr:cNvSpPr>
      </xdr:nvSpPr>
      <xdr:spPr bwMode="auto">
        <a:xfrm>
          <a:off x="18929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89</xdr:row>
      <xdr:rowOff>425699</xdr:rowOff>
    </xdr:from>
    <xdr:to>
      <xdr:col>24</xdr:col>
      <xdr:colOff>647700</xdr:colOff>
      <xdr:row>90</xdr:row>
      <xdr:rowOff>168773</xdr:rowOff>
    </xdr:to>
    <xdr:sp macro="" textlink="">
      <xdr:nvSpPr>
        <xdr:cNvPr id="311299" name="Text Box 3" hidden="1">
          <a:extLst>
            <a:ext uri="{FF2B5EF4-FFF2-40B4-BE49-F238E27FC236}">
              <a16:creationId xmlns:a16="http://schemas.microsoft.com/office/drawing/2014/main" id="{1F127A3E-3FCF-4FB5-99C6-06D666B793B6}"/>
            </a:ext>
          </a:extLst>
        </xdr:cNvPr>
        <xdr:cNvSpPr txBox="1">
          <a:spLocks noChangeArrowheads="1"/>
        </xdr:cNvSpPr>
      </xdr:nvSpPr>
      <xdr:spPr bwMode="auto">
        <a:xfrm>
          <a:off x="21977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89</xdr:row>
      <xdr:rowOff>425699</xdr:rowOff>
    </xdr:from>
    <xdr:to>
      <xdr:col>28</xdr:col>
      <xdr:colOff>647700</xdr:colOff>
      <xdr:row>90</xdr:row>
      <xdr:rowOff>168773</xdr:rowOff>
    </xdr:to>
    <xdr:sp macro="" textlink="">
      <xdr:nvSpPr>
        <xdr:cNvPr id="311298" name="Text Box 2" hidden="1">
          <a:extLst>
            <a:ext uri="{FF2B5EF4-FFF2-40B4-BE49-F238E27FC236}">
              <a16:creationId xmlns:a16="http://schemas.microsoft.com/office/drawing/2014/main" id="{E07F550C-14AB-4124-8527-4BF7833DE3E6}"/>
            </a:ext>
          </a:extLst>
        </xdr:cNvPr>
        <xdr:cNvSpPr txBox="1">
          <a:spLocks noChangeArrowheads="1"/>
        </xdr:cNvSpPr>
      </xdr:nvSpPr>
      <xdr:spPr bwMode="auto">
        <a:xfrm>
          <a:off x="25025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120650</xdr:rowOff>
    </xdr:from>
    <xdr:to>
      <xdr:col>23</xdr:col>
      <xdr:colOff>0</xdr:colOff>
      <xdr:row>19</xdr:row>
      <xdr:rowOff>25400</xdr:rowOff>
    </xdr:to>
    <xdr:sp macro="" textlink="">
      <xdr:nvSpPr>
        <xdr:cNvPr id="311297" name="Text Box 1" hidden="1">
          <a:extLst>
            <a:ext uri="{FF2B5EF4-FFF2-40B4-BE49-F238E27FC236}">
              <a16:creationId xmlns:a16="http://schemas.microsoft.com/office/drawing/2014/main" id="{5CA7E701-CD06-4DC3-8915-B39C2CC774EE}"/>
            </a:ext>
          </a:extLst>
        </xdr:cNvPr>
        <xdr:cNvSpPr txBox="1">
          <a:spLocks noChangeArrowheads="1"/>
        </xdr:cNvSpPr>
      </xdr:nvSpPr>
      <xdr:spPr bwMode="auto">
        <a:xfrm>
          <a:off x="2049145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52</xdr:row>
      <xdr:rowOff>44450</xdr:rowOff>
    </xdr:from>
    <xdr:to>
      <xdr:col>2</xdr:col>
      <xdr:colOff>685800</xdr:colOff>
      <xdr:row>54</xdr:row>
      <xdr:rowOff>114922</xdr:rowOff>
    </xdr:to>
    <xdr:sp macro="" textlink="">
      <xdr:nvSpPr>
        <xdr:cNvPr id="311308" name="Text Box 12" hidden="1">
          <a:extLst>
            <a:ext uri="{FF2B5EF4-FFF2-40B4-BE49-F238E27FC236}">
              <a16:creationId xmlns:a16="http://schemas.microsoft.com/office/drawing/2014/main" id="{7AF13A0A-D7FB-47FA-AEED-91E11A450016}"/>
            </a:ext>
          </a:extLst>
        </xdr:cNvPr>
        <xdr:cNvSpPr txBox="1">
          <a:spLocks noChangeArrowheads="1"/>
        </xdr:cNvSpPr>
      </xdr:nvSpPr>
      <xdr:spPr bwMode="auto">
        <a:xfrm>
          <a:off x="4991100" y="11741150"/>
          <a:ext cx="1422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93</xdr:row>
      <xdr:rowOff>102596</xdr:rowOff>
    </xdr:from>
    <xdr:to>
      <xdr:col>21</xdr:col>
      <xdr:colOff>685800</xdr:colOff>
      <xdr:row>97</xdr:row>
      <xdr:rowOff>172820</xdr:rowOff>
    </xdr:to>
    <xdr:sp macro="" textlink="">
      <xdr:nvSpPr>
        <xdr:cNvPr id="311321" name="Text Box 25" hidden="1">
          <a:extLst>
            <a:ext uri="{FF2B5EF4-FFF2-40B4-BE49-F238E27FC236}">
              <a16:creationId xmlns:a16="http://schemas.microsoft.com/office/drawing/2014/main" id="{EB03ED1F-379B-4B10-92D6-9F8648E38B80}"/>
            </a:ext>
          </a:extLst>
        </xdr:cNvPr>
        <xdr:cNvSpPr txBox="1">
          <a:spLocks noChangeArrowheads="1"/>
        </xdr:cNvSpPr>
      </xdr:nvSpPr>
      <xdr:spPr bwMode="auto">
        <a:xfrm>
          <a:off x="19729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93</xdr:row>
      <xdr:rowOff>102596</xdr:rowOff>
    </xdr:from>
    <xdr:to>
      <xdr:col>25</xdr:col>
      <xdr:colOff>685800</xdr:colOff>
      <xdr:row>97</xdr:row>
      <xdr:rowOff>172820</xdr:rowOff>
    </xdr:to>
    <xdr:sp macro="" textlink="">
      <xdr:nvSpPr>
        <xdr:cNvPr id="311322" name="Text Box 26" hidden="1">
          <a:extLst>
            <a:ext uri="{FF2B5EF4-FFF2-40B4-BE49-F238E27FC236}">
              <a16:creationId xmlns:a16="http://schemas.microsoft.com/office/drawing/2014/main" id="{156F43C7-5371-4B86-8242-1EBCC2A43D37}"/>
            </a:ext>
          </a:extLst>
        </xdr:cNvPr>
        <xdr:cNvSpPr txBox="1">
          <a:spLocks noChangeArrowheads="1"/>
        </xdr:cNvSpPr>
      </xdr:nvSpPr>
      <xdr:spPr bwMode="auto">
        <a:xfrm>
          <a:off x="22777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93</xdr:row>
      <xdr:rowOff>102596</xdr:rowOff>
    </xdr:from>
    <xdr:to>
      <xdr:col>29</xdr:col>
      <xdr:colOff>685800</xdr:colOff>
      <xdr:row>97</xdr:row>
      <xdr:rowOff>172820</xdr:rowOff>
    </xdr:to>
    <xdr:sp macro="" textlink="">
      <xdr:nvSpPr>
        <xdr:cNvPr id="311323" name="Text Box 27" hidden="1">
          <a:extLst>
            <a:ext uri="{FF2B5EF4-FFF2-40B4-BE49-F238E27FC236}">
              <a16:creationId xmlns:a16="http://schemas.microsoft.com/office/drawing/2014/main" id="{127155EE-3CFC-4663-8BAB-C2E44318263E}"/>
            </a:ext>
          </a:extLst>
        </xdr:cNvPr>
        <xdr:cNvSpPr txBox="1">
          <a:spLocks noChangeArrowheads="1"/>
        </xdr:cNvSpPr>
      </xdr:nvSpPr>
      <xdr:spPr bwMode="auto">
        <a:xfrm>
          <a:off x="25825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333936</xdr:rowOff>
    </xdr:from>
    <xdr:to>
      <xdr:col>22</xdr:col>
      <xdr:colOff>609600</xdr:colOff>
      <xdr:row>28</xdr:row>
      <xdr:rowOff>171076</xdr:rowOff>
    </xdr:to>
    <xdr:sp macro="" textlink="">
      <xdr:nvSpPr>
        <xdr:cNvPr id="311324" name="Text Box 28" hidden="1">
          <a:extLst>
            <a:ext uri="{FF2B5EF4-FFF2-40B4-BE49-F238E27FC236}">
              <a16:creationId xmlns:a16="http://schemas.microsoft.com/office/drawing/2014/main" id="{B1661101-3B65-4016-9B0D-C87BA4CE952A}"/>
            </a:ext>
          </a:extLst>
        </xdr:cNvPr>
        <xdr:cNvSpPr txBox="1">
          <a:spLocks noChangeArrowheads="1"/>
        </xdr:cNvSpPr>
      </xdr:nvSpPr>
      <xdr:spPr bwMode="auto">
        <a:xfrm>
          <a:off x="20453350" y="4572000"/>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91</xdr:row>
      <xdr:rowOff>257362</xdr:rowOff>
    </xdr:from>
    <xdr:to>
      <xdr:col>8</xdr:col>
      <xdr:colOff>228600</xdr:colOff>
      <xdr:row>91</xdr:row>
      <xdr:rowOff>257362</xdr:rowOff>
    </xdr:to>
    <xdr:sp macro="" textlink="">
      <xdr:nvSpPr>
        <xdr:cNvPr id="311340" name="Text Box 44" hidden="1">
          <a:extLst>
            <a:ext uri="{FF2B5EF4-FFF2-40B4-BE49-F238E27FC236}">
              <a16:creationId xmlns:a16="http://schemas.microsoft.com/office/drawing/2014/main" id="{70EC5761-0AC7-49DE-B955-C4A9720AAB43}"/>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91</xdr:row>
      <xdr:rowOff>257362</xdr:rowOff>
    </xdr:from>
    <xdr:to>
      <xdr:col>11</xdr:col>
      <xdr:colOff>190500</xdr:colOff>
      <xdr:row>91</xdr:row>
      <xdr:rowOff>257362</xdr:rowOff>
    </xdr:to>
    <xdr:sp macro="" textlink="">
      <xdr:nvSpPr>
        <xdr:cNvPr id="311339" name="Text Box 43" hidden="1">
          <a:extLst>
            <a:ext uri="{FF2B5EF4-FFF2-40B4-BE49-F238E27FC236}">
              <a16:creationId xmlns:a16="http://schemas.microsoft.com/office/drawing/2014/main" id="{4E25295D-A23E-4906-9D08-47403828DA18}"/>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371288</xdr:rowOff>
    </xdr:to>
    <xdr:sp macro="" textlink="">
      <xdr:nvSpPr>
        <xdr:cNvPr id="311338" name="Text Box 42" hidden="1">
          <a:extLst>
            <a:ext uri="{FF2B5EF4-FFF2-40B4-BE49-F238E27FC236}">
              <a16:creationId xmlns:a16="http://schemas.microsoft.com/office/drawing/2014/main" id="{C51496EC-9FC4-45F0-98CD-00A486FD6047}"/>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333936</xdr:rowOff>
    </xdr:from>
    <xdr:to>
      <xdr:col>17</xdr:col>
      <xdr:colOff>533400</xdr:colOff>
      <xdr:row>28</xdr:row>
      <xdr:rowOff>240926</xdr:rowOff>
    </xdr:to>
    <xdr:sp macro="" textlink="">
      <xdr:nvSpPr>
        <xdr:cNvPr id="311337" name="Text Box 41" hidden="1">
          <a:extLst>
            <a:ext uri="{FF2B5EF4-FFF2-40B4-BE49-F238E27FC236}">
              <a16:creationId xmlns:a16="http://schemas.microsoft.com/office/drawing/2014/main" id="{EEF1CB26-81A3-4054-B6F7-5C05021D71C5}"/>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143435</xdr:rowOff>
    </xdr:to>
    <xdr:sp macro="" textlink="">
      <xdr:nvSpPr>
        <xdr:cNvPr id="311336" name="Text Box 40" hidden="1">
          <a:extLst>
            <a:ext uri="{FF2B5EF4-FFF2-40B4-BE49-F238E27FC236}">
              <a16:creationId xmlns:a16="http://schemas.microsoft.com/office/drawing/2014/main" id="{E1EF579B-346B-4705-94FC-207134DEBC5B}"/>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4686300</xdr:colOff>
      <xdr:row>32</xdr:row>
      <xdr:rowOff>104215</xdr:rowOff>
    </xdr:to>
    <xdr:sp macro="" textlink="">
      <xdr:nvSpPr>
        <xdr:cNvPr id="311335" name="Text Box 39" hidden="1">
          <a:extLst>
            <a:ext uri="{FF2B5EF4-FFF2-40B4-BE49-F238E27FC236}">
              <a16:creationId xmlns:a16="http://schemas.microsoft.com/office/drawing/2014/main" id="{8C8E918B-7749-4F85-B353-8CCEA92E390C}"/>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179</xdr:row>
      <xdr:rowOff>126314</xdr:rowOff>
    </xdr:from>
    <xdr:to>
      <xdr:col>1</xdr:col>
      <xdr:colOff>4724400</xdr:colOff>
      <xdr:row>179</xdr:row>
      <xdr:rowOff>174500</xdr:rowOff>
    </xdr:to>
    <xdr:sp macro="" textlink="">
      <xdr:nvSpPr>
        <xdr:cNvPr id="311334" name="Text Box 38" hidden="1">
          <a:extLst>
            <a:ext uri="{FF2B5EF4-FFF2-40B4-BE49-F238E27FC236}">
              <a16:creationId xmlns:a16="http://schemas.microsoft.com/office/drawing/2014/main" id="{EE61C163-AF36-4CFD-8ABB-EDF170CEC4DD}"/>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89</xdr:row>
      <xdr:rowOff>425699</xdr:rowOff>
    </xdr:from>
    <xdr:to>
      <xdr:col>20</xdr:col>
      <xdr:colOff>647700</xdr:colOff>
      <xdr:row>90</xdr:row>
      <xdr:rowOff>168773</xdr:rowOff>
    </xdr:to>
    <xdr:sp macro="" textlink="">
      <xdr:nvSpPr>
        <xdr:cNvPr id="311333" name="Text Box 37" hidden="1">
          <a:extLst>
            <a:ext uri="{FF2B5EF4-FFF2-40B4-BE49-F238E27FC236}">
              <a16:creationId xmlns:a16="http://schemas.microsoft.com/office/drawing/2014/main" id="{62503561-6D20-46EF-B45E-3D1F70D7E32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89</xdr:row>
      <xdr:rowOff>425699</xdr:rowOff>
    </xdr:from>
    <xdr:to>
      <xdr:col>24</xdr:col>
      <xdr:colOff>647700</xdr:colOff>
      <xdr:row>90</xdr:row>
      <xdr:rowOff>168773</xdr:rowOff>
    </xdr:to>
    <xdr:sp macro="" textlink="">
      <xdr:nvSpPr>
        <xdr:cNvPr id="311332" name="Text Box 36" hidden="1">
          <a:extLst>
            <a:ext uri="{FF2B5EF4-FFF2-40B4-BE49-F238E27FC236}">
              <a16:creationId xmlns:a16="http://schemas.microsoft.com/office/drawing/2014/main" id="{CC7178B2-984C-4BE5-900A-BD7A3BD69E85}"/>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89</xdr:row>
      <xdr:rowOff>425699</xdr:rowOff>
    </xdr:from>
    <xdr:to>
      <xdr:col>28</xdr:col>
      <xdr:colOff>647700</xdr:colOff>
      <xdr:row>90</xdr:row>
      <xdr:rowOff>168773</xdr:rowOff>
    </xdr:to>
    <xdr:sp macro="" textlink="">
      <xdr:nvSpPr>
        <xdr:cNvPr id="311331" name="Text Box 35" hidden="1">
          <a:extLst>
            <a:ext uri="{FF2B5EF4-FFF2-40B4-BE49-F238E27FC236}">
              <a16:creationId xmlns:a16="http://schemas.microsoft.com/office/drawing/2014/main" id="{E0CA14EB-82FF-42B5-835D-1761A8A4DF59}"/>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120650</xdr:rowOff>
    </xdr:from>
    <xdr:to>
      <xdr:col>23</xdr:col>
      <xdr:colOff>0</xdr:colOff>
      <xdr:row>19</xdr:row>
      <xdr:rowOff>25400</xdr:rowOff>
    </xdr:to>
    <xdr:sp macro="" textlink="">
      <xdr:nvSpPr>
        <xdr:cNvPr id="311330" name="Text Box 34" hidden="1">
          <a:extLst>
            <a:ext uri="{FF2B5EF4-FFF2-40B4-BE49-F238E27FC236}">
              <a16:creationId xmlns:a16="http://schemas.microsoft.com/office/drawing/2014/main" id="{E3D3FF04-A9A8-4042-9F96-5B1F4E52707D}"/>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52</xdr:row>
      <xdr:rowOff>44450</xdr:rowOff>
    </xdr:from>
    <xdr:to>
      <xdr:col>2</xdr:col>
      <xdr:colOff>685800</xdr:colOff>
      <xdr:row>54</xdr:row>
      <xdr:rowOff>114922</xdr:rowOff>
    </xdr:to>
    <xdr:sp macro="" textlink="">
      <xdr:nvSpPr>
        <xdr:cNvPr id="311329" name="Text Box 33" hidden="1">
          <a:extLst>
            <a:ext uri="{FF2B5EF4-FFF2-40B4-BE49-F238E27FC236}">
              <a16:creationId xmlns:a16="http://schemas.microsoft.com/office/drawing/2014/main" id="{6AD674DC-6599-4BE1-AD78-B4F66AC60891}"/>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93</xdr:row>
      <xdr:rowOff>102596</xdr:rowOff>
    </xdr:from>
    <xdr:to>
      <xdr:col>21</xdr:col>
      <xdr:colOff>685800</xdr:colOff>
      <xdr:row>97</xdr:row>
      <xdr:rowOff>172820</xdr:rowOff>
    </xdr:to>
    <xdr:sp macro="" textlink="">
      <xdr:nvSpPr>
        <xdr:cNvPr id="311328" name="Text Box 32" hidden="1">
          <a:extLst>
            <a:ext uri="{FF2B5EF4-FFF2-40B4-BE49-F238E27FC236}">
              <a16:creationId xmlns:a16="http://schemas.microsoft.com/office/drawing/2014/main" id="{1461C6A1-6D4C-438E-A9B3-905D104464B4}"/>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93</xdr:row>
      <xdr:rowOff>102596</xdr:rowOff>
    </xdr:from>
    <xdr:to>
      <xdr:col>25</xdr:col>
      <xdr:colOff>685800</xdr:colOff>
      <xdr:row>97</xdr:row>
      <xdr:rowOff>172820</xdr:rowOff>
    </xdr:to>
    <xdr:sp macro="" textlink="">
      <xdr:nvSpPr>
        <xdr:cNvPr id="311327" name="Text Box 31" hidden="1">
          <a:extLst>
            <a:ext uri="{FF2B5EF4-FFF2-40B4-BE49-F238E27FC236}">
              <a16:creationId xmlns:a16="http://schemas.microsoft.com/office/drawing/2014/main" id="{45829A71-01D8-4AB3-8E9F-0145EB78B437}"/>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93</xdr:row>
      <xdr:rowOff>102596</xdr:rowOff>
    </xdr:from>
    <xdr:to>
      <xdr:col>29</xdr:col>
      <xdr:colOff>685800</xdr:colOff>
      <xdr:row>97</xdr:row>
      <xdr:rowOff>172820</xdr:rowOff>
    </xdr:to>
    <xdr:sp macro="" textlink="">
      <xdr:nvSpPr>
        <xdr:cNvPr id="311326" name="Text Box 30" hidden="1">
          <a:extLst>
            <a:ext uri="{FF2B5EF4-FFF2-40B4-BE49-F238E27FC236}">
              <a16:creationId xmlns:a16="http://schemas.microsoft.com/office/drawing/2014/main" id="{295589FA-3FC7-464A-A1A8-3A3B7B2FB537}"/>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333936</xdr:rowOff>
    </xdr:from>
    <xdr:to>
      <xdr:col>22</xdr:col>
      <xdr:colOff>609600</xdr:colOff>
      <xdr:row>28</xdr:row>
      <xdr:rowOff>152026</xdr:rowOff>
    </xdr:to>
    <xdr:sp macro="" textlink="">
      <xdr:nvSpPr>
        <xdr:cNvPr id="311325" name="Text Box 29" hidden="1">
          <a:extLst>
            <a:ext uri="{FF2B5EF4-FFF2-40B4-BE49-F238E27FC236}">
              <a16:creationId xmlns:a16="http://schemas.microsoft.com/office/drawing/2014/main" id="{EB74A1FC-F163-4CA9-B5A5-2770AB4C03E8}"/>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91</xdr:row>
      <xdr:rowOff>257362</xdr:rowOff>
    </xdr:from>
    <xdr:to>
      <xdr:col>8</xdr:col>
      <xdr:colOff>228600</xdr:colOff>
      <xdr:row>91</xdr:row>
      <xdr:rowOff>257362</xdr:rowOff>
    </xdr:to>
    <xdr:sp macro="" textlink="">
      <xdr:nvSpPr>
        <xdr:cNvPr id="311356" name="Text Box 60" hidden="1">
          <a:extLst>
            <a:ext uri="{FF2B5EF4-FFF2-40B4-BE49-F238E27FC236}">
              <a16:creationId xmlns:a16="http://schemas.microsoft.com/office/drawing/2014/main" id="{2A96247D-2CAE-BBF6-9431-90CA06B62E1B}"/>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91</xdr:row>
      <xdr:rowOff>257362</xdr:rowOff>
    </xdr:from>
    <xdr:to>
      <xdr:col>11</xdr:col>
      <xdr:colOff>190500</xdr:colOff>
      <xdr:row>91</xdr:row>
      <xdr:rowOff>257362</xdr:rowOff>
    </xdr:to>
    <xdr:sp macro="" textlink="">
      <xdr:nvSpPr>
        <xdr:cNvPr id="311355" name="Text Box 59" hidden="1">
          <a:extLst>
            <a:ext uri="{FF2B5EF4-FFF2-40B4-BE49-F238E27FC236}">
              <a16:creationId xmlns:a16="http://schemas.microsoft.com/office/drawing/2014/main" id="{728E5653-9942-744D-F028-643F938E2C67}"/>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371288</xdr:rowOff>
    </xdr:to>
    <xdr:sp macro="" textlink="">
      <xdr:nvSpPr>
        <xdr:cNvPr id="311354" name="Text Box 58" hidden="1">
          <a:extLst>
            <a:ext uri="{FF2B5EF4-FFF2-40B4-BE49-F238E27FC236}">
              <a16:creationId xmlns:a16="http://schemas.microsoft.com/office/drawing/2014/main" id="{1505AEA0-28BE-F3EC-B235-3936DC8E5325}"/>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333936</xdr:rowOff>
    </xdr:from>
    <xdr:to>
      <xdr:col>17</xdr:col>
      <xdr:colOff>533400</xdr:colOff>
      <xdr:row>28</xdr:row>
      <xdr:rowOff>240926</xdr:rowOff>
    </xdr:to>
    <xdr:sp macro="" textlink="">
      <xdr:nvSpPr>
        <xdr:cNvPr id="311353" name="Text Box 57" hidden="1">
          <a:extLst>
            <a:ext uri="{FF2B5EF4-FFF2-40B4-BE49-F238E27FC236}">
              <a16:creationId xmlns:a16="http://schemas.microsoft.com/office/drawing/2014/main" id="{2CA4AF3E-CFA2-7268-5E19-D24B0B50638A}"/>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143435</xdr:rowOff>
    </xdr:to>
    <xdr:sp macro="" textlink="">
      <xdr:nvSpPr>
        <xdr:cNvPr id="311352" name="Text Box 56" hidden="1">
          <a:extLst>
            <a:ext uri="{FF2B5EF4-FFF2-40B4-BE49-F238E27FC236}">
              <a16:creationId xmlns:a16="http://schemas.microsoft.com/office/drawing/2014/main" id="{E434CE6A-8C67-B4AA-76E2-8969CF9445BA}"/>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4686300</xdr:colOff>
      <xdr:row>32</xdr:row>
      <xdr:rowOff>104215</xdr:rowOff>
    </xdr:to>
    <xdr:sp macro="" textlink="">
      <xdr:nvSpPr>
        <xdr:cNvPr id="311351" name="Text Box 55" hidden="1">
          <a:extLst>
            <a:ext uri="{FF2B5EF4-FFF2-40B4-BE49-F238E27FC236}">
              <a16:creationId xmlns:a16="http://schemas.microsoft.com/office/drawing/2014/main" id="{A83E545C-03EB-B6CA-D2F8-6006234B1F2B}"/>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179</xdr:row>
      <xdr:rowOff>126314</xdr:rowOff>
    </xdr:from>
    <xdr:to>
      <xdr:col>1</xdr:col>
      <xdr:colOff>4724400</xdr:colOff>
      <xdr:row>179</xdr:row>
      <xdr:rowOff>174500</xdr:rowOff>
    </xdr:to>
    <xdr:sp macro="" textlink="">
      <xdr:nvSpPr>
        <xdr:cNvPr id="311350" name="Text Box 54" hidden="1">
          <a:extLst>
            <a:ext uri="{FF2B5EF4-FFF2-40B4-BE49-F238E27FC236}">
              <a16:creationId xmlns:a16="http://schemas.microsoft.com/office/drawing/2014/main" id="{0E2FC91B-5806-1EEA-B2D6-FB29B167238C}"/>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89</xdr:row>
      <xdr:rowOff>425699</xdr:rowOff>
    </xdr:from>
    <xdr:to>
      <xdr:col>20</xdr:col>
      <xdr:colOff>647700</xdr:colOff>
      <xdr:row>90</xdr:row>
      <xdr:rowOff>168773</xdr:rowOff>
    </xdr:to>
    <xdr:sp macro="" textlink="">
      <xdr:nvSpPr>
        <xdr:cNvPr id="311349" name="Text Box 53" hidden="1">
          <a:extLst>
            <a:ext uri="{FF2B5EF4-FFF2-40B4-BE49-F238E27FC236}">
              <a16:creationId xmlns:a16="http://schemas.microsoft.com/office/drawing/2014/main" id="{86AE32E1-5727-FC4C-872A-B6A7DA0F027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89</xdr:row>
      <xdr:rowOff>425699</xdr:rowOff>
    </xdr:from>
    <xdr:to>
      <xdr:col>24</xdr:col>
      <xdr:colOff>647700</xdr:colOff>
      <xdr:row>90</xdr:row>
      <xdr:rowOff>168773</xdr:rowOff>
    </xdr:to>
    <xdr:sp macro="" textlink="">
      <xdr:nvSpPr>
        <xdr:cNvPr id="311348" name="Text Box 52" hidden="1">
          <a:extLst>
            <a:ext uri="{FF2B5EF4-FFF2-40B4-BE49-F238E27FC236}">
              <a16:creationId xmlns:a16="http://schemas.microsoft.com/office/drawing/2014/main" id="{91AB72ED-15B9-557B-108D-370843C822C1}"/>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89</xdr:row>
      <xdr:rowOff>425699</xdr:rowOff>
    </xdr:from>
    <xdr:to>
      <xdr:col>28</xdr:col>
      <xdr:colOff>647700</xdr:colOff>
      <xdr:row>90</xdr:row>
      <xdr:rowOff>168773</xdr:rowOff>
    </xdr:to>
    <xdr:sp macro="" textlink="">
      <xdr:nvSpPr>
        <xdr:cNvPr id="311347" name="Text Box 51" hidden="1">
          <a:extLst>
            <a:ext uri="{FF2B5EF4-FFF2-40B4-BE49-F238E27FC236}">
              <a16:creationId xmlns:a16="http://schemas.microsoft.com/office/drawing/2014/main" id="{8B69E227-C231-B163-5B5E-22A1D1C8438B}"/>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120650</xdr:rowOff>
    </xdr:from>
    <xdr:to>
      <xdr:col>23</xdr:col>
      <xdr:colOff>0</xdr:colOff>
      <xdr:row>19</xdr:row>
      <xdr:rowOff>25400</xdr:rowOff>
    </xdr:to>
    <xdr:sp macro="" textlink="">
      <xdr:nvSpPr>
        <xdr:cNvPr id="311346" name="Text Box 50" hidden="1">
          <a:extLst>
            <a:ext uri="{FF2B5EF4-FFF2-40B4-BE49-F238E27FC236}">
              <a16:creationId xmlns:a16="http://schemas.microsoft.com/office/drawing/2014/main" id="{D560BE1C-D1D0-DF19-CDC1-51E09C26CC91}"/>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52</xdr:row>
      <xdr:rowOff>44450</xdr:rowOff>
    </xdr:from>
    <xdr:to>
      <xdr:col>2</xdr:col>
      <xdr:colOff>685800</xdr:colOff>
      <xdr:row>54</xdr:row>
      <xdr:rowOff>114922</xdr:rowOff>
    </xdr:to>
    <xdr:sp macro="" textlink="">
      <xdr:nvSpPr>
        <xdr:cNvPr id="311345" name="Text Box 49" hidden="1">
          <a:extLst>
            <a:ext uri="{FF2B5EF4-FFF2-40B4-BE49-F238E27FC236}">
              <a16:creationId xmlns:a16="http://schemas.microsoft.com/office/drawing/2014/main" id="{1D0F89FC-EF40-5099-42F5-2A590105B1E4}"/>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93</xdr:row>
      <xdr:rowOff>102596</xdr:rowOff>
    </xdr:from>
    <xdr:to>
      <xdr:col>21</xdr:col>
      <xdr:colOff>685800</xdr:colOff>
      <xdr:row>97</xdr:row>
      <xdr:rowOff>172820</xdr:rowOff>
    </xdr:to>
    <xdr:sp macro="" textlink="">
      <xdr:nvSpPr>
        <xdr:cNvPr id="311344" name="Text Box 48" hidden="1">
          <a:extLst>
            <a:ext uri="{FF2B5EF4-FFF2-40B4-BE49-F238E27FC236}">
              <a16:creationId xmlns:a16="http://schemas.microsoft.com/office/drawing/2014/main" id="{BCFB5243-91C5-7B8E-5B94-3827464D09B6}"/>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93</xdr:row>
      <xdr:rowOff>102596</xdr:rowOff>
    </xdr:from>
    <xdr:to>
      <xdr:col>25</xdr:col>
      <xdr:colOff>685800</xdr:colOff>
      <xdr:row>97</xdr:row>
      <xdr:rowOff>172820</xdr:rowOff>
    </xdr:to>
    <xdr:sp macro="" textlink="">
      <xdr:nvSpPr>
        <xdr:cNvPr id="311343" name="Text Box 47" hidden="1">
          <a:extLst>
            <a:ext uri="{FF2B5EF4-FFF2-40B4-BE49-F238E27FC236}">
              <a16:creationId xmlns:a16="http://schemas.microsoft.com/office/drawing/2014/main" id="{DE369244-402A-6367-9147-957000843878}"/>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93</xdr:row>
      <xdr:rowOff>102596</xdr:rowOff>
    </xdr:from>
    <xdr:to>
      <xdr:col>29</xdr:col>
      <xdr:colOff>685800</xdr:colOff>
      <xdr:row>97</xdr:row>
      <xdr:rowOff>172820</xdr:rowOff>
    </xdr:to>
    <xdr:sp macro="" textlink="">
      <xdr:nvSpPr>
        <xdr:cNvPr id="311342" name="Text Box 46" hidden="1">
          <a:extLst>
            <a:ext uri="{FF2B5EF4-FFF2-40B4-BE49-F238E27FC236}">
              <a16:creationId xmlns:a16="http://schemas.microsoft.com/office/drawing/2014/main" id="{9B3F94DC-C6B6-A0C0-CBBC-9C1E2DC67EA6}"/>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333936</xdr:rowOff>
    </xdr:from>
    <xdr:to>
      <xdr:col>22</xdr:col>
      <xdr:colOff>609600</xdr:colOff>
      <xdr:row>28</xdr:row>
      <xdr:rowOff>152026</xdr:rowOff>
    </xdr:to>
    <xdr:sp macro="" textlink="">
      <xdr:nvSpPr>
        <xdr:cNvPr id="311341" name="Text Box 45" hidden="1">
          <a:extLst>
            <a:ext uri="{FF2B5EF4-FFF2-40B4-BE49-F238E27FC236}">
              <a16:creationId xmlns:a16="http://schemas.microsoft.com/office/drawing/2014/main" id="{0D575779-9493-F7B6-FDFC-A55DB3A3C4C2}"/>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98</xdr:row>
      <xdr:rowOff>159808</xdr:rowOff>
    </xdr:from>
    <xdr:to>
      <xdr:col>8</xdr:col>
      <xdr:colOff>228600</xdr:colOff>
      <xdr:row>98</xdr:row>
      <xdr:rowOff>159808</xdr:rowOff>
    </xdr:to>
    <xdr:sp macro="" textlink="">
      <xdr:nvSpPr>
        <xdr:cNvPr id="311372" name="Text Box 76" hidden="1">
          <a:extLst>
            <a:ext uri="{FF2B5EF4-FFF2-40B4-BE49-F238E27FC236}">
              <a16:creationId xmlns:a16="http://schemas.microsoft.com/office/drawing/2014/main" id="{6BEF1E5D-F174-3DC5-BB25-9798F7291678}"/>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98</xdr:row>
      <xdr:rowOff>159808</xdr:rowOff>
    </xdr:from>
    <xdr:to>
      <xdr:col>11</xdr:col>
      <xdr:colOff>190500</xdr:colOff>
      <xdr:row>98</xdr:row>
      <xdr:rowOff>159808</xdr:rowOff>
    </xdr:to>
    <xdr:sp macro="" textlink="">
      <xdr:nvSpPr>
        <xdr:cNvPr id="311371" name="Text Box 75" hidden="1">
          <a:extLst>
            <a:ext uri="{FF2B5EF4-FFF2-40B4-BE49-F238E27FC236}">
              <a16:creationId xmlns:a16="http://schemas.microsoft.com/office/drawing/2014/main" id="{BC045F7D-504A-BF20-44C0-03D925EF85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33</xdr:row>
      <xdr:rowOff>342900</xdr:rowOff>
    </xdr:from>
    <xdr:to>
      <xdr:col>17</xdr:col>
      <xdr:colOff>533400</xdr:colOff>
      <xdr:row>33</xdr:row>
      <xdr:rowOff>342900</xdr:rowOff>
    </xdr:to>
    <xdr:sp macro="" textlink="">
      <xdr:nvSpPr>
        <xdr:cNvPr id="311370" name="Text Box 74" hidden="1">
          <a:extLst>
            <a:ext uri="{FF2B5EF4-FFF2-40B4-BE49-F238E27FC236}">
              <a16:creationId xmlns:a16="http://schemas.microsoft.com/office/drawing/2014/main" id="{DBC8FDFD-C94A-3523-DC5D-0DC82974D4C6}"/>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32</xdr:row>
      <xdr:rowOff>342900</xdr:rowOff>
    </xdr:from>
    <xdr:to>
      <xdr:col>17</xdr:col>
      <xdr:colOff>533400</xdr:colOff>
      <xdr:row>33</xdr:row>
      <xdr:rowOff>342900</xdr:rowOff>
    </xdr:to>
    <xdr:sp macro="" textlink="">
      <xdr:nvSpPr>
        <xdr:cNvPr id="311369" name="Text Box 73" hidden="1">
          <a:extLst>
            <a:ext uri="{FF2B5EF4-FFF2-40B4-BE49-F238E27FC236}">
              <a16:creationId xmlns:a16="http://schemas.microsoft.com/office/drawing/2014/main" id="{B0864C73-9499-214D-1039-1ABCAAB35C90}"/>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11368" name="Text Box 72" hidden="1">
          <a:extLst>
            <a:ext uri="{FF2B5EF4-FFF2-40B4-BE49-F238E27FC236}">
              <a16:creationId xmlns:a16="http://schemas.microsoft.com/office/drawing/2014/main" id="{D1D01C5B-7A98-0018-F74E-CA19F3FAF13B}"/>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11367" name="Text Box 71" hidden="1">
          <a:extLst>
            <a:ext uri="{FF2B5EF4-FFF2-40B4-BE49-F238E27FC236}">
              <a16:creationId xmlns:a16="http://schemas.microsoft.com/office/drawing/2014/main" id="{1724F5E4-1CF3-C8D5-BE13-12E998E4921B}"/>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188</xdr:row>
      <xdr:rowOff>87841</xdr:rowOff>
    </xdr:from>
    <xdr:to>
      <xdr:col>1</xdr:col>
      <xdr:colOff>4724400</xdr:colOff>
      <xdr:row>188</xdr:row>
      <xdr:rowOff>144991</xdr:rowOff>
    </xdr:to>
    <xdr:sp macro="" textlink="">
      <xdr:nvSpPr>
        <xdr:cNvPr id="311366" name="Text Box 70" hidden="1">
          <a:extLst>
            <a:ext uri="{FF2B5EF4-FFF2-40B4-BE49-F238E27FC236}">
              <a16:creationId xmlns:a16="http://schemas.microsoft.com/office/drawing/2014/main" id="{C399C2D0-6D2C-1C55-552E-88108AB88DF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94</xdr:row>
      <xdr:rowOff>68792</xdr:rowOff>
    </xdr:from>
    <xdr:to>
      <xdr:col>20</xdr:col>
      <xdr:colOff>647700</xdr:colOff>
      <xdr:row>97</xdr:row>
      <xdr:rowOff>97367</xdr:rowOff>
    </xdr:to>
    <xdr:sp macro="" textlink="">
      <xdr:nvSpPr>
        <xdr:cNvPr id="311365" name="Text Box 69" hidden="1">
          <a:extLst>
            <a:ext uri="{FF2B5EF4-FFF2-40B4-BE49-F238E27FC236}">
              <a16:creationId xmlns:a16="http://schemas.microsoft.com/office/drawing/2014/main" id="{62B8E475-F858-B5E2-482E-2CDEF7B51AA2}"/>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94</xdr:row>
      <xdr:rowOff>68792</xdr:rowOff>
    </xdr:from>
    <xdr:to>
      <xdr:col>24</xdr:col>
      <xdr:colOff>647700</xdr:colOff>
      <xdr:row>97</xdr:row>
      <xdr:rowOff>97367</xdr:rowOff>
    </xdr:to>
    <xdr:sp macro="" textlink="">
      <xdr:nvSpPr>
        <xdr:cNvPr id="311364" name="Text Box 68" hidden="1">
          <a:extLst>
            <a:ext uri="{FF2B5EF4-FFF2-40B4-BE49-F238E27FC236}">
              <a16:creationId xmlns:a16="http://schemas.microsoft.com/office/drawing/2014/main" id="{AF8BCF44-60F5-D045-FCD0-6EE2AECA8638}"/>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94</xdr:row>
      <xdr:rowOff>68792</xdr:rowOff>
    </xdr:from>
    <xdr:to>
      <xdr:col>28</xdr:col>
      <xdr:colOff>647700</xdr:colOff>
      <xdr:row>97</xdr:row>
      <xdr:rowOff>97367</xdr:rowOff>
    </xdr:to>
    <xdr:sp macro="" textlink="">
      <xdr:nvSpPr>
        <xdr:cNvPr id="311363" name="Text Box 67" hidden="1">
          <a:extLst>
            <a:ext uri="{FF2B5EF4-FFF2-40B4-BE49-F238E27FC236}">
              <a16:creationId xmlns:a16="http://schemas.microsoft.com/office/drawing/2014/main" id="{55B6E464-D1AC-2139-A6F3-6AF661CD02F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7408</xdr:colOff>
      <xdr:row>19</xdr:row>
      <xdr:rowOff>19050</xdr:rowOff>
    </xdr:to>
    <xdr:sp macro="" textlink="">
      <xdr:nvSpPr>
        <xdr:cNvPr id="311362" name="Text Box 66" hidden="1">
          <a:extLst>
            <a:ext uri="{FF2B5EF4-FFF2-40B4-BE49-F238E27FC236}">
              <a16:creationId xmlns:a16="http://schemas.microsoft.com/office/drawing/2014/main" id="{74DC6817-50C2-931B-A0CA-876CBD84377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55</xdr:row>
      <xdr:rowOff>293158</xdr:rowOff>
    </xdr:from>
    <xdr:to>
      <xdr:col>2</xdr:col>
      <xdr:colOff>685800</xdr:colOff>
      <xdr:row>59</xdr:row>
      <xdr:rowOff>74083</xdr:rowOff>
    </xdr:to>
    <xdr:sp macro="" textlink="">
      <xdr:nvSpPr>
        <xdr:cNvPr id="311361" name="Text Box 65" hidden="1">
          <a:extLst>
            <a:ext uri="{FF2B5EF4-FFF2-40B4-BE49-F238E27FC236}">
              <a16:creationId xmlns:a16="http://schemas.microsoft.com/office/drawing/2014/main" id="{FD51CE5F-133D-AE71-A5FB-DBA52475A7AA}"/>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102</xdr:row>
      <xdr:rowOff>169333</xdr:rowOff>
    </xdr:from>
    <xdr:to>
      <xdr:col>21</xdr:col>
      <xdr:colOff>685800</xdr:colOff>
      <xdr:row>111</xdr:row>
      <xdr:rowOff>144991</xdr:rowOff>
    </xdr:to>
    <xdr:sp macro="" textlink="">
      <xdr:nvSpPr>
        <xdr:cNvPr id="311360" name="Text Box 64" hidden="1">
          <a:extLst>
            <a:ext uri="{FF2B5EF4-FFF2-40B4-BE49-F238E27FC236}">
              <a16:creationId xmlns:a16="http://schemas.microsoft.com/office/drawing/2014/main" id="{37C3A1F0-8B18-06A5-80E9-4C38633D2E8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102</xdr:row>
      <xdr:rowOff>169333</xdr:rowOff>
    </xdr:from>
    <xdr:to>
      <xdr:col>25</xdr:col>
      <xdr:colOff>685800</xdr:colOff>
      <xdr:row>111</xdr:row>
      <xdr:rowOff>144991</xdr:rowOff>
    </xdr:to>
    <xdr:sp macro="" textlink="">
      <xdr:nvSpPr>
        <xdr:cNvPr id="311359" name="Text Box 63" hidden="1">
          <a:extLst>
            <a:ext uri="{FF2B5EF4-FFF2-40B4-BE49-F238E27FC236}">
              <a16:creationId xmlns:a16="http://schemas.microsoft.com/office/drawing/2014/main" id="{DFF9B17C-32E0-8C8C-FE91-47C7C45988B6}"/>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102</xdr:row>
      <xdr:rowOff>169333</xdr:rowOff>
    </xdr:from>
    <xdr:to>
      <xdr:col>29</xdr:col>
      <xdr:colOff>685800</xdr:colOff>
      <xdr:row>111</xdr:row>
      <xdr:rowOff>144991</xdr:rowOff>
    </xdr:to>
    <xdr:sp macro="" textlink="">
      <xdr:nvSpPr>
        <xdr:cNvPr id="311358" name="Text Box 62" hidden="1">
          <a:extLst>
            <a:ext uri="{FF2B5EF4-FFF2-40B4-BE49-F238E27FC236}">
              <a16:creationId xmlns:a16="http://schemas.microsoft.com/office/drawing/2014/main" id="{F6AC0DB2-D002-84B0-F6DD-48B2E5BB29B4}"/>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11357" name="Text Box 61" hidden="1">
          <a:extLst>
            <a:ext uri="{FF2B5EF4-FFF2-40B4-BE49-F238E27FC236}">
              <a16:creationId xmlns:a16="http://schemas.microsoft.com/office/drawing/2014/main" id="{7233BF75-DFDC-0F31-D7D0-9D5A091E8A8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11462" name="Text Box 166" hidden="1">
          <a:extLst>
            <a:ext uri="{FF2B5EF4-FFF2-40B4-BE49-F238E27FC236}">
              <a16:creationId xmlns:a16="http://schemas.microsoft.com/office/drawing/2014/main" id="{26C2B5F1-1CAB-026A-CBF6-5A0761ECBE19}"/>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73</xdr:row>
      <xdr:rowOff>331259</xdr:rowOff>
    </xdr:from>
    <xdr:to>
      <xdr:col>25</xdr:col>
      <xdr:colOff>57150</xdr:colOff>
      <xdr:row>73</xdr:row>
      <xdr:rowOff>331259</xdr:rowOff>
    </xdr:to>
    <xdr:sp macro="" textlink="">
      <xdr:nvSpPr>
        <xdr:cNvPr id="311463" name="Text Box 167" hidden="1">
          <a:extLst>
            <a:ext uri="{FF2B5EF4-FFF2-40B4-BE49-F238E27FC236}">
              <a16:creationId xmlns:a16="http://schemas.microsoft.com/office/drawing/2014/main" id="{12FF9D87-761C-C679-E2D7-CC360AC8D8AF}"/>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98</xdr:row>
      <xdr:rowOff>159808</xdr:rowOff>
    </xdr:from>
    <xdr:to>
      <xdr:col>8</xdr:col>
      <xdr:colOff>228600</xdr:colOff>
      <xdr:row>98</xdr:row>
      <xdr:rowOff>159808</xdr:rowOff>
    </xdr:to>
    <xdr:sp macro="" textlink="">
      <xdr:nvSpPr>
        <xdr:cNvPr id="373796" name="Text Box 36" hidden="1">
          <a:extLst>
            <a:ext uri="{FF2B5EF4-FFF2-40B4-BE49-F238E27FC236}">
              <a16:creationId xmlns:a16="http://schemas.microsoft.com/office/drawing/2014/main" id="{01B075CB-82C8-1487-7E4C-2FF17010EF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98</xdr:row>
      <xdr:rowOff>159808</xdr:rowOff>
    </xdr:from>
    <xdr:to>
      <xdr:col>11</xdr:col>
      <xdr:colOff>190500</xdr:colOff>
      <xdr:row>98</xdr:row>
      <xdr:rowOff>159808</xdr:rowOff>
    </xdr:to>
    <xdr:sp macro="" textlink="">
      <xdr:nvSpPr>
        <xdr:cNvPr id="373795" name="Text Box 35" hidden="1">
          <a:extLst>
            <a:ext uri="{FF2B5EF4-FFF2-40B4-BE49-F238E27FC236}">
              <a16:creationId xmlns:a16="http://schemas.microsoft.com/office/drawing/2014/main" id="{ECFC881A-8224-D4E1-AC2B-F113FC49721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33</xdr:row>
      <xdr:rowOff>342900</xdr:rowOff>
    </xdr:from>
    <xdr:to>
      <xdr:col>17</xdr:col>
      <xdr:colOff>533400</xdr:colOff>
      <xdr:row>33</xdr:row>
      <xdr:rowOff>342900</xdr:rowOff>
    </xdr:to>
    <xdr:sp macro="" textlink="">
      <xdr:nvSpPr>
        <xdr:cNvPr id="373794" name="Text Box 34" hidden="1">
          <a:extLst>
            <a:ext uri="{FF2B5EF4-FFF2-40B4-BE49-F238E27FC236}">
              <a16:creationId xmlns:a16="http://schemas.microsoft.com/office/drawing/2014/main" id="{A95512E3-CA1A-7B83-E82E-E846E26D3257}"/>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32</xdr:row>
      <xdr:rowOff>342900</xdr:rowOff>
    </xdr:from>
    <xdr:to>
      <xdr:col>17</xdr:col>
      <xdr:colOff>533400</xdr:colOff>
      <xdr:row>33</xdr:row>
      <xdr:rowOff>342900</xdr:rowOff>
    </xdr:to>
    <xdr:sp macro="" textlink="">
      <xdr:nvSpPr>
        <xdr:cNvPr id="373793" name="Text Box 33" hidden="1">
          <a:extLst>
            <a:ext uri="{FF2B5EF4-FFF2-40B4-BE49-F238E27FC236}">
              <a16:creationId xmlns:a16="http://schemas.microsoft.com/office/drawing/2014/main" id="{8D01ACC3-DA51-4E7E-35A6-A307DA06228F}"/>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92" name="Text Box 32" hidden="1">
          <a:extLst>
            <a:ext uri="{FF2B5EF4-FFF2-40B4-BE49-F238E27FC236}">
              <a16:creationId xmlns:a16="http://schemas.microsoft.com/office/drawing/2014/main" id="{B3E3716D-5AFE-F955-6D4D-E2F7D2742585}"/>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91" name="Text Box 31" hidden="1">
          <a:extLst>
            <a:ext uri="{FF2B5EF4-FFF2-40B4-BE49-F238E27FC236}">
              <a16:creationId xmlns:a16="http://schemas.microsoft.com/office/drawing/2014/main" id="{16BE1C49-4922-3209-1F59-7E91E30914B8}"/>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188</xdr:row>
      <xdr:rowOff>87841</xdr:rowOff>
    </xdr:from>
    <xdr:to>
      <xdr:col>1</xdr:col>
      <xdr:colOff>4724400</xdr:colOff>
      <xdr:row>188</xdr:row>
      <xdr:rowOff>144991</xdr:rowOff>
    </xdr:to>
    <xdr:sp macro="" textlink="">
      <xdr:nvSpPr>
        <xdr:cNvPr id="373790" name="Text Box 30" hidden="1">
          <a:extLst>
            <a:ext uri="{FF2B5EF4-FFF2-40B4-BE49-F238E27FC236}">
              <a16:creationId xmlns:a16="http://schemas.microsoft.com/office/drawing/2014/main" id="{BE91FFD7-E2DB-F547-0BBE-F3773D869936}"/>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94</xdr:row>
      <xdr:rowOff>68792</xdr:rowOff>
    </xdr:from>
    <xdr:to>
      <xdr:col>20</xdr:col>
      <xdr:colOff>647700</xdr:colOff>
      <xdr:row>97</xdr:row>
      <xdr:rowOff>97367</xdr:rowOff>
    </xdr:to>
    <xdr:sp macro="" textlink="">
      <xdr:nvSpPr>
        <xdr:cNvPr id="373789" name="Text Box 29" hidden="1">
          <a:extLst>
            <a:ext uri="{FF2B5EF4-FFF2-40B4-BE49-F238E27FC236}">
              <a16:creationId xmlns:a16="http://schemas.microsoft.com/office/drawing/2014/main" id="{4B4CF67A-29E4-2C3E-8C18-0628FB7154D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94</xdr:row>
      <xdr:rowOff>68792</xdr:rowOff>
    </xdr:from>
    <xdr:to>
      <xdr:col>24</xdr:col>
      <xdr:colOff>647700</xdr:colOff>
      <xdr:row>97</xdr:row>
      <xdr:rowOff>97367</xdr:rowOff>
    </xdr:to>
    <xdr:sp macro="" textlink="">
      <xdr:nvSpPr>
        <xdr:cNvPr id="373788" name="Text Box 28" hidden="1">
          <a:extLst>
            <a:ext uri="{FF2B5EF4-FFF2-40B4-BE49-F238E27FC236}">
              <a16:creationId xmlns:a16="http://schemas.microsoft.com/office/drawing/2014/main" id="{7567E21E-F767-4D69-7410-484F60F758CE}"/>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94</xdr:row>
      <xdr:rowOff>68792</xdr:rowOff>
    </xdr:from>
    <xdr:to>
      <xdr:col>28</xdr:col>
      <xdr:colOff>647700</xdr:colOff>
      <xdr:row>97</xdr:row>
      <xdr:rowOff>97367</xdr:rowOff>
    </xdr:to>
    <xdr:sp macro="" textlink="">
      <xdr:nvSpPr>
        <xdr:cNvPr id="373787" name="Text Box 27" hidden="1">
          <a:extLst>
            <a:ext uri="{FF2B5EF4-FFF2-40B4-BE49-F238E27FC236}">
              <a16:creationId xmlns:a16="http://schemas.microsoft.com/office/drawing/2014/main" id="{675E3984-E4D0-957C-729F-8794E26FBEA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7408</xdr:colOff>
      <xdr:row>19</xdr:row>
      <xdr:rowOff>19050</xdr:rowOff>
    </xdr:to>
    <xdr:sp macro="" textlink="">
      <xdr:nvSpPr>
        <xdr:cNvPr id="373786" name="Text Box 26" hidden="1">
          <a:extLst>
            <a:ext uri="{FF2B5EF4-FFF2-40B4-BE49-F238E27FC236}">
              <a16:creationId xmlns:a16="http://schemas.microsoft.com/office/drawing/2014/main" id="{70B8B27E-0BD0-61F5-1C56-E5266AC793B2}"/>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55</xdr:row>
      <xdr:rowOff>293158</xdr:rowOff>
    </xdr:from>
    <xdr:to>
      <xdr:col>2</xdr:col>
      <xdr:colOff>685800</xdr:colOff>
      <xdr:row>59</xdr:row>
      <xdr:rowOff>74083</xdr:rowOff>
    </xdr:to>
    <xdr:sp macro="" textlink="">
      <xdr:nvSpPr>
        <xdr:cNvPr id="373785" name="Text Box 25" hidden="1">
          <a:extLst>
            <a:ext uri="{FF2B5EF4-FFF2-40B4-BE49-F238E27FC236}">
              <a16:creationId xmlns:a16="http://schemas.microsoft.com/office/drawing/2014/main" id="{E2F2E485-943D-568E-CEE8-0801B1B27062}"/>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102</xdr:row>
      <xdr:rowOff>169333</xdr:rowOff>
    </xdr:from>
    <xdr:to>
      <xdr:col>21</xdr:col>
      <xdr:colOff>685800</xdr:colOff>
      <xdr:row>111</xdr:row>
      <xdr:rowOff>144991</xdr:rowOff>
    </xdr:to>
    <xdr:sp macro="" textlink="">
      <xdr:nvSpPr>
        <xdr:cNvPr id="373784" name="Text Box 24" hidden="1">
          <a:extLst>
            <a:ext uri="{FF2B5EF4-FFF2-40B4-BE49-F238E27FC236}">
              <a16:creationId xmlns:a16="http://schemas.microsoft.com/office/drawing/2014/main" id="{45B7B390-3D7D-7C1C-541C-4A2671477C3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102</xdr:row>
      <xdr:rowOff>169333</xdr:rowOff>
    </xdr:from>
    <xdr:to>
      <xdr:col>25</xdr:col>
      <xdr:colOff>685800</xdr:colOff>
      <xdr:row>111</xdr:row>
      <xdr:rowOff>144991</xdr:rowOff>
    </xdr:to>
    <xdr:sp macro="" textlink="">
      <xdr:nvSpPr>
        <xdr:cNvPr id="373783" name="Text Box 23" hidden="1">
          <a:extLst>
            <a:ext uri="{FF2B5EF4-FFF2-40B4-BE49-F238E27FC236}">
              <a16:creationId xmlns:a16="http://schemas.microsoft.com/office/drawing/2014/main" id="{B0BCF35C-18D0-F523-7100-F4C64A063F0A}"/>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102</xdr:row>
      <xdr:rowOff>169333</xdr:rowOff>
    </xdr:from>
    <xdr:to>
      <xdr:col>29</xdr:col>
      <xdr:colOff>685800</xdr:colOff>
      <xdr:row>111</xdr:row>
      <xdr:rowOff>144991</xdr:rowOff>
    </xdr:to>
    <xdr:sp macro="" textlink="">
      <xdr:nvSpPr>
        <xdr:cNvPr id="373782" name="Text Box 22" hidden="1">
          <a:extLst>
            <a:ext uri="{FF2B5EF4-FFF2-40B4-BE49-F238E27FC236}">
              <a16:creationId xmlns:a16="http://schemas.microsoft.com/office/drawing/2014/main" id="{BA0A4168-0EC3-0521-A812-093E8DD0543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81" name="Text Box 21" hidden="1">
          <a:extLst>
            <a:ext uri="{FF2B5EF4-FFF2-40B4-BE49-F238E27FC236}">
              <a16:creationId xmlns:a16="http://schemas.microsoft.com/office/drawing/2014/main" id="{C3FE5D16-95D2-6883-D718-7902A104F3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80" name="Text Box 20" hidden="1">
          <a:extLst>
            <a:ext uri="{FF2B5EF4-FFF2-40B4-BE49-F238E27FC236}">
              <a16:creationId xmlns:a16="http://schemas.microsoft.com/office/drawing/2014/main" id="{7FBA0935-3957-360E-100D-E69413F62DC0}"/>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73</xdr:row>
      <xdr:rowOff>331259</xdr:rowOff>
    </xdr:from>
    <xdr:to>
      <xdr:col>25</xdr:col>
      <xdr:colOff>57150</xdr:colOff>
      <xdr:row>73</xdr:row>
      <xdr:rowOff>331259</xdr:rowOff>
    </xdr:to>
    <xdr:sp macro="" textlink="">
      <xdr:nvSpPr>
        <xdr:cNvPr id="373779" name="Text Box 19" hidden="1">
          <a:extLst>
            <a:ext uri="{FF2B5EF4-FFF2-40B4-BE49-F238E27FC236}">
              <a16:creationId xmlns:a16="http://schemas.microsoft.com/office/drawing/2014/main" id="{AB3CCF69-2326-63F9-79D4-49373BB2AEA3}"/>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98</xdr:row>
      <xdr:rowOff>159808</xdr:rowOff>
    </xdr:from>
    <xdr:to>
      <xdr:col>8</xdr:col>
      <xdr:colOff>228600</xdr:colOff>
      <xdr:row>98</xdr:row>
      <xdr:rowOff>159808</xdr:rowOff>
    </xdr:to>
    <xdr:sp macro="" textlink="">
      <xdr:nvSpPr>
        <xdr:cNvPr id="373778" name="Text Box 18" hidden="1">
          <a:extLst>
            <a:ext uri="{FF2B5EF4-FFF2-40B4-BE49-F238E27FC236}">
              <a16:creationId xmlns:a16="http://schemas.microsoft.com/office/drawing/2014/main" id="{CB07D0A9-62E6-1A8E-A56A-0F42100172CF}"/>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98</xdr:row>
      <xdr:rowOff>159808</xdr:rowOff>
    </xdr:from>
    <xdr:to>
      <xdr:col>11</xdr:col>
      <xdr:colOff>190500</xdr:colOff>
      <xdr:row>98</xdr:row>
      <xdr:rowOff>159808</xdr:rowOff>
    </xdr:to>
    <xdr:sp macro="" textlink="">
      <xdr:nvSpPr>
        <xdr:cNvPr id="373777" name="Text Box 17" hidden="1">
          <a:extLst>
            <a:ext uri="{FF2B5EF4-FFF2-40B4-BE49-F238E27FC236}">
              <a16:creationId xmlns:a16="http://schemas.microsoft.com/office/drawing/2014/main" id="{1756DB6F-BC83-0A9B-01A5-3E7167DBBA09}"/>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33</xdr:row>
      <xdr:rowOff>342900</xdr:rowOff>
    </xdr:from>
    <xdr:to>
      <xdr:col>17</xdr:col>
      <xdr:colOff>533400</xdr:colOff>
      <xdr:row>33</xdr:row>
      <xdr:rowOff>342900</xdr:rowOff>
    </xdr:to>
    <xdr:sp macro="" textlink="">
      <xdr:nvSpPr>
        <xdr:cNvPr id="373776" name="Text Box 16" hidden="1">
          <a:extLst>
            <a:ext uri="{FF2B5EF4-FFF2-40B4-BE49-F238E27FC236}">
              <a16:creationId xmlns:a16="http://schemas.microsoft.com/office/drawing/2014/main" id="{E154357C-2B57-3116-ABE8-BF78AB0138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32</xdr:row>
      <xdr:rowOff>342900</xdr:rowOff>
    </xdr:from>
    <xdr:to>
      <xdr:col>17</xdr:col>
      <xdr:colOff>533400</xdr:colOff>
      <xdr:row>33</xdr:row>
      <xdr:rowOff>342900</xdr:rowOff>
    </xdr:to>
    <xdr:sp macro="" textlink="">
      <xdr:nvSpPr>
        <xdr:cNvPr id="373775" name="Text Box 15" hidden="1">
          <a:extLst>
            <a:ext uri="{FF2B5EF4-FFF2-40B4-BE49-F238E27FC236}">
              <a16:creationId xmlns:a16="http://schemas.microsoft.com/office/drawing/2014/main" id="{08CCE737-7916-B7E1-A8CC-C3529B51EE0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74" name="Text Box 14" hidden="1">
          <a:extLst>
            <a:ext uri="{FF2B5EF4-FFF2-40B4-BE49-F238E27FC236}">
              <a16:creationId xmlns:a16="http://schemas.microsoft.com/office/drawing/2014/main" id="{16917201-D42F-ABED-B1B9-532FDE124E8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73" name="Text Box 13" hidden="1">
          <a:extLst>
            <a:ext uri="{FF2B5EF4-FFF2-40B4-BE49-F238E27FC236}">
              <a16:creationId xmlns:a16="http://schemas.microsoft.com/office/drawing/2014/main" id="{EEDC3ED1-F895-BC3F-4D5A-15F4B2C44BD1}"/>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188</xdr:row>
      <xdr:rowOff>87841</xdr:rowOff>
    </xdr:from>
    <xdr:to>
      <xdr:col>1</xdr:col>
      <xdr:colOff>4724400</xdr:colOff>
      <xdr:row>188</xdr:row>
      <xdr:rowOff>144991</xdr:rowOff>
    </xdr:to>
    <xdr:sp macro="" textlink="">
      <xdr:nvSpPr>
        <xdr:cNvPr id="373772" name="Text Box 12" hidden="1">
          <a:extLst>
            <a:ext uri="{FF2B5EF4-FFF2-40B4-BE49-F238E27FC236}">
              <a16:creationId xmlns:a16="http://schemas.microsoft.com/office/drawing/2014/main" id="{B4B16BBC-87A3-53B7-90C8-C6901EE2192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94</xdr:row>
      <xdr:rowOff>68792</xdr:rowOff>
    </xdr:from>
    <xdr:to>
      <xdr:col>20</xdr:col>
      <xdr:colOff>647700</xdr:colOff>
      <xdr:row>97</xdr:row>
      <xdr:rowOff>97367</xdr:rowOff>
    </xdr:to>
    <xdr:sp macro="" textlink="">
      <xdr:nvSpPr>
        <xdr:cNvPr id="373771" name="Text Box 11" hidden="1">
          <a:extLst>
            <a:ext uri="{FF2B5EF4-FFF2-40B4-BE49-F238E27FC236}">
              <a16:creationId xmlns:a16="http://schemas.microsoft.com/office/drawing/2014/main" id="{BCFFE3A6-1F5E-5772-2A5F-55325DAE8C9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94</xdr:row>
      <xdr:rowOff>68792</xdr:rowOff>
    </xdr:from>
    <xdr:to>
      <xdr:col>24</xdr:col>
      <xdr:colOff>647700</xdr:colOff>
      <xdr:row>97</xdr:row>
      <xdr:rowOff>97367</xdr:rowOff>
    </xdr:to>
    <xdr:sp macro="" textlink="">
      <xdr:nvSpPr>
        <xdr:cNvPr id="373770" name="Text Box 10" hidden="1">
          <a:extLst>
            <a:ext uri="{FF2B5EF4-FFF2-40B4-BE49-F238E27FC236}">
              <a16:creationId xmlns:a16="http://schemas.microsoft.com/office/drawing/2014/main" id="{F99ACA9D-C4B6-B3EA-41A8-93DE1C2A1D26}"/>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94</xdr:row>
      <xdr:rowOff>68792</xdr:rowOff>
    </xdr:from>
    <xdr:to>
      <xdr:col>28</xdr:col>
      <xdr:colOff>647700</xdr:colOff>
      <xdr:row>97</xdr:row>
      <xdr:rowOff>97367</xdr:rowOff>
    </xdr:to>
    <xdr:sp macro="" textlink="">
      <xdr:nvSpPr>
        <xdr:cNvPr id="373769" name="Text Box 9" hidden="1">
          <a:extLst>
            <a:ext uri="{FF2B5EF4-FFF2-40B4-BE49-F238E27FC236}">
              <a16:creationId xmlns:a16="http://schemas.microsoft.com/office/drawing/2014/main" id="{8DF10D6B-7CAD-C4AB-0BD3-25DA029B4C9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7408</xdr:colOff>
      <xdr:row>19</xdr:row>
      <xdr:rowOff>19050</xdr:rowOff>
    </xdr:to>
    <xdr:sp macro="" textlink="">
      <xdr:nvSpPr>
        <xdr:cNvPr id="373768" name="Text Box 8" hidden="1">
          <a:extLst>
            <a:ext uri="{FF2B5EF4-FFF2-40B4-BE49-F238E27FC236}">
              <a16:creationId xmlns:a16="http://schemas.microsoft.com/office/drawing/2014/main" id="{4FCD7BB7-6E43-44C6-8CFC-9F0FD59854C9}"/>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55</xdr:row>
      <xdr:rowOff>293158</xdr:rowOff>
    </xdr:from>
    <xdr:to>
      <xdr:col>2</xdr:col>
      <xdr:colOff>685800</xdr:colOff>
      <xdr:row>59</xdr:row>
      <xdr:rowOff>74083</xdr:rowOff>
    </xdr:to>
    <xdr:sp macro="" textlink="">
      <xdr:nvSpPr>
        <xdr:cNvPr id="373767" name="Text Box 7" hidden="1">
          <a:extLst>
            <a:ext uri="{FF2B5EF4-FFF2-40B4-BE49-F238E27FC236}">
              <a16:creationId xmlns:a16="http://schemas.microsoft.com/office/drawing/2014/main" id="{A432D465-4FCC-2F87-05E1-69C98E2491BC}"/>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102</xdr:row>
      <xdr:rowOff>169333</xdr:rowOff>
    </xdr:from>
    <xdr:to>
      <xdr:col>21</xdr:col>
      <xdr:colOff>685800</xdr:colOff>
      <xdr:row>111</xdr:row>
      <xdr:rowOff>144991</xdr:rowOff>
    </xdr:to>
    <xdr:sp macro="" textlink="">
      <xdr:nvSpPr>
        <xdr:cNvPr id="373766" name="Text Box 6" hidden="1">
          <a:extLst>
            <a:ext uri="{FF2B5EF4-FFF2-40B4-BE49-F238E27FC236}">
              <a16:creationId xmlns:a16="http://schemas.microsoft.com/office/drawing/2014/main" id="{6D8A2B65-23BA-5542-5D28-3C75AC6A222A}"/>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102</xdr:row>
      <xdr:rowOff>169333</xdr:rowOff>
    </xdr:from>
    <xdr:to>
      <xdr:col>25</xdr:col>
      <xdr:colOff>685800</xdr:colOff>
      <xdr:row>111</xdr:row>
      <xdr:rowOff>144991</xdr:rowOff>
    </xdr:to>
    <xdr:sp macro="" textlink="">
      <xdr:nvSpPr>
        <xdr:cNvPr id="373765" name="Text Box 5" hidden="1">
          <a:extLst>
            <a:ext uri="{FF2B5EF4-FFF2-40B4-BE49-F238E27FC236}">
              <a16:creationId xmlns:a16="http://schemas.microsoft.com/office/drawing/2014/main" id="{791D9452-48DA-72E1-1241-FA3F0D849708}"/>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102</xdr:row>
      <xdr:rowOff>169333</xdr:rowOff>
    </xdr:from>
    <xdr:to>
      <xdr:col>29</xdr:col>
      <xdr:colOff>685800</xdr:colOff>
      <xdr:row>111</xdr:row>
      <xdr:rowOff>144991</xdr:rowOff>
    </xdr:to>
    <xdr:sp macro="" textlink="">
      <xdr:nvSpPr>
        <xdr:cNvPr id="373764" name="Text Box 4" hidden="1">
          <a:extLst>
            <a:ext uri="{FF2B5EF4-FFF2-40B4-BE49-F238E27FC236}">
              <a16:creationId xmlns:a16="http://schemas.microsoft.com/office/drawing/2014/main" id="{DA18D6E2-6B83-4879-7976-9419D4C88F7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63" name="Text Box 3" hidden="1">
          <a:extLst>
            <a:ext uri="{FF2B5EF4-FFF2-40B4-BE49-F238E27FC236}">
              <a16:creationId xmlns:a16="http://schemas.microsoft.com/office/drawing/2014/main" id="{32EC25D1-5A18-2F1D-4582-3368925B656C}"/>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62" name="Text Box 2" hidden="1">
          <a:extLst>
            <a:ext uri="{FF2B5EF4-FFF2-40B4-BE49-F238E27FC236}">
              <a16:creationId xmlns:a16="http://schemas.microsoft.com/office/drawing/2014/main" id="{08FF46CA-EF65-63B0-68EA-4A87434F58EC}"/>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73</xdr:row>
      <xdr:rowOff>331259</xdr:rowOff>
    </xdr:from>
    <xdr:to>
      <xdr:col>25</xdr:col>
      <xdr:colOff>57150</xdr:colOff>
      <xdr:row>73</xdr:row>
      <xdr:rowOff>331259</xdr:rowOff>
    </xdr:to>
    <xdr:sp macro="" textlink="">
      <xdr:nvSpPr>
        <xdr:cNvPr id="373761" name="Text Box 1" hidden="1">
          <a:extLst>
            <a:ext uri="{FF2B5EF4-FFF2-40B4-BE49-F238E27FC236}">
              <a16:creationId xmlns:a16="http://schemas.microsoft.com/office/drawing/2014/main" id="{38D9F9B3-9E75-A49B-224D-BD71F8BA6521}"/>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98</xdr:row>
      <xdr:rowOff>159808</xdr:rowOff>
    </xdr:from>
    <xdr:to>
      <xdr:col>8</xdr:col>
      <xdr:colOff>228600</xdr:colOff>
      <xdr:row>98</xdr:row>
      <xdr:rowOff>159808</xdr:rowOff>
    </xdr:to>
    <xdr:sp macro="" textlink="">
      <xdr:nvSpPr>
        <xdr:cNvPr id="373814" name="Text Box 54" hidden="1">
          <a:extLst>
            <a:ext uri="{FF2B5EF4-FFF2-40B4-BE49-F238E27FC236}">
              <a16:creationId xmlns:a16="http://schemas.microsoft.com/office/drawing/2014/main" id="{DF4E1259-9E13-2893-54E4-ECB2C862FBA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98</xdr:row>
      <xdr:rowOff>159808</xdr:rowOff>
    </xdr:from>
    <xdr:to>
      <xdr:col>11</xdr:col>
      <xdr:colOff>190500</xdr:colOff>
      <xdr:row>98</xdr:row>
      <xdr:rowOff>159808</xdr:rowOff>
    </xdr:to>
    <xdr:sp macro="" textlink="">
      <xdr:nvSpPr>
        <xdr:cNvPr id="373813" name="Text Box 53" hidden="1">
          <a:extLst>
            <a:ext uri="{FF2B5EF4-FFF2-40B4-BE49-F238E27FC236}">
              <a16:creationId xmlns:a16="http://schemas.microsoft.com/office/drawing/2014/main" id="{64FE10EE-8ED4-99CD-E0A0-5C3FA8B0DA6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33</xdr:row>
      <xdr:rowOff>342900</xdr:rowOff>
    </xdr:from>
    <xdr:to>
      <xdr:col>17</xdr:col>
      <xdr:colOff>533400</xdr:colOff>
      <xdr:row>33</xdr:row>
      <xdr:rowOff>342900</xdr:rowOff>
    </xdr:to>
    <xdr:sp macro="" textlink="">
      <xdr:nvSpPr>
        <xdr:cNvPr id="373812" name="Text Box 52" hidden="1">
          <a:extLst>
            <a:ext uri="{FF2B5EF4-FFF2-40B4-BE49-F238E27FC236}">
              <a16:creationId xmlns:a16="http://schemas.microsoft.com/office/drawing/2014/main" id="{8595A315-7620-2551-BEBD-3E0AAF6D68D2}"/>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32</xdr:row>
      <xdr:rowOff>342900</xdr:rowOff>
    </xdr:from>
    <xdr:to>
      <xdr:col>17</xdr:col>
      <xdr:colOff>533400</xdr:colOff>
      <xdr:row>33</xdr:row>
      <xdr:rowOff>342900</xdr:rowOff>
    </xdr:to>
    <xdr:sp macro="" textlink="">
      <xdr:nvSpPr>
        <xdr:cNvPr id="373811" name="Text Box 51" hidden="1">
          <a:extLst>
            <a:ext uri="{FF2B5EF4-FFF2-40B4-BE49-F238E27FC236}">
              <a16:creationId xmlns:a16="http://schemas.microsoft.com/office/drawing/2014/main" id="{A33A20A1-6429-E9D1-787F-8BBBB448A8B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10" name="Text Box 50" hidden="1">
          <a:extLst>
            <a:ext uri="{FF2B5EF4-FFF2-40B4-BE49-F238E27FC236}">
              <a16:creationId xmlns:a16="http://schemas.microsoft.com/office/drawing/2014/main" id="{8CFD6D27-D417-EDF4-0CAF-47FCD4FEB752}"/>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09" name="Text Box 49" hidden="1">
          <a:extLst>
            <a:ext uri="{FF2B5EF4-FFF2-40B4-BE49-F238E27FC236}">
              <a16:creationId xmlns:a16="http://schemas.microsoft.com/office/drawing/2014/main" id="{DF5CEA45-3DE9-65E4-B8F5-7E27757F41C7}"/>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188</xdr:row>
      <xdr:rowOff>87841</xdr:rowOff>
    </xdr:from>
    <xdr:to>
      <xdr:col>1</xdr:col>
      <xdr:colOff>4724400</xdr:colOff>
      <xdr:row>188</xdr:row>
      <xdr:rowOff>144991</xdr:rowOff>
    </xdr:to>
    <xdr:sp macro="" textlink="">
      <xdr:nvSpPr>
        <xdr:cNvPr id="373808" name="Text Box 48" hidden="1">
          <a:extLst>
            <a:ext uri="{FF2B5EF4-FFF2-40B4-BE49-F238E27FC236}">
              <a16:creationId xmlns:a16="http://schemas.microsoft.com/office/drawing/2014/main" id="{F8545C7F-5BBB-90FE-D484-EFD00FC5D30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94</xdr:row>
      <xdr:rowOff>68792</xdr:rowOff>
    </xdr:from>
    <xdr:to>
      <xdr:col>20</xdr:col>
      <xdr:colOff>647700</xdr:colOff>
      <xdr:row>97</xdr:row>
      <xdr:rowOff>97367</xdr:rowOff>
    </xdr:to>
    <xdr:sp macro="" textlink="">
      <xdr:nvSpPr>
        <xdr:cNvPr id="373807" name="Text Box 47" hidden="1">
          <a:extLst>
            <a:ext uri="{FF2B5EF4-FFF2-40B4-BE49-F238E27FC236}">
              <a16:creationId xmlns:a16="http://schemas.microsoft.com/office/drawing/2014/main" id="{92DD7BC1-057A-101F-2F93-E679635EFFC0}"/>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94</xdr:row>
      <xdr:rowOff>68792</xdr:rowOff>
    </xdr:from>
    <xdr:to>
      <xdr:col>24</xdr:col>
      <xdr:colOff>647700</xdr:colOff>
      <xdr:row>97</xdr:row>
      <xdr:rowOff>97367</xdr:rowOff>
    </xdr:to>
    <xdr:sp macro="" textlink="">
      <xdr:nvSpPr>
        <xdr:cNvPr id="373806" name="Text Box 46" hidden="1">
          <a:extLst>
            <a:ext uri="{FF2B5EF4-FFF2-40B4-BE49-F238E27FC236}">
              <a16:creationId xmlns:a16="http://schemas.microsoft.com/office/drawing/2014/main" id="{B2579017-7FB3-5A9E-FA72-9AB199E13C8D}"/>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94</xdr:row>
      <xdr:rowOff>68792</xdr:rowOff>
    </xdr:from>
    <xdr:to>
      <xdr:col>28</xdr:col>
      <xdr:colOff>647700</xdr:colOff>
      <xdr:row>97</xdr:row>
      <xdr:rowOff>97367</xdr:rowOff>
    </xdr:to>
    <xdr:sp macro="" textlink="">
      <xdr:nvSpPr>
        <xdr:cNvPr id="373805" name="Text Box 45" hidden="1">
          <a:extLst>
            <a:ext uri="{FF2B5EF4-FFF2-40B4-BE49-F238E27FC236}">
              <a16:creationId xmlns:a16="http://schemas.microsoft.com/office/drawing/2014/main" id="{BA1CFF92-B0E0-CE4A-1E43-6590D0B9102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7408</xdr:colOff>
      <xdr:row>19</xdr:row>
      <xdr:rowOff>19050</xdr:rowOff>
    </xdr:to>
    <xdr:sp macro="" textlink="">
      <xdr:nvSpPr>
        <xdr:cNvPr id="373804" name="Text Box 44" hidden="1">
          <a:extLst>
            <a:ext uri="{FF2B5EF4-FFF2-40B4-BE49-F238E27FC236}">
              <a16:creationId xmlns:a16="http://schemas.microsoft.com/office/drawing/2014/main" id="{99D35677-4ACD-B619-F86D-FA09D18924FC}"/>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55</xdr:row>
      <xdr:rowOff>293158</xdr:rowOff>
    </xdr:from>
    <xdr:to>
      <xdr:col>2</xdr:col>
      <xdr:colOff>685800</xdr:colOff>
      <xdr:row>59</xdr:row>
      <xdr:rowOff>74083</xdr:rowOff>
    </xdr:to>
    <xdr:sp macro="" textlink="">
      <xdr:nvSpPr>
        <xdr:cNvPr id="373803" name="Text Box 43" hidden="1">
          <a:extLst>
            <a:ext uri="{FF2B5EF4-FFF2-40B4-BE49-F238E27FC236}">
              <a16:creationId xmlns:a16="http://schemas.microsoft.com/office/drawing/2014/main" id="{F35D0725-FA27-EA51-CBF2-780231D55848}"/>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102</xdr:row>
      <xdr:rowOff>169333</xdr:rowOff>
    </xdr:from>
    <xdr:to>
      <xdr:col>21</xdr:col>
      <xdr:colOff>685800</xdr:colOff>
      <xdr:row>111</xdr:row>
      <xdr:rowOff>144991</xdr:rowOff>
    </xdr:to>
    <xdr:sp macro="" textlink="">
      <xdr:nvSpPr>
        <xdr:cNvPr id="373802" name="Text Box 42" hidden="1">
          <a:extLst>
            <a:ext uri="{FF2B5EF4-FFF2-40B4-BE49-F238E27FC236}">
              <a16:creationId xmlns:a16="http://schemas.microsoft.com/office/drawing/2014/main" id="{AE3EC61B-CC32-9FDC-3ED9-A6A8872AF479}"/>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102</xdr:row>
      <xdr:rowOff>169333</xdr:rowOff>
    </xdr:from>
    <xdr:to>
      <xdr:col>25</xdr:col>
      <xdr:colOff>685800</xdr:colOff>
      <xdr:row>111</xdr:row>
      <xdr:rowOff>144991</xdr:rowOff>
    </xdr:to>
    <xdr:sp macro="" textlink="">
      <xdr:nvSpPr>
        <xdr:cNvPr id="373801" name="Text Box 41" hidden="1">
          <a:extLst>
            <a:ext uri="{FF2B5EF4-FFF2-40B4-BE49-F238E27FC236}">
              <a16:creationId xmlns:a16="http://schemas.microsoft.com/office/drawing/2014/main" id="{6C35BEFE-AED4-4A69-6FDF-BCD9352CF819}"/>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102</xdr:row>
      <xdr:rowOff>169333</xdr:rowOff>
    </xdr:from>
    <xdr:to>
      <xdr:col>29</xdr:col>
      <xdr:colOff>685800</xdr:colOff>
      <xdr:row>111</xdr:row>
      <xdr:rowOff>144991</xdr:rowOff>
    </xdr:to>
    <xdr:sp macro="" textlink="">
      <xdr:nvSpPr>
        <xdr:cNvPr id="373800" name="Text Box 40" hidden="1">
          <a:extLst>
            <a:ext uri="{FF2B5EF4-FFF2-40B4-BE49-F238E27FC236}">
              <a16:creationId xmlns:a16="http://schemas.microsoft.com/office/drawing/2014/main" id="{8B424B35-60D5-23DB-C48C-07639561DC32}"/>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99" name="Text Box 39" hidden="1">
          <a:extLst>
            <a:ext uri="{FF2B5EF4-FFF2-40B4-BE49-F238E27FC236}">
              <a16:creationId xmlns:a16="http://schemas.microsoft.com/office/drawing/2014/main" id="{BFC54BCC-52A0-9859-8467-21CC9250CF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98" name="Text Box 38" hidden="1">
          <a:extLst>
            <a:ext uri="{FF2B5EF4-FFF2-40B4-BE49-F238E27FC236}">
              <a16:creationId xmlns:a16="http://schemas.microsoft.com/office/drawing/2014/main" id="{C8F17C7C-7177-2351-D6E6-AF9FAF8FE493}"/>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73</xdr:row>
      <xdr:rowOff>331259</xdr:rowOff>
    </xdr:from>
    <xdr:to>
      <xdr:col>25</xdr:col>
      <xdr:colOff>57150</xdr:colOff>
      <xdr:row>73</xdr:row>
      <xdr:rowOff>331259</xdr:rowOff>
    </xdr:to>
    <xdr:sp macro="" textlink="">
      <xdr:nvSpPr>
        <xdr:cNvPr id="373797" name="Text Box 37" hidden="1">
          <a:extLst>
            <a:ext uri="{FF2B5EF4-FFF2-40B4-BE49-F238E27FC236}">
              <a16:creationId xmlns:a16="http://schemas.microsoft.com/office/drawing/2014/main" id="{61F7FC0D-3551-1250-7183-76E350F8491B}"/>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98</xdr:row>
      <xdr:rowOff>159808</xdr:rowOff>
    </xdr:from>
    <xdr:to>
      <xdr:col>8</xdr:col>
      <xdr:colOff>228600</xdr:colOff>
      <xdr:row>98</xdr:row>
      <xdr:rowOff>159808</xdr:rowOff>
    </xdr:to>
    <xdr:sp macro="" textlink="">
      <xdr:nvSpPr>
        <xdr:cNvPr id="373832" name="Text Box 72" hidden="1">
          <a:extLst>
            <a:ext uri="{FF2B5EF4-FFF2-40B4-BE49-F238E27FC236}">
              <a16:creationId xmlns:a16="http://schemas.microsoft.com/office/drawing/2014/main" id="{0FB42A1A-66AB-E895-CAC8-28F048047309}"/>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98</xdr:row>
      <xdr:rowOff>159808</xdr:rowOff>
    </xdr:from>
    <xdr:to>
      <xdr:col>11</xdr:col>
      <xdr:colOff>190500</xdr:colOff>
      <xdr:row>98</xdr:row>
      <xdr:rowOff>159808</xdr:rowOff>
    </xdr:to>
    <xdr:sp macro="" textlink="">
      <xdr:nvSpPr>
        <xdr:cNvPr id="373831" name="Text Box 71" hidden="1">
          <a:extLst>
            <a:ext uri="{FF2B5EF4-FFF2-40B4-BE49-F238E27FC236}">
              <a16:creationId xmlns:a16="http://schemas.microsoft.com/office/drawing/2014/main" id="{E797BDB8-C2E7-CD07-7630-B0A50CEDEEF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33</xdr:row>
      <xdr:rowOff>342900</xdr:rowOff>
    </xdr:from>
    <xdr:to>
      <xdr:col>17</xdr:col>
      <xdr:colOff>533400</xdr:colOff>
      <xdr:row>33</xdr:row>
      <xdr:rowOff>342900</xdr:rowOff>
    </xdr:to>
    <xdr:sp macro="" textlink="">
      <xdr:nvSpPr>
        <xdr:cNvPr id="373830" name="Text Box 70" hidden="1">
          <a:extLst>
            <a:ext uri="{FF2B5EF4-FFF2-40B4-BE49-F238E27FC236}">
              <a16:creationId xmlns:a16="http://schemas.microsoft.com/office/drawing/2014/main" id="{A13729DD-65DA-37B2-698F-46829450AAAF}"/>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32</xdr:row>
      <xdr:rowOff>342900</xdr:rowOff>
    </xdr:from>
    <xdr:to>
      <xdr:col>17</xdr:col>
      <xdr:colOff>533400</xdr:colOff>
      <xdr:row>33</xdr:row>
      <xdr:rowOff>342900</xdr:rowOff>
    </xdr:to>
    <xdr:sp macro="" textlink="">
      <xdr:nvSpPr>
        <xdr:cNvPr id="373829" name="Text Box 69" hidden="1">
          <a:extLst>
            <a:ext uri="{FF2B5EF4-FFF2-40B4-BE49-F238E27FC236}">
              <a16:creationId xmlns:a16="http://schemas.microsoft.com/office/drawing/2014/main" id="{10C6B44C-171E-216D-99DE-5B9E9C844036}"/>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28" name="Text Box 68" hidden="1">
          <a:extLst>
            <a:ext uri="{FF2B5EF4-FFF2-40B4-BE49-F238E27FC236}">
              <a16:creationId xmlns:a16="http://schemas.microsoft.com/office/drawing/2014/main" id="{D346A789-2DE4-AE76-82F9-5B207C96F0DF}"/>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27" name="Text Box 67" hidden="1">
          <a:extLst>
            <a:ext uri="{FF2B5EF4-FFF2-40B4-BE49-F238E27FC236}">
              <a16:creationId xmlns:a16="http://schemas.microsoft.com/office/drawing/2014/main" id="{0A79955F-93EE-3019-AB63-03D88A70C01A}"/>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188</xdr:row>
      <xdr:rowOff>87841</xdr:rowOff>
    </xdr:from>
    <xdr:to>
      <xdr:col>1</xdr:col>
      <xdr:colOff>4724400</xdr:colOff>
      <xdr:row>188</xdr:row>
      <xdr:rowOff>144991</xdr:rowOff>
    </xdr:to>
    <xdr:sp macro="" textlink="">
      <xdr:nvSpPr>
        <xdr:cNvPr id="373826" name="Text Box 66" hidden="1">
          <a:extLst>
            <a:ext uri="{FF2B5EF4-FFF2-40B4-BE49-F238E27FC236}">
              <a16:creationId xmlns:a16="http://schemas.microsoft.com/office/drawing/2014/main" id="{CBA09E5E-13E3-9D6E-1882-A029CEE4EB5A}"/>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94</xdr:row>
      <xdr:rowOff>68792</xdr:rowOff>
    </xdr:from>
    <xdr:to>
      <xdr:col>20</xdr:col>
      <xdr:colOff>647700</xdr:colOff>
      <xdr:row>97</xdr:row>
      <xdr:rowOff>97367</xdr:rowOff>
    </xdr:to>
    <xdr:sp macro="" textlink="">
      <xdr:nvSpPr>
        <xdr:cNvPr id="373825" name="Text Box 65" hidden="1">
          <a:extLst>
            <a:ext uri="{FF2B5EF4-FFF2-40B4-BE49-F238E27FC236}">
              <a16:creationId xmlns:a16="http://schemas.microsoft.com/office/drawing/2014/main" id="{E2DFB43C-43CA-08CC-BA87-32149995EFBE}"/>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94</xdr:row>
      <xdr:rowOff>68792</xdr:rowOff>
    </xdr:from>
    <xdr:to>
      <xdr:col>24</xdr:col>
      <xdr:colOff>647700</xdr:colOff>
      <xdr:row>97</xdr:row>
      <xdr:rowOff>97367</xdr:rowOff>
    </xdr:to>
    <xdr:sp macro="" textlink="">
      <xdr:nvSpPr>
        <xdr:cNvPr id="373824" name="Text Box 64" hidden="1">
          <a:extLst>
            <a:ext uri="{FF2B5EF4-FFF2-40B4-BE49-F238E27FC236}">
              <a16:creationId xmlns:a16="http://schemas.microsoft.com/office/drawing/2014/main" id="{853D25EC-17CF-1EC8-B974-C6EDED736347}"/>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94</xdr:row>
      <xdr:rowOff>68792</xdr:rowOff>
    </xdr:from>
    <xdr:to>
      <xdr:col>28</xdr:col>
      <xdr:colOff>647700</xdr:colOff>
      <xdr:row>97</xdr:row>
      <xdr:rowOff>97367</xdr:rowOff>
    </xdr:to>
    <xdr:sp macro="" textlink="">
      <xdr:nvSpPr>
        <xdr:cNvPr id="373823" name="Text Box 63" hidden="1">
          <a:extLst>
            <a:ext uri="{FF2B5EF4-FFF2-40B4-BE49-F238E27FC236}">
              <a16:creationId xmlns:a16="http://schemas.microsoft.com/office/drawing/2014/main" id="{380B5D08-C837-83A8-61D2-20573941F25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7408</xdr:colOff>
      <xdr:row>19</xdr:row>
      <xdr:rowOff>19050</xdr:rowOff>
    </xdr:to>
    <xdr:sp macro="" textlink="">
      <xdr:nvSpPr>
        <xdr:cNvPr id="373822" name="Text Box 62" hidden="1">
          <a:extLst>
            <a:ext uri="{FF2B5EF4-FFF2-40B4-BE49-F238E27FC236}">
              <a16:creationId xmlns:a16="http://schemas.microsoft.com/office/drawing/2014/main" id="{DE1ECCF4-3129-3A4C-D060-679470B4986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55</xdr:row>
      <xdr:rowOff>293158</xdr:rowOff>
    </xdr:from>
    <xdr:to>
      <xdr:col>2</xdr:col>
      <xdr:colOff>685800</xdr:colOff>
      <xdr:row>59</xdr:row>
      <xdr:rowOff>74083</xdr:rowOff>
    </xdr:to>
    <xdr:sp macro="" textlink="">
      <xdr:nvSpPr>
        <xdr:cNvPr id="373821" name="Text Box 61" hidden="1">
          <a:extLst>
            <a:ext uri="{FF2B5EF4-FFF2-40B4-BE49-F238E27FC236}">
              <a16:creationId xmlns:a16="http://schemas.microsoft.com/office/drawing/2014/main" id="{483FEC49-7E26-E624-3575-BA4708E3435F}"/>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102</xdr:row>
      <xdr:rowOff>169333</xdr:rowOff>
    </xdr:from>
    <xdr:to>
      <xdr:col>21</xdr:col>
      <xdr:colOff>685800</xdr:colOff>
      <xdr:row>111</xdr:row>
      <xdr:rowOff>144991</xdr:rowOff>
    </xdr:to>
    <xdr:sp macro="" textlink="">
      <xdr:nvSpPr>
        <xdr:cNvPr id="373820" name="Text Box 60" hidden="1">
          <a:extLst>
            <a:ext uri="{FF2B5EF4-FFF2-40B4-BE49-F238E27FC236}">
              <a16:creationId xmlns:a16="http://schemas.microsoft.com/office/drawing/2014/main" id="{26A79ED8-B6B1-662F-3406-43FC6FF628CE}"/>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102</xdr:row>
      <xdr:rowOff>169333</xdr:rowOff>
    </xdr:from>
    <xdr:to>
      <xdr:col>25</xdr:col>
      <xdr:colOff>685800</xdr:colOff>
      <xdr:row>111</xdr:row>
      <xdr:rowOff>144991</xdr:rowOff>
    </xdr:to>
    <xdr:sp macro="" textlink="">
      <xdr:nvSpPr>
        <xdr:cNvPr id="373819" name="Text Box 59" hidden="1">
          <a:extLst>
            <a:ext uri="{FF2B5EF4-FFF2-40B4-BE49-F238E27FC236}">
              <a16:creationId xmlns:a16="http://schemas.microsoft.com/office/drawing/2014/main" id="{43DEDDD1-25E9-B3F8-3328-BDC9D0A255A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102</xdr:row>
      <xdr:rowOff>169333</xdr:rowOff>
    </xdr:from>
    <xdr:to>
      <xdr:col>29</xdr:col>
      <xdr:colOff>685800</xdr:colOff>
      <xdr:row>111</xdr:row>
      <xdr:rowOff>144991</xdr:rowOff>
    </xdr:to>
    <xdr:sp macro="" textlink="">
      <xdr:nvSpPr>
        <xdr:cNvPr id="373818" name="Text Box 58" hidden="1">
          <a:extLst>
            <a:ext uri="{FF2B5EF4-FFF2-40B4-BE49-F238E27FC236}">
              <a16:creationId xmlns:a16="http://schemas.microsoft.com/office/drawing/2014/main" id="{C6AFB107-E031-5AAD-DBE8-6CB3F25B8EB5}"/>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17" name="Text Box 57" hidden="1">
          <a:extLst>
            <a:ext uri="{FF2B5EF4-FFF2-40B4-BE49-F238E27FC236}">
              <a16:creationId xmlns:a16="http://schemas.microsoft.com/office/drawing/2014/main" id="{1C95F654-776F-C2BE-8C12-08130D87E6A1}"/>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16" name="Text Box 56" hidden="1">
          <a:extLst>
            <a:ext uri="{FF2B5EF4-FFF2-40B4-BE49-F238E27FC236}">
              <a16:creationId xmlns:a16="http://schemas.microsoft.com/office/drawing/2014/main" id="{1BE39442-43A6-0A90-70C9-C59B554B328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73</xdr:row>
      <xdr:rowOff>331259</xdr:rowOff>
    </xdr:from>
    <xdr:to>
      <xdr:col>25</xdr:col>
      <xdr:colOff>57150</xdr:colOff>
      <xdr:row>73</xdr:row>
      <xdr:rowOff>331259</xdr:rowOff>
    </xdr:to>
    <xdr:sp macro="" textlink="">
      <xdr:nvSpPr>
        <xdr:cNvPr id="373815" name="Text Box 55" hidden="1">
          <a:extLst>
            <a:ext uri="{FF2B5EF4-FFF2-40B4-BE49-F238E27FC236}">
              <a16:creationId xmlns:a16="http://schemas.microsoft.com/office/drawing/2014/main" id="{C6955F2D-EBA2-EEE8-2B01-1872FA798990}"/>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98</xdr:row>
      <xdr:rowOff>159808</xdr:rowOff>
    </xdr:from>
    <xdr:to>
      <xdr:col>8</xdr:col>
      <xdr:colOff>228600</xdr:colOff>
      <xdr:row>98</xdr:row>
      <xdr:rowOff>159808</xdr:rowOff>
    </xdr:to>
    <xdr:sp macro="" textlink="">
      <xdr:nvSpPr>
        <xdr:cNvPr id="373850" name="Text Box 90" hidden="1">
          <a:extLst>
            <a:ext uri="{FF2B5EF4-FFF2-40B4-BE49-F238E27FC236}">
              <a16:creationId xmlns:a16="http://schemas.microsoft.com/office/drawing/2014/main" id="{9FEB273C-F0EC-428F-F480-27BBD318DF9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98</xdr:row>
      <xdr:rowOff>159808</xdr:rowOff>
    </xdr:from>
    <xdr:to>
      <xdr:col>11</xdr:col>
      <xdr:colOff>190500</xdr:colOff>
      <xdr:row>98</xdr:row>
      <xdr:rowOff>159808</xdr:rowOff>
    </xdr:to>
    <xdr:sp macro="" textlink="">
      <xdr:nvSpPr>
        <xdr:cNvPr id="373849" name="Text Box 89" hidden="1">
          <a:extLst>
            <a:ext uri="{FF2B5EF4-FFF2-40B4-BE49-F238E27FC236}">
              <a16:creationId xmlns:a16="http://schemas.microsoft.com/office/drawing/2014/main" id="{DE1A51FD-1A95-6BA0-F132-E3D77BFF9069}"/>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33</xdr:row>
      <xdr:rowOff>342900</xdr:rowOff>
    </xdr:from>
    <xdr:to>
      <xdr:col>17</xdr:col>
      <xdr:colOff>533400</xdr:colOff>
      <xdr:row>33</xdr:row>
      <xdr:rowOff>342900</xdr:rowOff>
    </xdr:to>
    <xdr:sp macro="" textlink="">
      <xdr:nvSpPr>
        <xdr:cNvPr id="373848" name="Text Box 88" hidden="1">
          <a:extLst>
            <a:ext uri="{FF2B5EF4-FFF2-40B4-BE49-F238E27FC236}">
              <a16:creationId xmlns:a16="http://schemas.microsoft.com/office/drawing/2014/main" id="{31A1A8A7-C302-17C8-D208-A68AA6395681}"/>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32</xdr:row>
      <xdr:rowOff>342900</xdr:rowOff>
    </xdr:from>
    <xdr:to>
      <xdr:col>17</xdr:col>
      <xdr:colOff>533400</xdr:colOff>
      <xdr:row>33</xdr:row>
      <xdr:rowOff>342900</xdr:rowOff>
    </xdr:to>
    <xdr:sp macro="" textlink="">
      <xdr:nvSpPr>
        <xdr:cNvPr id="373847" name="Text Box 87" hidden="1">
          <a:extLst>
            <a:ext uri="{FF2B5EF4-FFF2-40B4-BE49-F238E27FC236}">
              <a16:creationId xmlns:a16="http://schemas.microsoft.com/office/drawing/2014/main" id="{4495F29D-627E-82AC-5D71-06B40065536A}"/>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46" name="Text Box 86" hidden="1">
          <a:extLst>
            <a:ext uri="{FF2B5EF4-FFF2-40B4-BE49-F238E27FC236}">
              <a16:creationId xmlns:a16="http://schemas.microsoft.com/office/drawing/2014/main" id="{9F651967-0F76-921E-30D8-A73E06F3AFB2}"/>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45" name="Text Box 85" hidden="1">
          <a:extLst>
            <a:ext uri="{FF2B5EF4-FFF2-40B4-BE49-F238E27FC236}">
              <a16:creationId xmlns:a16="http://schemas.microsoft.com/office/drawing/2014/main" id="{10DCD79C-175D-50E9-01AF-7D825B4E78FA}"/>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188</xdr:row>
      <xdr:rowOff>87841</xdr:rowOff>
    </xdr:from>
    <xdr:to>
      <xdr:col>1</xdr:col>
      <xdr:colOff>4724400</xdr:colOff>
      <xdr:row>188</xdr:row>
      <xdr:rowOff>144991</xdr:rowOff>
    </xdr:to>
    <xdr:sp macro="" textlink="">
      <xdr:nvSpPr>
        <xdr:cNvPr id="373844" name="Text Box 84" hidden="1">
          <a:extLst>
            <a:ext uri="{FF2B5EF4-FFF2-40B4-BE49-F238E27FC236}">
              <a16:creationId xmlns:a16="http://schemas.microsoft.com/office/drawing/2014/main" id="{54B2EB07-4630-EECA-A72B-B1BBA0E22128}"/>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94</xdr:row>
      <xdr:rowOff>68792</xdr:rowOff>
    </xdr:from>
    <xdr:to>
      <xdr:col>20</xdr:col>
      <xdr:colOff>647700</xdr:colOff>
      <xdr:row>97</xdr:row>
      <xdr:rowOff>97367</xdr:rowOff>
    </xdr:to>
    <xdr:sp macro="" textlink="">
      <xdr:nvSpPr>
        <xdr:cNvPr id="373843" name="Text Box 83" hidden="1">
          <a:extLst>
            <a:ext uri="{FF2B5EF4-FFF2-40B4-BE49-F238E27FC236}">
              <a16:creationId xmlns:a16="http://schemas.microsoft.com/office/drawing/2014/main" id="{62EECBA6-2D6D-D47D-3560-F1D7B5255E4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94</xdr:row>
      <xdr:rowOff>68792</xdr:rowOff>
    </xdr:from>
    <xdr:to>
      <xdr:col>24</xdr:col>
      <xdr:colOff>647700</xdr:colOff>
      <xdr:row>97</xdr:row>
      <xdr:rowOff>97367</xdr:rowOff>
    </xdr:to>
    <xdr:sp macro="" textlink="">
      <xdr:nvSpPr>
        <xdr:cNvPr id="373842" name="Text Box 82" hidden="1">
          <a:extLst>
            <a:ext uri="{FF2B5EF4-FFF2-40B4-BE49-F238E27FC236}">
              <a16:creationId xmlns:a16="http://schemas.microsoft.com/office/drawing/2014/main" id="{909C542A-B23B-4A05-F425-C607A5B36998}"/>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94</xdr:row>
      <xdr:rowOff>68792</xdr:rowOff>
    </xdr:from>
    <xdr:to>
      <xdr:col>28</xdr:col>
      <xdr:colOff>647700</xdr:colOff>
      <xdr:row>97</xdr:row>
      <xdr:rowOff>97367</xdr:rowOff>
    </xdr:to>
    <xdr:sp macro="" textlink="">
      <xdr:nvSpPr>
        <xdr:cNvPr id="373841" name="Text Box 81" hidden="1">
          <a:extLst>
            <a:ext uri="{FF2B5EF4-FFF2-40B4-BE49-F238E27FC236}">
              <a16:creationId xmlns:a16="http://schemas.microsoft.com/office/drawing/2014/main" id="{280EBFA3-3E08-A24C-A875-CE2BBEC7D6C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7408</xdr:colOff>
      <xdr:row>19</xdr:row>
      <xdr:rowOff>19050</xdr:rowOff>
    </xdr:to>
    <xdr:sp macro="" textlink="">
      <xdr:nvSpPr>
        <xdr:cNvPr id="373840" name="Text Box 80" hidden="1">
          <a:extLst>
            <a:ext uri="{FF2B5EF4-FFF2-40B4-BE49-F238E27FC236}">
              <a16:creationId xmlns:a16="http://schemas.microsoft.com/office/drawing/2014/main" id="{23A30279-27EC-D533-FBDC-D570283F8398}"/>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55</xdr:row>
      <xdr:rowOff>293158</xdr:rowOff>
    </xdr:from>
    <xdr:to>
      <xdr:col>2</xdr:col>
      <xdr:colOff>685800</xdr:colOff>
      <xdr:row>59</xdr:row>
      <xdr:rowOff>74083</xdr:rowOff>
    </xdr:to>
    <xdr:sp macro="" textlink="">
      <xdr:nvSpPr>
        <xdr:cNvPr id="373839" name="Text Box 79" hidden="1">
          <a:extLst>
            <a:ext uri="{FF2B5EF4-FFF2-40B4-BE49-F238E27FC236}">
              <a16:creationId xmlns:a16="http://schemas.microsoft.com/office/drawing/2014/main" id="{527B0D37-913A-349D-4528-53951A43BDFE}"/>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102</xdr:row>
      <xdr:rowOff>169333</xdr:rowOff>
    </xdr:from>
    <xdr:to>
      <xdr:col>21</xdr:col>
      <xdr:colOff>685800</xdr:colOff>
      <xdr:row>111</xdr:row>
      <xdr:rowOff>144991</xdr:rowOff>
    </xdr:to>
    <xdr:sp macro="" textlink="">
      <xdr:nvSpPr>
        <xdr:cNvPr id="373838" name="Text Box 78" hidden="1">
          <a:extLst>
            <a:ext uri="{FF2B5EF4-FFF2-40B4-BE49-F238E27FC236}">
              <a16:creationId xmlns:a16="http://schemas.microsoft.com/office/drawing/2014/main" id="{5BC2688D-DD0F-4C56-54C4-DDFF405C9008}"/>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102</xdr:row>
      <xdr:rowOff>169333</xdr:rowOff>
    </xdr:from>
    <xdr:to>
      <xdr:col>25</xdr:col>
      <xdr:colOff>685800</xdr:colOff>
      <xdr:row>111</xdr:row>
      <xdr:rowOff>144991</xdr:rowOff>
    </xdr:to>
    <xdr:sp macro="" textlink="">
      <xdr:nvSpPr>
        <xdr:cNvPr id="373837" name="Text Box 77" hidden="1">
          <a:extLst>
            <a:ext uri="{FF2B5EF4-FFF2-40B4-BE49-F238E27FC236}">
              <a16:creationId xmlns:a16="http://schemas.microsoft.com/office/drawing/2014/main" id="{8E337A17-EC30-F74B-98D4-9F27BA552222}"/>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102</xdr:row>
      <xdr:rowOff>169333</xdr:rowOff>
    </xdr:from>
    <xdr:to>
      <xdr:col>29</xdr:col>
      <xdr:colOff>685800</xdr:colOff>
      <xdr:row>111</xdr:row>
      <xdr:rowOff>144991</xdr:rowOff>
    </xdr:to>
    <xdr:sp macro="" textlink="">
      <xdr:nvSpPr>
        <xdr:cNvPr id="373836" name="Text Box 76" hidden="1">
          <a:extLst>
            <a:ext uri="{FF2B5EF4-FFF2-40B4-BE49-F238E27FC236}">
              <a16:creationId xmlns:a16="http://schemas.microsoft.com/office/drawing/2014/main" id="{61BE5686-2AFA-5722-47DC-96E347213ADF}"/>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35" name="Text Box 75" hidden="1">
          <a:extLst>
            <a:ext uri="{FF2B5EF4-FFF2-40B4-BE49-F238E27FC236}">
              <a16:creationId xmlns:a16="http://schemas.microsoft.com/office/drawing/2014/main" id="{B3660A24-2EE5-B415-85BB-287B11AC4BB2}"/>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34" name="Text Box 74" hidden="1">
          <a:extLst>
            <a:ext uri="{FF2B5EF4-FFF2-40B4-BE49-F238E27FC236}">
              <a16:creationId xmlns:a16="http://schemas.microsoft.com/office/drawing/2014/main" id="{7B176A7A-D725-E1BC-095B-085FEB83C3BF}"/>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73</xdr:row>
      <xdr:rowOff>331259</xdr:rowOff>
    </xdr:from>
    <xdr:to>
      <xdr:col>25</xdr:col>
      <xdr:colOff>57150</xdr:colOff>
      <xdr:row>73</xdr:row>
      <xdr:rowOff>331259</xdr:rowOff>
    </xdr:to>
    <xdr:sp macro="" textlink="">
      <xdr:nvSpPr>
        <xdr:cNvPr id="373833" name="Text Box 73" hidden="1">
          <a:extLst>
            <a:ext uri="{FF2B5EF4-FFF2-40B4-BE49-F238E27FC236}">
              <a16:creationId xmlns:a16="http://schemas.microsoft.com/office/drawing/2014/main" id="{0D11A201-012A-2A99-8A24-8A7F4912317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98</xdr:row>
      <xdr:rowOff>159808</xdr:rowOff>
    </xdr:from>
    <xdr:to>
      <xdr:col>8</xdr:col>
      <xdr:colOff>228600</xdr:colOff>
      <xdr:row>98</xdr:row>
      <xdr:rowOff>159808</xdr:rowOff>
    </xdr:to>
    <xdr:sp macro="" textlink="">
      <xdr:nvSpPr>
        <xdr:cNvPr id="373868" name="Text Box 108" hidden="1">
          <a:extLst>
            <a:ext uri="{FF2B5EF4-FFF2-40B4-BE49-F238E27FC236}">
              <a16:creationId xmlns:a16="http://schemas.microsoft.com/office/drawing/2014/main" id="{55B954A5-D1C8-9AF6-D9C5-75324A1ABD06}"/>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98</xdr:row>
      <xdr:rowOff>159808</xdr:rowOff>
    </xdr:from>
    <xdr:to>
      <xdr:col>11</xdr:col>
      <xdr:colOff>190500</xdr:colOff>
      <xdr:row>98</xdr:row>
      <xdr:rowOff>159808</xdr:rowOff>
    </xdr:to>
    <xdr:sp macro="" textlink="">
      <xdr:nvSpPr>
        <xdr:cNvPr id="373867" name="Text Box 107" hidden="1">
          <a:extLst>
            <a:ext uri="{FF2B5EF4-FFF2-40B4-BE49-F238E27FC236}">
              <a16:creationId xmlns:a16="http://schemas.microsoft.com/office/drawing/2014/main" id="{8D1B9AC1-38E4-05AC-3FF3-AFAF225757BD}"/>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33</xdr:row>
      <xdr:rowOff>342900</xdr:rowOff>
    </xdr:from>
    <xdr:to>
      <xdr:col>17</xdr:col>
      <xdr:colOff>533400</xdr:colOff>
      <xdr:row>33</xdr:row>
      <xdr:rowOff>342900</xdr:rowOff>
    </xdr:to>
    <xdr:sp macro="" textlink="">
      <xdr:nvSpPr>
        <xdr:cNvPr id="373866" name="Text Box 106" hidden="1">
          <a:extLst>
            <a:ext uri="{FF2B5EF4-FFF2-40B4-BE49-F238E27FC236}">
              <a16:creationId xmlns:a16="http://schemas.microsoft.com/office/drawing/2014/main" id="{6C0C1208-3D0D-B545-4EE5-12EADABB8F08}"/>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32</xdr:row>
      <xdr:rowOff>342900</xdr:rowOff>
    </xdr:from>
    <xdr:to>
      <xdr:col>17</xdr:col>
      <xdr:colOff>533400</xdr:colOff>
      <xdr:row>33</xdr:row>
      <xdr:rowOff>342900</xdr:rowOff>
    </xdr:to>
    <xdr:sp macro="" textlink="">
      <xdr:nvSpPr>
        <xdr:cNvPr id="373865" name="Text Box 105" hidden="1">
          <a:extLst>
            <a:ext uri="{FF2B5EF4-FFF2-40B4-BE49-F238E27FC236}">
              <a16:creationId xmlns:a16="http://schemas.microsoft.com/office/drawing/2014/main" id="{EB121873-2287-A2DB-89E7-3FF66C737FC9}"/>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64" name="Text Box 104" hidden="1">
          <a:extLst>
            <a:ext uri="{FF2B5EF4-FFF2-40B4-BE49-F238E27FC236}">
              <a16:creationId xmlns:a16="http://schemas.microsoft.com/office/drawing/2014/main" id="{C2A6E14F-B3F5-CABE-1FBA-85F49CF059A7}"/>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63" name="Text Box 103" hidden="1">
          <a:extLst>
            <a:ext uri="{FF2B5EF4-FFF2-40B4-BE49-F238E27FC236}">
              <a16:creationId xmlns:a16="http://schemas.microsoft.com/office/drawing/2014/main" id="{98809196-FE80-4A4C-71F1-7D11FD999C57}"/>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188</xdr:row>
      <xdr:rowOff>87841</xdr:rowOff>
    </xdr:from>
    <xdr:to>
      <xdr:col>1</xdr:col>
      <xdr:colOff>4724400</xdr:colOff>
      <xdr:row>188</xdr:row>
      <xdr:rowOff>144991</xdr:rowOff>
    </xdr:to>
    <xdr:sp macro="" textlink="">
      <xdr:nvSpPr>
        <xdr:cNvPr id="373862" name="Text Box 102" hidden="1">
          <a:extLst>
            <a:ext uri="{FF2B5EF4-FFF2-40B4-BE49-F238E27FC236}">
              <a16:creationId xmlns:a16="http://schemas.microsoft.com/office/drawing/2014/main" id="{58EA3C78-7910-E91E-C5FF-F25E290D29B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94</xdr:row>
      <xdr:rowOff>68792</xdr:rowOff>
    </xdr:from>
    <xdr:to>
      <xdr:col>20</xdr:col>
      <xdr:colOff>647700</xdr:colOff>
      <xdr:row>97</xdr:row>
      <xdr:rowOff>97367</xdr:rowOff>
    </xdr:to>
    <xdr:sp macro="" textlink="">
      <xdr:nvSpPr>
        <xdr:cNvPr id="373861" name="Text Box 101" hidden="1">
          <a:extLst>
            <a:ext uri="{FF2B5EF4-FFF2-40B4-BE49-F238E27FC236}">
              <a16:creationId xmlns:a16="http://schemas.microsoft.com/office/drawing/2014/main" id="{10DF9DB6-3255-87C9-2C43-A0598C7E79B7}"/>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94</xdr:row>
      <xdr:rowOff>68792</xdr:rowOff>
    </xdr:from>
    <xdr:to>
      <xdr:col>24</xdr:col>
      <xdr:colOff>647700</xdr:colOff>
      <xdr:row>97</xdr:row>
      <xdr:rowOff>97367</xdr:rowOff>
    </xdr:to>
    <xdr:sp macro="" textlink="">
      <xdr:nvSpPr>
        <xdr:cNvPr id="373860" name="Text Box 100" hidden="1">
          <a:extLst>
            <a:ext uri="{FF2B5EF4-FFF2-40B4-BE49-F238E27FC236}">
              <a16:creationId xmlns:a16="http://schemas.microsoft.com/office/drawing/2014/main" id="{E833BCAC-615F-7B3E-D88D-808D57A63041}"/>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94</xdr:row>
      <xdr:rowOff>68792</xdr:rowOff>
    </xdr:from>
    <xdr:to>
      <xdr:col>28</xdr:col>
      <xdr:colOff>647700</xdr:colOff>
      <xdr:row>97</xdr:row>
      <xdr:rowOff>97367</xdr:rowOff>
    </xdr:to>
    <xdr:sp macro="" textlink="">
      <xdr:nvSpPr>
        <xdr:cNvPr id="373859" name="Text Box 99" hidden="1">
          <a:extLst>
            <a:ext uri="{FF2B5EF4-FFF2-40B4-BE49-F238E27FC236}">
              <a16:creationId xmlns:a16="http://schemas.microsoft.com/office/drawing/2014/main" id="{DECCB0A7-51A7-B72D-F542-C1A4582663E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7408</xdr:colOff>
      <xdr:row>19</xdr:row>
      <xdr:rowOff>19050</xdr:rowOff>
    </xdr:to>
    <xdr:sp macro="" textlink="">
      <xdr:nvSpPr>
        <xdr:cNvPr id="373858" name="Text Box 98" hidden="1">
          <a:extLst>
            <a:ext uri="{FF2B5EF4-FFF2-40B4-BE49-F238E27FC236}">
              <a16:creationId xmlns:a16="http://schemas.microsoft.com/office/drawing/2014/main" id="{BEE93D2C-1218-77C0-B325-ED257C7BCA91}"/>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55</xdr:row>
      <xdr:rowOff>293158</xdr:rowOff>
    </xdr:from>
    <xdr:to>
      <xdr:col>2</xdr:col>
      <xdr:colOff>685800</xdr:colOff>
      <xdr:row>59</xdr:row>
      <xdr:rowOff>74083</xdr:rowOff>
    </xdr:to>
    <xdr:sp macro="" textlink="">
      <xdr:nvSpPr>
        <xdr:cNvPr id="373857" name="Text Box 97" hidden="1">
          <a:extLst>
            <a:ext uri="{FF2B5EF4-FFF2-40B4-BE49-F238E27FC236}">
              <a16:creationId xmlns:a16="http://schemas.microsoft.com/office/drawing/2014/main" id="{3652439E-CA15-809A-AB25-805D6A28CCC7}"/>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102</xdr:row>
      <xdr:rowOff>169333</xdr:rowOff>
    </xdr:from>
    <xdr:to>
      <xdr:col>21</xdr:col>
      <xdr:colOff>685800</xdr:colOff>
      <xdr:row>111</xdr:row>
      <xdr:rowOff>144991</xdr:rowOff>
    </xdr:to>
    <xdr:sp macro="" textlink="">
      <xdr:nvSpPr>
        <xdr:cNvPr id="373856" name="Text Box 96" hidden="1">
          <a:extLst>
            <a:ext uri="{FF2B5EF4-FFF2-40B4-BE49-F238E27FC236}">
              <a16:creationId xmlns:a16="http://schemas.microsoft.com/office/drawing/2014/main" id="{18395B03-AB3B-78E1-65D5-E9D954799831}"/>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102</xdr:row>
      <xdr:rowOff>169333</xdr:rowOff>
    </xdr:from>
    <xdr:to>
      <xdr:col>25</xdr:col>
      <xdr:colOff>685800</xdr:colOff>
      <xdr:row>111</xdr:row>
      <xdr:rowOff>144991</xdr:rowOff>
    </xdr:to>
    <xdr:sp macro="" textlink="">
      <xdr:nvSpPr>
        <xdr:cNvPr id="373855" name="Text Box 95" hidden="1">
          <a:extLst>
            <a:ext uri="{FF2B5EF4-FFF2-40B4-BE49-F238E27FC236}">
              <a16:creationId xmlns:a16="http://schemas.microsoft.com/office/drawing/2014/main" id="{A597661F-908A-A610-ED5B-A2CF891326AF}"/>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102</xdr:row>
      <xdr:rowOff>169333</xdr:rowOff>
    </xdr:from>
    <xdr:to>
      <xdr:col>29</xdr:col>
      <xdr:colOff>685800</xdr:colOff>
      <xdr:row>111</xdr:row>
      <xdr:rowOff>144991</xdr:rowOff>
    </xdr:to>
    <xdr:sp macro="" textlink="">
      <xdr:nvSpPr>
        <xdr:cNvPr id="373854" name="Text Box 94" hidden="1">
          <a:extLst>
            <a:ext uri="{FF2B5EF4-FFF2-40B4-BE49-F238E27FC236}">
              <a16:creationId xmlns:a16="http://schemas.microsoft.com/office/drawing/2014/main" id="{858FAD4E-83A7-DAF9-7260-8B40E4EC6C9E}"/>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53" name="Text Box 93" hidden="1">
          <a:extLst>
            <a:ext uri="{FF2B5EF4-FFF2-40B4-BE49-F238E27FC236}">
              <a16:creationId xmlns:a16="http://schemas.microsoft.com/office/drawing/2014/main" id="{5073BEBF-A013-F941-F6F2-17E82BDB4E26}"/>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52" name="Text Box 92" hidden="1">
          <a:extLst>
            <a:ext uri="{FF2B5EF4-FFF2-40B4-BE49-F238E27FC236}">
              <a16:creationId xmlns:a16="http://schemas.microsoft.com/office/drawing/2014/main" id="{F269276D-DB13-80DB-A0C2-9A00BCC792D4}"/>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73</xdr:row>
      <xdr:rowOff>331259</xdr:rowOff>
    </xdr:from>
    <xdr:to>
      <xdr:col>25</xdr:col>
      <xdr:colOff>57150</xdr:colOff>
      <xdr:row>73</xdr:row>
      <xdr:rowOff>331259</xdr:rowOff>
    </xdr:to>
    <xdr:sp macro="" textlink="">
      <xdr:nvSpPr>
        <xdr:cNvPr id="373851" name="Text Box 91" hidden="1">
          <a:extLst>
            <a:ext uri="{FF2B5EF4-FFF2-40B4-BE49-F238E27FC236}">
              <a16:creationId xmlns:a16="http://schemas.microsoft.com/office/drawing/2014/main" id="{41D06F80-D88D-FE68-AE20-3287A3212B79}"/>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98</xdr:row>
      <xdr:rowOff>159808</xdr:rowOff>
    </xdr:from>
    <xdr:to>
      <xdr:col>8</xdr:col>
      <xdr:colOff>228600</xdr:colOff>
      <xdr:row>98</xdr:row>
      <xdr:rowOff>159808</xdr:rowOff>
    </xdr:to>
    <xdr:sp macro="" textlink="">
      <xdr:nvSpPr>
        <xdr:cNvPr id="373904" name="Text Box 144" hidden="1">
          <a:extLst>
            <a:ext uri="{FF2B5EF4-FFF2-40B4-BE49-F238E27FC236}">
              <a16:creationId xmlns:a16="http://schemas.microsoft.com/office/drawing/2014/main" id="{E5EC0A44-C03C-2171-4145-E2423E0F6B2E}"/>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98</xdr:row>
      <xdr:rowOff>159808</xdr:rowOff>
    </xdr:from>
    <xdr:to>
      <xdr:col>11</xdr:col>
      <xdr:colOff>190500</xdr:colOff>
      <xdr:row>98</xdr:row>
      <xdr:rowOff>159808</xdr:rowOff>
    </xdr:to>
    <xdr:sp macro="" textlink="">
      <xdr:nvSpPr>
        <xdr:cNvPr id="373903" name="Text Box 143" hidden="1">
          <a:extLst>
            <a:ext uri="{FF2B5EF4-FFF2-40B4-BE49-F238E27FC236}">
              <a16:creationId xmlns:a16="http://schemas.microsoft.com/office/drawing/2014/main" id="{A0C365DF-989C-D60E-7944-3D4225637E9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33</xdr:row>
      <xdr:rowOff>342900</xdr:rowOff>
    </xdr:from>
    <xdr:to>
      <xdr:col>17</xdr:col>
      <xdr:colOff>533400</xdr:colOff>
      <xdr:row>33</xdr:row>
      <xdr:rowOff>342900</xdr:rowOff>
    </xdr:to>
    <xdr:sp macro="" textlink="">
      <xdr:nvSpPr>
        <xdr:cNvPr id="373902" name="Text Box 142" hidden="1">
          <a:extLst>
            <a:ext uri="{FF2B5EF4-FFF2-40B4-BE49-F238E27FC236}">
              <a16:creationId xmlns:a16="http://schemas.microsoft.com/office/drawing/2014/main" id="{54E86B33-72DB-8839-0E45-A52621D23E3D}"/>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32</xdr:row>
      <xdr:rowOff>342900</xdr:rowOff>
    </xdr:from>
    <xdr:to>
      <xdr:col>17</xdr:col>
      <xdr:colOff>533400</xdr:colOff>
      <xdr:row>33</xdr:row>
      <xdr:rowOff>342900</xdr:rowOff>
    </xdr:to>
    <xdr:sp macro="" textlink="">
      <xdr:nvSpPr>
        <xdr:cNvPr id="373901" name="Text Box 141" hidden="1">
          <a:extLst>
            <a:ext uri="{FF2B5EF4-FFF2-40B4-BE49-F238E27FC236}">
              <a16:creationId xmlns:a16="http://schemas.microsoft.com/office/drawing/2014/main" id="{4CF2D4CB-89EF-DBB8-1FD6-801A1FE42A3C}"/>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00" name="Text Box 140" hidden="1">
          <a:extLst>
            <a:ext uri="{FF2B5EF4-FFF2-40B4-BE49-F238E27FC236}">
              <a16:creationId xmlns:a16="http://schemas.microsoft.com/office/drawing/2014/main" id="{52AF4C78-C216-4A20-0F06-BB6997B32787}"/>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99" name="Text Box 139" hidden="1">
          <a:extLst>
            <a:ext uri="{FF2B5EF4-FFF2-40B4-BE49-F238E27FC236}">
              <a16:creationId xmlns:a16="http://schemas.microsoft.com/office/drawing/2014/main" id="{8583316E-73C9-AAB6-DA4D-295B7EC1A069}"/>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188</xdr:row>
      <xdr:rowOff>87841</xdr:rowOff>
    </xdr:from>
    <xdr:to>
      <xdr:col>1</xdr:col>
      <xdr:colOff>4724400</xdr:colOff>
      <xdr:row>188</xdr:row>
      <xdr:rowOff>144991</xdr:rowOff>
    </xdr:to>
    <xdr:sp macro="" textlink="">
      <xdr:nvSpPr>
        <xdr:cNvPr id="373898" name="Text Box 138" hidden="1">
          <a:extLst>
            <a:ext uri="{FF2B5EF4-FFF2-40B4-BE49-F238E27FC236}">
              <a16:creationId xmlns:a16="http://schemas.microsoft.com/office/drawing/2014/main" id="{F8B11DD9-0F6F-6D48-7982-4CE78B86C23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94</xdr:row>
      <xdr:rowOff>68792</xdr:rowOff>
    </xdr:from>
    <xdr:to>
      <xdr:col>20</xdr:col>
      <xdr:colOff>647700</xdr:colOff>
      <xdr:row>97</xdr:row>
      <xdr:rowOff>97367</xdr:rowOff>
    </xdr:to>
    <xdr:sp macro="" textlink="">
      <xdr:nvSpPr>
        <xdr:cNvPr id="373897" name="Text Box 137" hidden="1">
          <a:extLst>
            <a:ext uri="{FF2B5EF4-FFF2-40B4-BE49-F238E27FC236}">
              <a16:creationId xmlns:a16="http://schemas.microsoft.com/office/drawing/2014/main" id="{ECFB81CA-BEAD-7E66-3FC1-074B1A02047F}"/>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94</xdr:row>
      <xdr:rowOff>68792</xdr:rowOff>
    </xdr:from>
    <xdr:to>
      <xdr:col>24</xdr:col>
      <xdr:colOff>647700</xdr:colOff>
      <xdr:row>97</xdr:row>
      <xdr:rowOff>97367</xdr:rowOff>
    </xdr:to>
    <xdr:sp macro="" textlink="">
      <xdr:nvSpPr>
        <xdr:cNvPr id="373896" name="Text Box 136" hidden="1">
          <a:extLst>
            <a:ext uri="{FF2B5EF4-FFF2-40B4-BE49-F238E27FC236}">
              <a16:creationId xmlns:a16="http://schemas.microsoft.com/office/drawing/2014/main" id="{7DCF58F6-7033-55EE-AFE3-F0207A444110}"/>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94</xdr:row>
      <xdr:rowOff>68792</xdr:rowOff>
    </xdr:from>
    <xdr:to>
      <xdr:col>28</xdr:col>
      <xdr:colOff>647700</xdr:colOff>
      <xdr:row>97</xdr:row>
      <xdr:rowOff>97367</xdr:rowOff>
    </xdr:to>
    <xdr:sp macro="" textlink="">
      <xdr:nvSpPr>
        <xdr:cNvPr id="373895" name="Text Box 135" hidden="1">
          <a:extLst>
            <a:ext uri="{FF2B5EF4-FFF2-40B4-BE49-F238E27FC236}">
              <a16:creationId xmlns:a16="http://schemas.microsoft.com/office/drawing/2014/main" id="{A61FF78C-AF06-6B67-90F5-346E76825AC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7408</xdr:colOff>
      <xdr:row>19</xdr:row>
      <xdr:rowOff>19050</xdr:rowOff>
    </xdr:to>
    <xdr:sp macro="" textlink="">
      <xdr:nvSpPr>
        <xdr:cNvPr id="373894" name="Text Box 134" hidden="1">
          <a:extLst>
            <a:ext uri="{FF2B5EF4-FFF2-40B4-BE49-F238E27FC236}">
              <a16:creationId xmlns:a16="http://schemas.microsoft.com/office/drawing/2014/main" id="{C054E130-4B42-C7B5-9AF3-012B03D24A35}"/>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55</xdr:row>
      <xdr:rowOff>293158</xdr:rowOff>
    </xdr:from>
    <xdr:to>
      <xdr:col>2</xdr:col>
      <xdr:colOff>685800</xdr:colOff>
      <xdr:row>59</xdr:row>
      <xdr:rowOff>74083</xdr:rowOff>
    </xdr:to>
    <xdr:sp macro="" textlink="">
      <xdr:nvSpPr>
        <xdr:cNvPr id="373893" name="Text Box 133" hidden="1">
          <a:extLst>
            <a:ext uri="{FF2B5EF4-FFF2-40B4-BE49-F238E27FC236}">
              <a16:creationId xmlns:a16="http://schemas.microsoft.com/office/drawing/2014/main" id="{B195FE82-66CF-A92D-5168-4A61587B14F9}"/>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102</xdr:row>
      <xdr:rowOff>169333</xdr:rowOff>
    </xdr:from>
    <xdr:to>
      <xdr:col>21</xdr:col>
      <xdr:colOff>685800</xdr:colOff>
      <xdr:row>111</xdr:row>
      <xdr:rowOff>144991</xdr:rowOff>
    </xdr:to>
    <xdr:sp macro="" textlink="">
      <xdr:nvSpPr>
        <xdr:cNvPr id="373892" name="Text Box 132" hidden="1">
          <a:extLst>
            <a:ext uri="{FF2B5EF4-FFF2-40B4-BE49-F238E27FC236}">
              <a16:creationId xmlns:a16="http://schemas.microsoft.com/office/drawing/2014/main" id="{BE3117FF-97C9-1D33-CD8C-AC7C14273C51}"/>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102</xdr:row>
      <xdr:rowOff>169333</xdr:rowOff>
    </xdr:from>
    <xdr:to>
      <xdr:col>25</xdr:col>
      <xdr:colOff>685800</xdr:colOff>
      <xdr:row>111</xdr:row>
      <xdr:rowOff>144991</xdr:rowOff>
    </xdr:to>
    <xdr:sp macro="" textlink="">
      <xdr:nvSpPr>
        <xdr:cNvPr id="373891" name="Text Box 131" hidden="1">
          <a:extLst>
            <a:ext uri="{FF2B5EF4-FFF2-40B4-BE49-F238E27FC236}">
              <a16:creationId xmlns:a16="http://schemas.microsoft.com/office/drawing/2014/main" id="{A5DC8501-7AA6-E520-350A-003FCB17FB7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102</xdr:row>
      <xdr:rowOff>169333</xdr:rowOff>
    </xdr:from>
    <xdr:to>
      <xdr:col>29</xdr:col>
      <xdr:colOff>685800</xdr:colOff>
      <xdr:row>111</xdr:row>
      <xdr:rowOff>144991</xdr:rowOff>
    </xdr:to>
    <xdr:sp macro="" textlink="">
      <xdr:nvSpPr>
        <xdr:cNvPr id="373890" name="Text Box 130" hidden="1">
          <a:extLst>
            <a:ext uri="{FF2B5EF4-FFF2-40B4-BE49-F238E27FC236}">
              <a16:creationId xmlns:a16="http://schemas.microsoft.com/office/drawing/2014/main" id="{8B47E433-8EFA-5009-3B13-B5011EB9FD9E}"/>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89" name="Text Box 129" hidden="1">
          <a:extLst>
            <a:ext uri="{FF2B5EF4-FFF2-40B4-BE49-F238E27FC236}">
              <a16:creationId xmlns:a16="http://schemas.microsoft.com/office/drawing/2014/main" id="{EC35543E-FFCE-EFC9-AD21-6799AD563E4A}"/>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88" name="Text Box 128" hidden="1">
          <a:extLst>
            <a:ext uri="{FF2B5EF4-FFF2-40B4-BE49-F238E27FC236}">
              <a16:creationId xmlns:a16="http://schemas.microsoft.com/office/drawing/2014/main" id="{8849FA2B-A1CE-3A76-64D6-776E5E413E77}"/>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73</xdr:row>
      <xdr:rowOff>331259</xdr:rowOff>
    </xdr:from>
    <xdr:to>
      <xdr:col>25</xdr:col>
      <xdr:colOff>57150</xdr:colOff>
      <xdr:row>73</xdr:row>
      <xdr:rowOff>331259</xdr:rowOff>
    </xdr:to>
    <xdr:sp macro="" textlink="">
      <xdr:nvSpPr>
        <xdr:cNvPr id="373887" name="Text Box 127" hidden="1">
          <a:extLst>
            <a:ext uri="{FF2B5EF4-FFF2-40B4-BE49-F238E27FC236}">
              <a16:creationId xmlns:a16="http://schemas.microsoft.com/office/drawing/2014/main" id="{1EF8A7EA-0241-29F7-A27C-D247101A27C9}"/>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98</xdr:row>
      <xdr:rowOff>159808</xdr:rowOff>
    </xdr:from>
    <xdr:to>
      <xdr:col>8</xdr:col>
      <xdr:colOff>228600</xdr:colOff>
      <xdr:row>98</xdr:row>
      <xdr:rowOff>159808</xdr:rowOff>
    </xdr:to>
    <xdr:sp macro="" textlink="">
      <xdr:nvSpPr>
        <xdr:cNvPr id="373886" name="Text Box 126" hidden="1">
          <a:extLst>
            <a:ext uri="{FF2B5EF4-FFF2-40B4-BE49-F238E27FC236}">
              <a16:creationId xmlns:a16="http://schemas.microsoft.com/office/drawing/2014/main" id="{11A40B11-AB33-FFD8-35DA-732BB702645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98</xdr:row>
      <xdr:rowOff>159808</xdr:rowOff>
    </xdr:from>
    <xdr:to>
      <xdr:col>11</xdr:col>
      <xdr:colOff>190500</xdr:colOff>
      <xdr:row>98</xdr:row>
      <xdr:rowOff>159808</xdr:rowOff>
    </xdr:to>
    <xdr:sp macro="" textlink="">
      <xdr:nvSpPr>
        <xdr:cNvPr id="373885" name="Text Box 125" hidden="1">
          <a:extLst>
            <a:ext uri="{FF2B5EF4-FFF2-40B4-BE49-F238E27FC236}">
              <a16:creationId xmlns:a16="http://schemas.microsoft.com/office/drawing/2014/main" id="{9FC31A9F-6DE8-BE30-C831-44221ABC6611}"/>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33</xdr:row>
      <xdr:rowOff>342900</xdr:rowOff>
    </xdr:from>
    <xdr:to>
      <xdr:col>17</xdr:col>
      <xdr:colOff>533400</xdr:colOff>
      <xdr:row>33</xdr:row>
      <xdr:rowOff>342900</xdr:rowOff>
    </xdr:to>
    <xdr:sp macro="" textlink="">
      <xdr:nvSpPr>
        <xdr:cNvPr id="373884" name="Text Box 124" hidden="1">
          <a:extLst>
            <a:ext uri="{FF2B5EF4-FFF2-40B4-BE49-F238E27FC236}">
              <a16:creationId xmlns:a16="http://schemas.microsoft.com/office/drawing/2014/main" id="{3BFC5514-EA08-A866-4A4F-67E0F16E9D37}"/>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32</xdr:row>
      <xdr:rowOff>342900</xdr:rowOff>
    </xdr:from>
    <xdr:to>
      <xdr:col>17</xdr:col>
      <xdr:colOff>533400</xdr:colOff>
      <xdr:row>33</xdr:row>
      <xdr:rowOff>342900</xdr:rowOff>
    </xdr:to>
    <xdr:sp macro="" textlink="">
      <xdr:nvSpPr>
        <xdr:cNvPr id="373883" name="Text Box 123" hidden="1">
          <a:extLst>
            <a:ext uri="{FF2B5EF4-FFF2-40B4-BE49-F238E27FC236}">
              <a16:creationId xmlns:a16="http://schemas.microsoft.com/office/drawing/2014/main" id="{C9CB33E5-D3DE-B053-6A98-77629B099C0B}"/>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82" name="Text Box 122" hidden="1">
          <a:extLst>
            <a:ext uri="{FF2B5EF4-FFF2-40B4-BE49-F238E27FC236}">
              <a16:creationId xmlns:a16="http://schemas.microsoft.com/office/drawing/2014/main" id="{784E6994-FA68-5D80-3541-6D736E928A89}"/>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81" name="Text Box 121" hidden="1">
          <a:extLst>
            <a:ext uri="{FF2B5EF4-FFF2-40B4-BE49-F238E27FC236}">
              <a16:creationId xmlns:a16="http://schemas.microsoft.com/office/drawing/2014/main" id="{6ED91B3D-5F9F-5457-0C4D-7F9AEA162432}"/>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188</xdr:row>
      <xdr:rowOff>87841</xdr:rowOff>
    </xdr:from>
    <xdr:to>
      <xdr:col>1</xdr:col>
      <xdr:colOff>4724400</xdr:colOff>
      <xdr:row>188</xdr:row>
      <xdr:rowOff>144991</xdr:rowOff>
    </xdr:to>
    <xdr:sp macro="" textlink="">
      <xdr:nvSpPr>
        <xdr:cNvPr id="373880" name="Text Box 120" hidden="1">
          <a:extLst>
            <a:ext uri="{FF2B5EF4-FFF2-40B4-BE49-F238E27FC236}">
              <a16:creationId xmlns:a16="http://schemas.microsoft.com/office/drawing/2014/main" id="{D4A50A11-F42D-8C75-9610-A366C371418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94</xdr:row>
      <xdr:rowOff>68792</xdr:rowOff>
    </xdr:from>
    <xdr:to>
      <xdr:col>20</xdr:col>
      <xdr:colOff>647700</xdr:colOff>
      <xdr:row>97</xdr:row>
      <xdr:rowOff>97367</xdr:rowOff>
    </xdr:to>
    <xdr:sp macro="" textlink="">
      <xdr:nvSpPr>
        <xdr:cNvPr id="373879" name="Text Box 119" hidden="1">
          <a:extLst>
            <a:ext uri="{FF2B5EF4-FFF2-40B4-BE49-F238E27FC236}">
              <a16:creationId xmlns:a16="http://schemas.microsoft.com/office/drawing/2014/main" id="{D01C1F70-DB77-D2BF-97D6-51577E35FEB0}"/>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94</xdr:row>
      <xdr:rowOff>68792</xdr:rowOff>
    </xdr:from>
    <xdr:to>
      <xdr:col>24</xdr:col>
      <xdr:colOff>647700</xdr:colOff>
      <xdr:row>97</xdr:row>
      <xdr:rowOff>97367</xdr:rowOff>
    </xdr:to>
    <xdr:sp macro="" textlink="">
      <xdr:nvSpPr>
        <xdr:cNvPr id="373878" name="Text Box 118" hidden="1">
          <a:extLst>
            <a:ext uri="{FF2B5EF4-FFF2-40B4-BE49-F238E27FC236}">
              <a16:creationId xmlns:a16="http://schemas.microsoft.com/office/drawing/2014/main" id="{F7B65222-0167-F24F-BAA3-40DEFE7E1F43}"/>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94</xdr:row>
      <xdr:rowOff>68792</xdr:rowOff>
    </xdr:from>
    <xdr:to>
      <xdr:col>28</xdr:col>
      <xdr:colOff>647700</xdr:colOff>
      <xdr:row>97</xdr:row>
      <xdr:rowOff>97367</xdr:rowOff>
    </xdr:to>
    <xdr:sp macro="" textlink="">
      <xdr:nvSpPr>
        <xdr:cNvPr id="373877" name="Text Box 117" hidden="1">
          <a:extLst>
            <a:ext uri="{FF2B5EF4-FFF2-40B4-BE49-F238E27FC236}">
              <a16:creationId xmlns:a16="http://schemas.microsoft.com/office/drawing/2014/main" id="{EBA745CB-7E5C-1D01-3EA4-7356F4A4D87E}"/>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7408</xdr:colOff>
      <xdr:row>19</xdr:row>
      <xdr:rowOff>19050</xdr:rowOff>
    </xdr:to>
    <xdr:sp macro="" textlink="">
      <xdr:nvSpPr>
        <xdr:cNvPr id="373876" name="Text Box 116" hidden="1">
          <a:extLst>
            <a:ext uri="{FF2B5EF4-FFF2-40B4-BE49-F238E27FC236}">
              <a16:creationId xmlns:a16="http://schemas.microsoft.com/office/drawing/2014/main" id="{4FC5D77A-A16A-9EF7-EA1F-FD5C76B71826}"/>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55</xdr:row>
      <xdr:rowOff>293158</xdr:rowOff>
    </xdr:from>
    <xdr:to>
      <xdr:col>2</xdr:col>
      <xdr:colOff>685800</xdr:colOff>
      <xdr:row>59</xdr:row>
      <xdr:rowOff>74083</xdr:rowOff>
    </xdr:to>
    <xdr:sp macro="" textlink="">
      <xdr:nvSpPr>
        <xdr:cNvPr id="373875" name="Text Box 115" hidden="1">
          <a:extLst>
            <a:ext uri="{FF2B5EF4-FFF2-40B4-BE49-F238E27FC236}">
              <a16:creationId xmlns:a16="http://schemas.microsoft.com/office/drawing/2014/main" id="{A6D6F9C7-67EA-C0D4-EB9D-8129A960A2EC}"/>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102</xdr:row>
      <xdr:rowOff>169333</xdr:rowOff>
    </xdr:from>
    <xdr:to>
      <xdr:col>21</xdr:col>
      <xdr:colOff>685800</xdr:colOff>
      <xdr:row>111</xdr:row>
      <xdr:rowOff>144991</xdr:rowOff>
    </xdr:to>
    <xdr:sp macro="" textlink="">
      <xdr:nvSpPr>
        <xdr:cNvPr id="373874" name="Text Box 114" hidden="1">
          <a:extLst>
            <a:ext uri="{FF2B5EF4-FFF2-40B4-BE49-F238E27FC236}">
              <a16:creationId xmlns:a16="http://schemas.microsoft.com/office/drawing/2014/main" id="{AF71F6AB-3806-B2FE-E63F-ECBED4C3639D}"/>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102</xdr:row>
      <xdr:rowOff>169333</xdr:rowOff>
    </xdr:from>
    <xdr:to>
      <xdr:col>25</xdr:col>
      <xdr:colOff>685800</xdr:colOff>
      <xdr:row>111</xdr:row>
      <xdr:rowOff>144991</xdr:rowOff>
    </xdr:to>
    <xdr:sp macro="" textlink="">
      <xdr:nvSpPr>
        <xdr:cNvPr id="373873" name="Text Box 113" hidden="1">
          <a:extLst>
            <a:ext uri="{FF2B5EF4-FFF2-40B4-BE49-F238E27FC236}">
              <a16:creationId xmlns:a16="http://schemas.microsoft.com/office/drawing/2014/main" id="{5443763E-51F0-363D-3E6A-5548952ED286}"/>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102</xdr:row>
      <xdr:rowOff>169333</xdr:rowOff>
    </xdr:from>
    <xdr:to>
      <xdr:col>29</xdr:col>
      <xdr:colOff>685800</xdr:colOff>
      <xdr:row>111</xdr:row>
      <xdr:rowOff>144991</xdr:rowOff>
    </xdr:to>
    <xdr:sp macro="" textlink="">
      <xdr:nvSpPr>
        <xdr:cNvPr id="373872" name="Text Box 112" hidden="1">
          <a:extLst>
            <a:ext uri="{FF2B5EF4-FFF2-40B4-BE49-F238E27FC236}">
              <a16:creationId xmlns:a16="http://schemas.microsoft.com/office/drawing/2014/main" id="{94C0DABD-B673-0B98-C5A0-FF722A1EEC83}"/>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71" name="Text Box 111" hidden="1">
          <a:extLst>
            <a:ext uri="{FF2B5EF4-FFF2-40B4-BE49-F238E27FC236}">
              <a16:creationId xmlns:a16="http://schemas.microsoft.com/office/drawing/2014/main" id="{05E95257-C15E-90F9-A643-85A280B4844D}"/>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70" name="Text Box 110" hidden="1">
          <a:extLst>
            <a:ext uri="{FF2B5EF4-FFF2-40B4-BE49-F238E27FC236}">
              <a16:creationId xmlns:a16="http://schemas.microsoft.com/office/drawing/2014/main" id="{369AF97E-9576-A26B-0630-16B6DB6E54EA}"/>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73</xdr:row>
      <xdr:rowOff>331259</xdr:rowOff>
    </xdr:from>
    <xdr:to>
      <xdr:col>25</xdr:col>
      <xdr:colOff>57150</xdr:colOff>
      <xdr:row>73</xdr:row>
      <xdr:rowOff>331259</xdr:rowOff>
    </xdr:to>
    <xdr:sp macro="" textlink="">
      <xdr:nvSpPr>
        <xdr:cNvPr id="373869" name="Text Box 109" hidden="1">
          <a:extLst>
            <a:ext uri="{FF2B5EF4-FFF2-40B4-BE49-F238E27FC236}">
              <a16:creationId xmlns:a16="http://schemas.microsoft.com/office/drawing/2014/main" id="{21759A3F-1E29-1481-6D72-096634314BC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98</xdr:row>
      <xdr:rowOff>159808</xdr:rowOff>
    </xdr:from>
    <xdr:to>
      <xdr:col>8</xdr:col>
      <xdr:colOff>228600</xdr:colOff>
      <xdr:row>98</xdr:row>
      <xdr:rowOff>159808</xdr:rowOff>
    </xdr:to>
    <xdr:sp macro="" textlink="">
      <xdr:nvSpPr>
        <xdr:cNvPr id="373922" name="Text Box 162" hidden="1">
          <a:extLst>
            <a:ext uri="{FF2B5EF4-FFF2-40B4-BE49-F238E27FC236}">
              <a16:creationId xmlns:a16="http://schemas.microsoft.com/office/drawing/2014/main" id="{D588AC09-4751-223A-77C5-8DD9EAF6DB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98</xdr:row>
      <xdr:rowOff>159808</xdr:rowOff>
    </xdr:from>
    <xdr:to>
      <xdr:col>11</xdr:col>
      <xdr:colOff>190500</xdr:colOff>
      <xdr:row>98</xdr:row>
      <xdr:rowOff>159808</xdr:rowOff>
    </xdr:to>
    <xdr:sp macro="" textlink="">
      <xdr:nvSpPr>
        <xdr:cNvPr id="373921" name="Text Box 161" hidden="1">
          <a:extLst>
            <a:ext uri="{FF2B5EF4-FFF2-40B4-BE49-F238E27FC236}">
              <a16:creationId xmlns:a16="http://schemas.microsoft.com/office/drawing/2014/main" id="{592ACE5E-8FCD-BC54-554A-FDA721FDAF72}"/>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33</xdr:row>
      <xdr:rowOff>342900</xdr:rowOff>
    </xdr:from>
    <xdr:to>
      <xdr:col>17</xdr:col>
      <xdr:colOff>533400</xdr:colOff>
      <xdr:row>33</xdr:row>
      <xdr:rowOff>342900</xdr:rowOff>
    </xdr:to>
    <xdr:sp macro="" textlink="">
      <xdr:nvSpPr>
        <xdr:cNvPr id="373920" name="Text Box 160" hidden="1">
          <a:extLst>
            <a:ext uri="{FF2B5EF4-FFF2-40B4-BE49-F238E27FC236}">
              <a16:creationId xmlns:a16="http://schemas.microsoft.com/office/drawing/2014/main" id="{789AB1B3-73BD-840D-319D-FE07839C48DD}"/>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32</xdr:row>
      <xdr:rowOff>342900</xdr:rowOff>
    </xdr:from>
    <xdr:to>
      <xdr:col>17</xdr:col>
      <xdr:colOff>533400</xdr:colOff>
      <xdr:row>33</xdr:row>
      <xdr:rowOff>342900</xdr:rowOff>
    </xdr:to>
    <xdr:sp macro="" textlink="">
      <xdr:nvSpPr>
        <xdr:cNvPr id="373919" name="Text Box 159" hidden="1">
          <a:extLst>
            <a:ext uri="{FF2B5EF4-FFF2-40B4-BE49-F238E27FC236}">
              <a16:creationId xmlns:a16="http://schemas.microsoft.com/office/drawing/2014/main" id="{B709DB7E-9367-E131-A998-A80FB660E26C}"/>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18" name="Text Box 158" hidden="1">
          <a:extLst>
            <a:ext uri="{FF2B5EF4-FFF2-40B4-BE49-F238E27FC236}">
              <a16:creationId xmlns:a16="http://schemas.microsoft.com/office/drawing/2014/main" id="{4B6BCDB2-C3CA-C628-BB70-F3BDABE0CAE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17" name="Text Box 157" hidden="1">
          <a:extLst>
            <a:ext uri="{FF2B5EF4-FFF2-40B4-BE49-F238E27FC236}">
              <a16:creationId xmlns:a16="http://schemas.microsoft.com/office/drawing/2014/main" id="{D6DC3ED6-4CB3-979C-F2BC-96D9A7312F0D}"/>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188</xdr:row>
      <xdr:rowOff>87841</xdr:rowOff>
    </xdr:from>
    <xdr:to>
      <xdr:col>1</xdr:col>
      <xdr:colOff>4724400</xdr:colOff>
      <xdr:row>188</xdr:row>
      <xdr:rowOff>144991</xdr:rowOff>
    </xdr:to>
    <xdr:sp macro="" textlink="">
      <xdr:nvSpPr>
        <xdr:cNvPr id="373916" name="Text Box 156" hidden="1">
          <a:extLst>
            <a:ext uri="{FF2B5EF4-FFF2-40B4-BE49-F238E27FC236}">
              <a16:creationId xmlns:a16="http://schemas.microsoft.com/office/drawing/2014/main" id="{82FFFCE3-ED28-7C26-D35C-249D75AC2629}"/>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94</xdr:row>
      <xdr:rowOff>68792</xdr:rowOff>
    </xdr:from>
    <xdr:to>
      <xdr:col>20</xdr:col>
      <xdr:colOff>647700</xdr:colOff>
      <xdr:row>97</xdr:row>
      <xdr:rowOff>97367</xdr:rowOff>
    </xdr:to>
    <xdr:sp macro="" textlink="">
      <xdr:nvSpPr>
        <xdr:cNvPr id="373915" name="Text Box 155" hidden="1">
          <a:extLst>
            <a:ext uri="{FF2B5EF4-FFF2-40B4-BE49-F238E27FC236}">
              <a16:creationId xmlns:a16="http://schemas.microsoft.com/office/drawing/2014/main" id="{955B7D26-5F89-6EE6-FDD6-F79EAACF7F46}"/>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94</xdr:row>
      <xdr:rowOff>68792</xdr:rowOff>
    </xdr:from>
    <xdr:to>
      <xdr:col>24</xdr:col>
      <xdr:colOff>647700</xdr:colOff>
      <xdr:row>97</xdr:row>
      <xdr:rowOff>97367</xdr:rowOff>
    </xdr:to>
    <xdr:sp macro="" textlink="">
      <xdr:nvSpPr>
        <xdr:cNvPr id="373914" name="Text Box 154" hidden="1">
          <a:extLst>
            <a:ext uri="{FF2B5EF4-FFF2-40B4-BE49-F238E27FC236}">
              <a16:creationId xmlns:a16="http://schemas.microsoft.com/office/drawing/2014/main" id="{DD92601A-B417-DC87-EA49-1EFD9ACC58F0}"/>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94</xdr:row>
      <xdr:rowOff>68792</xdr:rowOff>
    </xdr:from>
    <xdr:to>
      <xdr:col>28</xdr:col>
      <xdr:colOff>647700</xdr:colOff>
      <xdr:row>97</xdr:row>
      <xdr:rowOff>97367</xdr:rowOff>
    </xdr:to>
    <xdr:sp macro="" textlink="">
      <xdr:nvSpPr>
        <xdr:cNvPr id="373913" name="Text Box 153" hidden="1">
          <a:extLst>
            <a:ext uri="{FF2B5EF4-FFF2-40B4-BE49-F238E27FC236}">
              <a16:creationId xmlns:a16="http://schemas.microsoft.com/office/drawing/2014/main" id="{40D04E43-0957-8AA1-4C34-BBC5EF07E24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7408</xdr:colOff>
      <xdr:row>19</xdr:row>
      <xdr:rowOff>19050</xdr:rowOff>
    </xdr:to>
    <xdr:sp macro="" textlink="">
      <xdr:nvSpPr>
        <xdr:cNvPr id="373912" name="Text Box 152" hidden="1">
          <a:extLst>
            <a:ext uri="{FF2B5EF4-FFF2-40B4-BE49-F238E27FC236}">
              <a16:creationId xmlns:a16="http://schemas.microsoft.com/office/drawing/2014/main" id="{D116C01C-0C9A-8E6D-502E-72C518FDAF87}"/>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55</xdr:row>
      <xdr:rowOff>293158</xdr:rowOff>
    </xdr:from>
    <xdr:to>
      <xdr:col>2</xdr:col>
      <xdr:colOff>685800</xdr:colOff>
      <xdr:row>59</xdr:row>
      <xdr:rowOff>74083</xdr:rowOff>
    </xdr:to>
    <xdr:sp macro="" textlink="">
      <xdr:nvSpPr>
        <xdr:cNvPr id="373911" name="Text Box 151" hidden="1">
          <a:extLst>
            <a:ext uri="{FF2B5EF4-FFF2-40B4-BE49-F238E27FC236}">
              <a16:creationId xmlns:a16="http://schemas.microsoft.com/office/drawing/2014/main" id="{6B694E4C-DCCE-F85F-B01A-8641A24062DE}"/>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102</xdr:row>
      <xdr:rowOff>169333</xdr:rowOff>
    </xdr:from>
    <xdr:to>
      <xdr:col>21</xdr:col>
      <xdr:colOff>685800</xdr:colOff>
      <xdr:row>111</xdr:row>
      <xdr:rowOff>144991</xdr:rowOff>
    </xdr:to>
    <xdr:sp macro="" textlink="">
      <xdr:nvSpPr>
        <xdr:cNvPr id="373910" name="Text Box 150" hidden="1">
          <a:extLst>
            <a:ext uri="{FF2B5EF4-FFF2-40B4-BE49-F238E27FC236}">
              <a16:creationId xmlns:a16="http://schemas.microsoft.com/office/drawing/2014/main" id="{AFA18855-34A5-3F4C-71EE-79D30A01C550}"/>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102</xdr:row>
      <xdr:rowOff>169333</xdr:rowOff>
    </xdr:from>
    <xdr:to>
      <xdr:col>25</xdr:col>
      <xdr:colOff>685800</xdr:colOff>
      <xdr:row>111</xdr:row>
      <xdr:rowOff>144991</xdr:rowOff>
    </xdr:to>
    <xdr:sp macro="" textlink="">
      <xdr:nvSpPr>
        <xdr:cNvPr id="373909" name="Text Box 149" hidden="1">
          <a:extLst>
            <a:ext uri="{FF2B5EF4-FFF2-40B4-BE49-F238E27FC236}">
              <a16:creationId xmlns:a16="http://schemas.microsoft.com/office/drawing/2014/main" id="{E5E0AC7A-6C1F-A5A8-84FA-B54171E42522}"/>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102</xdr:row>
      <xdr:rowOff>169333</xdr:rowOff>
    </xdr:from>
    <xdr:to>
      <xdr:col>29</xdr:col>
      <xdr:colOff>685800</xdr:colOff>
      <xdr:row>111</xdr:row>
      <xdr:rowOff>144991</xdr:rowOff>
    </xdr:to>
    <xdr:sp macro="" textlink="">
      <xdr:nvSpPr>
        <xdr:cNvPr id="373908" name="Text Box 148" hidden="1">
          <a:extLst>
            <a:ext uri="{FF2B5EF4-FFF2-40B4-BE49-F238E27FC236}">
              <a16:creationId xmlns:a16="http://schemas.microsoft.com/office/drawing/2014/main" id="{CF82399F-2E82-D8D5-CFB5-FF74D32206CF}"/>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07" name="Text Box 147" hidden="1">
          <a:extLst>
            <a:ext uri="{FF2B5EF4-FFF2-40B4-BE49-F238E27FC236}">
              <a16:creationId xmlns:a16="http://schemas.microsoft.com/office/drawing/2014/main" id="{700D3507-757D-7AEF-C5EE-16122F8704E0}"/>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06" name="Text Box 146" hidden="1">
          <a:extLst>
            <a:ext uri="{FF2B5EF4-FFF2-40B4-BE49-F238E27FC236}">
              <a16:creationId xmlns:a16="http://schemas.microsoft.com/office/drawing/2014/main" id="{BD9A2D51-3856-934A-6015-4205DB85927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73</xdr:row>
      <xdr:rowOff>331259</xdr:rowOff>
    </xdr:from>
    <xdr:to>
      <xdr:col>25</xdr:col>
      <xdr:colOff>57150</xdr:colOff>
      <xdr:row>73</xdr:row>
      <xdr:rowOff>331259</xdr:rowOff>
    </xdr:to>
    <xdr:sp macro="" textlink="">
      <xdr:nvSpPr>
        <xdr:cNvPr id="373905" name="Text Box 145" hidden="1">
          <a:extLst>
            <a:ext uri="{FF2B5EF4-FFF2-40B4-BE49-F238E27FC236}">
              <a16:creationId xmlns:a16="http://schemas.microsoft.com/office/drawing/2014/main" id="{3C562E06-193F-358A-4E47-91C619D4564A}"/>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98</xdr:row>
      <xdr:rowOff>159808</xdr:rowOff>
    </xdr:from>
    <xdr:to>
      <xdr:col>8</xdr:col>
      <xdr:colOff>228600</xdr:colOff>
      <xdr:row>98</xdr:row>
      <xdr:rowOff>159808</xdr:rowOff>
    </xdr:to>
    <xdr:sp macro="" textlink="">
      <xdr:nvSpPr>
        <xdr:cNvPr id="373940" name="Text Box 180" hidden="1">
          <a:extLst>
            <a:ext uri="{FF2B5EF4-FFF2-40B4-BE49-F238E27FC236}">
              <a16:creationId xmlns:a16="http://schemas.microsoft.com/office/drawing/2014/main" id="{28EA635F-5A32-A4D2-1C0B-FD71DB6C1E57}"/>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98</xdr:row>
      <xdr:rowOff>159808</xdr:rowOff>
    </xdr:from>
    <xdr:to>
      <xdr:col>11</xdr:col>
      <xdr:colOff>190500</xdr:colOff>
      <xdr:row>98</xdr:row>
      <xdr:rowOff>159808</xdr:rowOff>
    </xdr:to>
    <xdr:sp macro="" textlink="">
      <xdr:nvSpPr>
        <xdr:cNvPr id="373939" name="Text Box 179" hidden="1">
          <a:extLst>
            <a:ext uri="{FF2B5EF4-FFF2-40B4-BE49-F238E27FC236}">
              <a16:creationId xmlns:a16="http://schemas.microsoft.com/office/drawing/2014/main" id="{6CBD67B2-56E5-43B3-7CCE-319DEC714873}"/>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33</xdr:row>
      <xdr:rowOff>342900</xdr:rowOff>
    </xdr:from>
    <xdr:to>
      <xdr:col>17</xdr:col>
      <xdr:colOff>533400</xdr:colOff>
      <xdr:row>33</xdr:row>
      <xdr:rowOff>342900</xdr:rowOff>
    </xdr:to>
    <xdr:sp macro="" textlink="">
      <xdr:nvSpPr>
        <xdr:cNvPr id="373938" name="Text Box 178" hidden="1">
          <a:extLst>
            <a:ext uri="{FF2B5EF4-FFF2-40B4-BE49-F238E27FC236}">
              <a16:creationId xmlns:a16="http://schemas.microsoft.com/office/drawing/2014/main" id="{2752CCDE-4AFD-C7DE-CC0A-07BF069B8D46}"/>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32</xdr:row>
      <xdr:rowOff>342900</xdr:rowOff>
    </xdr:from>
    <xdr:to>
      <xdr:col>17</xdr:col>
      <xdr:colOff>533400</xdr:colOff>
      <xdr:row>33</xdr:row>
      <xdr:rowOff>342900</xdr:rowOff>
    </xdr:to>
    <xdr:sp macro="" textlink="">
      <xdr:nvSpPr>
        <xdr:cNvPr id="373937" name="Text Box 177" hidden="1">
          <a:extLst>
            <a:ext uri="{FF2B5EF4-FFF2-40B4-BE49-F238E27FC236}">
              <a16:creationId xmlns:a16="http://schemas.microsoft.com/office/drawing/2014/main" id="{64C0CA45-FE5F-9C07-6E0B-1C7AA86F38AD}"/>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36" name="Text Box 176" hidden="1">
          <a:extLst>
            <a:ext uri="{FF2B5EF4-FFF2-40B4-BE49-F238E27FC236}">
              <a16:creationId xmlns:a16="http://schemas.microsoft.com/office/drawing/2014/main" id="{31BEF7A3-295E-9588-7E28-FF1A87E648C4}"/>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35" name="Text Box 175" hidden="1">
          <a:extLst>
            <a:ext uri="{FF2B5EF4-FFF2-40B4-BE49-F238E27FC236}">
              <a16:creationId xmlns:a16="http://schemas.microsoft.com/office/drawing/2014/main" id="{2AA10193-A78E-825A-DAFC-BCF3B4E396CF}"/>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188</xdr:row>
      <xdr:rowOff>87841</xdr:rowOff>
    </xdr:from>
    <xdr:to>
      <xdr:col>1</xdr:col>
      <xdr:colOff>4724400</xdr:colOff>
      <xdr:row>188</xdr:row>
      <xdr:rowOff>144991</xdr:rowOff>
    </xdr:to>
    <xdr:sp macro="" textlink="">
      <xdr:nvSpPr>
        <xdr:cNvPr id="373934" name="Text Box 174" hidden="1">
          <a:extLst>
            <a:ext uri="{FF2B5EF4-FFF2-40B4-BE49-F238E27FC236}">
              <a16:creationId xmlns:a16="http://schemas.microsoft.com/office/drawing/2014/main" id="{F6C9482F-16E9-CDF5-9325-D2315E7F1802}"/>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94</xdr:row>
      <xdr:rowOff>68792</xdr:rowOff>
    </xdr:from>
    <xdr:to>
      <xdr:col>20</xdr:col>
      <xdr:colOff>647700</xdr:colOff>
      <xdr:row>97</xdr:row>
      <xdr:rowOff>97367</xdr:rowOff>
    </xdr:to>
    <xdr:sp macro="" textlink="">
      <xdr:nvSpPr>
        <xdr:cNvPr id="373933" name="Text Box 173" hidden="1">
          <a:extLst>
            <a:ext uri="{FF2B5EF4-FFF2-40B4-BE49-F238E27FC236}">
              <a16:creationId xmlns:a16="http://schemas.microsoft.com/office/drawing/2014/main" id="{0B07AF2F-1132-09D5-AF81-9156ED97E2F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94</xdr:row>
      <xdr:rowOff>68792</xdr:rowOff>
    </xdr:from>
    <xdr:to>
      <xdr:col>24</xdr:col>
      <xdr:colOff>647700</xdr:colOff>
      <xdr:row>97</xdr:row>
      <xdr:rowOff>97367</xdr:rowOff>
    </xdr:to>
    <xdr:sp macro="" textlink="">
      <xdr:nvSpPr>
        <xdr:cNvPr id="373932" name="Text Box 172" hidden="1">
          <a:extLst>
            <a:ext uri="{FF2B5EF4-FFF2-40B4-BE49-F238E27FC236}">
              <a16:creationId xmlns:a16="http://schemas.microsoft.com/office/drawing/2014/main" id="{61D4D838-9C5F-F9CF-8F00-23F4856CA9C5}"/>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94</xdr:row>
      <xdr:rowOff>68792</xdr:rowOff>
    </xdr:from>
    <xdr:to>
      <xdr:col>28</xdr:col>
      <xdr:colOff>647700</xdr:colOff>
      <xdr:row>97</xdr:row>
      <xdr:rowOff>97367</xdr:rowOff>
    </xdr:to>
    <xdr:sp macro="" textlink="">
      <xdr:nvSpPr>
        <xdr:cNvPr id="373931" name="Text Box 171" hidden="1">
          <a:extLst>
            <a:ext uri="{FF2B5EF4-FFF2-40B4-BE49-F238E27FC236}">
              <a16:creationId xmlns:a16="http://schemas.microsoft.com/office/drawing/2014/main" id="{5AAAE54D-4006-57D7-3A56-2C515FAA522F}"/>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7408</xdr:colOff>
      <xdr:row>19</xdr:row>
      <xdr:rowOff>19050</xdr:rowOff>
    </xdr:to>
    <xdr:sp macro="" textlink="">
      <xdr:nvSpPr>
        <xdr:cNvPr id="373930" name="Text Box 170" hidden="1">
          <a:extLst>
            <a:ext uri="{FF2B5EF4-FFF2-40B4-BE49-F238E27FC236}">
              <a16:creationId xmlns:a16="http://schemas.microsoft.com/office/drawing/2014/main" id="{FBC4E487-2049-D07B-3B53-A4BE9E8FCCB9}"/>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55</xdr:row>
      <xdr:rowOff>293158</xdr:rowOff>
    </xdr:from>
    <xdr:to>
      <xdr:col>2</xdr:col>
      <xdr:colOff>685800</xdr:colOff>
      <xdr:row>59</xdr:row>
      <xdr:rowOff>74083</xdr:rowOff>
    </xdr:to>
    <xdr:sp macro="" textlink="">
      <xdr:nvSpPr>
        <xdr:cNvPr id="373929" name="Text Box 169" hidden="1">
          <a:extLst>
            <a:ext uri="{FF2B5EF4-FFF2-40B4-BE49-F238E27FC236}">
              <a16:creationId xmlns:a16="http://schemas.microsoft.com/office/drawing/2014/main" id="{D993DE9A-CF9D-5807-48CE-B960072516DA}"/>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102</xdr:row>
      <xdr:rowOff>169333</xdr:rowOff>
    </xdr:from>
    <xdr:to>
      <xdr:col>21</xdr:col>
      <xdr:colOff>685800</xdr:colOff>
      <xdr:row>111</xdr:row>
      <xdr:rowOff>144991</xdr:rowOff>
    </xdr:to>
    <xdr:sp macro="" textlink="">
      <xdr:nvSpPr>
        <xdr:cNvPr id="373928" name="Text Box 168" hidden="1">
          <a:extLst>
            <a:ext uri="{FF2B5EF4-FFF2-40B4-BE49-F238E27FC236}">
              <a16:creationId xmlns:a16="http://schemas.microsoft.com/office/drawing/2014/main" id="{9145D250-2B9C-CD8E-F916-E38B0395AC19}"/>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102</xdr:row>
      <xdr:rowOff>169333</xdr:rowOff>
    </xdr:from>
    <xdr:to>
      <xdr:col>25</xdr:col>
      <xdr:colOff>685800</xdr:colOff>
      <xdr:row>111</xdr:row>
      <xdr:rowOff>144991</xdr:rowOff>
    </xdr:to>
    <xdr:sp macro="" textlink="">
      <xdr:nvSpPr>
        <xdr:cNvPr id="373927" name="Text Box 167" hidden="1">
          <a:extLst>
            <a:ext uri="{FF2B5EF4-FFF2-40B4-BE49-F238E27FC236}">
              <a16:creationId xmlns:a16="http://schemas.microsoft.com/office/drawing/2014/main" id="{0A19F514-E1C8-ED6B-45A5-AFAA0C7EF6C1}"/>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102</xdr:row>
      <xdr:rowOff>169333</xdr:rowOff>
    </xdr:from>
    <xdr:to>
      <xdr:col>29</xdr:col>
      <xdr:colOff>685800</xdr:colOff>
      <xdr:row>111</xdr:row>
      <xdr:rowOff>144991</xdr:rowOff>
    </xdr:to>
    <xdr:sp macro="" textlink="">
      <xdr:nvSpPr>
        <xdr:cNvPr id="373926" name="Text Box 166" hidden="1">
          <a:extLst>
            <a:ext uri="{FF2B5EF4-FFF2-40B4-BE49-F238E27FC236}">
              <a16:creationId xmlns:a16="http://schemas.microsoft.com/office/drawing/2014/main" id="{B5BDBDA7-A8A8-7B4D-1106-A606969ACE78}"/>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25" name="Text Box 165" hidden="1">
          <a:extLst>
            <a:ext uri="{FF2B5EF4-FFF2-40B4-BE49-F238E27FC236}">
              <a16:creationId xmlns:a16="http://schemas.microsoft.com/office/drawing/2014/main" id="{A2E5BCA1-94CB-4B25-5491-904333FDD4BF}"/>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24" name="Text Box 164" hidden="1">
          <a:extLst>
            <a:ext uri="{FF2B5EF4-FFF2-40B4-BE49-F238E27FC236}">
              <a16:creationId xmlns:a16="http://schemas.microsoft.com/office/drawing/2014/main" id="{3BC07E72-65F9-2077-1C98-383C6C566CA7}"/>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73</xdr:row>
      <xdr:rowOff>331259</xdr:rowOff>
    </xdr:from>
    <xdr:to>
      <xdr:col>25</xdr:col>
      <xdr:colOff>57150</xdr:colOff>
      <xdr:row>73</xdr:row>
      <xdr:rowOff>331259</xdr:rowOff>
    </xdr:to>
    <xdr:sp macro="" textlink="">
      <xdr:nvSpPr>
        <xdr:cNvPr id="373923" name="Text Box 163" hidden="1">
          <a:extLst>
            <a:ext uri="{FF2B5EF4-FFF2-40B4-BE49-F238E27FC236}">
              <a16:creationId xmlns:a16="http://schemas.microsoft.com/office/drawing/2014/main" id="{7982D449-FBB1-62B9-EB71-E35C6F1A825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98</xdr:row>
      <xdr:rowOff>159808</xdr:rowOff>
    </xdr:from>
    <xdr:to>
      <xdr:col>8</xdr:col>
      <xdr:colOff>228600</xdr:colOff>
      <xdr:row>98</xdr:row>
      <xdr:rowOff>159808</xdr:rowOff>
    </xdr:to>
    <xdr:sp macro="" textlink="">
      <xdr:nvSpPr>
        <xdr:cNvPr id="373958" name="Text Box 198" hidden="1">
          <a:extLst>
            <a:ext uri="{FF2B5EF4-FFF2-40B4-BE49-F238E27FC236}">
              <a16:creationId xmlns:a16="http://schemas.microsoft.com/office/drawing/2014/main" id="{09864E50-F4BF-DB46-37D1-E85444B03A1C}"/>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98</xdr:row>
      <xdr:rowOff>159808</xdr:rowOff>
    </xdr:from>
    <xdr:to>
      <xdr:col>11</xdr:col>
      <xdr:colOff>190500</xdr:colOff>
      <xdr:row>98</xdr:row>
      <xdr:rowOff>159808</xdr:rowOff>
    </xdr:to>
    <xdr:sp macro="" textlink="">
      <xdr:nvSpPr>
        <xdr:cNvPr id="373957" name="Text Box 197" hidden="1">
          <a:extLst>
            <a:ext uri="{FF2B5EF4-FFF2-40B4-BE49-F238E27FC236}">
              <a16:creationId xmlns:a16="http://schemas.microsoft.com/office/drawing/2014/main" id="{044E7E1E-AF9A-601D-6B27-814644E606E0}"/>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33</xdr:row>
      <xdr:rowOff>342900</xdr:rowOff>
    </xdr:from>
    <xdr:to>
      <xdr:col>17</xdr:col>
      <xdr:colOff>533400</xdr:colOff>
      <xdr:row>33</xdr:row>
      <xdr:rowOff>342900</xdr:rowOff>
    </xdr:to>
    <xdr:sp macro="" textlink="">
      <xdr:nvSpPr>
        <xdr:cNvPr id="373956" name="Text Box 196" hidden="1">
          <a:extLst>
            <a:ext uri="{FF2B5EF4-FFF2-40B4-BE49-F238E27FC236}">
              <a16:creationId xmlns:a16="http://schemas.microsoft.com/office/drawing/2014/main" id="{C5EB96AE-5F9C-7835-54DE-D78FD645110E}"/>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32</xdr:row>
      <xdr:rowOff>342900</xdr:rowOff>
    </xdr:from>
    <xdr:to>
      <xdr:col>17</xdr:col>
      <xdr:colOff>533400</xdr:colOff>
      <xdr:row>33</xdr:row>
      <xdr:rowOff>342900</xdr:rowOff>
    </xdr:to>
    <xdr:sp macro="" textlink="">
      <xdr:nvSpPr>
        <xdr:cNvPr id="373955" name="Text Box 195" hidden="1">
          <a:extLst>
            <a:ext uri="{FF2B5EF4-FFF2-40B4-BE49-F238E27FC236}">
              <a16:creationId xmlns:a16="http://schemas.microsoft.com/office/drawing/2014/main" id="{D8E3D7BC-6386-E9A8-5639-FC5C6F5B884A}"/>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54" name="Text Box 194" hidden="1">
          <a:extLst>
            <a:ext uri="{FF2B5EF4-FFF2-40B4-BE49-F238E27FC236}">
              <a16:creationId xmlns:a16="http://schemas.microsoft.com/office/drawing/2014/main" id="{89D0312C-87F8-6A2D-77E3-74D97F7290BB}"/>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53" name="Text Box 193" hidden="1">
          <a:extLst>
            <a:ext uri="{FF2B5EF4-FFF2-40B4-BE49-F238E27FC236}">
              <a16:creationId xmlns:a16="http://schemas.microsoft.com/office/drawing/2014/main" id="{FBF12AED-8ABE-0A39-679C-642EA351DADC}"/>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188</xdr:row>
      <xdr:rowOff>87841</xdr:rowOff>
    </xdr:from>
    <xdr:to>
      <xdr:col>1</xdr:col>
      <xdr:colOff>4724400</xdr:colOff>
      <xdr:row>188</xdr:row>
      <xdr:rowOff>144991</xdr:rowOff>
    </xdr:to>
    <xdr:sp macro="" textlink="">
      <xdr:nvSpPr>
        <xdr:cNvPr id="373952" name="Text Box 192" hidden="1">
          <a:extLst>
            <a:ext uri="{FF2B5EF4-FFF2-40B4-BE49-F238E27FC236}">
              <a16:creationId xmlns:a16="http://schemas.microsoft.com/office/drawing/2014/main" id="{0BF3C935-FD53-D0A0-5554-8E4C56A30F2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94</xdr:row>
      <xdr:rowOff>68792</xdr:rowOff>
    </xdr:from>
    <xdr:to>
      <xdr:col>20</xdr:col>
      <xdr:colOff>647700</xdr:colOff>
      <xdr:row>97</xdr:row>
      <xdr:rowOff>97367</xdr:rowOff>
    </xdr:to>
    <xdr:sp macro="" textlink="">
      <xdr:nvSpPr>
        <xdr:cNvPr id="373951" name="Text Box 191" hidden="1">
          <a:extLst>
            <a:ext uri="{FF2B5EF4-FFF2-40B4-BE49-F238E27FC236}">
              <a16:creationId xmlns:a16="http://schemas.microsoft.com/office/drawing/2014/main" id="{99E1AE6D-C4BA-1665-78AC-9E2A68D91AC2}"/>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94</xdr:row>
      <xdr:rowOff>68792</xdr:rowOff>
    </xdr:from>
    <xdr:to>
      <xdr:col>24</xdr:col>
      <xdr:colOff>647700</xdr:colOff>
      <xdr:row>97</xdr:row>
      <xdr:rowOff>97367</xdr:rowOff>
    </xdr:to>
    <xdr:sp macro="" textlink="">
      <xdr:nvSpPr>
        <xdr:cNvPr id="373950" name="Text Box 190" hidden="1">
          <a:extLst>
            <a:ext uri="{FF2B5EF4-FFF2-40B4-BE49-F238E27FC236}">
              <a16:creationId xmlns:a16="http://schemas.microsoft.com/office/drawing/2014/main" id="{D41D5622-C79F-5BDB-7579-88EFC89E4B74}"/>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94</xdr:row>
      <xdr:rowOff>68792</xdr:rowOff>
    </xdr:from>
    <xdr:to>
      <xdr:col>28</xdr:col>
      <xdr:colOff>647700</xdr:colOff>
      <xdr:row>97</xdr:row>
      <xdr:rowOff>97367</xdr:rowOff>
    </xdr:to>
    <xdr:sp macro="" textlink="">
      <xdr:nvSpPr>
        <xdr:cNvPr id="373949" name="Text Box 189" hidden="1">
          <a:extLst>
            <a:ext uri="{FF2B5EF4-FFF2-40B4-BE49-F238E27FC236}">
              <a16:creationId xmlns:a16="http://schemas.microsoft.com/office/drawing/2014/main" id="{139B93FE-6657-8983-14F4-F0A880E1086A}"/>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7408</xdr:colOff>
      <xdr:row>19</xdr:row>
      <xdr:rowOff>19050</xdr:rowOff>
    </xdr:to>
    <xdr:sp macro="" textlink="">
      <xdr:nvSpPr>
        <xdr:cNvPr id="373948" name="Text Box 188" hidden="1">
          <a:extLst>
            <a:ext uri="{FF2B5EF4-FFF2-40B4-BE49-F238E27FC236}">
              <a16:creationId xmlns:a16="http://schemas.microsoft.com/office/drawing/2014/main" id="{76CD80ED-F3B1-80B0-5DFB-D635030EF0B2}"/>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55</xdr:row>
      <xdr:rowOff>293158</xdr:rowOff>
    </xdr:from>
    <xdr:to>
      <xdr:col>2</xdr:col>
      <xdr:colOff>685800</xdr:colOff>
      <xdr:row>59</xdr:row>
      <xdr:rowOff>74083</xdr:rowOff>
    </xdr:to>
    <xdr:sp macro="" textlink="">
      <xdr:nvSpPr>
        <xdr:cNvPr id="373947" name="Text Box 187" hidden="1">
          <a:extLst>
            <a:ext uri="{FF2B5EF4-FFF2-40B4-BE49-F238E27FC236}">
              <a16:creationId xmlns:a16="http://schemas.microsoft.com/office/drawing/2014/main" id="{FA86C211-FB4D-243B-81A8-0C62F48D8AFE}"/>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102</xdr:row>
      <xdr:rowOff>169333</xdr:rowOff>
    </xdr:from>
    <xdr:to>
      <xdr:col>21</xdr:col>
      <xdr:colOff>685800</xdr:colOff>
      <xdr:row>111</xdr:row>
      <xdr:rowOff>144991</xdr:rowOff>
    </xdr:to>
    <xdr:sp macro="" textlink="">
      <xdr:nvSpPr>
        <xdr:cNvPr id="373946" name="Text Box 186" hidden="1">
          <a:extLst>
            <a:ext uri="{FF2B5EF4-FFF2-40B4-BE49-F238E27FC236}">
              <a16:creationId xmlns:a16="http://schemas.microsoft.com/office/drawing/2014/main" id="{33DA4B3B-2D6A-8F85-6D31-997E4F3C37E4}"/>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102</xdr:row>
      <xdr:rowOff>169333</xdr:rowOff>
    </xdr:from>
    <xdr:to>
      <xdr:col>25</xdr:col>
      <xdr:colOff>685800</xdr:colOff>
      <xdr:row>111</xdr:row>
      <xdr:rowOff>144991</xdr:rowOff>
    </xdr:to>
    <xdr:sp macro="" textlink="">
      <xdr:nvSpPr>
        <xdr:cNvPr id="373945" name="Text Box 185" hidden="1">
          <a:extLst>
            <a:ext uri="{FF2B5EF4-FFF2-40B4-BE49-F238E27FC236}">
              <a16:creationId xmlns:a16="http://schemas.microsoft.com/office/drawing/2014/main" id="{C5647AFC-1865-6BDD-7BD7-1C3312F50CF5}"/>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102</xdr:row>
      <xdr:rowOff>169333</xdr:rowOff>
    </xdr:from>
    <xdr:to>
      <xdr:col>29</xdr:col>
      <xdr:colOff>685800</xdr:colOff>
      <xdr:row>111</xdr:row>
      <xdr:rowOff>144991</xdr:rowOff>
    </xdr:to>
    <xdr:sp macro="" textlink="">
      <xdr:nvSpPr>
        <xdr:cNvPr id="373944" name="Text Box 184" hidden="1">
          <a:extLst>
            <a:ext uri="{FF2B5EF4-FFF2-40B4-BE49-F238E27FC236}">
              <a16:creationId xmlns:a16="http://schemas.microsoft.com/office/drawing/2014/main" id="{A3DCAC3A-2188-1B44-5FBE-CDF7A6A13AD3}"/>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43" name="Text Box 183" hidden="1">
          <a:extLst>
            <a:ext uri="{FF2B5EF4-FFF2-40B4-BE49-F238E27FC236}">
              <a16:creationId xmlns:a16="http://schemas.microsoft.com/office/drawing/2014/main" id="{80B40D6B-1007-721D-D75C-C71790286712}"/>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42" name="Text Box 182" hidden="1">
          <a:extLst>
            <a:ext uri="{FF2B5EF4-FFF2-40B4-BE49-F238E27FC236}">
              <a16:creationId xmlns:a16="http://schemas.microsoft.com/office/drawing/2014/main" id="{4390B42C-DF65-2168-1DDA-0EB692C88F14}"/>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73</xdr:row>
      <xdr:rowOff>331259</xdr:rowOff>
    </xdr:from>
    <xdr:to>
      <xdr:col>25</xdr:col>
      <xdr:colOff>57150</xdr:colOff>
      <xdr:row>73</xdr:row>
      <xdr:rowOff>331259</xdr:rowOff>
    </xdr:to>
    <xdr:sp macro="" textlink="">
      <xdr:nvSpPr>
        <xdr:cNvPr id="373941" name="Text Box 181" hidden="1">
          <a:extLst>
            <a:ext uri="{FF2B5EF4-FFF2-40B4-BE49-F238E27FC236}">
              <a16:creationId xmlns:a16="http://schemas.microsoft.com/office/drawing/2014/main" id="{1E43E3E9-494D-B03D-468A-749253A777B9}"/>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98</xdr:row>
      <xdr:rowOff>159808</xdr:rowOff>
    </xdr:from>
    <xdr:to>
      <xdr:col>8</xdr:col>
      <xdr:colOff>228600</xdr:colOff>
      <xdr:row>98</xdr:row>
      <xdr:rowOff>159808</xdr:rowOff>
    </xdr:to>
    <xdr:sp macro="" textlink="">
      <xdr:nvSpPr>
        <xdr:cNvPr id="373976" name="Text Box 216" hidden="1">
          <a:extLst>
            <a:ext uri="{FF2B5EF4-FFF2-40B4-BE49-F238E27FC236}">
              <a16:creationId xmlns:a16="http://schemas.microsoft.com/office/drawing/2014/main" id="{CAF293F5-C13C-A445-5B94-6C61B7E8A24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98</xdr:row>
      <xdr:rowOff>159808</xdr:rowOff>
    </xdr:from>
    <xdr:to>
      <xdr:col>11</xdr:col>
      <xdr:colOff>190500</xdr:colOff>
      <xdr:row>98</xdr:row>
      <xdr:rowOff>159808</xdr:rowOff>
    </xdr:to>
    <xdr:sp macro="" textlink="">
      <xdr:nvSpPr>
        <xdr:cNvPr id="373975" name="Text Box 215" hidden="1">
          <a:extLst>
            <a:ext uri="{FF2B5EF4-FFF2-40B4-BE49-F238E27FC236}">
              <a16:creationId xmlns:a16="http://schemas.microsoft.com/office/drawing/2014/main" id="{C632ACE2-1974-5B19-757C-1BA25600C1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33</xdr:row>
      <xdr:rowOff>342900</xdr:rowOff>
    </xdr:from>
    <xdr:to>
      <xdr:col>17</xdr:col>
      <xdr:colOff>533400</xdr:colOff>
      <xdr:row>33</xdr:row>
      <xdr:rowOff>342900</xdr:rowOff>
    </xdr:to>
    <xdr:sp macro="" textlink="">
      <xdr:nvSpPr>
        <xdr:cNvPr id="373974" name="Text Box 214" hidden="1">
          <a:extLst>
            <a:ext uri="{FF2B5EF4-FFF2-40B4-BE49-F238E27FC236}">
              <a16:creationId xmlns:a16="http://schemas.microsoft.com/office/drawing/2014/main" id="{279481FB-65BD-1BCE-7613-58290262CD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32</xdr:row>
      <xdr:rowOff>342900</xdr:rowOff>
    </xdr:from>
    <xdr:to>
      <xdr:col>17</xdr:col>
      <xdr:colOff>533400</xdr:colOff>
      <xdr:row>33</xdr:row>
      <xdr:rowOff>342900</xdr:rowOff>
    </xdr:to>
    <xdr:sp macro="" textlink="">
      <xdr:nvSpPr>
        <xdr:cNvPr id="373973" name="Text Box 213" hidden="1">
          <a:extLst>
            <a:ext uri="{FF2B5EF4-FFF2-40B4-BE49-F238E27FC236}">
              <a16:creationId xmlns:a16="http://schemas.microsoft.com/office/drawing/2014/main" id="{39FF1584-1D80-F082-366F-1426B46BC198}"/>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72" name="Text Box 212" hidden="1">
          <a:extLst>
            <a:ext uri="{FF2B5EF4-FFF2-40B4-BE49-F238E27FC236}">
              <a16:creationId xmlns:a16="http://schemas.microsoft.com/office/drawing/2014/main" id="{CDF73FE8-B0B8-9512-FE8A-6FDED377CFD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71" name="Text Box 211" hidden="1">
          <a:extLst>
            <a:ext uri="{FF2B5EF4-FFF2-40B4-BE49-F238E27FC236}">
              <a16:creationId xmlns:a16="http://schemas.microsoft.com/office/drawing/2014/main" id="{3C0997A2-240B-CA18-90B4-2CA67E618B62}"/>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188</xdr:row>
      <xdr:rowOff>87841</xdr:rowOff>
    </xdr:from>
    <xdr:to>
      <xdr:col>1</xdr:col>
      <xdr:colOff>4724400</xdr:colOff>
      <xdr:row>188</xdr:row>
      <xdr:rowOff>144991</xdr:rowOff>
    </xdr:to>
    <xdr:sp macro="" textlink="">
      <xdr:nvSpPr>
        <xdr:cNvPr id="373970" name="Text Box 210" hidden="1">
          <a:extLst>
            <a:ext uri="{FF2B5EF4-FFF2-40B4-BE49-F238E27FC236}">
              <a16:creationId xmlns:a16="http://schemas.microsoft.com/office/drawing/2014/main" id="{58AA5E60-57FF-F56A-E2A2-98B28002041B}"/>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94</xdr:row>
      <xdr:rowOff>68792</xdr:rowOff>
    </xdr:from>
    <xdr:to>
      <xdr:col>20</xdr:col>
      <xdr:colOff>647700</xdr:colOff>
      <xdr:row>97</xdr:row>
      <xdr:rowOff>97367</xdr:rowOff>
    </xdr:to>
    <xdr:sp macro="" textlink="">
      <xdr:nvSpPr>
        <xdr:cNvPr id="373969" name="Text Box 209" hidden="1">
          <a:extLst>
            <a:ext uri="{FF2B5EF4-FFF2-40B4-BE49-F238E27FC236}">
              <a16:creationId xmlns:a16="http://schemas.microsoft.com/office/drawing/2014/main" id="{F66DE21D-249F-1153-10D6-22C097DA57F1}"/>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94</xdr:row>
      <xdr:rowOff>68792</xdr:rowOff>
    </xdr:from>
    <xdr:to>
      <xdr:col>24</xdr:col>
      <xdr:colOff>647700</xdr:colOff>
      <xdr:row>97</xdr:row>
      <xdr:rowOff>97367</xdr:rowOff>
    </xdr:to>
    <xdr:sp macro="" textlink="">
      <xdr:nvSpPr>
        <xdr:cNvPr id="373968" name="Text Box 208" hidden="1">
          <a:extLst>
            <a:ext uri="{FF2B5EF4-FFF2-40B4-BE49-F238E27FC236}">
              <a16:creationId xmlns:a16="http://schemas.microsoft.com/office/drawing/2014/main" id="{FA57440F-2586-7D10-DFEC-1FDF49D8EB0C}"/>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94</xdr:row>
      <xdr:rowOff>68792</xdr:rowOff>
    </xdr:from>
    <xdr:to>
      <xdr:col>28</xdr:col>
      <xdr:colOff>647700</xdr:colOff>
      <xdr:row>97</xdr:row>
      <xdr:rowOff>97367</xdr:rowOff>
    </xdr:to>
    <xdr:sp macro="" textlink="">
      <xdr:nvSpPr>
        <xdr:cNvPr id="373967" name="Text Box 207" hidden="1">
          <a:extLst>
            <a:ext uri="{FF2B5EF4-FFF2-40B4-BE49-F238E27FC236}">
              <a16:creationId xmlns:a16="http://schemas.microsoft.com/office/drawing/2014/main" id="{C4117911-F48E-332C-73C0-F54273309F7C}"/>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7408</xdr:colOff>
      <xdr:row>19</xdr:row>
      <xdr:rowOff>19050</xdr:rowOff>
    </xdr:to>
    <xdr:sp macro="" textlink="">
      <xdr:nvSpPr>
        <xdr:cNvPr id="373966" name="Text Box 206" hidden="1">
          <a:extLst>
            <a:ext uri="{FF2B5EF4-FFF2-40B4-BE49-F238E27FC236}">
              <a16:creationId xmlns:a16="http://schemas.microsoft.com/office/drawing/2014/main" id="{79F7C8C4-2270-8781-1018-239CF5F078EB}"/>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55</xdr:row>
      <xdr:rowOff>293158</xdr:rowOff>
    </xdr:from>
    <xdr:to>
      <xdr:col>2</xdr:col>
      <xdr:colOff>685800</xdr:colOff>
      <xdr:row>59</xdr:row>
      <xdr:rowOff>74083</xdr:rowOff>
    </xdr:to>
    <xdr:sp macro="" textlink="">
      <xdr:nvSpPr>
        <xdr:cNvPr id="373965" name="Text Box 205" hidden="1">
          <a:extLst>
            <a:ext uri="{FF2B5EF4-FFF2-40B4-BE49-F238E27FC236}">
              <a16:creationId xmlns:a16="http://schemas.microsoft.com/office/drawing/2014/main" id="{ECCEFC9F-00DB-0D57-27F1-7C32485B8F59}"/>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102</xdr:row>
      <xdr:rowOff>169333</xdr:rowOff>
    </xdr:from>
    <xdr:to>
      <xdr:col>21</xdr:col>
      <xdr:colOff>685800</xdr:colOff>
      <xdr:row>111</xdr:row>
      <xdr:rowOff>144991</xdr:rowOff>
    </xdr:to>
    <xdr:sp macro="" textlink="">
      <xdr:nvSpPr>
        <xdr:cNvPr id="373964" name="Text Box 204" hidden="1">
          <a:extLst>
            <a:ext uri="{FF2B5EF4-FFF2-40B4-BE49-F238E27FC236}">
              <a16:creationId xmlns:a16="http://schemas.microsoft.com/office/drawing/2014/main" id="{D4335A28-940B-F409-AE3C-192492777D5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102</xdr:row>
      <xdr:rowOff>169333</xdr:rowOff>
    </xdr:from>
    <xdr:to>
      <xdr:col>25</xdr:col>
      <xdr:colOff>685800</xdr:colOff>
      <xdr:row>111</xdr:row>
      <xdr:rowOff>144991</xdr:rowOff>
    </xdr:to>
    <xdr:sp macro="" textlink="">
      <xdr:nvSpPr>
        <xdr:cNvPr id="373963" name="Text Box 203" hidden="1">
          <a:extLst>
            <a:ext uri="{FF2B5EF4-FFF2-40B4-BE49-F238E27FC236}">
              <a16:creationId xmlns:a16="http://schemas.microsoft.com/office/drawing/2014/main" id="{DE58FF3B-28EC-B078-7A92-02846E1E429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102</xdr:row>
      <xdr:rowOff>169333</xdr:rowOff>
    </xdr:from>
    <xdr:to>
      <xdr:col>29</xdr:col>
      <xdr:colOff>685800</xdr:colOff>
      <xdr:row>111</xdr:row>
      <xdr:rowOff>144991</xdr:rowOff>
    </xdr:to>
    <xdr:sp macro="" textlink="">
      <xdr:nvSpPr>
        <xdr:cNvPr id="373962" name="Text Box 202" hidden="1">
          <a:extLst>
            <a:ext uri="{FF2B5EF4-FFF2-40B4-BE49-F238E27FC236}">
              <a16:creationId xmlns:a16="http://schemas.microsoft.com/office/drawing/2014/main" id="{B2E58C5A-6B18-D469-5B40-46445B3F1B6C}"/>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61" name="Text Box 201" hidden="1">
          <a:extLst>
            <a:ext uri="{FF2B5EF4-FFF2-40B4-BE49-F238E27FC236}">
              <a16:creationId xmlns:a16="http://schemas.microsoft.com/office/drawing/2014/main" id="{BA94193E-86A0-3B38-5346-CF344983770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60" name="Text Box 200" hidden="1">
          <a:extLst>
            <a:ext uri="{FF2B5EF4-FFF2-40B4-BE49-F238E27FC236}">
              <a16:creationId xmlns:a16="http://schemas.microsoft.com/office/drawing/2014/main" id="{5FEEBD44-1233-A3A3-3A2F-6691A2D39F01}"/>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73</xdr:row>
      <xdr:rowOff>331259</xdr:rowOff>
    </xdr:from>
    <xdr:to>
      <xdr:col>25</xdr:col>
      <xdr:colOff>57150</xdr:colOff>
      <xdr:row>73</xdr:row>
      <xdr:rowOff>331259</xdr:rowOff>
    </xdr:to>
    <xdr:sp macro="" textlink="">
      <xdr:nvSpPr>
        <xdr:cNvPr id="373959" name="Text Box 199" hidden="1">
          <a:extLst>
            <a:ext uri="{FF2B5EF4-FFF2-40B4-BE49-F238E27FC236}">
              <a16:creationId xmlns:a16="http://schemas.microsoft.com/office/drawing/2014/main" id="{4D8C99D2-7AB1-03FE-78FB-AFDA32DC850D}"/>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98</xdr:row>
      <xdr:rowOff>159808</xdr:rowOff>
    </xdr:from>
    <xdr:to>
      <xdr:col>8</xdr:col>
      <xdr:colOff>228600</xdr:colOff>
      <xdr:row>98</xdr:row>
      <xdr:rowOff>159808</xdr:rowOff>
    </xdr:to>
    <xdr:sp macro="" textlink="">
      <xdr:nvSpPr>
        <xdr:cNvPr id="374805" name="Text Box 21" hidden="1">
          <a:extLst>
            <a:ext uri="{FF2B5EF4-FFF2-40B4-BE49-F238E27FC236}">
              <a16:creationId xmlns:a16="http://schemas.microsoft.com/office/drawing/2014/main" id="{D65DA039-B302-0FFA-5830-2D7E76132767}"/>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98</xdr:row>
      <xdr:rowOff>159808</xdr:rowOff>
    </xdr:from>
    <xdr:to>
      <xdr:col>11</xdr:col>
      <xdr:colOff>190500</xdr:colOff>
      <xdr:row>98</xdr:row>
      <xdr:rowOff>159808</xdr:rowOff>
    </xdr:to>
    <xdr:sp macro="" textlink="">
      <xdr:nvSpPr>
        <xdr:cNvPr id="374804" name="Text Box 20" hidden="1">
          <a:extLst>
            <a:ext uri="{FF2B5EF4-FFF2-40B4-BE49-F238E27FC236}">
              <a16:creationId xmlns:a16="http://schemas.microsoft.com/office/drawing/2014/main" id="{BF7454B9-8F07-519E-0FC7-CF9195301D1D}"/>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33</xdr:row>
      <xdr:rowOff>342900</xdr:rowOff>
    </xdr:from>
    <xdr:to>
      <xdr:col>17</xdr:col>
      <xdr:colOff>533400</xdr:colOff>
      <xdr:row>33</xdr:row>
      <xdr:rowOff>342900</xdr:rowOff>
    </xdr:to>
    <xdr:sp macro="" textlink="">
      <xdr:nvSpPr>
        <xdr:cNvPr id="374803" name="Text Box 19" hidden="1">
          <a:extLst>
            <a:ext uri="{FF2B5EF4-FFF2-40B4-BE49-F238E27FC236}">
              <a16:creationId xmlns:a16="http://schemas.microsoft.com/office/drawing/2014/main" id="{415EFF81-291E-A2FB-8BA9-F1A513D9D59B}"/>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7409</xdr:colOff>
      <xdr:row>32</xdr:row>
      <xdr:rowOff>342900</xdr:rowOff>
    </xdr:from>
    <xdr:to>
      <xdr:col>17</xdr:col>
      <xdr:colOff>533400</xdr:colOff>
      <xdr:row>33</xdr:row>
      <xdr:rowOff>342900</xdr:rowOff>
    </xdr:to>
    <xdr:sp macro="" textlink="">
      <xdr:nvSpPr>
        <xdr:cNvPr id="374802" name="Text Box 18" hidden="1">
          <a:extLst>
            <a:ext uri="{FF2B5EF4-FFF2-40B4-BE49-F238E27FC236}">
              <a16:creationId xmlns:a16="http://schemas.microsoft.com/office/drawing/2014/main" id="{F44085C4-4735-C956-EE1E-421CCD082183}"/>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4801" name="Text Box 17" hidden="1">
          <a:extLst>
            <a:ext uri="{FF2B5EF4-FFF2-40B4-BE49-F238E27FC236}">
              <a16:creationId xmlns:a16="http://schemas.microsoft.com/office/drawing/2014/main" id="{DA8759AC-56FC-D2C7-FCA0-1CF305C7D270}"/>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4800" name="Text Box 16" hidden="1">
          <a:extLst>
            <a:ext uri="{FF2B5EF4-FFF2-40B4-BE49-F238E27FC236}">
              <a16:creationId xmlns:a16="http://schemas.microsoft.com/office/drawing/2014/main" id="{2EF7E31D-93B8-EF07-55EC-524D3C3C6720}"/>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188</xdr:row>
      <xdr:rowOff>87841</xdr:rowOff>
    </xdr:from>
    <xdr:to>
      <xdr:col>1</xdr:col>
      <xdr:colOff>4724400</xdr:colOff>
      <xdr:row>188</xdr:row>
      <xdr:rowOff>144991</xdr:rowOff>
    </xdr:to>
    <xdr:sp macro="" textlink="">
      <xdr:nvSpPr>
        <xdr:cNvPr id="374799" name="Text Box 15" hidden="1">
          <a:extLst>
            <a:ext uri="{FF2B5EF4-FFF2-40B4-BE49-F238E27FC236}">
              <a16:creationId xmlns:a16="http://schemas.microsoft.com/office/drawing/2014/main" id="{D296347B-E488-8480-9459-C08249795E90}"/>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94</xdr:row>
      <xdr:rowOff>68792</xdr:rowOff>
    </xdr:from>
    <xdr:to>
      <xdr:col>20</xdr:col>
      <xdr:colOff>647700</xdr:colOff>
      <xdr:row>97</xdr:row>
      <xdr:rowOff>97367</xdr:rowOff>
    </xdr:to>
    <xdr:sp macro="" textlink="">
      <xdr:nvSpPr>
        <xdr:cNvPr id="374798" name="Text Box 14" hidden="1">
          <a:extLst>
            <a:ext uri="{FF2B5EF4-FFF2-40B4-BE49-F238E27FC236}">
              <a16:creationId xmlns:a16="http://schemas.microsoft.com/office/drawing/2014/main" id="{CDE029A1-AC64-4864-3181-992E2A32A49D}"/>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94</xdr:row>
      <xdr:rowOff>68792</xdr:rowOff>
    </xdr:from>
    <xdr:to>
      <xdr:col>24</xdr:col>
      <xdr:colOff>647700</xdr:colOff>
      <xdr:row>97</xdr:row>
      <xdr:rowOff>97367</xdr:rowOff>
    </xdr:to>
    <xdr:sp macro="" textlink="">
      <xdr:nvSpPr>
        <xdr:cNvPr id="374797" name="Text Box 13" hidden="1">
          <a:extLst>
            <a:ext uri="{FF2B5EF4-FFF2-40B4-BE49-F238E27FC236}">
              <a16:creationId xmlns:a16="http://schemas.microsoft.com/office/drawing/2014/main" id="{1120FB2D-FC75-BE1D-19B7-FF30046BF5AB}"/>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94</xdr:row>
      <xdr:rowOff>68792</xdr:rowOff>
    </xdr:from>
    <xdr:to>
      <xdr:col>28</xdr:col>
      <xdr:colOff>647700</xdr:colOff>
      <xdr:row>97</xdr:row>
      <xdr:rowOff>97367</xdr:rowOff>
    </xdr:to>
    <xdr:sp macro="" textlink="">
      <xdr:nvSpPr>
        <xdr:cNvPr id="374796" name="Text Box 12" hidden="1">
          <a:extLst>
            <a:ext uri="{FF2B5EF4-FFF2-40B4-BE49-F238E27FC236}">
              <a16:creationId xmlns:a16="http://schemas.microsoft.com/office/drawing/2014/main" id="{E951FBA7-68FC-BAAD-5D19-FFA1B04FF5A2}"/>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7408</xdr:colOff>
      <xdr:row>19</xdr:row>
      <xdr:rowOff>19050</xdr:rowOff>
    </xdr:to>
    <xdr:sp macro="" textlink="">
      <xdr:nvSpPr>
        <xdr:cNvPr id="374795" name="Text Box 11" hidden="1">
          <a:extLst>
            <a:ext uri="{FF2B5EF4-FFF2-40B4-BE49-F238E27FC236}">
              <a16:creationId xmlns:a16="http://schemas.microsoft.com/office/drawing/2014/main" id="{82F93A6B-2748-8767-68E3-91598B6874F8}"/>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55</xdr:row>
      <xdr:rowOff>293158</xdr:rowOff>
    </xdr:from>
    <xdr:to>
      <xdr:col>2</xdr:col>
      <xdr:colOff>685800</xdr:colOff>
      <xdr:row>59</xdr:row>
      <xdr:rowOff>74083</xdr:rowOff>
    </xdr:to>
    <xdr:sp macro="" textlink="">
      <xdr:nvSpPr>
        <xdr:cNvPr id="374794" name="Text Box 10" hidden="1">
          <a:extLst>
            <a:ext uri="{FF2B5EF4-FFF2-40B4-BE49-F238E27FC236}">
              <a16:creationId xmlns:a16="http://schemas.microsoft.com/office/drawing/2014/main" id="{7553CAFD-DC66-648D-0B01-A8442D802E0F}"/>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102</xdr:row>
      <xdr:rowOff>169333</xdr:rowOff>
    </xdr:from>
    <xdr:to>
      <xdr:col>21</xdr:col>
      <xdr:colOff>685800</xdr:colOff>
      <xdr:row>111</xdr:row>
      <xdr:rowOff>144991</xdr:rowOff>
    </xdr:to>
    <xdr:sp macro="" textlink="">
      <xdr:nvSpPr>
        <xdr:cNvPr id="374793" name="Text Box 9" hidden="1">
          <a:extLst>
            <a:ext uri="{FF2B5EF4-FFF2-40B4-BE49-F238E27FC236}">
              <a16:creationId xmlns:a16="http://schemas.microsoft.com/office/drawing/2014/main" id="{2944D17A-F6C8-6BA2-C3A4-94B25AEC1AC5}"/>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102</xdr:row>
      <xdr:rowOff>169333</xdr:rowOff>
    </xdr:from>
    <xdr:to>
      <xdr:col>25</xdr:col>
      <xdr:colOff>685800</xdr:colOff>
      <xdr:row>111</xdr:row>
      <xdr:rowOff>144991</xdr:rowOff>
    </xdr:to>
    <xdr:sp macro="" textlink="">
      <xdr:nvSpPr>
        <xdr:cNvPr id="374792" name="Text Box 8" hidden="1">
          <a:extLst>
            <a:ext uri="{FF2B5EF4-FFF2-40B4-BE49-F238E27FC236}">
              <a16:creationId xmlns:a16="http://schemas.microsoft.com/office/drawing/2014/main" id="{B6CDB66F-8B7F-09C4-7E35-AC27DDCF77D7}"/>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102</xdr:row>
      <xdr:rowOff>169333</xdr:rowOff>
    </xdr:from>
    <xdr:to>
      <xdr:col>29</xdr:col>
      <xdr:colOff>685800</xdr:colOff>
      <xdr:row>111</xdr:row>
      <xdr:rowOff>144991</xdr:rowOff>
    </xdr:to>
    <xdr:sp macro="" textlink="">
      <xdr:nvSpPr>
        <xdr:cNvPr id="374791" name="Text Box 7" hidden="1">
          <a:extLst>
            <a:ext uri="{FF2B5EF4-FFF2-40B4-BE49-F238E27FC236}">
              <a16:creationId xmlns:a16="http://schemas.microsoft.com/office/drawing/2014/main" id="{5B3B6EB9-7B3C-DF09-1700-15D2B705FD2A}"/>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4790" name="Text Box 6" hidden="1">
          <a:extLst>
            <a:ext uri="{FF2B5EF4-FFF2-40B4-BE49-F238E27FC236}">
              <a16:creationId xmlns:a16="http://schemas.microsoft.com/office/drawing/2014/main" id="{E19A18B6-2E27-E601-AAB7-539B4C28A38F}"/>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4789" name="Text Box 5" hidden="1">
          <a:extLst>
            <a:ext uri="{FF2B5EF4-FFF2-40B4-BE49-F238E27FC236}">
              <a16:creationId xmlns:a16="http://schemas.microsoft.com/office/drawing/2014/main" id="{4898186E-20D1-424E-BFDD-19915F34943B}"/>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73</xdr:row>
      <xdr:rowOff>331259</xdr:rowOff>
    </xdr:from>
    <xdr:to>
      <xdr:col>25</xdr:col>
      <xdr:colOff>57150</xdr:colOff>
      <xdr:row>73</xdr:row>
      <xdr:rowOff>331259</xdr:rowOff>
    </xdr:to>
    <xdr:sp macro="" textlink="">
      <xdr:nvSpPr>
        <xdr:cNvPr id="374788" name="Text Box 4" hidden="1">
          <a:extLst>
            <a:ext uri="{FF2B5EF4-FFF2-40B4-BE49-F238E27FC236}">
              <a16:creationId xmlns:a16="http://schemas.microsoft.com/office/drawing/2014/main" id="{D3A9E122-7E8C-B91C-C19A-0D446ABC69F9}"/>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152400</xdr:colOff>
      <xdr:row>22</xdr:row>
      <xdr:rowOff>133350</xdr:rowOff>
    </xdr:from>
    <xdr:to>
      <xdr:col>35</xdr:col>
      <xdr:colOff>76200</xdr:colOff>
      <xdr:row>25</xdr:row>
      <xdr:rowOff>133350</xdr:rowOff>
    </xdr:to>
    <xdr:sp macro="" textlink="">
      <xdr:nvSpPr>
        <xdr:cNvPr id="374787" name="Text Box 3" hidden="1">
          <a:extLst>
            <a:ext uri="{FF2B5EF4-FFF2-40B4-BE49-F238E27FC236}">
              <a16:creationId xmlns:a16="http://schemas.microsoft.com/office/drawing/2014/main" id="{E3C82D54-F9D0-5702-45E4-946730E909A5}"/>
            </a:ext>
          </a:extLst>
        </xdr:cNvPr>
        <xdr:cNvSpPr txBox="1">
          <a:spLocks noChangeArrowheads="1"/>
        </xdr:cNvSpPr>
      </xdr:nvSpPr>
      <xdr:spPr bwMode="auto">
        <a:xfrm>
          <a:off x="29641800" y="3600450"/>
          <a:ext cx="1447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152400</xdr:colOff>
      <xdr:row>23</xdr:row>
      <xdr:rowOff>152400</xdr:rowOff>
    </xdr:from>
    <xdr:to>
      <xdr:col>35</xdr:col>
      <xdr:colOff>76200</xdr:colOff>
      <xdr:row>25</xdr:row>
      <xdr:rowOff>381000</xdr:rowOff>
    </xdr:to>
    <xdr:sp macro="" textlink="">
      <xdr:nvSpPr>
        <xdr:cNvPr id="374786" name="Text Box 2" hidden="1">
          <a:extLst>
            <a:ext uri="{FF2B5EF4-FFF2-40B4-BE49-F238E27FC236}">
              <a16:creationId xmlns:a16="http://schemas.microsoft.com/office/drawing/2014/main" id="{C30F5D03-238A-10E4-7867-89B683D6CFEE}"/>
            </a:ext>
          </a:extLst>
        </xdr:cNvPr>
        <xdr:cNvSpPr txBox="1">
          <a:spLocks noChangeArrowheads="1"/>
        </xdr:cNvSpPr>
      </xdr:nvSpPr>
      <xdr:spPr bwMode="auto">
        <a:xfrm>
          <a:off x="29641800" y="3848100"/>
          <a:ext cx="1447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31</xdr:col>
      <xdr:colOff>95250</xdr:colOff>
      <xdr:row>90</xdr:row>
      <xdr:rowOff>102658</xdr:rowOff>
    </xdr:from>
    <xdr:to>
      <xdr:col>32</xdr:col>
      <xdr:colOff>666750</xdr:colOff>
      <xdr:row>91</xdr:row>
      <xdr:rowOff>402167</xdr:rowOff>
    </xdr:to>
    <xdr:sp macro="" textlink="">
      <xdr:nvSpPr>
        <xdr:cNvPr id="374785" name="Text Box 1" hidden="1">
          <a:extLst>
            <a:ext uri="{FF2B5EF4-FFF2-40B4-BE49-F238E27FC236}">
              <a16:creationId xmlns:a16="http://schemas.microsoft.com/office/drawing/2014/main" id="{D520F19F-D0A3-4589-5979-85D288DB97D4}"/>
            </a:ext>
          </a:extLst>
        </xdr:cNvPr>
        <xdr:cNvSpPr txBox="1">
          <a:spLocks noChangeArrowheads="1"/>
        </xdr:cNvSpPr>
      </xdr:nvSpPr>
      <xdr:spPr bwMode="auto">
        <a:xfrm>
          <a:off x="28060650" y="2273300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71</xdr:row>
      <xdr:rowOff>180975</xdr:rowOff>
    </xdr:from>
    <xdr:to>
      <xdr:col>8</xdr:col>
      <xdr:colOff>228600</xdr:colOff>
      <xdr:row>71</xdr:row>
      <xdr:rowOff>180975</xdr:rowOff>
    </xdr:to>
    <xdr:sp macro="" textlink="">
      <xdr:nvSpPr>
        <xdr:cNvPr id="374826" name="Text Box 42" hidden="1">
          <a:extLst>
            <a:ext uri="{FF2B5EF4-FFF2-40B4-BE49-F238E27FC236}">
              <a16:creationId xmlns:a16="http://schemas.microsoft.com/office/drawing/2014/main" id="{069F241E-BE78-371A-7A3D-288078A871A1}"/>
            </a:ext>
          </a:extLst>
        </xdr:cNvPr>
        <xdr:cNvSpPr txBox="1">
          <a:spLocks noChangeArrowheads="1"/>
        </xdr:cNvSpPr>
      </xdr:nvSpPr>
      <xdr:spPr bwMode="auto">
        <a:xfrm>
          <a:off x="8985250" y="1765300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71</xdr:row>
      <xdr:rowOff>180975</xdr:rowOff>
    </xdr:from>
    <xdr:to>
      <xdr:col>11</xdr:col>
      <xdr:colOff>190500</xdr:colOff>
      <xdr:row>71</xdr:row>
      <xdr:rowOff>180975</xdr:rowOff>
    </xdr:to>
    <xdr:sp macro="" textlink="">
      <xdr:nvSpPr>
        <xdr:cNvPr id="374825" name="Text Box 41" hidden="1">
          <a:extLst>
            <a:ext uri="{FF2B5EF4-FFF2-40B4-BE49-F238E27FC236}">
              <a16:creationId xmlns:a16="http://schemas.microsoft.com/office/drawing/2014/main" id="{88B2BBA3-5EAC-D970-6D48-B066AEA310B5}"/>
            </a:ext>
          </a:extLst>
        </xdr:cNvPr>
        <xdr:cNvSpPr txBox="1">
          <a:spLocks noChangeArrowheads="1"/>
        </xdr:cNvSpPr>
      </xdr:nvSpPr>
      <xdr:spPr bwMode="auto">
        <a:xfrm>
          <a:off x="11315700" y="1765300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4824" name="Text Box 40" hidden="1">
          <a:extLst>
            <a:ext uri="{FF2B5EF4-FFF2-40B4-BE49-F238E27FC236}">
              <a16:creationId xmlns:a16="http://schemas.microsoft.com/office/drawing/2014/main" id="{080D08AD-F092-CA08-ADCF-994FE1A308D2}"/>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4823" name="Text Box 39" hidden="1">
          <a:extLst>
            <a:ext uri="{FF2B5EF4-FFF2-40B4-BE49-F238E27FC236}">
              <a16:creationId xmlns:a16="http://schemas.microsoft.com/office/drawing/2014/main" id="{C59AA6ED-B6BB-151E-E6F0-CD90E56297CF}"/>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4822" name="Text Box 38" hidden="1">
          <a:extLst>
            <a:ext uri="{FF2B5EF4-FFF2-40B4-BE49-F238E27FC236}">
              <a16:creationId xmlns:a16="http://schemas.microsoft.com/office/drawing/2014/main" id="{7DE3A499-365F-C75E-0AD7-F252A9AC2D48}"/>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4821" name="Text Box 37" hidden="1">
          <a:extLst>
            <a:ext uri="{FF2B5EF4-FFF2-40B4-BE49-F238E27FC236}">
              <a16:creationId xmlns:a16="http://schemas.microsoft.com/office/drawing/2014/main" id="{61572CBC-A2DF-9C51-405A-37A00AC017E9}"/>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161</xdr:row>
      <xdr:rowOff>95250</xdr:rowOff>
    </xdr:from>
    <xdr:to>
      <xdr:col>1</xdr:col>
      <xdr:colOff>4724400</xdr:colOff>
      <xdr:row>161</xdr:row>
      <xdr:rowOff>152400</xdr:rowOff>
    </xdr:to>
    <xdr:sp macro="" textlink="">
      <xdr:nvSpPr>
        <xdr:cNvPr id="374820" name="Text Box 36" hidden="1">
          <a:extLst>
            <a:ext uri="{FF2B5EF4-FFF2-40B4-BE49-F238E27FC236}">
              <a16:creationId xmlns:a16="http://schemas.microsoft.com/office/drawing/2014/main" id="{5E69A355-8223-3C6C-EA3E-89EBAB239A65}"/>
            </a:ext>
          </a:extLst>
        </xdr:cNvPr>
        <xdr:cNvSpPr txBox="1">
          <a:spLocks noChangeArrowheads="1"/>
        </xdr:cNvSpPr>
      </xdr:nvSpPr>
      <xdr:spPr bwMode="auto">
        <a:xfrm>
          <a:off x="4229100" y="37084000"/>
          <a:ext cx="125730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67</xdr:row>
      <xdr:rowOff>104775</xdr:rowOff>
    </xdr:from>
    <xdr:to>
      <xdr:col>20</xdr:col>
      <xdr:colOff>647700</xdr:colOff>
      <xdr:row>68</xdr:row>
      <xdr:rowOff>314325</xdr:rowOff>
    </xdr:to>
    <xdr:sp macro="" textlink="">
      <xdr:nvSpPr>
        <xdr:cNvPr id="374819" name="Text Box 35" hidden="1">
          <a:extLst>
            <a:ext uri="{FF2B5EF4-FFF2-40B4-BE49-F238E27FC236}">
              <a16:creationId xmlns:a16="http://schemas.microsoft.com/office/drawing/2014/main" id="{BC9F75E4-C3EB-6F53-8710-94EDEF257845}"/>
            </a:ext>
          </a:extLst>
        </xdr:cNvPr>
        <xdr:cNvSpPr txBox="1">
          <a:spLocks noChangeArrowheads="1"/>
        </xdr:cNvSpPr>
      </xdr:nvSpPr>
      <xdr:spPr bwMode="auto">
        <a:xfrm>
          <a:off x="18935700" y="163893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67</xdr:row>
      <xdr:rowOff>104775</xdr:rowOff>
    </xdr:from>
    <xdr:to>
      <xdr:col>24</xdr:col>
      <xdr:colOff>647700</xdr:colOff>
      <xdr:row>68</xdr:row>
      <xdr:rowOff>314325</xdr:rowOff>
    </xdr:to>
    <xdr:sp macro="" textlink="">
      <xdr:nvSpPr>
        <xdr:cNvPr id="374818" name="Text Box 34" hidden="1">
          <a:extLst>
            <a:ext uri="{FF2B5EF4-FFF2-40B4-BE49-F238E27FC236}">
              <a16:creationId xmlns:a16="http://schemas.microsoft.com/office/drawing/2014/main" id="{4A226DA4-E647-575F-C6E2-0A57773D45E3}"/>
            </a:ext>
          </a:extLst>
        </xdr:cNvPr>
        <xdr:cNvSpPr txBox="1">
          <a:spLocks noChangeArrowheads="1"/>
        </xdr:cNvSpPr>
      </xdr:nvSpPr>
      <xdr:spPr bwMode="auto">
        <a:xfrm>
          <a:off x="21983700" y="163893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67</xdr:row>
      <xdr:rowOff>104775</xdr:rowOff>
    </xdr:from>
    <xdr:to>
      <xdr:col>28</xdr:col>
      <xdr:colOff>647700</xdr:colOff>
      <xdr:row>68</xdr:row>
      <xdr:rowOff>314325</xdr:rowOff>
    </xdr:to>
    <xdr:sp macro="" textlink="">
      <xdr:nvSpPr>
        <xdr:cNvPr id="374817" name="Text Box 33" hidden="1">
          <a:extLst>
            <a:ext uri="{FF2B5EF4-FFF2-40B4-BE49-F238E27FC236}">
              <a16:creationId xmlns:a16="http://schemas.microsoft.com/office/drawing/2014/main" id="{039CC9C2-0642-CD48-0DAF-C39D4BD9762D}"/>
            </a:ext>
          </a:extLst>
        </xdr:cNvPr>
        <xdr:cNvSpPr txBox="1">
          <a:spLocks noChangeArrowheads="1"/>
        </xdr:cNvSpPr>
      </xdr:nvSpPr>
      <xdr:spPr bwMode="auto">
        <a:xfrm>
          <a:off x="25031700" y="163893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4816" name="Text Box 32" hidden="1">
          <a:extLst>
            <a:ext uri="{FF2B5EF4-FFF2-40B4-BE49-F238E27FC236}">
              <a16:creationId xmlns:a16="http://schemas.microsoft.com/office/drawing/2014/main" id="{CB149CAD-E592-8ADA-0483-FFE4FEAF5AD5}"/>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75</xdr:row>
      <xdr:rowOff>180975</xdr:rowOff>
    </xdr:from>
    <xdr:to>
      <xdr:col>21</xdr:col>
      <xdr:colOff>685800</xdr:colOff>
      <xdr:row>83</xdr:row>
      <xdr:rowOff>171450</xdr:rowOff>
    </xdr:to>
    <xdr:sp macro="" textlink="">
      <xdr:nvSpPr>
        <xdr:cNvPr id="374814" name="Text Box 30" hidden="1">
          <a:extLst>
            <a:ext uri="{FF2B5EF4-FFF2-40B4-BE49-F238E27FC236}">
              <a16:creationId xmlns:a16="http://schemas.microsoft.com/office/drawing/2014/main" id="{3BB8AEDC-5E7F-C1C1-E0A7-F21C8BBD49ED}"/>
            </a:ext>
          </a:extLst>
        </xdr:cNvPr>
        <xdr:cNvSpPr txBox="1">
          <a:spLocks noChangeArrowheads="1"/>
        </xdr:cNvSpPr>
      </xdr:nvSpPr>
      <xdr:spPr bwMode="auto">
        <a:xfrm>
          <a:off x="19735800" y="19373850"/>
          <a:ext cx="1295400" cy="167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75</xdr:row>
      <xdr:rowOff>180975</xdr:rowOff>
    </xdr:from>
    <xdr:to>
      <xdr:col>25</xdr:col>
      <xdr:colOff>685800</xdr:colOff>
      <xdr:row>83</xdr:row>
      <xdr:rowOff>171450</xdr:rowOff>
    </xdr:to>
    <xdr:sp macro="" textlink="">
      <xdr:nvSpPr>
        <xdr:cNvPr id="374813" name="Text Box 29" hidden="1">
          <a:extLst>
            <a:ext uri="{FF2B5EF4-FFF2-40B4-BE49-F238E27FC236}">
              <a16:creationId xmlns:a16="http://schemas.microsoft.com/office/drawing/2014/main" id="{70DC6B99-D148-A093-4AF8-F786B0D38D3F}"/>
            </a:ext>
          </a:extLst>
        </xdr:cNvPr>
        <xdr:cNvSpPr txBox="1">
          <a:spLocks noChangeArrowheads="1"/>
        </xdr:cNvSpPr>
      </xdr:nvSpPr>
      <xdr:spPr bwMode="auto">
        <a:xfrm>
          <a:off x="22783800" y="19373850"/>
          <a:ext cx="1295400" cy="167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75</xdr:row>
      <xdr:rowOff>180975</xdr:rowOff>
    </xdr:from>
    <xdr:to>
      <xdr:col>29</xdr:col>
      <xdr:colOff>685800</xdr:colOff>
      <xdr:row>83</xdr:row>
      <xdr:rowOff>171450</xdr:rowOff>
    </xdr:to>
    <xdr:sp macro="" textlink="">
      <xdr:nvSpPr>
        <xdr:cNvPr id="374812" name="Text Box 28" hidden="1">
          <a:extLst>
            <a:ext uri="{FF2B5EF4-FFF2-40B4-BE49-F238E27FC236}">
              <a16:creationId xmlns:a16="http://schemas.microsoft.com/office/drawing/2014/main" id="{A7CBBF42-2B6B-497A-21F3-3E984FE7F3DD}"/>
            </a:ext>
          </a:extLst>
        </xdr:cNvPr>
        <xdr:cNvSpPr txBox="1">
          <a:spLocks noChangeArrowheads="1"/>
        </xdr:cNvSpPr>
      </xdr:nvSpPr>
      <xdr:spPr bwMode="auto">
        <a:xfrm>
          <a:off x="25831800" y="19373850"/>
          <a:ext cx="1295400" cy="167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4811" name="Text Box 27" hidden="1">
          <a:extLst>
            <a:ext uri="{FF2B5EF4-FFF2-40B4-BE49-F238E27FC236}">
              <a16:creationId xmlns:a16="http://schemas.microsoft.com/office/drawing/2014/main" id="{1599EE51-0CAB-3394-0F0D-8BC11AF6EDA8}"/>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4810" name="Text Box 26" hidden="1">
          <a:extLst>
            <a:ext uri="{FF2B5EF4-FFF2-40B4-BE49-F238E27FC236}">
              <a16:creationId xmlns:a16="http://schemas.microsoft.com/office/drawing/2014/main" id="{2F696569-BA0C-79CF-F701-215A52271FB9}"/>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47</xdr:row>
      <xdr:rowOff>1058</xdr:rowOff>
    </xdr:from>
    <xdr:to>
      <xdr:col>25</xdr:col>
      <xdr:colOff>57150</xdr:colOff>
      <xdr:row>47</xdr:row>
      <xdr:rowOff>2116</xdr:rowOff>
    </xdr:to>
    <xdr:sp macro="" textlink="">
      <xdr:nvSpPr>
        <xdr:cNvPr id="374809" name="Text Box 25" hidden="1">
          <a:extLst>
            <a:ext uri="{FF2B5EF4-FFF2-40B4-BE49-F238E27FC236}">
              <a16:creationId xmlns:a16="http://schemas.microsoft.com/office/drawing/2014/main" id="{4F6D2EEC-B312-8FD7-BACA-B757E51CF54C}"/>
            </a:ext>
          </a:extLst>
        </xdr:cNvPr>
        <xdr:cNvSpPr txBox="1">
          <a:spLocks noChangeArrowheads="1"/>
        </xdr:cNvSpPr>
      </xdr:nvSpPr>
      <xdr:spPr bwMode="auto">
        <a:xfrm>
          <a:off x="22002750" y="1061720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152400</xdr:colOff>
      <xdr:row>22</xdr:row>
      <xdr:rowOff>133350</xdr:rowOff>
    </xdr:from>
    <xdr:to>
      <xdr:col>35</xdr:col>
      <xdr:colOff>76200</xdr:colOff>
      <xdr:row>25</xdr:row>
      <xdr:rowOff>133350</xdr:rowOff>
    </xdr:to>
    <xdr:sp macro="" textlink="">
      <xdr:nvSpPr>
        <xdr:cNvPr id="374808" name="Text Box 24" hidden="1">
          <a:extLst>
            <a:ext uri="{FF2B5EF4-FFF2-40B4-BE49-F238E27FC236}">
              <a16:creationId xmlns:a16="http://schemas.microsoft.com/office/drawing/2014/main" id="{CB844AD6-BE6E-2115-72F6-792C5168178F}"/>
            </a:ext>
          </a:extLst>
        </xdr:cNvPr>
        <xdr:cNvSpPr txBox="1">
          <a:spLocks noChangeArrowheads="1"/>
        </xdr:cNvSpPr>
      </xdr:nvSpPr>
      <xdr:spPr bwMode="auto">
        <a:xfrm>
          <a:off x="29641800" y="3600450"/>
          <a:ext cx="1447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152400</xdr:colOff>
      <xdr:row>23</xdr:row>
      <xdr:rowOff>152400</xdr:rowOff>
    </xdr:from>
    <xdr:to>
      <xdr:col>35</xdr:col>
      <xdr:colOff>76200</xdr:colOff>
      <xdr:row>25</xdr:row>
      <xdr:rowOff>381000</xdr:rowOff>
    </xdr:to>
    <xdr:sp macro="" textlink="">
      <xdr:nvSpPr>
        <xdr:cNvPr id="374807" name="Text Box 23" hidden="1">
          <a:extLst>
            <a:ext uri="{FF2B5EF4-FFF2-40B4-BE49-F238E27FC236}">
              <a16:creationId xmlns:a16="http://schemas.microsoft.com/office/drawing/2014/main" id="{438B19A2-7B7D-D429-B8FD-6D73EE34C31B}"/>
            </a:ext>
          </a:extLst>
        </xdr:cNvPr>
        <xdr:cNvSpPr txBox="1">
          <a:spLocks noChangeArrowheads="1"/>
        </xdr:cNvSpPr>
      </xdr:nvSpPr>
      <xdr:spPr bwMode="auto">
        <a:xfrm>
          <a:off x="29641800" y="3848100"/>
          <a:ext cx="1447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31</xdr:col>
      <xdr:colOff>95250</xdr:colOff>
      <xdr:row>63</xdr:row>
      <xdr:rowOff>133350</xdr:rowOff>
    </xdr:from>
    <xdr:to>
      <xdr:col>32</xdr:col>
      <xdr:colOff>666750</xdr:colOff>
      <xdr:row>65</xdr:row>
      <xdr:rowOff>133350</xdr:rowOff>
    </xdr:to>
    <xdr:sp macro="" textlink="">
      <xdr:nvSpPr>
        <xdr:cNvPr id="374806" name="Text Box 22" hidden="1">
          <a:extLst>
            <a:ext uri="{FF2B5EF4-FFF2-40B4-BE49-F238E27FC236}">
              <a16:creationId xmlns:a16="http://schemas.microsoft.com/office/drawing/2014/main" id="{B6171A16-8921-E8B0-02B0-C69778F790EC}"/>
            </a:ext>
          </a:extLst>
        </xdr:cNvPr>
        <xdr:cNvSpPr txBox="1">
          <a:spLocks noChangeArrowheads="1"/>
        </xdr:cNvSpPr>
      </xdr:nvSpPr>
      <xdr:spPr bwMode="auto">
        <a:xfrm>
          <a:off x="28060650" y="1511935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71</xdr:row>
      <xdr:rowOff>171450</xdr:rowOff>
    </xdr:from>
    <xdr:to>
      <xdr:col>8</xdr:col>
      <xdr:colOff>228600</xdr:colOff>
      <xdr:row>71</xdr:row>
      <xdr:rowOff>171450</xdr:rowOff>
    </xdr:to>
    <xdr:sp macro="" textlink="">
      <xdr:nvSpPr>
        <xdr:cNvPr id="374846" name="Text Box 62" hidden="1">
          <a:extLst>
            <a:ext uri="{FF2B5EF4-FFF2-40B4-BE49-F238E27FC236}">
              <a16:creationId xmlns:a16="http://schemas.microsoft.com/office/drawing/2014/main" id="{23C5101D-1382-9098-A570-BDE24CA42160}"/>
            </a:ext>
          </a:extLst>
        </xdr:cNvPr>
        <xdr:cNvSpPr txBox="1">
          <a:spLocks noChangeArrowheads="1"/>
        </xdr:cNvSpPr>
      </xdr:nvSpPr>
      <xdr:spPr bwMode="auto">
        <a:xfrm>
          <a:off x="8985250" y="1764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71</xdr:row>
      <xdr:rowOff>171450</xdr:rowOff>
    </xdr:from>
    <xdr:to>
      <xdr:col>11</xdr:col>
      <xdr:colOff>190500</xdr:colOff>
      <xdr:row>71</xdr:row>
      <xdr:rowOff>171450</xdr:rowOff>
    </xdr:to>
    <xdr:sp macro="" textlink="">
      <xdr:nvSpPr>
        <xdr:cNvPr id="374845" name="Text Box 61" hidden="1">
          <a:extLst>
            <a:ext uri="{FF2B5EF4-FFF2-40B4-BE49-F238E27FC236}">
              <a16:creationId xmlns:a16="http://schemas.microsoft.com/office/drawing/2014/main" id="{A107EDCA-BEAE-007B-7FAD-A3F8D60AD423}"/>
            </a:ext>
          </a:extLst>
        </xdr:cNvPr>
        <xdr:cNvSpPr txBox="1">
          <a:spLocks noChangeArrowheads="1"/>
        </xdr:cNvSpPr>
      </xdr:nvSpPr>
      <xdr:spPr bwMode="auto">
        <a:xfrm>
          <a:off x="11315700" y="1764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4844" name="Text Box 60" hidden="1">
          <a:extLst>
            <a:ext uri="{FF2B5EF4-FFF2-40B4-BE49-F238E27FC236}">
              <a16:creationId xmlns:a16="http://schemas.microsoft.com/office/drawing/2014/main" id="{92D4466D-623E-6C0B-7D85-EB2519E677B8}"/>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4843" name="Text Box 59" hidden="1">
          <a:extLst>
            <a:ext uri="{FF2B5EF4-FFF2-40B4-BE49-F238E27FC236}">
              <a16:creationId xmlns:a16="http://schemas.microsoft.com/office/drawing/2014/main" id="{7B9CE400-F05D-9AC9-724B-DABE0964317F}"/>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4842" name="Text Box 58" hidden="1">
          <a:extLst>
            <a:ext uri="{FF2B5EF4-FFF2-40B4-BE49-F238E27FC236}">
              <a16:creationId xmlns:a16="http://schemas.microsoft.com/office/drawing/2014/main" id="{E34BB25E-D747-2135-AA12-06474BA08CA0}"/>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4841" name="Text Box 57" hidden="1">
          <a:extLst>
            <a:ext uri="{FF2B5EF4-FFF2-40B4-BE49-F238E27FC236}">
              <a16:creationId xmlns:a16="http://schemas.microsoft.com/office/drawing/2014/main" id="{E0555F6B-7F0B-0F37-F18A-9EDEB18D14EF}"/>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161</xdr:row>
      <xdr:rowOff>95250</xdr:rowOff>
    </xdr:from>
    <xdr:to>
      <xdr:col>1</xdr:col>
      <xdr:colOff>4724400</xdr:colOff>
      <xdr:row>161</xdr:row>
      <xdr:rowOff>152400</xdr:rowOff>
    </xdr:to>
    <xdr:sp macro="" textlink="">
      <xdr:nvSpPr>
        <xdr:cNvPr id="374840" name="Text Box 56" hidden="1">
          <a:extLst>
            <a:ext uri="{FF2B5EF4-FFF2-40B4-BE49-F238E27FC236}">
              <a16:creationId xmlns:a16="http://schemas.microsoft.com/office/drawing/2014/main" id="{587CEB47-FA87-7F03-D0CF-FAF9647C73FC}"/>
            </a:ext>
          </a:extLst>
        </xdr:cNvPr>
        <xdr:cNvSpPr txBox="1">
          <a:spLocks noChangeArrowheads="1"/>
        </xdr:cNvSpPr>
      </xdr:nvSpPr>
      <xdr:spPr bwMode="auto">
        <a:xfrm>
          <a:off x="4229100" y="37084000"/>
          <a:ext cx="125730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67</xdr:row>
      <xdr:rowOff>95250</xdr:rowOff>
    </xdr:from>
    <xdr:to>
      <xdr:col>20</xdr:col>
      <xdr:colOff>647700</xdr:colOff>
      <xdr:row>68</xdr:row>
      <xdr:rowOff>304800</xdr:rowOff>
    </xdr:to>
    <xdr:sp macro="" textlink="">
      <xdr:nvSpPr>
        <xdr:cNvPr id="374839" name="Text Box 55" hidden="1">
          <a:extLst>
            <a:ext uri="{FF2B5EF4-FFF2-40B4-BE49-F238E27FC236}">
              <a16:creationId xmlns:a16="http://schemas.microsoft.com/office/drawing/2014/main" id="{C3917B74-38AA-625F-85D5-7F7E4CA59975}"/>
            </a:ext>
          </a:extLst>
        </xdr:cNvPr>
        <xdr:cNvSpPr txBox="1">
          <a:spLocks noChangeArrowheads="1"/>
        </xdr:cNvSpPr>
      </xdr:nvSpPr>
      <xdr:spPr bwMode="auto">
        <a:xfrm>
          <a:off x="18935700" y="1638300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67</xdr:row>
      <xdr:rowOff>95250</xdr:rowOff>
    </xdr:from>
    <xdr:to>
      <xdr:col>24</xdr:col>
      <xdr:colOff>647700</xdr:colOff>
      <xdr:row>68</xdr:row>
      <xdr:rowOff>304800</xdr:rowOff>
    </xdr:to>
    <xdr:sp macro="" textlink="">
      <xdr:nvSpPr>
        <xdr:cNvPr id="374838" name="Text Box 54" hidden="1">
          <a:extLst>
            <a:ext uri="{FF2B5EF4-FFF2-40B4-BE49-F238E27FC236}">
              <a16:creationId xmlns:a16="http://schemas.microsoft.com/office/drawing/2014/main" id="{4E19CAF5-D52A-2F3B-C778-7C1BB66887F5}"/>
            </a:ext>
          </a:extLst>
        </xdr:cNvPr>
        <xdr:cNvSpPr txBox="1">
          <a:spLocks noChangeArrowheads="1"/>
        </xdr:cNvSpPr>
      </xdr:nvSpPr>
      <xdr:spPr bwMode="auto">
        <a:xfrm>
          <a:off x="21983700" y="1638300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67</xdr:row>
      <xdr:rowOff>95250</xdr:rowOff>
    </xdr:from>
    <xdr:to>
      <xdr:col>28</xdr:col>
      <xdr:colOff>647700</xdr:colOff>
      <xdr:row>68</xdr:row>
      <xdr:rowOff>304800</xdr:rowOff>
    </xdr:to>
    <xdr:sp macro="" textlink="">
      <xdr:nvSpPr>
        <xdr:cNvPr id="374837" name="Text Box 53" hidden="1">
          <a:extLst>
            <a:ext uri="{FF2B5EF4-FFF2-40B4-BE49-F238E27FC236}">
              <a16:creationId xmlns:a16="http://schemas.microsoft.com/office/drawing/2014/main" id="{A8D1BFFC-9CBB-4257-9733-1E2D09FD5CE0}"/>
            </a:ext>
          </a:extLst>
        </xdr:cNvPr>
        <xdr:cNvSpPr txBox="1">
          <a:spLocks noChangeArrowheads="1"/>
        </xdr:cNvSpPr>
      </xdr:nvSpPr>
      <xdr:spPr bwMode="auto">
        <a:xfrm>
          <a:off x="25031700" y="1638300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4836" name="Text Box 52" hidden="1">
          <a:extLst>
            <a:ext uri="{FF2B5EF4-FFF2-40B4-BE49-F238E27FC236}">
              <a16:creationId xmlns:a16="http://schemas.microsoft.com/office/drawing/2014/main" id="{7A09CA06-57D8-E5E1-19E9-0F615D8CC6CD}"/>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75</xdr:row>
      <xdr:rowOff>171450</xdr:rowOff>
    </xdr:from>
    <xdr:to>
      <xdr:col>21</xdr:col>
      <xdr:colOff>685800</xdr:colOff>
      <xdr:row>83</xdr:row>
      <xdr:rowOff>171450</xdr:rowOff>
    </xdr:to>
    <xdr:sp macro="" textlink="">
      <xdr:nvSpPr>
        <xdr:cNvPr id="374835" name="Text Box 51" hidden="1">
          <a:extLst>
            <a:ext uri="{FF2B5EF4-FFF2-40B4-BE49-F238E27FC236}">
              <a16:creationId xmlns:a16="http://schemas.microsoft.com/office/drawing/2014/main" id="{BC4A66CF-B65F-6C52-F88B-3E9DFE317CA9}"/>
            </a:ext>
          </a:extLst>
        </xdr:cNvPr>
        <xdr:cNvSpPr txBox="1">
          <a:spLocks noChangeArrowheads="1"/>
        </xdr:cNvSpPr>
      </xdr:nvSpPr>
      <xdr:spPr bwMode="auto">
        <a:xfrm>
          <a:off x="19735800" y="1936750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75</xdr:row>
      <xdr:rowOff>171450</xdr:rowOff>
    </xdr:from>
    <xdr:to>
      <xdr:col>25</xdr:col>
      <xdr:colOff>685800</xdr:colOff>
      <xdr:row>83</xdr:row>
      <xdr:rowOff>171450</xdr:rowOff>
    </xdr:to>
    <xdr:sp macro="" textlink="">
      <xdr:nvSpPr>
        <xdr:cNvPr id="374834" name="Text Box 50" hidden="1">
          <a:extLst>
            <a:ext uri="{FF2B5EF4-FFF2-40B4-BE49-F238E27FC236}">
              <a16:creationId xmlns:a16="http://schemas.microsoft.com/office/drawing/2014/main" id="{5911529D-C4E1-382D-2F7A-E3A6769732D4}"/>
            </a:ext>
          </a:extLst>
        </xdr:cNvPr>
        <xdr:cNvSpPr txBox="1">
          <a:spLocks noChangeArrowheads="1"/>
        </xdr:cNvSpPr>
      </xdr:nvSpPr>
      <xdr:spPr bwMode="auto">
        <a:xfrm>
          <a:off x="22783800" y="1936750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75</xdr:row>
      <xdr:rowOff>171450</xdr:rowOff>
    </xdr:from>
    <xdr:to>
      <xdr:col>29</xdr:col>
      <xdr:colOff>685800</xdr:colOff>
      <xdr:row>83</xdr:row>
      <xdr:rowOff>171450</xdr:rowOff>
    </xdr:to>
    <xdr:sp macro="" textlink="">
      <xdr:nvSpPr>
        <xdr:cNvPr id="374833" name="Text Box 49" hidden="1">
          <a:extLst>
            <a:ext uri="{FF2B5EF4-FFF2-40B4-BE49-F238E27FC236}">
              <a16:creationId xmlns:a16="http://schemas.microsoft.com/office/drawing/2014/main" id="{88502723-8147-0ED2-16BB-C72BD4BAE788}"/>
            </a:ext>
          </a:extLst>
        </xdr:cNvPr>
        <xdr:cNvSpPr txBox="1">
          <a:spLocks noChangeArrowheads="1"/>
        </xdr:cNvSpPr>
      </xdr:nvSpPr>
      <xdr:spPr bwMode="auto">
        <a:xfrm>
          <a:off x="25831800" y="1936750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4832" name="Text Box 48" hidden="1">
          <a:extLst>
            <a:ext uri="{FF2B5EF4-FFF2-40B4-BE49-F238E27FC236}">
              <a16:creationId xmlns:a16="http://schemas.microsoft.com/office/drawing/2014/main" id="{46C69787-E50D-551D-7A74-D10530B0B739}"/>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4831" name="Text Box 47" hidden="1">
          <a:extLst>
            <a:ext uri="{FF2B5EF4-FFF2-40B4-BE49-F238E27FC236}">
              <a16:creationId xmlns:a16="http://schemas.microsoft.com/office/drawing/2014/main" id="{F91CEBE5-D5F9-4A14-F8E0-DEDCA1626DF6}"/>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47</xdr:row>
      <xdr:rowOff>1058</xdr:rowOff>
    </xdr:from>
    <xdr:to>
      <xdr:col>25</xdr:col>
      <xdr:colOff>57150</xdr:colOff>
      <xdr:row>47</xdr:row>
      <xdr:rowOff>2116</xdr:rowOff>
    </xdr:to>
    <xdr:sp macro="" textlink="">
      <xdr:nvSpPr>
        <xdr:cNvPr id="374830" name="Text Box 46" hidden="1">
          <a:extLst>
            <a:ext uri="{FF2B5EF4-FFF2-40B4-BE49-F238E27FC236}">
              <a16:creationId xmlns:a16="http://schemas.microsoft.com/office/drawing/2014/main" id="{51316446-4DB8-CA8A-C346-15665D185350}"/>
            </a:ext>
          </a:extLst>
        </xdr:cNvPr>
        <xdr:cNvSpPr txBox="1">
          <a:spLocks noChangeArrowheads="1"/>
        </xdr:cNvSpPr>
      </xdr:nvSpPr>
      <xdr:spPr bwMode="auto">
        <a:xfrm>
          <a:off x="22002750" y="1061720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152400</xdr:colOff>
      <xdr:row>22</xdr:row>
      <xdr:rowOff>133350</xdr:rowOff>
    </xdr:from>
    <xdr:to>
      <xdr:col>35</xdr:col>
      <xdr:colOff>76200</xdr:colOff>
      <xdr:row>25</xdr:row>
      <xdr:rowOff>133350</xdr:rowOff>
    </xdr:to>
    <xdr:sp macro="" textlink="">
      <xdr:nvSpPr>
        <xdr:cNvPr id="374829" name="Text Box 45" hidden="1">
          <a:extLst>
            <a:ext uri="{FF2B5EF4-FFF2-40B4-BE49-F238E27FC236}">
              <a16:creationId xmlns:a16="http://schemas.microsoft.com/office/drawing/2014/main" id="{7D74E205-6583-4F0F-E52E-F51535F619AD}"/>
            </a:ext>
          </a:extLst>
        </xdr:cNvPr>
        <xdr:cNvSpPr txBox="1">
          <a:spLocks noChangeArrowheads="1"/>
        </xdr:cNvSpPr>
      </xdr:nvSpPr>
      <xdr:spPr bwMode="auto">
        <a:xfrm>
          <a:off x="29641800" y="3600450"/>
          <a:ext cx="1447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152400</xdr:colOff>
      <xdr:row>23</xdr:row>
      <xdr:rowOff>152400</xdr:rowOff>
    </xdr:from>
    <xdr:to>
      <xdr:col>35</xdr:col>
      <xdr:colOff>76200</xdr:colOff>
      <xdr:row>25</xdr:row>
      <xdr:rowOff>381000</xdr:rowOff>
    </xdr:to>
    <xdr:sp macro="" textlink="">
      <xdr:nvSpPr>
        <xdr:cNvPr id="374828" name="Text Box 44" hidden="1">
          <a:extLst>
            <a:ext uri="{FF2B5EF4-FFF2-40B4-BE49-F238E27FC236}">
              <a16:creationId xmlns:a16="http://schemas.microsoft.com/office/drawing/2014/main" id="{205901A7-CD40-A9B5-408C-F5A6CFC1EBDD}"/>
            </a:ext>
          </a:extLst>
        </xdr:cNvPr>
        <xdr:cNvSpPr txBox="1">
          <a:spLocks noChangeArrowheads="1"/>
        </xdr:cNvSpPr>
      </xdr:nvSpPr>
      <xdr:spPr bwMode="auto">
        <a:xfrm>
          <a:off x="29641800" y="3848100"/>
          <a:ext cx="1447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31</xdr:col>
      <xdr:colOff>95250</xdr:colOff>
      <xdr:row>63</xdr:row>
      <xdr:rowOff>133350</xdr:rowOff>
    </xdr:from>
    <xdr:to>
      <xdr:col>32</xdr:col>
      <xdr:colOff>666750</xdr:colOff>
      <xdr:row>65</xdr:row>
      <xdr:rowOff>133350</xdr:rowOff>
    </xdr:to>
    <xdr:sp macro="" textlink="">
      <xdr:nvSpPr>
        <xdr:cNvPr id="374827" name="Text Box 43" hidden="1">
          <a:extLst>
            <a:ext uri="{FF2B5EF4-FFF2-40B4-BE49-F238E27FC236}">
              <a16:creationId xmlns:a16="http://schemas.microsoft.com/office/drawing/2014/main" id="{07DF5002-8EE9-DA0E-E733-A54E3FFE8F39}"/>
            </a:ext>
          </a:extLst>
        </xdr:cNvPr>
        <xdr:cNvSpPr txBox="1">
          <a:spLocks noChangeArrowheads="1"/>
        </xdr:cNvSpPr>
      </xdr:nvSpPr>
      <xdr:spPr bwMode="auto">
        <a:xfrm>
          <a:off x="28060650" y="1511935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71</xdr:row>
      <xdr:rowOff>171450</xdr:rowOff>
    </xdr:from>
    <xdr:to>
      <xdr:col>8</xdr:col>
      <xdr:colOff>228600</xdr:colOff>
      <xdr:row>71</xdr:row>
      <xdr:rowOff>171450</xdr:rowOff>
    </xdr:to>
    <xdr:sp macro="" textlink="">
      <xdr:nvSpPr>
        <xdr:cNvPr id="374866" name="Text Box 82" hidden="1">
          <a:extLst>
            <a:ext uri="{FF2B5EF4-FFF2-40B4-BE49-F238E27FC236}">
              <a16:creationId xmlns:a16="http://schemas.microsoft.com/office/drawing/2014/main" id="{F5723246-1DC4-0405-1461-E3C73CDA1501}"/>
            </a:ext>
          </a:extLst>
        </xdr:cNvPr>
        <xdr:cNvSpPr txBox="1">
          <a:spLocks noChangeArrowheads="1"/>
        </xdr:cNvSpPr>
      </xdr:nvSpPr>
      <xdr:spPr bwMode="auto">
        <a:xfrm>
          <a:off x="8985250" y="1764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71</xdr:row>
      <xdr:rowOff>171450</xdr:rowOff>
    </xdr:from>
    <xdr:to>
      <xdr:col>11</xdr:col>
      <xdr:colOff>190500</xdr:colOff>
      <xdr:row>71</xdr:row>
      <xdr:rowOff>171450</xdr:rowOff>
    </xdr:to>
    <xdr:sp macro="" textlink="">
      <xdr:nvSpPr>
        <xdr:cNvPr id="374865" name="Text Box 81" hidden="1">
          <a:extLst>
            <a:ext uri="{FF2B5EF4-FFF2-40B4-BE49-F238E27FC236}">
              <a16:creationId xmlns:a16="http://schemas.microsoft.com/office/drawing/2014/main" id="{7EED76A6-F7B7-CAEF-EF22-D899B42972B0}"/>
            </a:ext>
          </a:extLst>
        </xdr:cNvPr>
        <xdr:cNvSpPr txBox="1">
          <a:spLocks noChangeArrowheads="1"/>
        </xdr:cNvSpPr>
      </xdr:nvSpPr>
      <xdr:spPr bwMode="auto">
        <a:xfrm>
          <a:off x="11315700" y="1764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4864" name="Text Box 80" hidden="1">
          <a:extLst>
            <a:ext uri="{FF2B5EF4-FFF2-40B4-BE49-F238E27FC236}">
              <a16:creationId xmlns:a16="http://schemas.microsoft.com/office/drawing/2014/main" id="{37D9D9F0-E734-7C56-DE45-C9C916109344}"/>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4863" name="Text Box 79" hidden="1">
          <a:extLst>
            <a:ext uri="{FF2B5EF4-FFF2-40B4-BE49-F238E27FC236}">
              <a16:creationId xmlns:a16="http://schemas.microsoft.com/office/drawing/2014/main" id="{7206E464-96FB-6F49-C7FE-9C8039E1ED77}"/>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4862" name="Text Box 78" hidden="1">
          <a:extLst>
            <a:ext uri="{FF2B5EF4-FFF2-40B4-BE49-F238E27FC236}">
              <a16:creationId xmlns:a16="http://schemas.microsoft.com/office/drawing/2014/main" id="{7CF6CD27-7A03-2B77-614C-6D5B8948ED57}"/>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4861" name="Text Box 77" hidden="1">
          <a:extLst>
            <a:ext uri="{FF2B5EF4-FFF2-40B4-BE49-F238E27FC236}">
              <a16:creationId xmlns:a16="http://schemas.microsoft.com/office/drawing/2014/main" id="{7E6FBEB0-BEF5-9A5B-CF20-687B3CF9255F}"/>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161</xdr:row>
      <xdr:rowOff>95250</xdr:rowOff>
    </xdr:from>
    <xdr:to>
      <xdr:col>1</xdr:col>
      <xdr:colOff>4724400</xdr:colOff>
      <xdr:row>161</xdr:row>
      <xdr:rowOff>152400</xdr:rowOff>
    </xdr:to>
    <xdr:sp macro="" textlink="">
      <xdr:nvSpPr>
        <xdr:cNvPr id="374860" name="Text Box 76" hidden="1">
          <a:extLst>
            <a:ext uri="{FF2B5EF4-FFF2-40B4-BE49-F238E27FC236}">
              <a16:creationId xmlns:a16="http://schemas.microsoft.com/office/drawing/2014/main" id="{805FEB7F-6627-81A9-4C47-5F35498A3690}"/>
            </a:ext>
          </a:extLst>
        </xdr:cNvPr>
        <xdr:cNvSpPr txBox="1">
          <a:spLocks noChangeArrowheads="1"/>
        </xdr:cNvSpPr>
      </xdr:nvSpPr>
      <xdr:spPr bwMode="auto">
        <a:xfrm>
          <a:off x="4229100" y="37084000"/>
          <a:ext cx="125730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67</xdr:row>
      <xdr:rowOff>95250</xdr:rowOff>
    </xdr:from>
    <xdr:to>
      <xdr:col>20</xdr:col>
      <xdr:colOff>647700</xdr:colOff>
      <xdr:row>68</xdr:row>
      <xdr:rowOff>304800</xdr:rowOff>
    </xdr:to>
    <xdr:sp macro="" textlink="">
      <xdr:nvSpPr>
        <xdr:cNvPr id="374859" name="Text Box 75" hidden="1">
          <a:extLst>
            <a:ext uri="{FF2B5EF4-FFF2-40B4-BE49-F238E27FC236}">
              <a16:creationId xmlns:a16="http://schemas.microsoft.com/office/drawing/2014/main" id="{714769E5-AFA3-D051-BC1C-DD1E0C3043DB}"/>
            </a:ext>
          </a:extLst>
        </xdr:cNvPr>
        <xdr:cNvSpPr txBox="1">
          <a:spLocks noChangeArrowheads="1"/>
        </xdr:cNvSpPr>
      </xdr:nvSpPr>
      <xdr:spPr bwMode="auto">
        <a:xfrm>
          <a:off x="18935700" y="1638300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67</xdr:row>
      <xdr:rowOff>95250</xdr:rowOff>
    </xdr:from>
    <xdr:to>
      <xdr:col>24</xdr:col>
      <xdr:colOff>647700</xdr:colOff>
      <xdr:row>68</xdr:row>
      <xdr:rowOff>304800</xdr:rowOff>
    </xdr:to>
    <xdr:sp macro="" textlink="">
      <xdr:nvSpPr>
        <xdr:cNvPr id="374858" name="Text Box 74" hidden="1">
          <a:extLst>
            <a:ext uri="{FF2B5EF4-FFF2-40B4-BE49-F238E27FC236}">
              <a16:creationId xmlns:a16="http://schemas.microsoft.com/office/drawing/2014/main" id="{CD297252-A696-5A96-28E9-1C9BE01BE63A}"/>
            </a:ext>
          </a:extLst>
        </xdr:cNvPr>
        <xdr:cNvSpPr txBox="1">
          <a:spLocks noChangeArrowheads="1"/>
        </xdr:cNvSpPr>
      </xdr:nvSpPr>
      <xdr:spPr bwMode="auto">
        <a:xfrm>
          <a:off x="21983700" y="1638300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67</xdr:row>
      <xdr:rowOff>95250</xdr:rowOff>
    </xdr:from>
    <xdr:to>
      <xdr:col>28</xdr:col>
      <xdr:colOff>647700</xdr:colOff>
      <xdr:row>68</xdr:row>
      <xdr:rowOff>304800</xdr:rowOff>
    </xdr:to>
    <xdr:sp macro="" textlink="">
      <xdr:nvSpPr>
        <xdr:cNvPr id="374857" name="Text Box 73" hidden="1">
          <a:extLst>
            <a:ext uri="{FF2B5EF4-FFF2-40B4-BE49-F238E27FC236}">
              <a16:creationId xmlns:a16="http://schemas.microsoft.com/office/drawing/2014/main" id="{6DDDAF38-6EEF-FCB2-A94B-3D09CA3C649F}"/>
            </a:ext>
          </a:extLst>
        </xdr:cNvPr>
        <xdr:cNvSpPr txBox="1">
          <a:spLocks noChangeArrowheads="1"/>
        </xdr:cNvSpPr>
      </xdr:nvSpPr>
      <xdr:spPr bwMode="auto">
        <a:xfrm>
          <a:off x="25031700" y="1638300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4856" name="Text Box 72" hidden="1">
          <a:extLst>
            <a:ext uri="{FF2B5EF4-FFF2-40B4-BE49-F238E27FC236}">
              <a16:creationId xmlns:a16="http://schemas.microsoft.com/office/drawing/2014/main" id="{631F5CDF-4A9F-0871-9E82-72DE631725D5}"/>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75</xdr:row>
      <xdr:rowOff>171450</xdr:rowOff>
    </xdr:from>
    <xdr:to>
      <xdr:col>21</xdr:col>
      <xdr:colOff>685800</xdr:colOff>
      <xdr:row>83</xdr:row>
      <xdr:rowOff>171450</xdr:rowOff>
    </xdr:to>
    <xdr:sp macro="" textlink="">
      <xdr:nvSpPr>
        <xdr:cNvPr id="374855" name="Text Box 71" hidden="1">
          <a:extLst>
            <a:ext uri="{FF2B5EF4-FFF2-40B4-BE49-F238E27FC236}">
              <a16:creationId xmlns:a16="http://schemas.microsoft.com/office/drawing/2014/main" id="{E4ECEFAD-D9DB-448F-B73B-3D3756387687}"/>
            </a:ext>
          </a:extLst>
        </xdr:cNvPr>
        <xdr:cNvSpPr txBox="1">
          <a:spLocks noChangeArrowheads="1"/>
        </xdr:cNvSpPr>
      </xdr:nvSpPr>
      <xdr:spPr bwMode="auto">
        <a:xfrm>
          <a:off x="19735800" y="1936750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75</xdr:row>
      <xdr:rowOff>171450</xdr:rowOff>
    </xdr:from>
    <xdr:to>
      <xdr:col>25</xdr:col>
      <xdr:colOff>685800</xdr:colOff>
      <xdr:row>83</xdr:row>
      <xdr:rowOff>171450</xdr:rowOff>
    </xdr:to>
    <xdr:sp macro="" textlink="">
      <xdr:nvSpPr>
        <xdr:cNvPr id="374854" name="Text Box 70" hidden="1">
          <a:extLst>
            <a:ext uri="{FF2B5EF4-FFF2-40B4-BE49-F238E27FC236}">
              <a16:creationId xmlns:a16="http://schemas.microsoft.com/office/drawing/2014/main" id="{77E1A82B-34F7-868C-9B95-FE752C912607}"/>
            </a:ext>
          </a:extLst>
        </xdr:cNvPr>
        <xdr:cNvSpPr txBox="1">
          <a:spLocks noChangeArrowheads="1"/>
        </xdr:cNvSpPr>
      </xdr:nvSpPr>
      <xdr:spPr bwMode="auto">
        <a:xfrm>
          <a:off x="22783800" y="1936750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75</xdr:row>
      <xdr:rowOff>171450</xdr:rowOff>
    </xdr:from>
    <xdr:to>
      <xdr:col>29</xdr:col>
      <xdr:colOff>685800</xdr:colOff>
      <xdr:row>83</xdr:row>
      <xdr:rowOff>171450</xdr:rowOff>
    </xdr:to>
    <xdr:sp macro="" textlink="">
      <xdr:nvSpPr>
        <xdr:cNvPr id="374853" name="Text Box 69" hidden="1">
          <a:extLst>
            <a:ext uri="{FF2B5EF4-FFF2-40B4-BE49-F238E27FC236}">
              <a16:creationId xmlns:a16="http://schemas.microsoft.com/office/drawing/2014/main" id="{E4FE3B4D-7086-6163-F2EA-7FE50FE881B7}"/>
            </a:ext>
          </a:extLst>
        </xdr:cNvPr>
        <xdr:cNvSpPr txBox="1">
          <a:spLocks noChangeArrowheads="1"/>
        </xdr:cNvSpPr>
      </xdr:nvSpPr>
      <xdr:spPr bwMode="auto">
        <a:xfrm>
          <a:off x="25831800" y="1936750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4852" name="Text Box 68" hidden="1">
          <a:extLst>
            <a:ext uri="{FF2B5EF4-FFF2-40B4-BE49-F238E27FC236}">
              <a16:creationId xmlns:a16="http://schemas.microsoft.com/office/drawing/2014/main" id="{B519D37B-6DE4-9851-8C6E-3DF70A9C8327}"/>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4851" name="Text Box 67" hidden="1">
          <a:extLst>
            <a:ext uri="{FF2B5EF4-FFF2-40B4-BE49-F238E27FC236}">
              <a16:creationId xmlns:a16="http://schemas.microsoft.com/office/drawing/2014/main" id="{75575C0A-7AED-6577-0EE3-AFA64E387EC2}"/>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47</xdr:row>
      <xdr:rowOff>1058</xdr:rowOff>
    </xdr:from>
    <xdr:to>
      <xdr:col>25</xdr:col>
      <xdr:colOff>57150</xdr:colOff>
      <xdr:row>47</xdr:row>
      <xdr:rowOff>2116</xdr:rowOff>
    </xdr:to>
    <xdr:sp macro="" textlink="">
      <xdr:nvSpPr>
        <xdr:cNvPr id="374850" name="Text Box 66" hidden="1">
          <a:extLst>
            <a:ext uri="{FF2B5EF4-FFF2-40B4-BE49-F238E27FC236}">
              <a16:creationId xmlns:a16="http://schemas.microsoft.com/office/drawing/2014/main" id="{3E5AEA02-0658-D7F7-5863-256DBEBDE009}"/>
            </a:ext>
          </a:extLst>
        </xdr:cNvPr>
        <xdr:cNvSpPr txBox="1">
          <a:spLocks noChangeArrowheads="1"/>
        </xdr:cNvSpPr>
      </xdr:nvSpPr>
      <xdr:spPr bwMode="auto">
        <a:xfrm>
          <a:off x="22002750" y="1061720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152400</xdr:colOff>
      <xdr:row>22</xdr:row>
      <xdr:rowOff>133350</xdr:rowOff>
    </xdr:from>
    <xdr:to>
      <xdr:col>35</xdr:col>
      <xdr:colOff>76200</xdr:colOff>
      <xdr:row>25</xdr:row>
      <xdr:rowOff>133350</xdr:rowOff>
    </xdr:to>
    <xdr:sp macro="" textlink="">
      <xdr:nvSpPr>
        <xdr:cNvPr id="374849" name="Text Box 65" hidden="1">
          <a:extLst>
            <a:ext uri="{FF2B5EF4-FFF2-40B4-BE49-F238E27FC236}">
              <a16:creationId xmlns:a16="http://schemas.microsoft.com/office/drawing/2014/main" id="{6D9AE6AC-FEE3-16F2-FF05-09187A58A370}"/>
            </a:ext>
          </a:extLst>
        </xdr:cNvPr>
        <xdr:cNvSpPr txBox="1">
          <a:spLocks noChangeArrowheads="1"/>
        </xdr:cNvSpPr>
      </xdr:nvSpPr>
      <xdr:spPr bwMode="auto">
        <a:xfrm>
          <a:off x="29641800" y="3600450"/>
          <a:ext cx="1447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152400</xdr:colOff>
      <xdr:row>23</xdr:row>
      <xdr:rowOff>152400</xdr:rowOff>
    </xdr:from>
    <xdr:to>
      <xdr:col>35</xdr:col>
      <xdr:colOff>76200</xdr:colOff>
      <xdr:row>25</xdr:row>
      <xdr:rowOff>381000</xdr:rowOff>
    </xdr:to>
    <xdr:sp macro="" textlink="">
      <xdr:nvSpPr>
        <xdr:cNvPr id="374848" name="Text Box 64" hidden="1">
          <a:extLst>
            <a:ext uri="{FF2B5EF4-FFF2-40B4-BE49-F238E27FC236}">
              <a16:creationId xmlns:a16="http://schemas.microsoft.com/office/drawing/2014/main" id="{5F041B3E-34BE-D7BA-D1C8-EADD4DD8D0E4}"/>
            </a:ext>
          </a:extLst>
        </xdr:cNvPr>
        <xdr:cNvSpPr txBox="1">
          <a:spLocks noChangeArrowheads="1"/>
        </xdr:cNvSpPr>
      </xdr:nvSpPr>
      <xdr:spPr bwMode="auto">
        <a:xfrm>
          <a:off x="29641800" y="3848100"/>
          <a:ext cx="1447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31</xdr:col>
      <xdr:colOff>95250</xdr:colOff>
      <xdr:row>63</xdr:row>
      <xdr:rowOff>133350</xdr:rowOff>
    </xdr:from>
    <xdr:to>
      <xdr:col>32</xdr:col>
      <xdr:colOff>666750</xdr:colOff>
      <xdr:row>65</xdr:row>
      <xdr:rowOff>133350</xdr:rowOff>
    </xdr:to>
    <xdr:sp macro="" textlink="">
      <xdr:nvSpPr>
        <xdr:cNvPr id="374847" name="Text Box 63" hidden="1">
          <a:extLst>
            <a:ext uri="{FF2B5EF4-FFF2-40B4-BE49-F238E27FC236}">
              <a16:creationId xmlns:a16="http://schemas.microsoft.com/office/drawing/2014/main" id="{3F184BCD-E09D-850C-C0FE-0742547CAF16}"/>
            </a:ext>
          </a:extLst>
        </xdr:cNvPr>
        <xdr:cNvSpPr txBox="1">
          <a:spLocks noChangeArrowheads="1"/>
        </xdr:cNvSpPr>
      </xdr:nvSpPr>
      <xdr:spPr bwMode="auto">
        <a:xfrm>
          <a:off x="28060650" y="1511935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71</xdr:row>
      <xdr:rowOff>171450</xdr:rowOff>
    </xdr:from>
    <xdr:to>
      <xdr:col>8</xdr:col>
      <xdr:colOff>228600</xdr:colOff>
      <xdr:row>71</xdr:row>
      <xdr:rowOff>171450</xdr:rowOff>
    </xdr:to>
    <xdr:sp macro="" textlink="">
      <xdr:nvSpPr>
        <xdr:cNvPr id="374886" name="Text Box 102" hidden="1">
          <a:extLst>
            <a:ext uri="{FF2B5EF4-FFF2-40B4-BE49-F238E27FC236}">
              <a16:creationId xmlns:a16="http://schemas.microsoft.com/office/drawing/2014/main" id="{A5AC60AE-7A0D-6416-0243-15E0DB3D090D}"/>
            </a:ext>
          </a:extLst>
        </xdr:cNvPr>
        <xdr:cNvSpPr txBox="1">
          <a:spLocks noChangeArrowheads="1"/>
        </xdr:cNvSpPr>
      </xdr:nvSpPr>
      <xdr:spPr bwMode="auto">
        <a:xfrm>
          <a:off x="8985250" y="1764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71</xdr:row>
      <xdr:rowOff>171450</xdr:rowOff>
    </xdr:from>
    <xdr:to>
      <xdr:col>11</xdr:col>
      <xdr:colOff>190500</xdr:colOff>
      <xdr:row>71</xdr:row>
      <xdr:rowOff>171450</xdr:rowOff>
    </xdr:to>
    <xdr:sp macro="" textlink="">
      <xdr:nvSpPr>
        <xdr:cNvPr id="374885" name="Text Box 101" hidden="1">
          <a:extLst>
            <a:ext uri="{FF2B5EF4-FFF2-40B4-BE49-F238E27FC236}">
              <a16:creationId xmlns:a16="http://schemas.microsoft.com/office/drawing/2014/main" id="{5048A7F5-67A2-F3F9-E895-C7DE46A0C706}"/>
            </a:ext>
          </a:extLst>
        </xdr:cNvPr>
        <xdr:cNvSpPr txBox="1">
          <a:spLocks noChangeArrowheads="1"/>
        </xdr:cNvSpPr>
      </xdr:nvSpPr>
      <xdr:spPr bwMode="auto">
        <a:xfrm>
          <a:off x="11315700" y="1764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4884" name="Text Box 100" hidden="1">
          <a:extLst>
            <a:ext uri="{FF2B5EF4-FFF2-40B4-BE49-F238E27FC236}">
              <a16:creationId xmlns:a16="http://schemas.microsoft.com/office/drawing/2014/main" id="{4D443D04-E861-DD40-6C6D-755D00AB60BA}"/>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4883" name="Text Box 99" hidden="1">
          <a:extLst>
            <a:ext uri="{FF2B5EF4-FFF2-40B4-BE49-F238E27FC236}">
              <a16:creationId xmlns:a16="http://schemas.microsoft.com/office/drawing/2014/main" id="{B413CF32-9A42-F33B-C88C-F173D6CCF6BD}"/>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4882" name="Text Box 98" hidden="1">
          <a:extLst>
            <a:ext uri="{FF2B5EF4-FFF2-40B4-BE49-F238E27FC236}">
              <a16:creationId xmlns:a16="http://schemas.microsoft.com/office/drawing/2014/main" id="{72F2CB9F-21ED-98CD-CB2D-1761AD8FE471}"/>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4881" name="Text Box 97" hidden="1">
          <a:extLst>
            <a:ext uri="{FF2B5EF4-FFF2-40B4-BE49-F238E27FC236}">
              <a16:creationId xmlns:a16="http://schemas.microsoft.com/office/drawing/2014/main" id="{1A63122E-CF98-0F27-4D5A-3804CED61F56}"/>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161</xdr:row>
      <xdr:rowOff>95250</xdr:rowOff>
    </xdr:from>
    <xdr:to>
      <xdr:col>1</xdr:col>
      <xdr:colOff>4724400</xdr:colOff>
      <xdr:row>161</xdr:row>
      <xdr:rowOff>152400</xdr:rowOff>
    </xdr:to>
    <xdr:sp macro="" textlink="">
      <xdr:nvSpPr>
        <xdr:cNvPr id="374880" name="Text Box 96" hidden="1">
          <a:extLst>
            <a:ext uri="{FF2B5EF4-FFF2-40B4-BE49-F238E27FC236}">
              <a16:creationId xmlns:a16="http://schemas.microsoft.com/office/drawing/2014/main" id="{D7D51696-7BC9-5C8E-6802-28BF67765A58}"/>
            </a:ext>
          </a:extLst>
        </xdr:cNvPr>
        <xdr:cNvSpPr txBox="1">
          <a:spLocks noChangeArrowheads="1"/>
        </xdr:cNvSpPr>
      </xdr:nvSpPr>
      <xdr:spPr bwMode="auto">
        <a:xfrm>
          <a:off x="4229100" y="37084000"/>
          <a:ext cx="125730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67</xdr:row>
      <xdr:rowOff>95250</xdr:rowOff>
    </xdr:from>
    <xdr:to>
      <xdr:col>20</xdr:col>
      <xdr:colOff>647700</xdr:colOff>
      <xdr:row>68</xdr:row>
      <xdr:rowOff>304800</xdr:rowOff>
    </xdr:to>
    <xdr:sp macro="" textlink="">
      <xdr:nvSpPr>
        <xdr:cNvPr id="374879" name="Text Box 95" hidden="1">
          <a:extLst>
            <a:ext uri="{FF2B5EF4-FFF2-40B4-BE49-F238E27FC236}">
              <a16:creationId xmlns:a16="http://schemas.microsoft.com/office/drawing/2014/main" id="{C54F5C92-A02E-F55D-1CD1-367EC0097047}"/>
            </a:ext>
          </a:extLst>
        </xdr:cNvPr>
        <xdr:cNvSpPr txBox="1">
          <a:spLocks noChangeArrowheads="1"/>
        </xdr:cNvSpPr>
      </xdr:nvSpPr>
      <xdr:spPr bwMode="auto">
        <a:xfrm>
          <a:off x="18935700" y="1638300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67</xdr:row>
      <xdr:rowOff>95250</xdr:rowOff>
    </xdr:from>
    <xdr:to>
      <xdr:col>24</xdr:col>
      <xdr:colOff>647700</xdr:colOff>
      <xdr:row>68</xdr:row>
      <xdr:rowOff>304800</xdr:rowOff>
    </xdr:to>
    <xdr:sp macro="" textlink="">
      <xdr:nvSpPr>
        <xdr:cNvPr id="374878" name="Text Box 94" hidden="1">
          <a:extLst>
            <a:ext uri="{FF2B5EF4-FFF2-40B4-BE49-F238E27FC236}">
              <a16:creationId xmlns:a16="http://schemas.microsoft.com/office/drawing/2014/main" id="{16A324A1-7CEF-324C-2676-3CA9F89EC938}"/>
            </a:ext>
          </a:extLst>
        </xdr:cNvPr>
        <xdr:cNvSpPr txBox="1">
          <a:spLocks noChangeArrowheads="1"/>
        </xdr:cNvSpPr>
      </xdr:nvSpPr>
      <xdr:spPr bwMode="auto">
        <a:xfrm>
          <a:off x="21983700" y="1638300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67</xdr:row>
      <xdr:rowOff>95250</xdr:rowOff>
    </xdr:from>
    <xdr:to>
      <xdr:col>28</xdr:col>
      <xdr:colOff>647700</xdr:colOff>
      <xdr:row>68</xdr:row>
      <xdr:rowOff>304800</xdr:rowOff>
    </xdr:to>
    <xdr:sp macro="" textlink="">
      <xdr:nvSpPr>
        <xdr:cNvPr id="374877" name="Text Box 93" hidden="1">
          <a:extLst>
            <a:ext uri="{FF2B5EF4-FFF2-40B4-BE49-F238E27FC236}">
              <a16:creationId xmlns:a16="http://schemas.microsoft.com/office/drawing/2014/main" id="{93196219-6862-212D-2547-4691C0893971}"/>
            </a:ext>
          </a:extLst>
        </xdr:cNvPr>
        <xdr:cNvSpPr txBox="1">
          <a:spLocks noChangeArrowheads="1"/>
        </xdr:cNvSpPr>
      </xdr:nvSpPr>
      <xdr:spPr bwMode="auto">
        <a:xfrm>
          <a:off x="25031700" y="1638300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4876" name="Text Box 92" hidden="1">
          <a:extLst>
            <a:ext uri="{FF2B5EF4-FFF2-40B4-BE49-F238E27FC236}">
              <a16:creationId xmlns:a16="http://schemas.microsoft.com/office/drawing/2014/main" id="{39A246A2-05D4-4317-AB8A-8AC433A982E0}"/>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75</xdr:row>
      <xdr:rowOff>171450</xdr:rowOff>
    </xdr:from>
    <xdr:to>
      <xdr:col>21</xdr:col>
      <xdr:colOff>685800</xdr:colOff>
      <xdr:row>83</xdr:row>
      <xdr:rowOff>171450</xdr:rowOff>
    </xdr:to>
    <xdr:sp macro="" textlink="">
      <xdr:nvSpPr>
        <xdr:cNvPr id="374875" name="Text Box 91" hidden="1">
          <a:extLst>
            <a:ext uri="{FF2B5EF4-FFF2-40B4-BE49-F238E27FC236}">
              <a16:creationId xmlns:a16="http://schemas.microsoft.com/office/drawing/2014/main" id="{9D42B74C-1301-E222-B759-74915011447A}"/>
            </a:ext>
          </a:extLst>
        </xdr:cNvPr>
        <xdr:cNvSpPr txBox="1">
          <a:spLocks noChangeArrowheads="1"/>
        </xdr:cNvSpPr>
      </xdr:nvSpPr>
      <xdr:spPr bwMode="auto">
        <a:xfrm>
          <a:off x="19735800" y="1936750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75</xdr:row>
      <xdr:rowOff>171450</xdr:rowOff>
    </xdr:from>
    <xdr:to>
      <xdr:col>25</xdr:col>
      <xdr:colOff>685800</xdr:colOff>
      <xdr:row>83</xdr:row>
      <xdr:rowOff>171450</xdr:rowOff>
    </xdr:to>
    <xdr:sp macro="" textlink="">
      <xdr:nvSpPr>
        <xdr:cNvPr id="374874" name="Text Box 90" hidden="1">
          <a:extLst>
            <a:ext uri="{FF2B5EF4-FFF2-40B4-BE49-F238E27FC236}">
              <a16:creationId xmlns:a16="http://schemas.microsoft.com/office/drawing/2014/main" id="{7BED38DA-695B-D2C2-6E01-CC50BBA47E3C}"/>
            </a:ext>
          </a:extLst>
        </xdr:cNvPr>
        <xdr:cNvSpPr txBox="1">
          <a:spLocks noChangeArrowheads="1"/>
        </xdr:cNvSpPr>
      </xdr:nvSpPr>
      <xdr:spPr bwMode="auto">
        <a:xfrm>
          <a:off x="22783800" y="1936750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75</xdr:row>
      <xdr:rowOff>171450</xdr:rowOff>
    </xdr:from>
    <xdr:to>
      <xdr:col>29</xdr:col>
      <xdr:colOff>685800</xdr:colOff>
      <xdr:row>83</xdr:row>
      <xdr:rowOff>171450</xdr:rowOff>
    </xdr:to>
    <xdr:sp macro="" textlink="">
      <xdr:nvSpPr>
        <xdr:cNvPr id="374873" name="Text Box 89" hidden="1">
          <a:extLst>
            <a:ext uri="{FF2B5EF4-FFF2-40B4-BE49-F238E27FC236}">
              <a16:creationId xmlns:a16="http://schemas.microsoft.com/office/drawing/2014/main" id="{48DF529C-D9B0-B96F-F384-01F527594BE7}"/>
            </a:ext>
          </a:extLst>
        </xdr:cNvPr>
        <xdr:cNvSpPr txBox="1">
          <a:spLocks noChangeArrowheads="1"/>
        </xdr:cNvSpPr>
      </xdr:nvSpPr>
      <xdr:spPr bwMode="auto">
        <a:xfrm>
          <a:off x="25831800" y="1936750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4872" name="Text Box 88" hidden="1">
          <a:extLst>
            <a:ext uri="{FF2B5EF4-FFF2-40B4-BE49-F238E27FC236}">
              <a16:creationId xmlns:a16="http://schemas.microsoft.com/office/drawing/2014/main" id="{08FCE361-D096-1509-4C85-B6852F6A7BEC}"/>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4871" name="Text Box 87" hidden="1">
          <a:extLst>
            <a:ext uri="{FF2B5EF4-FFF2-40B4-BE49-F238E27FC236}">
              <a16:creationId xmlns:a16="http://schemas.microsoft.com/office/drawing/2014/main" id="{C629E45E-2983-ED7A-3B2F-EAACFAAFE9D0}"/>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47</xdr:row>
      <xdr:rowOff>1058</xdr:rowOff>
    </xdr:from>
    <xdr:to>
      <xdr:col>25</xdr:col>
      <xdr:colOff>57150</xdr:colOff>
      <xdr:row>47</xdr:row>
      <xdr:rowOff>2116</xdr:rowOff>
    </xdr:to>
    <xdr:sp macro="" textlink="">
      <xdr:nvSpPr>
        <xdr:cNvPr id="374870" name="Text Box 86" hidden="1">
          <a:extLst>
            <a:ext uri="{FF2B5EF4-FFF2-40B4-BE49-F238E27FC236}">
              <a16:creationId xmlns:a16="http://schemas.microsoft.com/office/drawing/2014/main" id="{CC1FCF9B-36A2-962F-FDF0-C35E476E28C7}"/>
            </a:ext>
          </a:extLst>
        </xdr:cNvPr>
        <xdr:cNvSpPr txBox="1">
          <a:spLocks noChangeArrowheads="1"/>
        </xdr:cNvSpPr>
      </xdr:nvSpPr>
      <xdr:spPr bwMode="auto">
        <a:xfrm>
          <a:off x="22002750" y="1061720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152400</xdr:colOff>
      <xdr:row>22</xdr:row>
      <xdr:rowOff>133350</xdr:rowOff>
    </xdr:from>
    <xdr:to>
      <xdr:col>35</xdr:col>
      <xdr:colOff>76200</xdr:colOff>
      <xdr:row>25</xdr:row>
      <xdr:rowOff>133350</xdr:rowOff>
    </xdr:to>
    <xdr:sp macro="" textlink="">
      <xdr:nvSpPr>
        <xdr:cNvPr id="374869" name="Text Box 85" hidden="1">
          <a:extLst>
            <a:ext uri="{FF2B5EF4-FFF2-40B4-BE49-F238E27FC236}">
              <a16:creationId xmlns:a16="http://schemas.microsoft.com/office/drawing/2014/main" id="{9535C28F-51C8-8E24-FAA4-626E07790D96}"/>
            </a:ext>
          </a:extLst>
        </xdr:cNvPr>
        <xdr:cNvSpPr txBox="1">
          <a:spLocks noChangeArrowheads="1"/>
        </xdr:cNvSpPr>
      </xdr:nvSpPr>
      <xdr:spPr bwMode="auto">
        <a:xfrm>
          <a:off x="29641800" y="3600450"/>
          <a:ext cx="1447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152400</xdr:colOff>
      <xdr:row>23</xdr:row>
      <xdr:rowOff>152400</xdr:rowOff>
    </xdr:from>
    <xdr:to>
      <xdr:col>35</xdr:col>
      <xdr:colOff>76200</xdr:colOff>
      <xdr:row>25</xdr:row>
      <xdr:rowOff>381000</xdr:rowOff>
    </xdr:to>
    <xdr:sp macro="" textlink="">
      <xdr:nvSpPr>
        <xdr:cNvPr id="374868" name="Text Box 84" hidden="1">
          <a:extLst>
            <a:ext uri="{FF2B5EF4-FFF2-40B4-BE49-F238E27FC236}">
              <a16:creationId xmlns:a16="http://schemas.microsoft.com/office/drawing/2014/main" id="{FC985603-474D-6E47-D471-DB6BA9F873EA}"/>
            </a:ext>
          </a:extLst>
        </xdr:cNvPr>
        <xdr:cNvSpPr txBox="1">
          <a:spLocks noChangeArrowheads="1"/>
        </xdr:cNvSpPr>
      </xdr:nvSpPr>
      <xdr:spPr bwMode="auto">
        <a:xfrm>
          <a:off x="29641800" y="3848100"/>
          <a:ext cx="1447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31</xdr:col>
      <xdr:colOff>95250</xdr:colOff>
      <xdr:row>63</xdr:row>
      <xdr:rowOff>133350</xdr:rowOff>
    </xdr:from>
    <xdr:to>
      <xdr:col>32</xdr:col>
      <xdr:colOff>666750</xdr:colOff>
      <xdr:row>65</xdr:row>
      <xdr:rowOff>133350</xdr:rowOff>
    </xdr:to>
    <xdr:sp macro="" textlink="">
      <xdr:nvSpPr>
        <xdr:cNvPr id="374867" name="Text Box 83" hidden="1">
          <a:extLst>
            <a:ext uri="{FF2B5EF4-FFF2-40B4-BE49-F238E27FC236}">
              <a16:creationId xmlns:a16="http://schemas.microsoft.com/office/drawing/2014/main" id="{456F0537-A980-1E73-6F3E-43A7D274E7E3}"/>
            </a:ext>
          </a:extLst>
        </xdr:cNvPr>
        <xdr:cNvSpPr txBox="1">
          <a:spLocks noChangeArrowheads="1"/>
        </xdr:cNvSpPr>
      </xdr:nvSpPr>
      <xdr:spPr bwMode="auto">
        <a:xfrm>
          <a:off x="28060650" y="1511935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71</xdr:row>
      <xdr:rowOff>171450</xdr:rowOff>
    </xdr:from>
    <xdr:to>
      <xdr:col>8</xdr:col>
      <xdr:colOff>228600</xdr:colOff>
      <xdr:row>71</xdr:row>
      <xdr:rowOff>171450</xdr:rowOff>
    </xdr:to>
    <xdr:sp macro="" textlink="">
      <xdr:nvSpPr>
        <xdr:cNvPr id="374906" name="Text Box 122" hidden="1">
          <a:extLst>
            <a:ext uri="{FF2B5EF4-FFF2-40B4-BE49-F238E27FC236}">
              <a16:creationId xmlns:a16="http://schemas.microsoft.com/office/drawing/2014/main" id="{3CA31961-1417-D869-596B-B7F54C68D022}"/>
            </a:ext>
          </a:extLst>
        </xdr:cNvPr>
        <xdr:cNvSpPr txBox="1">
          <a:spLocks noChangeArrowheads="1"/>
        </xdr:cNvSpPr>
      </xdr:nvSpPr>
      <xdr:spPr bwMode="auto">
        <a:xfrm>
          <a:off x="8985250" y="1764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71</xdr:row>
      <xdr:rowOff>171450</xdr:rowOff>
    </xdr:from>
    <xdr:to>
      <xdr:col>11</xdr:col>
      <xdr:colOff>190500</xdr:colOff>
      <xdr:row>71</xdr:row>
      <xdr:rowOff>171450</xdr:rowOff>
    </xdr:to>
    <xdr:sp macro="" textlink="">
      <xdr:nvSpPr>
        <xdr:cNvPr id="374905" name="Text Box 121" hidden="1">
          <a:extLst>
            <a:ext uri="{FF2B5EF4-FFF2-40B4-BE49-F238E27FC236}">
              <a16:creationId xmlns:a16="http://schemas.microsoft.com/office/drawing/2014/main" id="{D241B278-FA52-EBD2-7867-0FFA876B1C8A}"/>
            </a:ext>
          </a:extLst>
        </xdr:cNvPr>
        <xdr:cNvSpPr txBox="1">
          <a:spLocks noChangeArrowheads="1"/>
        </xdr:cNvSpPr>
      </xdr:nvSpPr>
      <xdr:spPr bwMode="auto">
        <a:xfrm>
          <a:off x="11315700" y="1764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4904" name="Text Box 120" hidden="1">
          <a:extLst>
            <a:ext uri="{FF2B5EF4-FFF2-40B4-BE49-F238E27FC236}">
              <a16:creationId xmlns:a16="http://schemas.microsoft.com/office/drawing/2014/main" id="{BA30CB0E-7A9B-0043-4B80-FD1AA521AB6D}"/>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4903" name="Text Box 119" hidden="1">
          <a:extLst>
            <a:ext uri="{FF2B5EF4-FFF2-40B4-BE49-F238E27FC236}">
              <a16:creationId xmlns:a16="http://schemas.microsoft.com/office/drawing/2014/main" id="{D5C7BF10-6ECA-7182-440E-F2B1EDE56358}"/>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4902" name="Text Box 118" hidden="1">
          <a:extLst>
            <a:ext uri="{FF2B5EF4-FFF2-40B4-BE49-F238E27FC236}">
              <a16:creationId xmlns:a16="http://schemas.microsoft.com/office/drawing/2014/main" id="{F16638DF-C2C4-0352-7DAA-AEDFFF766DB3}"/>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4901" name="Text Box 117" hidden="1">
          <a:extLst>
            <a:ext uri="{FF2B5EF4-FFF2-40B4-BE49-F238E27FC236}">
              <a16:creationId xmlns:a16="http://schemas.microsoft.com/office/drawing/2014/main" id="{8B230C5F-962A-2BDC-0CC1-A273672EE54D}"/>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161</xdr:row>
      <xdr:rowOff>95250</xdr:rowOff>
    </xdr:from>
    <xdr:to>
      <xdr:col>1</xdr:col>
      <xdr:colOff>4724400</xdr:colOff>
      <xdr:row>161</xdr:row>
      <xdr:rowOff>152400</xdr:rowOff>
    </xdr:to>
    <xdr:sp macro="" textlink="">
      <xdr:nvSpPr>
        <xdr:cNvPr id="374900" name="Text Box 116" hidden="1">
          <a:extLst>
            <a:ext uri="{FF2B5EF4-FFF2-40B4-BE49-F238E27FC236}">
              <a16:creationId xmlns:a16="http://schemas.microsoft.com/office/drawing/2014/main" id="{E313EE09-0704-2F0D-6310-F1E62B62C0BC}"/>
            </a:ext>
          </a:extLst>
        </xdr:cNvPr>
        <xdr:cNvSpPr txBox="1">
          <a:spLocks noChangeArrowheads="1"/>
        </xdr:cNvSpPr>
      </xdr:nvSpPr>
      <xdr:spPr bwMode="auto">
        <a:xfrm>
          <a:off x="4229100" y="37084000"/>
          <a:ext cx="125730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67</xdr:row>
      <xdr:rowOff>95250</xdr:rowOff>
    </xdr:from>
    <xdr:to>
      <xdr:col>20</xdr:col>
      <xdr:colOff>647700</xdr:colOff>
      <xdr:row>68</xdr:row>
      <xdr:rowOff>304800</xdr:rowOff>
    </xdr:to>
    <xdr:sp macro="" textlink="">
      <xdr:nvSpPr>
        <xdr:cNvPr id="374899" name="Text Box 115" hidden="1">
          <a:extLst>
            <a:ext uri="{FF2B5EF4-FFF2-40B4-BE49-F238E27FC236}">
              <a16:creationId xmlns:a16="http://schemas.microsoft.com/office/drawing/2014/main" id="{5CD3D833-1F86-2034-3DFB-8ADFB3E3CD26}"/>
            </a:ext>
          </a:extLst>
        </xdr:cNvPr>
        <xdr:cNvSpPr txBox="1">
          <a:spLocks noChangeArrowheads="1"/>
        </xdr:cNvSpPr>
      </xdr:nvSpPr>
      <xdr:spPr bwMode="auto">
        <a:xfrm>
          <a:off x="18935700" y="1638300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67</xdr:row>
      <xdr:rowOff>95250</xdr:rowOff>
    </xdr:from>
    <xdr:to>
      <xdr:col>24</xdr:col>
      <xdr:colOff>647700</xdr:colOff>
      <xdr:row>68</xdr:row>
      <xdr:rowOff>304800</xdr:rowOff>
    </xdr:to>
    <xdr:sp macro="" textlink="">
      <xdr:nvSpPr>
        <xdr:cNvPr id="374898" name="Text Box 114" hidden="1">
          <a:extLst>
            <a:ext uri="{FF2B5EF4-FFF2-40B4-BE49-F238E27FC236}">
              <a16:creationId xmlns:a16="http://schemas.microsoft.com/office/drawing/2014/main" id="{BF42D59D-9158-94A0-F47E-F6714D3190A2}"/>
            </a:ext>
          </a:extLst>
        </xdr:cNvPr>
        <xdr:cNvSpPr txBox="1">
          <a:spLocks noChangeArrowheads="1"/>
        </xdr:cNvSpPr>
      </xdr:nvSpPr>
      <xdr:spPr bwMode="auto">
        <a:xfrm>
          <a:off x="21983700" y="1638300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67</xdr:row>
      <xdr:rowOff>95250</xdr:rowOff>
    </xdr:from>
    <xdr:to>
      <xdr:col>28</xdr:col>
      <xdr:colOff>647700</xdr:colOff>
      <xdr:row>68</xdr:row>
      <xdr:rowOff>304800</xdr:rowOff>
    </xdr:to>
    <xdr:sp macro="" textlink="">
      <xdr:nvSpPr>
        <xdr:cNvPr id="374897" name="Text Box 113" hidden="1">
          <a:extLst>
            <a:ext uri="{FF2B5EF4-FFF2-40B4-BE49-F238E27FC236}">
              <a16:creationId xmlns:a16="http://schemas.microsoft.com/office/drawing/2014/main" id="{6690A07B-1BF3-09DF-E797-BABB32108D94}"/>
            </a:ext>
          </a:extLst>
        </xdr:cNvPr>
        <xdr:cNvSpPr txBox="1">
          <a:spLocks noChangeArrowheads="1"/>
        </xdr:cNvSpPr>
      </xdr:nvSpPr>
      <xdr:spPr bwMode="auto">
        <a:xfrm>
          <a:off x="25031700" y="1638300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4896" name="Text Box 112" hidden="1">
          <a:extLst>
            <a:ext uri="{FF2B5EF4-FFF2-40B4-BE49-F238E27FC236}">
              <a16:creationId xmlns:a16="http://schemas.microsoft.com/office/drawing/2014/main" id="{BF4CEA5E-5318-93AA-07E4-8714285A231F}"/>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75</xdr:row>
      <xdr:rowOff>171450</xdr:rowOff>
    </xdr:from>
    <xdr:to>
      <xdr:col>21</xdr:col>
      <xdr:colOff>685800</xdr:colOff>
      <xdr:row>83</xdr:row>
      <xdr:rowOff>171450</xdr:rowOff>
    </xdr:to>
    <xdr:sp macro="" textlink="">
      <xdr:nvSpPr>
        <xdr:cNvPr id="374895" name="Text Box 111" hidden="1">
          <a:extLst>
            <a:ext uri="{FF2B5EF4-FFF2-40B4-BE49-F238E27FC236}">
              <a16:creationId xmlns:a16="http://schemas.microsoft.com/office/drawing/2014/main" id="{00B898B1-8EEB-7A3B-12D4-7DFC9105FDC9}"/>
            </a:ext>
          </a:extLst>
        </xdr:cNvPr>
        <xdr:cNvSpPr txBox="1">
          <a:spLocks noChangeArrowheads="1"/>
        </xdr:cNvSpPr>
      </xdr:nvSpPr>
      <xdr:spPr bwMode="auto">
        <a:xfrm>
          <a:off x="19735800" y="1936750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75</xdr:row>
      <xdr:rowOff>171450</xdr:rowOff>
    </xdr:from>
    <xdr:to>
      <xdr:col>25</xdr:col>
      <xdr:colOff>685800</xdr:colOff>
      <xdr:row>83</xdr:row>
      <xdr:rowOff>171450</xdr:rowOff>
    </xdr:to>
    <xdr:sp macro="" textlink="">
      <xdr:nvSpPr>
        <xdr:cNvPr id="374894" name="Text Box 110" hidden="1">
          <a:extLst>
            <a:ext uri="{FF2B5EF4-FFF2-40B4-BE49-F238E27FC236}">
              <a16:creationId xmlns:a16="http://schemas.microsoft.com/office/drawing/2014/main" id="{494E8DC3-5C4B-8D77-6866-98139CCEE5DF}"/>
            </a:ext>
          </a:extLst>
        </xdr:cNvPr>
        <xdr:cNvSpPr txBox="1">
          <a:spLocks noChangeArrowheads="1"/>
        </xdr:cNvSpPr>
      </xdr:nvSpPr>
      <xdr:spPr bwMode="auto">
        <a:xfrm>
          <a:off x="22783800" y="1936750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75</xdr:row>
      <xdr:rowOff>171450</xdr:rowOff>
    </xdr:from>
    <xdr:to>
      <xdr:col>29</xdr:col>
      <xdr:colOff>685800</xdr:colOff>
      <xdr:row>83</xdr:row>
      <xdr:rowOff>171450</xdr:rowOff>
    </xdr:to>
    <xdr:sp macro="" textlink="">
      <xdr:nvSpPr>
        <xdr:cNvPr id="374893" name="Text Box 109" hidden="1">
          <a:extLst>
            <a:ext uri="{FF2B5EF4-FFF2-40B4-BE49-F238E27FC236}">
              <a16:creationId xmlns:a16="http://schemas.microsoft.com/office/drawing/2014/main" id="{B4DBDB87-67A0-F606-CD6C-0FCF5B00570B}"/>
            </a:ext>
          </a:extLst>
        </xdr:cNvPr>
        <xdr:cNvSpPr txBox="1">
          <a:spLocks noChangeArrowheads="1"/>
        </xdr:cNvSpPr>
      </xdr:nvSpPr>
      <xdr:spPr bwMode="auto">
        <a:xfrm>
          <a:off x="25831800" y="1936750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4892" name="Text Box 108" hidden="1">
          <a:extLst>
            <a:ext uri="{FF2B5EF4-FFF2-40B4-BE49-F238E27FC236}">
              <a16:creationId xmlns:a16="http://schemas.microsoft.com/office/drawing/2014/main" id="{15E7D573-0E9B-09D3-6297-1251D551855A}"/>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4891" name="Text Box 107" hidden="1">
          <a:extLst>
            <a:ext uri="{FF2B5EF4-FFF2-40B4-BE49-F238E27FC236}">
              <a16:creationId xmlns:a16="http://schemas.microsoft.com/office/drawing/2014/main" id="{0136F6D4-DFA9-69A6-2D1C-51770C10995E}"/>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46</xdr:row>
      <xdr:rowOff>342900</xdr:rowOff>
    </xdr:from>
    <xdr:to>
      <xdr:col>25</xdr:col>
      <xdr:colOff>57150</xdr:colOff>
      <xdr:row>47</xdr:row>
      <xdr:rowOff>0</xdr:rowOff>
    </xdr:to>
    <xdr:sp macro="" textlink="">
      <xdr:nvSpPr>
        <xdr:cNvPr id="374890" name="Text Box 106" hidden="1">
          <a:extLst>
            <a:ext uri="{FF2B5EF4-FFF2-40B4-BE49-F238E27FC236}">
              <a16:creationId xmlns:a16="http://schemas.microsoft.com/office/drawing/2014/main" id="{5B2BD9CB-CA6D-C9B2-99B8-10D0AB8A33C8}"/>
            </a:ext>
          </a:extLst>
        </xdr:cNvPr>
        <xdr:cNvSpPr txBox="1">
          <a:spLocks noChangeArrowheads="1"/>
        </xdr:cNvSpPr>
      </xdr:nvSpPr>
      <xdr:spPr bwMode="auto">
        <a:xfrm>
          <a:off x="22002750" y="1061720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152400</xdr:colOff>
      <xdr:row>22</xdr:row>
      <xdr:rowOff>133350</xdr:rowOff>
    </xdr:from>
    <xdr:to>
      <xdr:col>35</xdr:col>
      <xdr:colOff>76200</xdr:colOff>
      <xdr:row>25</xdr:row>
      <xdr:rowOff>133350</xdr:rowOff>
    </xdr:to>
    <xdr:sp macro="" textlink="">
      <xdr:nvSpPr>
        <xdr:cNvPr id="374889" name="Text Box 105" hidden="1">
          <a:extLst>
            <a:ext uri="{FF2B5EF4-FFF2-40B4-BE49-F238E27FC236}">
              <a16:creationId xmlns:a16="http://schemas.microsoft.com/office/drawing/2014/main" id="{2D4F33C7-8AF6-5AA4-8BF5-B1FB42653982}"/>
            </a:ext>
          </a:extLst>
        </xdr:cNvPr>
        <xdr:cNvSpPr txBox="1">
          <a:spLocks noChangeArrowheads="1"/>
        </xdr:cNvSpPr>
      </xdr:nvSpPr>
      <xdr:spPr bwMode="auto">
        <a:xfrm>
          <a:off x="29641800" y="3600450"/>
          <a:ext cx="1447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152400</xdr:colOff>
      <xdr:row>23</xdr:row>
      <xdr:rowOff>152400</xdr:rowOff>
    </xdr:from>
    <xdr:to>
      <xdr:col>35</xdr:col>
      <xdr:colOff>76200</xdr:colOff>
      <xdr:row>25</xdr:row>
      <xdr:rowOff>381000</xdr:rowOff>
    </xdr:to>
    <xdr:sp macro="" textlink="">
      <xdr:nvSpPr>
        <xdr:cNvPr id="374888" name="Text Box 104" hidden="1">
          <a:extLst>
            <a:ext uri="{FF2B5EF4-FFF2-40B4-BE49-F238E27FC236}">
              <a16:creationId xmlns:a16="http://schemas.microsoft.com/office/drawing/2014/main" id="{F562C039-5308-A5AF-A69F-A9D309F52DA5}"/>
            </a:ext>
          </a:extLst>
        </xdr:cNvPr>
        <xdr:cNvSpPr txBox="1">
          <a:spLocks noChangeArrowheads="1"/>
        </xdr:cNvSpPr>
      </xdr:nvSpPr>
      <xdr:spPr bwMode="auto">
        <a:xfrm>
          <a:off x="29641800" y="3848100"/>
          <a:ext cx="1447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31</xdr:col>
      <xdr:colOff>95250</xdr:colOff>
      <xdr:row>63</xdr:row>
      <xdr:rowOff>133350</xdr:rowOff>
    </xdr:from>
    <xdr:to>
      <xdr:col>32</xdr:col>
      <xdr:colOff>666750</xdr:colOff>
      <xdr:row>65</xdr:row>
      <xdr:rowOff>133350</xdr:rowOff>
    </xdr:to>
    <xdr:sp macro="" textlink="">
      <xdr:nvSpPr>
        <xdr:cNvPr id="374887" name="Text Box 103" hidden="1">
          <a:extLst>
            <a:ext uri="{FF2B5EF4-FFF2-40B4-BE49-F238E27FC236}">
              <a16:creationId xmlns:a16="http://schemas.microsoft.com/office/drawing/2014/main" id="{A7711729-24BE-7821-077A-5DC5FAF078F7}"/>
            </a:ext>
          </a:extLst>
        </xdr:cNvPr>
        <xdr:cNvSpPr txBox="1">
          <a:spLocks noChangeArrowheads="1"/>
        </xdr:cNvSpPr>
      </xdr:nvSpPr>
      <xdr:spPr bwMode="auto">
        <a:xfrm>
          <a:off x="28060650" y="1511935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2.xml><?xml version="1.0" encoding="utf-8"?>
<xdr:wsDr xmlns:xdr="http://schemas.openxmlformats.org/drawingml/2006/spreadsheetDrawing" xmlns:a="http://schemas.openxmlformats.org/drawingml/2006/main" xmlns:r="http://schemas.openxmlformats.org/officeDocument/2006/relationships">
  <xdr:twoCellAnchor editAs="absolute">
    <xdr:from>
      <xdr:col>5</xdr:col>
      <xdr:colOff>847934</xdr:colOff>
      <xdr:row>102</xdr:row>
      <xdr:rowOff>841</xdr:rowOff>
    </xdr:from>
    <xdr:to>
      <xdr:col>8</xdr:col>
      <xdr:colOff>12322</xdr:colOff>
      <xdr:row>102</xdr:row>
      <xdr:rowOff>841</xdr:rowOff>
    </xdr:to>
    <xdr:sp macro="" textlink="">
      <xdr:nvSpPr>
        <xdr:cNvPr id="2" name="Text Box 4" hidden="1">
          <a:extLst>
            <a:ext uri="{FF2B5EF4-FFF2-40B4-BE49-F238E27FC236}">
              <a16:creationId xmlns:a16="http://schemas.microsoft.com/office/drawing/2014/main" id="{0691EE16-0C46-4D85-9FD4-EF55C74F2D64}"/>
            </a:ext>
          </a:extLst>
        </xdr:cNvPr>
        <xdr:cNvSpPr txBox="1">
          <a:spLocks noChangeArrowheads="1"/>
        </xdr:cNvSpPr>
      </xdr:nvSpPr>
      <xdr:spPr bwMode="auto">
        <a:xfrm>
          <a:off x="9014782" y="23838742"/>
          <a:ext cx="1591581"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102</xdr:row>
      <xdr:rowOff>841</xdr:rowOff>
    </xdr:from>
    <xdr:to>
      <xdr:col>10</xdr:col>
      <xdr:colOff>542743</xdr:colOff>
      <xdr:row>102</xdr:row>
      <xdr:rowOff>841</xdr:rowOff>
    </xdr:to>
    <xdr:sp macro="" textlink="">
      <xdr:nvSpPr>
        <xdr:cNvPr id="3" name="Text Box 5" hidden="1">
          <a:extLst>
            <a:ext uri="{FF2B5EF4-FFF2-40B4-BE49-F238E27FC236}">
              <a16:creationId xmlns:a16="http://schemas.microsoft.com/office/drawing/2014/main" id="{BE57657E-FF28-423D-A2EF-F064EFC860DD}"/>
            </a:ext>
          </a:extLst>
        </xdr:cNvPr>
        <xdr:cNvSpPr txBox="1">
          <a:spLocks noChangeArrowheads="1"/>
        </xdr:cNvSpPr>
      </xdr:nvSpPr>
      <xdr:spPr bwMode="auto">
        <a:xfrm>
          <a:off x="11328779" y="23838742"/>
          <a:ext cx="1587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163064</xdr:rowOff>
    </xdr:to>
    <xdr:sp macro="" textlink="">
      <xdr:nvSpPr>
        <xdr:cNvPr id="4" name="Text Box 7" hidden="1">
          <a:extLst>
            <a:ext uri="{FF2B5EF4-FFF2-40B4-BE49-F238E27FC236}">
              <a16:creationId xmlns:a16="http://schemas.microsoft.com/office/drawing/2014/main" id="{54EAF1AE-2D0A-48B8-A016-121DF618761E}"/>
            </a:ext>
          </a:extLst>
        </xdr:cNvPr>
        <xdr:cNvSpPr txBox="1">
          <a:spLocks noChangeArrowheads="1"/>
        </xdr:cNvSpPr>
      </xdr:nvSpPr>
      <xdr:spPr bwMode="auto">
        <a:xfrm>
          <a:off x="3393168" y="6759388"/>
          <a:ext cx="1593561" cy="780508"/>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51</xdr:row>
      <xdr:rowOff>164204</xdr:rowOff>
    </xdr:from>
    <xdr:to>
      <xdr:col>1</xdr:col>
      <xdr:colOff>4255844</xdr:colOff>
      <xdr:row>55</xdr:row>
      <xdr:rowOff>46731</xdr:rowOff>
    </xdr:to>
    <xdr:sp macro="" textlink="">
      <xdr:nvSpPr>
        <xdr:cNvPr id="5" name="Text Box 8" hidden="1">
          <a:extLst>
            <a:ext uri="{FF2B5EF4-FFF2-40B4-BE49-F238E27FC236}">
              <a16:creationId xmlns:a16="http://schemas.microsoft.com/office/drawing/2014/main" id="{D41B16DB-19AE-4E30-8515-53B8A56BFF96}"/>
            </a:ext>
          </a:extLst>
        </xdr:cNvPr>
        <xdr:cNvSpPr txBox="1">
          <a:spLocks noChangeArrowheads="1"/>
        </xdr:cNvSpPr>
      </xdr:nvSpPr>
      <xdr:spPr bwMode="auto">
        <a:xfrm>
          <a:off x="3431268" y="11862024"/>
          <a:ext cx="1580226" cy="803278"/>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847934</xdr:colOff>
      <xdr:row>102</xdr:row>
      <xdr:rowOff>841</xdr:rowOff>
    </xdr:from>
    <xdr:to>
      <xdr:col>8</xdr:col>
      <xdr:colOff>12322</xdr:colOff>
      <xdr:row>102</xdr:row>
      <xdr:rowOff>841</xdr:rowOff>
    </xdr:to>
    <xdr:sp macro="" textlink="">
      <xdr:nvSpPr>
        <xdr:cNvPr id="6" name="Text Box 4" hidden="1">
          <a:extLst>
            <a:ext uri="{FF2B5EF4-FFF2-40B4-BE49-F238E27FC236}">
              <a16:creationId xmlns:a16="http://schemas.microsoft.com/office/drawing/2014/main" id="{11B673C1-34F8-4FD9-806E-EF7817BC4534}"/>
            </a:ext>
          </a:extLst>
        </xdr:cNvPr>
        <xdr:cNvSpPr txBox="1">
          <a:spLocks noChangeArrowheads="1"/>
        </xdr:cNvSpPr>
      </xdr:nvSpPr>
      <xdr:spPr bwMode="auto">
        <a:xfrm>
          <a:off x="9014782" y="23838742"/>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102</xdr:row>
      <xdr:rowOff>841</xdr:rowOff>
    </xdr:from>
    <xdr:to>
      <xdr:col>10</xdr:col>
      <xdr:colOff>542743</xdr:colOff>
      <xdr:row>102</xdr:row>
      <xdr:rowOff>841</xdr:rowOff>
    </xdr:to>
    <xdr:sp macro="" textlink="">
      <xdr:nvSpPr>
        <xdr:cNvPr id="7" name="Text Box 3" hidden="1">
          <a:extLst>
            <a:ext uri="{FF2B5EF4-FFF2-40B4-BE49-F238E27FC236}">
              <a16:creationId xmlns:a16="http://schemas.microsoft.com/office/drawing/2014/main" id="{BA66565C-9D79-4D50-AC7F-3241299C8D73}"/>
            </a:ext>
          </a:extLst>
        </xdr:cNvPr>
        <xdr:cNvSpPr txBox="1">
          <a:spLocks noChangeArrowheads="1"/>
        </xdr:cNvSpPr>
      </xdr:nvSpPr>
      <xdr:spPr bwMode="auto">
        <a:xfrm>
          <a:off x="11328779" y="2383874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163064</xdr:rowOff>
    </xdr:to>
    <xdr:sp macro="" textlink="">
      <xdr:nvSpPr>
        <xdr:cNvPr id="8" name="Text Box 2" hidden="1">
          <a:extLst>
            <a:ext uri="{FF2B5EF4-FFF2-40B4-BE49-F238E27FC236}">
              <a16:creationId xmlns:a16="http://schemas.microsoft.com/office/drawing/2014/main" id="{05B0E8EE-A2C7-48D8-A1C0-B253B8EC4ED5}"/>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847934</xdr:colOff>
      <xdr:row>51</xdr:row>
      <xdr:rowOff>76534</xdr:rowOff>
    </xdr:from>
    <xdr:to>
      <xdr:col>8</xdr:col>
      <xdr:colOff>12322</xdr:colOff>
      <xdr:row>51</xdr:row>
      <xdr:rowOff>76534</xdr:rowOff>
    </xdr:to>
    <xdr:sp macro="" textlink="">
      <xdr:nvSpPr>
        <xdr:cNvPr id="9" name="Text Box 7" hidden="1">
          <a:extLst>
            <a:ext uri="{FF2B5EF4-FFF2-40B4-BE49-F238E27FC236}">
              <a16:creationId xmlns:a16="http://schemas.microsoft.com/office/drawing/2014/main" id="{53C259D1-1A51-4430-B7C6-6493DC5C5C1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542743</xdr:colOff>
      <xdr:row>51</xdr:row>
      <xdr:rowOff>76534</xdr:rowOff>
    </xdr:to>
    <xdr:sp macro="" textlink="">
      <xdr:nvSpPr>
        <xdr:cNvPr id="10" name="Text Box 6" hidden="1">
          <a:extLst>
            <a:ext uri="{FF2B5EF4-FFF2-40B4-BE49-F238E27FC236}">
              <a16:creationId xmlns:a16="http://schemas.microsoft.com/office/drawing/2014/main" id="{86787A2A-F6D6-4D1B-B401-AC1087D6653A}"/>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163064</xdr:rowOff>
    </xdr:to>
    <xdr:sp macro="" textlink="">
      <xdr:nvSpPr>
        <xdr:cNvPr id="11" name="Text Box 5" hidden="1">
          <a:extLst>
            <a:ext uri="{FF2B5EF4-FFF2-40B4-BE49-F238E27FC236}">
              <a16:creationId xmlns:a16="http://schemas.microsoft.com/office/drawing/2014/main" id="{FD2F1AB9-B6B7-4516-BE35-A4D87010496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847934</xdr:colOff>
      <xdr:row>51</xdr:row>
      <xdr:rowOff>76534</xdr:rowOff>
    </xdr:from>
    <xdr:to>
      <xdr:col>8</xdr:col>
      <xdr:colOff>12322</xdr:colOff>
      <xdr:row>51</xdr:row>
      <xdr:rowOff>76534</xdr:rowOff>
    </xdr:to>
    <xdr:sp macro="" textlink="">
      <xdr:nvSpPr>
        <xdr:cNvPr id="12" name="Text Box 10" hidden="1">
          <a:extLst>
            <a:ext uri="{FF2B5EF4-FFF2-40B4-BE49-F238E27FC236}">
              <a16:creationId xmlns:a16="http://schemas.microsoft.com/office/drawing/2014/main" id="{8158A8FC-6353-44D0-B26C-DE52A596A354}"/>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542743</xdr:colOff>
      <xdr:row>51</xdr:row>
      <xdr:rowOff>76534</xdr:rowOff>
    </xdr:to>
    <xdr:sp macro="" textlink="">
      <xdr:nvSpPr>
        <xdr:cNvPr id="13" name="Text Box 9" hidden="1">
          <a:extLst>
            <a:ext uri="{FF2B5EF4-FFF2-40B4-BE49-F238E27FC236}">
              <a16:creationId xmlns:a16="http://schemas.microsoft.com/office/drawing/2014/main" id="{94EB6A12-D096-4239-9EB4-73C74D5387C0}"/>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163064</xdr:rowOff>
    </xdr:to>
    <xdr:sp macro="" textlink="">
      <xdr:nvSpPr>
        <xdr:cNvPr id="14" name="Text Box 8" hidden="1">
          <a:extLst>
            <a:ext uri="{FF2B5EF4-FFF2-40B4-BE49-F238E27FC236}">
              <a16:creationId xmlns:a16="http://schemas.microsoft.com/office/drawing/2014/main" id="{46203EAE-19E8-447E-9272-D8443F598503}"/>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847934</xdr:colOff>
      <xdr:row>51</xdr:row>
      <xdr:rowOff>76534</xdr:rowOff>
    </xdr:from>
    <xdr:to>
      <xdr:col>8</xdr:col>
      <xdr:colOff>12322</xdr:colOff>
      <xdr:row>51</xdr:row>
      <xdr:rowOff>76534</xdr:rowOff>
    </xdr:to>
    <xdr:sp macro="" textlink="">
      <xdr:nvSpPr>
        <xdr:cNvPr id="15" name="Text Box 13" hidden="1">
          <a:extLst>
            <a:ext uri="{FF2B5EF4-FFF2-40B4-BE49-F238E27FC236}">
              <a16:creationId xmlns:a16="http://schemas.microsoft.com/office/drawing/2014/main" id="{650D6024-5BFA-4BA4-9F7B-57289EC2E230}"/>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542743</xdr:colOff>
      <xdr:row>51</xdr:row>
      <xdr:rowOff>76534</xdr:rowOff>
    </xdr:to>
    <xdr:sp macro="" textlink="">
      <xdr:nvSpPr>
        <xdr:cNvPr id="16" name="Text Box 12" hidden="1">
          <a:extLst>
            <a:ext uri="{FF2B5EF4-FFF2-40B4-BE49-F238E27FC236}">
              <a16:creationId xmlns:a16="http://schemas.microsoft.com/office/drawing/2014/main" id="{270183A6-26A5-4A85-B856-A2D89E34388D}"/>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163064</xdr:rowOff>
    </xdr:to>
    <xdr:sp macro="" textlink="">
      <xdr:nvSpPr>
        <xdr:cNvPr id="17" name="Text Box 11" hidden="1">
          <a:extLst>
            <a:ext uri="{FF2B5EF4-FFF2-40B4-BE49-F238E27FC236}">
              <a16:creationId xmlns:a16="http://schemas.microsoft.com/office/drawing/2014/main" id="{4E96C962-8702-4CC2-9C11-73DA8358612F}"/>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847934</xdr:colOff>
      <xdr:row>51</xdr:row>
      <xdr:rowOff>76534</xdr:rowOff>
    </xdr:from>
    <xdr:to>
      <xdr:col>8</xdr:col>
      <xdr:colOff>12322</xdr:colOff>
      <xdr:row>51</xdr:row>
      <xdr:rowOff>76534</xdr:rowOff>
    </xdr:to>
    <xdr:sp macro="" textlink="">
      <xdr:nvSpPr>
        <xdr:cNvPr id="18" name="Text Box 16" hidden="1">
          <a:extLst>
            <a:ext uri="{FF2B5EF4-FFF2-40B4-BE49-F238E27FC236}">
              <a16:creationId xmlns:a16="http://schemas.microsoft.com/office/drawing/2014/main" id="{626207F0-EA76-4B20-837A-23888ADF65A1}"/>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542743</xdr:colOff>
      <xdr:row>51</xdr:row>
      <xdr:rowOff>76534</xdr:rowOff>
    </xdr:to>
    <xdr:sp macro="" textlink="">
      <xdr:nvSpPr>
        <xdr:cNvPr id="19" name="Text Box 15" hidden="1">
          <a:extLst>
            <a:ext uri="{FF2B5EF4-FFF2-40B4-BE49-F238E27FC236}">
              <a16:creationId xmlns:a16="http://schemas.microsoft.com/office/drawing/2014/main" id="{CB390E45-1673-46C7-941D-A508AFC4D6E8}"/>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163064</xdr:rowOff>
    </xdr:to>
    <xdr:sp macro="" textlink="">
      <xdr:nvSpPr>
        <xdr:cNvPr id="20" name="Text Box 14" hidden="1">
          <a:extLst>
            <a:ext uri="{FF2B5EF4-FFF2-40B4-BE49-F238E27FC236}">
              <a16:creationId xmlns:a16="http://schemas.microsoft.com/office/drawing/2014/main" id="{661D9627-F1CA-4F75-8473-0C942788C73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847934</xdr:colOff>
      <xdr:row>51</xdr:row>
      <xdr:rowOff>76534</xdr:rowOff>
    </xdr:from>
    <xdr:to>
      <xdr:col>8</xdr:col>
      <xdr:colOff>12322</xdr:colOff>
      <xdr:row>51</xdr:row>
      <xdr:rowOff>76534</xdr:rowOff>
    </xdr:to>
    <xdr:sp macro="" textlink="">
      <xdr:nvSpPr>
        <xdr:cNvPr id="21" name="Text Box 19" hidden="1">
          <a:extLst>
            <a:ext uri="{FF2B5EF4-FFF2-40B4-BE49-F238E27FC236}">
              <a16:creationId xmlns:a16="http://schemas.microsoft.com/office/drawing/2014/main" id="{5F6A8D8E-13D0-4046-B1C7-91B37C0F8EB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542743</xdr:colOff>
      <xdr:row>51</xdr:row>
      <xdr:rowOff>76534</xdr:rowOff>
    </xdr:to>
    <xdr:sp macro="" textlink="">
      <xdr:nvSpPr>
        <xdr:cNvPr id="22" name="Text Box 18" hidden="1">
          <a:extLst>
            <a:ext uri="{FF2B5EF4-FFF2-40B4-BE49-F238E27FC236}">
              <a16:creationId xmlns:a16="http://schemas.microsoft.com/office/drawing/2014/main" id="{0FA87725-3E33-4A91-8F32-A0E78CA437BF}"/>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163064</xdr:rowOff>
    </xdr:to>
    <xdr:sp macro="" textlink="">
      <xdr:nvSpPr>
        <xdr:cNvPr id="23" name="Text Box 17" hidden="1">
          <a:extLst>
            <a:ext uri="{FF2B5EF4-FFF2-40B4-BE49-F238E27FC236}">
              <a16:creationId xmlns:a16="http://schemas.microsoft.com/office/drawing/2014/main" id="{7EFE59CA-633E-42D2-8800-04E1E7EBFE42}"/>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847934</xdr:colOff>
      <xdr:row>51</xdr:row>
      <xdr:rowOff>76534</xdr:rowOff>
    </xdr:from>
    <xdr:to>
      <xdr:col>8</xdr:col>
      <xdr:colOff>12322</xdr:colOff>
      <xdr:row>51</xdr:row>
      <xdr:rowOff>76534</xdr:rowOff>
    </xdr:to>
    <xdr:sp macro="" textlink="">
      <xdr:nvSpPr>
        <xdr:cNvPr id="24" name="Text Box 22" hidden="1">
          <a:extLst>
            <a:ext uri="{FF2B5EF4-FFF2-40B4-BE49-F238E27FC236}">
              <a16:creationId xmlns:a16="http://schemas.microsoft.com/office/drawing/2014/main" id="{CBEA0ACC-4893-4FD7-967C-18A4FAB462FC}"/>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542743</xdr:colOff>
      <xdr:row>51</xdr:row>
      <xdr:rowOff>76534</xdr:rowOff>
    </xdr:to>
    <xdr:sp macro="" textlink="">
      <xdr:nvSpPr>
        <xdr:cNvPr id="25" name="Text Box 21" hidden="1">
          <a:extLst>
            <a:ext uri="{FF2B5EF4-FFF2-40B4-BE49-F238E27FC236}">
              <a16:creationId xmlns:a16="http://schemas.microsoft.com/office/drawing/2014/main" id="{40AA5AD6-D189-4C31-8091-3894A8CE190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163064</xdr:rowOff>
    </xdr:to>
    <xdr:sp macro="" textlink="">
      <xdr:nvSpPr>
        <xdr:cNvPr id="26" name="Text Box 20" hidden="1">
          <a:extLst>
            <a:ext uri="{FF2B5EF4-FFF2-40B4-BE49-F238E27FC236}">
              <a16:creationId xmlns:a16="http://schemas.microsoft.com/office/drawing/2014/main" id="{7D793F23-DD73-4FFB-9E7A-4A1358461A67}"/>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847934</xdr:colOff>
      <xdr:row>51</xdr:row>
      <xdr:rowOff>76534</xdr:rowOff>
    </xdr:from>
    <xdr:to>
      <xdr:col>8</xdr:col>
      <xdr:colOff>12322</xdr:colOff>
      <xdr:row>51</xdr:row>
      <xdr:rowOff>76534</xdr:rowOff>
    </xdr:to>
    <xdr:sp macro="" textlink="">
      <xdr:nvSpPr>
        <xdr:cNvPr id="27" name="Text Box 25" hidden="1">
          <a:extLst>
            <a:ext uri="{FF2B5EF4-FFF2-40B4-BE49-F238E27FC236}">
              <a16:creationId xmlns:a16="http://schemas.microsoft.com/office/drawing/2014/main" id="{9DFA9DAE-D6B1-47AD-9631-E6360C46A738}"/>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542743</xdr:colOff>
      <xdr:row>51</xdr:row>
      <xdr:rowOff>76534</xdr:rowOff>
    </xdr:to>
    <xdr:sp macro="" textlink="">
      <xdr:nvSpPr>
        <xdr:cNvPr id="28" name="Text Box 24" hidden="1">
          <a:extLst>
            <a:ext uri="{FF2B5EF4-FFF2-40B4-BE49-F238E27FC236}">
              <a16:creationId xmlns:a16="http://schemas.microsoft.com/office/drawing/2014/main" id="{60C3A95F-284E-449E-9B1F-342DA37BC4B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163064</xdr:rowOff>
    </xdr:to>
    <xdr:sp macro="" textlink="">
      <xdr:nvSpPr>
        <xdr:cNvPr id="29" name="Text Box 23" hidden="1">
          <a:extLst>
            <a:ext uri="{FF2B5EF4-FFF2-40B4-BE49-F238E27FC236}">
              <a16:creationId xmlns:a16="http://schemas.microsoft.com/office/drawing/2014/main" id="{2BCD6C99-44C9-4EE1-96D4-B3A354B94AD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847934</xdr:colOff>
      <xdr:row>85</xdr:row>
      <xdr:rowOff>16384</xdr:rowOff>
    </xdr:from>
    <xdr:to>
      <xdr:col>8</xdr:col>
      <xdr:colOff>12322</xdr:colOff>
      <xdr:row>85</xdr:row>
      <xdr:rowOff>16384</xdr:rowOff>
    </xdr:to>
    <xdr:sp macro="" textlink="">
      <xdr:nvSpPr>
        <xdr:cNvPr id="30" name="Text Box 28" hidden="1">
          <a:extLst>
            <a:ext uri="{FF2B5EF4-FFF2-40B4-BE49-F238E27FC236}">
              <a16:creationId xmlns:a16="http://schemas.microsoft.com/office/drawing/2014/main" id="{BADE9FCA-4A15-49EC-9496-FB0D21A4D270}"/>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542743</xdr:colOff>
      <xdr:row>85</xdr:row>
      <xdr:rowOff>16384</xdr:rowOff>
    </xdr:to>
    <xdr:sp macro="" textlink="">
      <xdr:nvSpPr>
        <xdr:cNvPr id="31" name="Text Box 27" hidden="1">
          <a:extLst>
            <a:ext uri="{FF2B5EF4-FFF2-40B4-BE49-F238E27FC236}">
              <a16:creationId xmlns:a16="http://schemas.microsoft.com/office/drawing/2014/main" id="{70528C97-5943-4EC3-A30C-9C2674EA14F3}"/>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163064</xdr:rowOff>
    </xdr:to>
    <xdr:sp macro="" textlink="">
      <xdr:nvSpPr>
        <xdr:cNvPr id="32" name="Text Box 26" hidden="1">
          <a:extLst>
            <a:ext uri="{FF2B5EF4-FFF2-40B4-BE49-F238E27FC236}">
              <a16:creationId xmlns:a16="http://schemas.microsoft.com/office/drawing/2014/main" id="{0F888637-88BA-4FFC-90C2-EA8F91EEA10B}"/>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847934</xdr:colOff>
      <xdr:row>85</xdr:row>
      <xdr:rowOff>16384</xdr:rowOff>
    </xdr:from>
    <xdr:to>
      <xdr:col>8</xdr:col>
      <xdr:colOff>12322</xdr:colOff>
      <xdr:row>85</xdr:row>
      <xdr:rowOff>16384</xdr:rowOff>
    </xdr:to>
    <xdr:sp macro="" textlink="">
      <xdr:nvSpPr>
        <xdr:cNvPr id="33" name="Text Box 31" hidden="1">
          <a:extLst>
            <a:ext uri="{FF2B5EF4-FFF2-40B4-BE49-F238E27FC236}">
              <a16:creationId xmlns:a16="http://schemas.microsoft.com/office/drawing/2014/main" id="{2CA9723F-5C8C-4D23-9C72-17D1F5117189}"/>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542743</xdr:colOff>
      <xdr:row>85</xdr:row>
      <xdr:rowOff>16384</xdr:rowOff>
    </xdr:to>
    <xdr:sp macro="" textlink="">
      <xdr:nvSpPr>
        <xdr:cNvPr id="34" name="Text Box 30" hidden="1">
          <a:extLst>
            <a:ext uri="{FF2B5EF4-FFF2-40B4-BE49-F238E27FC236}">
              <a16:creationId xmlns:a16="http://schemas.microsoft.com/office/drawing/2014/main" id="{49CA1536-A866-4C14-BE9C-4016D629FD8F}"/>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163064</xdr:rowOff>
    </xdr:to>
    <xdr:sp macro="" textlink="">
      <xdr:nvSpPr>
        <xdr:cNvPr id="35" name="Text Box 29" hidden="1">
          <a:extLst>
            <a:ext uri="{FF2B5EF4-FFF2-40B4-BE49-F238E27FC236}">
              <a16:creationId xmlns:a16="http://schemas.microsoft.com/office/drawing/2014/main" id="{0D1046D8-2692-4BC4-BC0C-07FAA3C6712A}"/>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847934</xdr:colOff>
      <xdr:row>85</xdr:row>
      <xdr:rowOff>16384</xdr:rowOff>
    </xdr:from>
    <xdr:to>
      <xdr:col>8</xdr:col>
      <xdr:colOff>12322</xdr:colOff>
      <xdr:row>85</xdr:row>
      <xdr:rowOff>16384</xdr:rowOff>
    </xdr:to>
    <xdr:sp macro="" textlink="">
      <xdr:nvSpPr>
        <xdr:cNvPr id="36" name="Text Box 34" hidden="1">
          <a:extLst>
            <a:ext uri="{FF2B5EF4-FFF2-40B4-BE49-F238E27FC236}">
              <a16:creationId xmlns:a16="http://schemas.microsoft.com/office/drawing/2014/main" id="{0D3AD16F-A685-41EE-BCAA-1490EEF31AAB}"/>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542743</xdr:colOff>
      <xdr:row>85</xdr:row>
      <xdr:rowOff>16384</xdr:rowOff>
    </xdr:to>
    <xdr:sp macro="" textlink="">
      <xdr:nvSpPr>
        <xdr:cNvPr id="37" name="Text Box 33" hidden="1">
          <a:extLst>
            <a:ext uri="{FF2B5EF4-FFF2-40B4-BE49-F238E27FC236}">
              <a16:creationId xmlns:a16="http://schemas.microsoft.com/office/drawing/2014/main" id="{7B41FD0D-9DB5-4A9F-BA8F-80C460F975CE}"/>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163064</xdr:rowOff>
    </xdr:to>
    <xdr:sp macro="" textlink="">
      <xdr:nvSpPr>
        <xdr:cNvPr id="38" name="Text Box 32" hidden="1">
          <a:extLst>
            <a:ext uri="{FF2B5EF4-FFF2-40B4-BE49-F238E27FC236}">
              <a16:creationId xmlns:a16="http://schemas.microsoft.com/office/drawing/2014/main" id="{3147E6DF-DE98-4625-8906-34369A0DAA86}"/>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847934</xdr:colOff>
      <xdr:row>85</xdr:row>
      <xdr:rowOff>16384</xdr:rowOff>
    </xdr:from>
    <xdr:to>
      <xdr:col>8</xdr:col>
      <xdr:colOff>12322</xdr:colOff>
      <xdr:row>85</xdr:row>
      <xdr:rowOff>16384</xdr:rowOff>
    </xdr:to>
    <xdr:sp macro="" textlink="">
      <xdr:nvSpPr>
        <xdr:cNvPr id="39" name="Text Box 37" hidden="1">
          <a:extLst>
            <a:ext uri="{FF2B5EF4-FFF2-40B4-BE49-F238E27FC236}">
              <a16:creationId xmlns:a16="http://schemas.microsoft.com/office/drawing/2014/main" id="{BB579CF4-5CCE-4A4F-99AC-0F2191A62E41}"/>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542743</xdr:colOff>
      <xdr:row>85</xdr:row>
      <xdr:rowOff>16384</xdr:rowOff>
    </xdr:to>
    <xdr:sp macro="" textlink="">
      <xdr:nvSpPr>
        <xdr:cNvPr id="40" name="Text Box 36" hidden="1">
          <a:extLst>
            <a:ext uri="{FF2B5EF4-FFF2-40B4-BE49-F238E27FC236}">
              <a16:creationId xmlns:a16="http://schemas.microsoft.com/office/drawing/2014/main" id="{C7EDD65B-C8A6-4EEF-909E-76DF1A9AF09C}"/>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163064</xdr:rowOff>
    </xdr:to>
    <xdr:sp macro="" textlink="">
      <xdr:nvSpPr>
        <xdr:cNvPr id="41" name="Text Box 35" hidden="1">
          <a:extLst>
            <a:ext uri="{FF2B5EF4-FFF2-40B4-BE49-F238E27FC236}">
              <a16:creationId xmlns:a16="http://schemas.microsoft.com/office/drawing/2014/main" id="{1DB52A29-EFBC-48AA-AB56-07FE8333013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847934</xdr:colOff>
      <xdr:row>86</xdr:row>
      <xdr:rowOff>9187</xdr:rowOff>
    </xdr:from>
    <xdr:to>
      <xdr:col>8</xdr:col>
      <xdr:colOff>12322</xdr:colOff>
      <xdr:row>86</xdr:row>
      <xdr:rowOff>9187</xdr:rowOff>
    </xdr:to>
    <xdr:sp macro="" textlink="">
      <xdr:nvSpPr>
        <xdr:cNvPr id="42" name="Text Box 40" hidden="1">
          <a:extLst>
            <a:ext uri="{FF2B5EF4-FFF2-40B4-BE49-F238E27FC236}">
              <a16:creationId xmlns:a16="http://schemas.microsoft.com/office/drawing/2014/main" id="{F5AB0263-B488-4410-B659-4C20BB989884}"/>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542743</xdr:colOff>
      <xdr:row>86</xdr:row>
      <xdr:rowOff>9187</xdr:rowOff>
    </xdr:to>
    <xdr:sp macro="" textlink="">
      <xdr:nvSpPr>
        <xdr:cNvPr id="43" name="Text Box 39" hidden="1">
          <a:extLst>
            <a:ext uri="{FF2B5EF4-FFF2-40B4-BE49-F238E27FC236}">
              <a16:creationId xmlns:a16="http://schemas.microsoft.com/office/drawing/2014/main" id="{04204A27-CB98-40B9-A0B1-7FB76D704548}"/>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126159</xdr:rowOff>
    </xdr:to>
    <xdr:sp macro="" textlink="">
      <xdr:nvSpPr>
        <xdr:cNvPr id="44" name="Text Box 38" hidden="1">
          <a:extLst>
            <a:ext uri="{FF2B5EF4-FFF2-40B4-BE49-F238E27FC236}">
              <a16:creationId xmlns:a16="http://schemas.microsoft.com/office/drawing/2014/main" id="{46862D14-01A9-4A81-9886-78D81D09DCE8}"/>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847934</xdr:colOff>
      <xdr:row>86</xdr:row>
      <xdr:rowOff>9187</xdr:rowOff>
    </xdr:from>
    <xdr:to>
      <xdr:col>8</xdr:col>
      <xdr:colOff>12322</xdr:colOff>
      <xdr:row>86</xdr:row>
      <xdr:rowOff>9187</xdr:rowOff>
    </xdr:to>
    <xdr:sp macro="" textlink="">
      <xdr:nvSpPr>
        <xdr:cNvPr id="45" name="Text Box 43" hidden="1">
          <a:extLst>
            <a:ext uri="{FF2B5EF4-FFF2-40B4-BE49-F238E27FC236}">
              <a16:creationId xmlns:a16="http://schemas.microsoft.com/office/drawing/2014/main" id="{16F26580-6DC3-4729-9AF7-82D5683A3F7B}"/>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542743</xdr:colOff>
      <xdr:row>86</xdr:row>
      <xdr:rowOff>9187</xdr:rowOff>
    </xdr:to>
    <xdr:sp macro="" textlink="">
      <xdr:nvSpPr>
        <xdr:cNvPr id="46" name="Text Box 42" hidden="1">
          <a:extLst>
            <a:ext uri="{FF2B5EF4-FFF2-40B4-BE49-F238E27FC236}">
              <a16:creationId xmlns:a16="http://schemas.microsoft.com/office/drawing/2014/main" id="{7626AD3E-4FA6-4822-98F7-5102A2CA2100}"/>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126159</xdr:rowOff>
    </xdr:to>
    <xdr:sp macro="" textlink="">
      <xdr:nvSpPr>
        <xdr:cNvPr id="47" name="Text Box 41" hidden="1">
          <a:extLst>
            <a:ext uri="{FF2B5EF4-FFF2-40B4-BE49-F238E27FC236}">
              <a16:creationId xmlns:a16="http://schemas.microsoft.com/office/drawing/2014/main" id="{442CEB52-52C7-47DF-9850-10C696C19717}"/>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48" name="Text Box 46" hidden="1">
          <a:extLst>
            <a:ext uri="{FF2B5EF4-FFF2-40B4-BE49-F238E27FC236}">
              <a16:creationId xmlns:a16="http://schemas.microsoft.com/office/drawing/2014/main" id="{FD5E7D07-4FBB-48E5-82AE-2AC8416A9EBF}"/>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49" name="Text Box 45" hidden="1">
          <a:extLst>
            <a:ext uri="{FF2B5EF4-FFF2-40B4-BE49-F238E27FC236}">
              <a16:creationId xmlns:a16="http://schemas.microsoft.com/office/drawing/2014/main" id="{1AD3B64E-D57C-44D4-8AAE-13895C8911C9}"/>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126159</xdr:rowOff>
    </xdr:to>
    <xdr:sp macro="" textlink="">
      <xdr:nvSpPr>
        <xdr:cNvPr id="50" name="Text Box 44" hidden="1">
          <a:extLst>
            <a:ext uri="{FF2B5EF4-FFF2-40B4-BE49-F238E27FC236}">
              <a16:creationId xmlns:a16="http://schemas.microsoft.com/office/drawing/2014/main" id="{4490B07B-D57B-4A93-988B-4BD8FDB61CEC}"/>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51" name="Text Box 49" hidden="1">
          <a:extLst>
            <a:ext uri="{FF2B5EF4-FFF2-40B4-BE49-F238E27FC236}">
              <a16:creationId xmlns:a16="http://schemas.microsoft.com/office/drawing/2014/main" id="{C9DDB686-1F24-4D72-A9C9-2334C8A3C108}"/>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52" name="Text Box 48" hidden="1">
          <a:extLst>
            <a:ext uri="{FF2B5EF4-FFF2-40B4-BE49-F238E27FC236}">
              <a16:creationId xmlns:a16="http://schemas.microsoft.com/office/drawing/2014/main" id="{5B2DB892-CAD0-4DE7-8A41-370063B239FD}"/>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126159</xdr:rowOff>
    </xdr:to>
    <xdr:sp macro="" textlink="">
      <xdr:nvSpPr>
        <xdr:cNvPr id="53" name="Text Box 47" hidden="1">
          <a:extLst>
            <a:ext uri="{FF2B5EF4-FFF2-40B4-BE49-F238E27FC236}">
              <a16:creationId xmlns:a16="http://schemas.microsoft.com/office/drawing/2014/main" id="{DEA64C0F-F4BA-495D-81F4-54FCAF5A3C51}"/>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817817</xdr:colOff>
      <xdr:row>85</xdr:row>
      <xdr:rowOff>47385</xdr:rowOff>
    </xdr:from>
    <xdr:to>
      <xdr:col>7</xdr:col>
      <xdr:colOff>829557</xdr:colOff>
      <xdr:row>85</xdr:row>
      <xdr:rowOff>47385</xdr:rowOff>
    </xdr:to>
    <xdr:sp macro="" textlink="">
      <xdr:nvSpPr>
        <xdr:cNvPr id="54" name="Text Box 52" hidden="1">
          <a:extLst>
            <a:ext uri="{FF2B5EF4-FFF2-40B4-BE49-F238E27FC236}">
              <a16:creationId xmlns:a16="http://schemas.microsoft.com/office/drawing/2014/main" id="{9707ED17-E3BC-4F29-B027-373CE855FFB0}"/>
            </a:ext>
          </a:extLst>
        </xdr:cNvPr>
        <xdr:cNvSpPr txBox="1">
          <a:spLocks noChangeArrowheads="1"/>
        </xdr:cNvSpPr>
      </xdr:nvSpPr>
      <xdr:spPr bwMode="auto">
        <a:xfrm>
          <a:off x="8991015" y="18791091"/>
          <a:ext cx="1594756"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703126</xdr:colOff>
      <xdr:row>85</xdr:row>
      <xdr:rowOff>47385</xdr:rowOff>
    </xdr:from>
    <xdr:to>
      <xdr:col>10</xdr:col>
      <xdr:colOff>525326</xdr:colOff>
      <xdr:row>85</xdr:row>
      <xdr:rowOff>47385</xdr:rowOff>
    </xdr:to>
    <xdr:sp macro="" textlink="">
      <xdr:nvSpPr>
        <xdr:cNvPr id="55" name="Text Box 51" hidden="1">
          <a:extLst>
            <a:ext uri="{FF2B5EF4-FFF2-40B4-BE49-F238E27FC236}">
              <a16:creationId xmlns:a16="http://schemas.microsoft.com/office/drawing/2014/main" id="{1C78F84C-943B-4F0F-B2F0-BD6FEC6D489D}"/>
            </a:ext>
          </a:extLst>
        </xdr:cNvPr>
        <xdr:cNvSpPr txBox="1">
          <a:spLocks noChangeArrowheads="1"/>
        </xdr:cNvSpPr>
      </xdr:nvSpPr>
      <xdr:spPr bwMode="auto">
        <a:xfrm>
          <a:off x="1130501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4197424</xdr:colOff>
      <xdr:row>36</xdr:row>
      <xdr:rowOff>126159</xdr:rowOff>
    </xdr:to>
    <xdr:sp macro="" textlink="">
      <xdr:nvSpPr>
        <xdr:cNvPr id="56" name="Text Box 50" hidden="1">
          <a:extLst>
            <a:ext uri="{FF2B5EF4-FFF2-40B4-BE49-F238E27FC236}">
              <a16:creationId xmlns:a16="http://schemas.microsoft.com/office/drawing/2014/main" id="{185EF336-AC13-4722-9939-FC3E96CBC160}"/>
            </a:ext>
          </a:extLst>
        </xdr:cNvPr>
        <xdr:cNvSpPr txBox="1">
          <a:spLocks noChangeArrowheads="1"/>
        </xdr:cNvSpPr>
      </xdr:nvSpPr>
      <xdr:spPr bwMode="auto">
        <a:xfrm>
          <a:off x="3384550" y="6759388"/>
          <a:ext cx="1568524"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353546</xdr:colOff>
      <xdr:row>28</xdr:row>
      <xdr:rowOff>26147</xdr:rowOff>
    </xdr:from>
    <xdr:to>
      <xdr:col>15</xdr:col>
      <xdr:colOff>763639</xdr:colOff>
      <xdr:row>31</xdr:row>
      <xdr:rowOff>153520</xdr:rowOff>
    </xdr:to>
    <xdr:sp macro="" textlink="">
      <xdr:nvSpPr>
        <xdr:cNvPr id="57" name="Text Box 53" hidden="1">
          <a:extLst>
            <a:ext uri="{FF2B5EF4-FFF2-40B4-BE49-F238E27FC236}">
              <a16:creationId xmlns:a16="http://schemas.microsoft.com/office/drawing/2014/main" id="{1AACBF53-CDCC-48E6-AE66-DE6F71A7C6C0}"/>
            </a:ext>
          </a:extLst>
        </xdr:cNvPr>
        <xdr:cNvSpPr txBox="1">
          <a:spLocks noChangeArrowheads="1"/>
        </xdr:cNvSpPr>
      </xdr:nvSpPr>
      <xdr:spPr bwMode="auto">
        <a:xfrm>
          <a:off x="16424275" y="5314576"/>
          <a:ext cx="1345037" cy="76536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353546</xdr:colOff>
      <xdr:row>25</xdr:row>
      <xdr:rowOff>66115</xdr:rowOff>
    </xdr:from>
    <xdr:to>
      <xdr:col>15</xdr:col>
      <xdr:colOff>763639</xdr:colOff>
      <xdr:row>28</xdr:row>
      <xdr:rowOff>115047</xdr:rowOff>
    </xdr:to>
    <xdr:sp macro="" textlink="">
      <xdr:nvSpPr>
        <xdr:cNvPr id="58" name="Text Box 54" hidden="1">
          <a:extLst>
            <a:ext uri="{FF2B5EF4-FFF2-40B4-BE49-F238E27FC236}">
              <a16:creationId xmlns:a16="http://schemas.microsoft.com/office/drawing/2014/main" id="{99AC66A4-4D6D-4840-9AB0-347F45077448}"/>
            </a:ext>
          </a:extLst>
        </xdr:cNvPr>
        <xdr:cNvSpPr txBox="1">
          <a:spLocks noChangeArrowheads="1"/>
        </xdr:cNvSpPr>
      </xdr:nvSpPr>
      <xdr:spPr bwMode="auto">
        <a:xfrm>
          <a:off x="16424275" y="4563036"/>
          <a:ext cx="1345037" cy="8340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9899</xdr:colOff>
      <xdr:row>79</xdr:row>
      <xdr:rowOff>144518</xdr:rowOff>
    </xdr:from>
    <xdr:to>
      <xdr:col>17</xdr:col>
      <xdr:colOff>456822</xdr:colOff>
      <xdr:row>84</xdr:row>
      <xdr:rowOff>155137</xdr:rowOff>
    </xdr:to>
    <xdr:sp macro="" textlink="">
      <xdr:nvSpPr>
        <xdr:cNvPr id="59" name="Text Box 56" hidden="1">
          <a:extLst>
            <a:ext uri="{FF2B5EF4-FFF2-40B4-BE49-F238E27FC236}">
              <a16:creationId xmlns:a16="http://schemas.microsoft.com/office/drawing/2014/main" id="{27122D55-4D32-496C-9D26-5E0B67120E36}"/>
            </a:ext>
          </a:extLst>
        </xdr:cNvPr>
        <xdr:cNvSpPr txBox="1">
          <a:spLocks noChangeArrowheads="1"/>
        </xdr:cNvSpPr>
      </xdr:nvSpPr>
      <xdr:spPr bwMode="auto">
        <a:xfrm>
          <a:off x="17935575" y="17366091"/>
          <a:ext cx="1381867" cy="134225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47385</xdr:rowOff>
    </xdr:from>
    <xdr:to>
      <xdr:col>7</xdr:col>
      <xdr:colOff>831462</xdr:colOff>
      <xdr:row>85</xdr:row>
      <xdr:rowOff>47385</xdr:rowOff>
    </xdr:to>
    <xdr:sp macro="" textlink="">
      <xdr:nvSpPr>
        <xdr:cNvPr id="60" name="Text Box 62" hidden="1">
          <a:extLst>
            <a:ext uri="{FF2B5EF4-FFF2-40B4-BE49-F238E27FC236}">
              <a16:creationId xmlns:a16="http://schemas.microsoft.com/office/drawing/2014/main" id="{6028E8AF-8310-482F-BE50-EE9BD91AA8EA}"/>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47385</xdr:rowOff>
    </xdr:from>
    <xdr:to>
      <xdr:col>10</xdr:col>
      <xdr:colOff>524056</xdr:colOff>
      <xdr:row>85</xdr:row>
      <xdr:rowOff>47385</xdr:rowOff>
    </xdr:to>
    <xdr:sp macro="" textlink="">
      <xdr:nvSpPr>
        <xdr:cNvPr id="61" name="Text Box 61" hidden="1">
          <a:extLst>
            <a:ext uri="{FF2B5EF4-FFF2-40B4-BE49-F238E27FC236}">
              <a16:creationId xmlns:a16="http://schemas.microsoft.com/office/drawing/2014/main" id="{9F4D4BD1-FFFD-4CD2-99A3-3F61C5FE6F98}"/>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126159</xdr:rowOff>
    </xdr:to>
    <xdr:sp macro="" textlink="">
      <xdr:nvSpPr>
        <xdr:cNvPr id="62" name="Text Box 60" hidden="1">
          <a:extLst>
            <a:ext uri="{FF2B5EF4-FFF2-40B4-BE49-F238E27FC236}">
              <a16:creationId xmlns:a16="http://schemas.microsoft.com/office/drawing/2014/main" id="{E86438DB-4788-4AA7-92B8-4FC3E102831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353546</xdr:colOff>
      <xdr:row>28</xdr:row>
      <xdr:rowOff>26147</xdr:rowOff>
    </xdr:from>
    <xdr:to>
      <xdr:col>15</xdr:col>
      <xdr:colOff>762369</xdr:colOff>
      <xdr:row>31</xdr:row>
      <xdr:rowOff>153520</xdr:rowOff>
    </xdr:to>
    <xdr:sp macro="" textlink="">
      <xdr:nvSpPr>
        <xdr:cNvPr id="63" name="Text Box 59" hidden="1">
          <a:extLst>
            <a:ext uri="{FF2B5EF4-FFF2-40B4-BE49-F238E27FC236}">
              <a16:creationId xmlns:a16="http://schemas.microsoft.com/office/drawing/2014/main" id="{C654AE99-02DC-4004-B9EB-CD8E53A52B9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353546</xdr:colOff>
      <xdr:row>25</xdr:row>
      <xdr:rowOff>66115</xdr:rowOff>
    </xdr:from>
    <xdr:to>
      <xdr:col>15</xdr:col>
      <xdr:colOff>762369</xdr:colOff>
      <xdr:row>28</xdr:row>
      <xdr:rowOff>115047</xdr:rowOff>
    </xdr:to>
    <xdr:sp macro="" textlink="">
      <xdr:nvSpPr>
        <xdr:cNvPr id="64" name="Text Box 58" hidden="1">
          <a:extLst>
            <a:ext uri="{FF2B5EF4-FFF2-40B4-BE49-F238E27FC236}">
              <a16:creationId xmlns:a16="http://schemas.microsoft.com/office/drawing/2014/main" id="{D75468F9-D413-49A6-BE8D-FB64AAA0C03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9899</xdr:colOff>
      <xdr:row>79</xdr:row>
      <xdr:rowOff>144518</xdr:rowOff>
    </xdr:from>
    <xdr:to>
      <xdr:col>17</xdr:col>
      <xdr:colOff>456822</xdr:colOff>
      <xdr:row>84</xdr:row>
      <xdr:rowOff>134817</xdr:rowOff>
    </xdr:to>
    <xdr:sp macro="" textlink="">
      <xdr:nvSpPr>
        <xdr:cNvPr id="65" name="Text Box 57" hidden="1">
          <a:extLst>
            <a:ext uri="{FF2B5EF4-FFF2-40B4-BE49-F238E27FC236}">
              <a16:creationId xmlns:a16="http://schemas.microsoft.com/office/drawing/2014/main" id="{725DCDDC-4AA1-4A40-B5E7-AF6E9509F58E}"/>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47385</xdr:rowOff>
    </xdr:from>
    <xdr:to>
      <xdr:col>7</xdr:col>
      <xdr:colOff>831462</xdr:colOff>
      <xdr:row>85</xdr:row>
      <xdr:rowOff>47385</xdr:rowOff>
    </xdr:to>
    <xdr:sp macro="" textlink="">
      <xdr:nvSpPr>
        <xdr:cNvPr id="66" name="Text Box 68" hidden="1">
          <a:extLst>
            <a:ext uri="{FF2B5EF4-FFF2-40B4-BE49-F238E27FC236}">
              <a16:creationId xmlns:a16="http://schemas.microsoft.com/office/drawing/2014/main" id="{3519ECD4-973B-40FF-9AFE-0EE797B1D33C}"/>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47385</xdr:rowOff>
    </xdr:from>
    <xdr:to>
      <xdr:col>10</xdr:col>
      <xdr:colOff>524056</xdr:colOff>
      <xdr:row>85</xdr:row>
      <xdr:rowOff>47385</xdr:rowOff>
    </xdr:to>
    <xdr:sp macro="" textlink="">
      <xdr:nvSpPr>
        <xdr:cNvPr id="67" name="Text Box 67" hidden="1">
          <a:extLst>
            <a:ext uri="{FF2B5EF4-FFF2-40B4-BE49-F238E27FC236}">
              <a16:creationId xmlns:a16="http://schemas.microsoft.com/office/drawing/2014/main" id="{5A30CA96-087C-4B04-8C87-D74E5876D4FC}"/>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126159</xdr:rowOff>
    </xdr:to>
    <xdr:sp macro="" textlink="">
      <xdr:nvSpPr>
        <xdr:cNvPr id="68" name="Text Box 66" hidden="1">
          <a:extLst>
            <a:ext uri="{FF2B5EF4-FFF2-40B4-BE49-F238E27FC236}">
              <a16:creationId xmlns:a16="http://schemas.microsoft.com/office/drawing/2014/main" id="{3A9679D4-F943-472A-A2C1-7E7C68EE3EA1}"/>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353546</xdr:colOff>
      <xdr:row>28</xdr:row>
      <xdr:rowOff>26147</xdr:rowOff>
    </xdr:from>
    <xdr:to>
      <xdr:col>15</xdr:col>
      <xdr:colOff>762369</xdr:colOff>
      <xdr:row>31</xdr:row>
      <xdr:rowOff>153520</xdr:rowOff>
    </xdr:to>
    <xdr:sp macro="" textlink="">
      <xdr:nvSpPr>
        <xdr:cNvPr id="69" name="Text Box 65" hidden="1">
          <a:extLst>
            <a:ext uri="{FF2B5EF4-FFF2-40B4-BE49-F238E27FC236}">
              <a16:creationId xmlns:a16="http://schemas.microsoft.com/office/drawing/2014/main" id="{5059A9CE-7AC4-4334-93BE-938E0012D805}"/>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353546</xdr:colOff>
      <xdr:row>25</xdr:row>
      <xdr:rowOff>66115</xdr:rowOff>
    </xdr:from>
    <xdr:to>
      <xdr:col>15</xdr:col>
      <xdr:colOff>762369</xdr:colOff>
      <xdr:row>28</xdr:row>
      <xdr:rowOff>115047</xdr:rowOff>
    </xdr:to>
    <xdr:sp macro="" textlink="">
      <xdr:nvSpPr>
        <xdr:cNvPr id="70" name="Text Box 64" hidden="1">
          <a:extLst>
            <a:ext uri="{FF2B5EF4-FFF2-40B4-BE49-F238E27FC236}">
              <a16:creationId xmlns:a16="http://schemas.microsoft.com/office/drawing/2014/main" id="{63A6A6F3-1F46-42D3-A9E7-75B8690AFAE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9899</xdr:colOff>
      <xdr:row>79</xdr:row>
      <xdr:rowOff>144518</xdr:rowOff>
    </xdr:from>
    <xdr:to>
      <xdr:col>17</xdr:col>
      <xdr:colOff>456822</xdr:colOff>
      <xdr:row>84</xdr:row>
      <xdr:rowOff>134817</xdr:rowOff>
    </xdr:to>
    <xdr:sp macro="" textlink="">
      <xdr:nvSpPr>
        <xdr:cNvPr id="71" name="Text Box 63" hidden="1">
          <a:extLst>
            <a:ext uri="{FF2B5EF4-FFF2-40B4-BE49-F238E27FC236}">
              <a16:creationId xmlns:a16="http://schemas.microsoft.com/office/drawing/2014/main" id="{25454F2E-A0E8-4B3F-8CAC-E8800CF769AC}"/>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44453</xdr:rowOff>
    </xdr:from>
    <xdr:to>
      <xdr:col>7</xdr:col>
      <xdr:colOff>831462</xdr:colOff>
      <xdr:row>86</xdr:row>
      <xdr:rowOff>44453</xdr:rowOff>
    </xdr:to>
    <xdr:sp macro="" textlink="">
      <xdr:nvSpPr>
        <xdr:cNvPr id="72" name="Text Box 86" hidden="1">
          <a:extLst>
            <a:ext uri="{FF2B5EF4-FFF2-40B4-BE49-F238E27FC236}">
              <a16:creationId xmlns:a16="http://schemas.microsoft.com/office/drawing/2014/main" id="{E8E09BAD-0D56-4EEE-A6B1-323EE7C97DD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44453</xdr:rowOff>
    </xdr:from>
    <xdr:to>
      <xdr:col>10</xdr:col>
      <xdr:colOff>524056</xdr:colOff>
      <xdr:row>86</xdr:row>
      <xdr:rowOff>44453</xdr:rowOff>
    </xdr:to>
    <xdr:sp macro="" textlink="">
      <xdr:nvSpPr>
        <xdr:cNvPr id="73" name="Text Box 85" hidden="1">
          <a:extLst>
            <a:ext uri="{FF2B5EF4-FFF2-40B4-BE49-F238E27FC236}">
              <a16:creationId xmlns:a16="http://schemas.microsoft.com/office/drawing/2014/main" id="{0E79090E-EB1E-419C-8C09-F98F4269A6D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126159</xdr:rowOff>
    </xdr:to>
    <xdr:sp macro="" textlink="">
      <xdr:nvSpPr>
        <xdr:cNvPr id="74" name="Text Box 84" hidden="1">
          <a:extLst>
            <a:ext uri="{FF2B5EF4-FFF2-40B4-BE49-F238E27FC236}">
              <a16:creationId xmlns:a16="http://schemas.microsoft.com/office/drawing/2014/main" id="{91EFF052-F785-4ECD-BF59-FF038FC63FFE}"/>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353546</xdr:colOff>
      <xdr:row>28</xdr:row>
      <xdr:rowOff>26147</xdr:rowOff>
    </xdr:from>
    <xdr:to>
      <xdr:col>15</xdr:col>
      <xdr:colOff>762369</xdr:colOff>
      <xdr:row>31</xdr:row>
      <xdr:rowOff>153520</xdr:rowOff>
    </xdr:to>
    <xdr:sp macro="" textlink="">
      <xdr:nvSpPr>
        <xdr:cNvPr id="75" name="Text Box 83" hidden="1">
          <a:extLst>
            <a:ext uri="{FF2B5EF4-FFF2-40B4-BE49-F238E27FC236}">
              <a16:creationId xmlns:a16="http://schemas.microsoft.com/office/drawing/2014/main" id="{9B110E89-0755-4BD6-B4E0-17BC53ECB89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353546</xdr:colOff>
      <xdr:row>25</xdr:row>
      <xdr:rowOff>66115</xdr:rowOff>
    </xdr:from>
    <xdr:to>
      <xdr:col>15</xdr:col>
      <xdr:colOff>762369</xdr:colOff>
      <xdr:row>28</xdr:row>
      <xdr:rowOff>115047</xdr:rowOff>
    </xdr:to>
    <xdr:sp macro="" textlink="">
      <xdr:nvSpPr>
        <xdr:cNvPr id="76" name="Text Box 82" hidden="1">
          <a:extLst>
            <a:ext uri="{FF2B5EF4-FFF2-40B4-BE49-F238E27FC236}">
              <a16:creationId xmlns:a16="http://schemas.microsoft.com/office/drawing/2014/main" id="{C82BBD84-CEEB-448A-B204-C464ACF4A97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9899</xdr:colOff>
      <xdr:row>80</xdr:row>
      <xdr:rowOff>133780</xdr:rowOff>
    </xdr:from>
    <xdr:to>
      <xdr:col>17</xdr:col>
      <xdr:colOff>456822</xdr:colOff>
      <xdr:row>85</xdr:row>
      <xdr:rowOff>46841</xdr:rowOff>
    </xdr:to>
    <xdr:sp macro="" textlink="">
      <xdr:nvSpPr>
        <xdr:cNvPr id="77" name="Text Box 81" hidden="1">
          <a:extLst>
            <a:ext uri="{FF2B5EF4-FFF2-40B4-BE49-F238E27FC236}">
              <a16:creationId xmlns:a16="http://schemas.microsoft.com/office/drawing/2014/main" id="{7E1FCECD-58A6-4365-AE10-4ED921A6A8F0}"/>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44453</xdr:rowOff>
    </xdr:from>
    <xdr:to>
      <xdr:col>7</xdr:col>
      <xdr:colOff>831462</xdr:colOff>
      <xdr:row>86</xdr:row>
      <xdr:rowOff>44453</xdr:rowOff>
    </xdr:to>
    <xdr:sp macro="" textlink="">
      <xdr:nvSpPr>
        <xdr:cNvPr id="78" name="Text Box 80" hidden="1">
          <a:extLst>
            <a:ext uri="{FF2B5EF4-FFF2-40B4-BE49-F238E27FC236}">
              <a16:creationId xmlns:a16="http://schemas.microsoft.com/office/drawing/2014/main" id="{AF5FB31C-263D-4D5E-B8F1-B35AF9791013}"/>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44453</xdr:rowOff>
    </xdr:from>
    <xdr:to>
      <xdr:col>10</xdr:col>
      <xdr:colOff>524056</xdr:colOff>
      <xdr:row>86</xdr:row>
      <xdr:rowOff>44453</xdr:rowOff>
    </xdr:to>
    <xdr:sp macro="" textlink="">
      <xdr:nvSpPr>
        <xdr:cNvPr id="79" name="Text Box 79" hidden="1">
          <a:extLst>
            <a:ext uri="{FF2B5EF4-FFF2-40B4-BE49-F238E27FC236}">
              <a16:creationId xmlns:a16="http://schemas.microsoft.com/office/drawing/2014/main" id="{6A90470A-FE37-417E-B47B-3CB3A4099BE1}"/>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126159</xdr:rowOff>
    </xdr:to>
    <xdr:sp macro="" textlink="">
      <xdr:nvSpPr>
        <xdr:cNvPr id="80" name="Text Box 78" hidden="1">
          <a:extLst>
            <a:ext uri="{FF2B5EF4-FFF2-40B4-BE49-F238E27FC236}">
              <a16:creationId xmlns:a16="http://schemas.microsoft.com/office/drawing/2014/main" id="{C129D15A-4835-46BF-BE3E-E2F61EF76400}"/>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353546</xdr:colOff>
      <xdr:row>28</xdr:row>
      <xdr:rowOff>26147</xdr:rowOff>
    </xdr:from>
    <xdr:to>
      <xdr:col>15</xdr:col>
      <xdr:colOff>762369</xdr:colOff>
      <xdr:row>31</xdr:row>
      <xdr:rowOff>153520</xdr:rowOff>
    </xdr:to>
    <xdr:sp macro="" textlink="">
      <xdr:nvSpPr>
        <xdr:cNvPr id="81" name="Text Box 77" hidden="1">
          <a:extLst>
            <a:ext uri="{FF2B5EF4-FFF2-40B4-BE49-F238E27FC236}">
              <a16:creationId xmlns:a16="http://schemas.microsoft.com/office/drawing/2014/main" id="{D8E2B37A-1C9A-4BAD-8310-2D78FAE559F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353546</xdr:colOff>
      <xdr:row>25</xdr:row>
      <xdr:rowOff>66115</xdr:rowOff>
    </xdr:from>
    <xdr:to>
      <xdr:col>15</xdr:col>
      <xdr:colOff>762369</xdr:colOff>
      <xdr:row>28</xdr:row>
      <xdr:rowOff>115047</xdr:rowOff>
    </xdr:to>
    <xdr:sp macro="" textlink="">
      <xdr:nvSpPr>
        <xdr:cNvPr id="82" name="Text Box 76" hidden="1">
          <a:extLst>
            <a:ext uri="{FF2B5EF4-FFF2-40B4-BE49-F238E27FC236}">
              <a16:creationId xmlns:a16="http://schemas.microsoft.com/office/drawing/2014/main" id="{04DA3957-565C-4F19-B812-4B910374205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9899</xdr:colOff>
      <xdr:row>80</xdr:row>
      <xdr:rowOff>133780</xdr:rowOff>
    </xdr:from>
    <xdr:to>
      <xdr:col>17</xdr:col>
      <xdr:colOff>456822</xdr:colOff>
      <xdr:row>85</xdr:row>
      <xdr:rowOff>46841</xdr:rowOff>
    </xdr:to>
    <xdr:sp macro="" textlink="">
      <xdr:nvSpPr>
        <xdr:cNvPr id="83" name="Text Box 75" hidden="1">
          <a:extLst>
            <a:ext uri="{FF2B5EF4-FFF2-40B4-BE49-F238E27FC236}">
              <a16:creationId xmlns:a16="http://schemas.microsoft.com/office/drawing/2014/main" id="{F48C2320-0703-476E-8505-3E795B6B92D1}"/>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44453</xdr:rowOff>
    </xdr:from>
    <xdr:to>
      <xdr:col>7</xdr:col>
      <xdr:colOff>831462</xdr:colOff>
      <xdr:row>86</xdr:row>
      <xdr:rowOff>44453</xdr:rowOff>
    </xdr:to>
    <xdr:sp macro="" textlink="">
      <xdr:nvSpPr>
        <xdr:cNvPr id="84" name="Text Box 74" hidden="1">
          <a:extLst>
            <a:ext uri="{FF2B5EF4-FFF2-40B4-BE49-F238E27FC236}">
              <a16:creationId xmlns:a16="http://schemas.microsoft.com/office/drawing/2014/main" id="{27CCDA49-B5F4-4569-B068-B9A8DE0E371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44453</xdr:rowOff>
    </xdr:from>
    <xdr:to>
      <xdr:col>10</xdr:col>
      <xdr:colOff>524056</xdr:colOff>
      <xdr:row>86</xdr:row>
      <xdr:rowOff>44453</xdr:rowOff>
    </xdr:to>
    <xdr:sp macro="" textlink="">
      <xdr:nvSpPr>
        <xdr:cNvPr id="85" name="Text Box 73" hidden="1">
          <a:extLst>
            <a:ext uri="{FF2B5EF4-FFF2-40B4-BE49-F238E27FC236}">
              <a16:creationId xmlns:a16="http://schemas.microsoft.com/office/drawing/2014/main" id="{DC0E5855-B6F0-4629-8194-6229891B990C}"/>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126159</xdr:rowOff>
    </xdr:to>
    <xdr:sp macro="" textlink="">
      <xdr:nvSpPr>
        <xdr:cNvPr id="86" name="Text Box 72" hidden="1">
          <a:extLst>
            <a:ext uri="{FF2B5EF4-FFF2-40B4-BE49-F238E27FC236}">
              <a16:creationId xmlns:a16="http://schemas.microsoft.com/office/drawing/2014/main" id="{20A705E3-93C8-451F-AE71-2F1F7D4C91D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353546</xdr:colOff>
      <xdr:row>28</xdr:row>
      <xdr:rowOff>26147</xdr:rowOff>
    </xdr:from>
    <xdr:to>
      <xdr:col>15</xdr:col>
      <xdr:colOff>762369</xdr:colOff>
      <xdr:row>31</xdr:row>
      <xdr:rowOff>153520</xdr:rowOff>
    </xdr:to>
    <xdr:sp macro="" textlink="">
      <xdr:nvSpPr>
        <xdr:cNvPr id="87" name="Text Box 71" hidden="1">
          <a:extLst>
            <a:ext uri="{FF2B5EF4-FFF2-40B4-BE49-F238E27FC236}">
              <a16:creationId xmlns:a16="http://schemas.microsoft.com/office/drawing/2014/main" id="{D989AA20-0A69-4EDE-AAA8-F9C6940AA83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353546</xdr:colOff>
      <xdr:row>25</xdr:row>
      <xdr:rowOff>66115</xdr:rowOff>
    </xdr:from>
    <xdr:to>
      <xdr:col>15</xdr:col>
      <xdr:colOff>762369</xdr:colOff>
      <xdr:row>28</xdr:row>
      <xdr:rowOff>115047</xdr:rowOff>
    </xdr:to>
    <xdr:sp macro="" textlink="">
      <xdr:nvSpPr>
        <xdr:cNvPr id="88" name="Text Box 70" hidden="1">
          <a:extLst>
            <a:ext uri="{FF2B5EF4-FFF2-40B4-BE49-F238E27FC236}">
              <a16:creationId xmlns:a16="http://schemas.microsoft.com/office/drawing/2014/main" id="{06CFADB1-8A78-42EB-B9AA-3722F1E9CE6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9899</xdr:colOff>
      <xdr:row>80</xdr:row>
      <xdr:rowOff>133780</xdr:rowOff>
    </xdr:from>
    <xdr:to>
      <xdr:col>17</xdr:col>
      <xdr:colOff>456822</xdr:colOff>
      <xdr:row>85</xdr:row>
      <xdr:rowOff>46841</xdr:rowOff>
    </xdr:to>
    <xdr:sp macro="" textlink="">
      <xdr:nvSpPr>
        <xdr:cNvPr id="89" name="Text Box 69" hidden="1">
          <a:extLst>
            <a:ext uri="{FF2B5EF4-FFF2-40B4-BE49-F238E27FC236}">
              <a16:creationId xmlns:a16="http://schemas.microsoft.com/office/drawing/2014/main" id="{627F20CE-A3C1-4A97-8DF7-B059389C4842}"/>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44453</xdr:rowOff>
    </xdr:from>
    <xdr:to>
      <xdr:col>7</xdr:col>
      <xdr:colOff>831462</xdr:colOff>
      <xdr:row>86</xdr:row>
      <xdr:rowOff>44453</xdr:rowOff>
    </xdr:to>
    <xdr:sp macro="" textlink="">
      <xdr:nvSpPr>
        <xdr:cNvPr id="90" name="Text Box 104" hidden="1">
          <a:extLst>
            <a:ext uri="{FF2B5EF4-FFF2-40B4-BE49-F238E27FC236}">
              <a16:creationId xmlns:a16="http://schemas.microsoft.com/office/drawing/2014/main" id="{E9E84B01-29C2-4A62-A670-38DD4222331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44453</xdr:rowOff>
    </xdr:from>
    <xdr:to>
      <xdr:col>10</xdr:col>
      <xdr:colOff>524056</xdr:colOff>
      <xdr:row>86</xdr:row>
      <xdr:rowOff>44453</xdr:rowOff>
    </xdr:to>
    <xdr:sp macro="" textlink="">
      <xdr:nvSpPr>
        <xdr:cNvPr id="91" name="Text Box 103" hidden="1">
          <a:extLst>
            <a:ext uri="{FF2B5EF4-FFF2-40B4-BE49-F238E27FC236}">
              <a16:creationId xmlns:a16="http://schemas.microsoft.com/office/drawing/2014/main" id="{88BEBD20-4FBA-4A89-8DD5-39FAD111D4A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126159</xdr:rowOff>
    </xdr:to>
    <xdr:sp macro="" textlink="">
      <xdr:nvSpPr>
        <xdr:cNvPr id="92" name="Text Box 102" hidden="1">
          <a:extLst>
            <a:ext uri="{FF2B5EF4-FFF2-40B4-BE49-F238E27FC236}">
              <a16:creationId xmlns:a16="http://schemas.microsoft.com/office/drawing/2014/main" id="{F14918DF-6AEB-42E6-863D-8C594B15D16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353546</xdr:colOff>
      <xdr:row>28</xdr:row>
      <xdr:rowOff>26147</xdr:rowOff>
    </xdr:from>
    <xdr:to>
      <xdr:col>15</xdr:col>
      <xdr:colOff>762369</xdr:colOff>
      <xdr:row>31</xdr:row>
      <xdr:rowOff>153520</xdr:rowOff>
    </xdr:to>
    <xdr:sp macro="" textlink="">
      <xdr:nvSpPr>
        <xdr:cNvPr id="93" name="Text Box 101" hidden="1">
          <a:extLst>
            <a:ext uri="{FF2B5EF4-FFF2-40B4-BE49-F238E27FC236}">
              <a16:creationId xmlns:a16="http://schemas.microsoft.com/office/drawing/2014/main" id="{39F26558-3152-471F-91BA-153D86F3775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353546</xdr:colOff>
      <xdr:row>25</xdr:row>
      <xdr:rowOff>66115</xdr:rowOff>
    </xdr:from>
    <xdr:to>
      <xdr:col>15</xdr:col>
      <xdr:colOff>762369</xdr:colOff>
      <xdr:row>28</xdr:row>
      <xdr:rowOff>115047</xdr:rowOff>
    </xdr:to>
    <xdr:sp macro="" textlink="">
      <xdr:nvSpPr>
        <xdr:cNvPr id="94" name="Text Box 100" hidden="1">
          <a:extLst>
            <a:ext uri="{FF2B5EF4-FFF2-40B4-BE49-F238E27FC236}">
              <a16:creationId xmlns:a16="http://schemas.microsoft.com/office/drawing/2014/main" id="{8A9D9558-DF33-4429-9617-D0E6DD2F48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9899</xdr:colOff>
      <xdr:row>80</xdr:row>
      <xdr:rowOff>133780</xdr:rowOff>
    </xdr:from>
    <xdr:to>
      <xdr:col>17</xdr:col>
      <xdr:colOff>456822</xdr:colOff>
      <xdr:row>85</xdr:row>
      <xdr:rowOff>45571</xdr:rowOff>
    </xdr:to>
    <xdr:sp macro="" textlink="">
      <xdr:nvSpPr>
        <xdr:cNvPr id="95" name="Text Box 99" hidden="1">
          <a:extLst>
            <a:ext uri="{FF2B5EF4-FFF2-40B4-BE49-F238E27FC236}">
              <a16:creationId xmlns:a16="http://schemas.microsoft.com/office/drawing/2014/main" id="{657F6E6B-AF23-4BCD-B6A8-26AD805809A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44453</xdr:rowOff>
    </xdr:from>
    <xdr:to>
      <xdr:col>7</xdr:col>
      <xdr:colOff>831462</xdr:colOff>
      <xdr:row>86</xdr:row>
      <xdr:rowOff>44453</xdr:rowOff>
    </xdr:to>
    <xdr:sp macro="" textlink="">
      <xdr:nvSpPr>
        <xdr:cNvPr id="96" name="Text Box 98" hidden="1">
          <a:extLst>
            <a:ext uri="{FF2B5EF4-FFF2-40B4-BE49-F238E27FC236}">
              <a16:creationId xmlns:a16="http://schemas.microsoft.com/office/drawing/2014/main" id="{EA439995-1E96-49D9-9AC1-952DE1521C7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44453</xdr:rowOff>
    </xdr:from>
    <xdr:to>
      <xdr:col>10</xdr:col>
      <xdr:colOff>524056</xdr:colOff>
      <xdr:row>86</xdr:row>
      <xdr:rowOff>44453</xdr:rowOff>
    </xdr:to>
    <xdr:sp macro="" textlink="">
      <xdr:nvSpPr>
        <xdr:cNvPr id="97" name="Text Box 97" hidden="1">
          <a:extLst>
            <a:ext uri="{FF2B5EF4-FFF2-40B4-BE49-F238E27FC236}">
              <a16:creationId xmlns:a16="http://schemas.microsoft.com/office/drawing/2014/main" id="{BFF2C50D-1063-42DD-9060-7602A60AC580}"/>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126159</xdr:rowOff>
    </xdr:to>
    <xdr:sp macro="" textlink="">
      <xdr:nvSpPr>
        <xdr:cNvPr id="98" name="Text Box 96" hidden="1">
          <a:extLst>
            <a:ext uri="{FF2B5EF4-FFF2-40B4-BE49-F238E27FC236}">
              <a16:creationId xmlns:a16="http://schemas.microsoft.com/office/drawing/2014/main" id="{B2689C0D-F18D-4E51-994E-25065883523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353546</xdr:colOff>
      <xdr:row>28</xdr:row>
      <xdr:rowOff>26147</xdr:rowOff>
    </xdr:from>
    <xdr:to>
      <xdr:col>15</xdr:col>
      <xdr:colOff>762369</xdr:colOff>
      <xdr:row>31</xdr:row>
      <xdr:rowOff>153520</xdr:rowOff>
    </xdr:to>
    <xdr:sp macro="" textlink="">
      <xdr:nvSpPr>
        <xdr:cNvPr id="99" name="Text Box 95" hidden="1">
          <a:extLst>
            <a:ext uri="{FF2B5EF4-FFF2-40B4-BE49-F238E27FC236}">
              <a16:creationId xmlns:a16="http://schemas.microsoft.com/office/drawing/2014/main" id="{6A998CB4-E69F-4F81-B737-BEC530E644FB}"/>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353546</xdr:colOff>
      <xdr:row>25</xdr:row>
      <xdr:rowOff>66115</xdr:rowOff>
    </xdr:from>
    <xdr:to>
      <xdr:col>15</xdr:col>
      <xdr:colOff>762369</xdr:colOff>
      <xdr:row>28</xdr:row>
      <xdr:rowOff>115047</xdr:rowOff>
    </xdr:to>
    <xdr:sp macro="" textlink="">
      <xdr:nvSpPr>
        <xdr:cNvPr id="100" name="Text Box 94" hidden="1">
          <a:extLst>
            <a:ext uri="{FF2B5EF4-FFF2-40B4-BE49-F238E27FC236}">
              <a16:creationId xmlns:a16="http://schemas.microsoft.com/office/drawing/2014/main" id="{1A20A847-4912-4134-A690-DEFD2E79149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9899</xdr:colOff>
      <xdr:row>80</xdr:row>
      <xdr:rowOff>133780</xdr:rowOff>
    </xdr:from>
    <xdr:to>
      <xdr:col>17</xdr:col>
      <xdr:colOff>456822</xdr:colOff>
      <xdr:row>85</xdr:row>
      <xdr:rowOff>45571</xdr:rowOff>
    </xdr:to>
    <xdr:sp macro="" textlink="">
      <xdr:nvSpPr>
        <xdr:cNvPr id="101" name="Text Box 93" hidden="1">
          <a:extLst>
            <a:ext uri="{FF2B5EF4-FFF2-40B4-BE49-F238E27FC236}">
              <a16:creationId xmlns:a16="http://schemas.microsoft.com/office/drawing/2014/main" id="{DE4B78B4-1287-4A82-89AF-97DCC6ACF300}"/>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44453</xdr:rowOff>
    </xdr:from>
    <xdr:to>
      <xdr:col>7</xdr:col>
      <xdr:colOff>831462</xdr:colOff>
      <xdr:row>86</xdr:row>
      <xdr:rowOff>44453</xdr:rowOff>
    </xdr:to>
    <xdr:sp macro="" textlink="">
      <xdr:nvSpPr>
        <xdr:cNvPr id="102" name="Text Box 92" hidden="1">
          <a:extLst>
            <a:ext uri="{FF2B5EF4-FFF2-40B4-BE49-F238E27FC236}">
              <a16:creationId xmlns:a16="http://schemas.microsoft.com/office/drawing/2014/main" id="{7A2237AF-FA2D-418B-B9C7-A9A4540D984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44453</xdr:rowOff>
    </xdr:from>
    <xdr:to>
      <xdr:col>10</xdr:col>
      <xdr:colOff>524056</xdr:colOff>
      <xdr:row>86</xdr:row>
      <xdr:rowOff>44453</xdr:rowOff>
    </xdr:to>
    <xdr:sp macro="" textlink="">
      <xdr:nvSpPr>
        <xdr:cNvPr id="103" name="Text Box 91" hidden="1">
          <a:extLst>
            <a:ext uri="{FF2B5EF4-FFF2-40B4-BE49-F238E27FC236}">
              <a16:creationId xmlns:a16="http://schemas.microsoft.com/office/drawing/2014/main" id="{230E9036-348D-4186-BAC7-8A255B1C22B7}"/>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126159</xdr:rowOff>
    </xdr:to>
    <xdr:sp macro="" textlink="">
      <xdr:nvSpPr>
        <xdr:cNvPr id="104" name="Text Box 90" hidden="1">
          <a:extLst>
            <a:ext uri="{FF2B5EF4-FFF2-40B4-BE49-F238E27FC236}">
              <a16:creationId xmlns:a16="http://schemas.microsoft.com/office/drawing/2014/main" id="{9A9CAF44-9132-419F-8EA9-1388CB24DFE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353546</xdr:colOff>
      <xdr:row>28</xdr:row>
      <xdr:rowOff>26147</xdr:rowOff>
    </xdr:from>
    <xdr:to>
      <xdr:col>15</xdr:col>
      <xdr:colOff>762369</xdr:colOff>
      <xdr:row>31</xdr:row>
      <xdr:rowOff>153520</xdr:rowOff>
    </xdr:to>
    <xdr:sp macro="" textlink="">
      <xdr:nvSpPr>
        <xdr:cNvPr id="105" name="Text Box 89" hidden="1">
          <a:extLst>
            <a:ext uri="{FF2B5EF4-FFF2-40B4-BE49-F238E27FC236}">
              <a16:creationId xmlns:a16="http://schemas.microsoft.com/office/drawing/2014/main" id="{06A1C27B-1E87-4A32-99D1-72230C1A01B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353546</xdr:colOff>
      <xdr:row>25</xdr:row>
      <xdr:rowOff>66115</xdr:rowOff>
    </xdr:from>
    <xdr:to>
      <xdr:col>15</xdr:col>
      <xdr:colOff>762369</xdr:colOff>
      <xdr:row>28</xdr:row>
      <xdr:rowOff>115047</xdr:rowOff>
    </xdr:to>
    <xdr:sp macro="" textlink="">
      <xdr:nvSpPr>
        <xdr:cNvPr id="106" name="Text Box 88" hidden="1">
          <a:extLst>
            <a:ext uri="{FF2B5EF4-FFF2-40B4-BE49-F238E27FC236}">
              <a16:creationId xmlns:a16="http://schemas.microsoft.com/office/drawing/2014/main" id="{2D9F1411-3F13-4237-BAB1-44E444C28B5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9899</xdr:colOff>
      <xdr:row>80</xdr:row>
      <xdr:rowOff>133780</xdr:rowOff>
    </xdr:from>
    <xdr:to>
      <xdr:col>17</xdr:col>
      <xdr:colOff>456822</xdr:colOff>
      <xdr:row>85</xdr:row>
      <xdr:rowOff>45571</xdr:rowOff>
    </xdr:to>
    <xdr:sp macro="" textlink="">
      <xdr:nvSpPr>
        <xdr:cNvPr id="107" name="Text Box 87" hidden="1">
          <a:extLst>
            <a:ext uri="{FF2B5EF4-FFF2-40B4-BE49-F238E27FC236}">
              <a16:creationId xmlns:a16="http://schemas.microsoft.com/office/drawing/2014/main" id="{3C205AC5-23E9-48CE-8129-69C4A9126529}"/>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44453</xdr:rowOff>
    </xdr:from>
    <xdr:to>
      <xdr:col>7</xdr:col>
      <xdr:colOff>831462</xdr:colOff>
      <xdr:row>86</xdr:row>
      <xdr:rowOff>44453</xdr:rowOff>
    </xdr:to>
    <xdr:sp macro="" textlink="">
      <xdr:nvSpPr>
        <xdr:cNvPr id="108" name="Text Box 110" hidden="1">
          <a:extLst>
            <a:ext uri="{FF2B5EF4-FFF2-40B4-BE49-F238E27FC236}">
              <a16:creationId xmlns:a16="http://schemas.microsoft.com/office/drawing/2014/main" id="{CB7D790E-1F99-4283-805B-94A077F30715}"/>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44453</xdr:rowOff>
    </xdr:from>
    <xdr:to>
      <xdr:col>10</xdr:col>
      <xdr:colOff>524056</xdr:colOff>
      <xdr:row>86</xdr:row>
      <xdr:rowOff>44453</xdr:rowOff>
    </xdr:to>
    <xdr:sp macro="" textlink="">
      <xdr:nvSpPr>
        <xdr:cNvPr id="109" name="Text Box 109" hidden="1">
          <a:extLst>
            <a:ext uri="{FF2B5EF4-FFF2-40B4-BE49-F238E27FC236}">
              <a16:creationId xmlns:a16="http://schemas.microsoft.com/office/drawing/2014/main" id="{DDABB981-AF01-4699-BB64-42C289DFA26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126159</xdr:rowOff>
    </xdr:to>
    <xdr:sp macro="" textlink="">
      <xdr:nvSpPr>
        <xdr:cNvPr id="110" name="Text Box 108" hidden="1">
          <a:extLst>
            <a:ext uri="{FF2B5EF4-FFF2-40B4-BE49-F238E27FC236}">
              <a16:creationId xmlns:a16="http://schemas.microsoft.com/office/drawing/2014/main" id="{99DFC96A-66D2-40B0-893D-0D305212C81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353546</xdr:colOff>
      <xdr:row>28</xdr:row>
      <xdr:rowOff>26147</xdr:rowOff>
    </xdr:from>
    <xdr:to>
      <xdr:col>15</xdr:col>
      <xdr:colOff>762369</xdr:colOff>
      <xdr:row>31</xdr:row>
      <xdr:rowOff>153520</xdr:rowOff>
    </xdr:to>
    <xdr:sp macro="" textlink="">
      <xdr:nvSpPr>
        <xdr:cNvPr id="111" name="Text Box 107" hidden="1">
          <a:extLst>
            <a:ext uri="{FF2B5EF4-FFF2-40B4-BE49-F238E27FC236}">
              <a16:creationId xmlns:a16="http://schemas.microsoft.com/office/drawing/2014/main" id="{1B8212ED-F562-4870-90DF-5AB7BD7BD8C4}"/>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353546</xdr:colOff>
      <xdr:row>25</xdr:row>
      <xdr:rowOff>66115</xdr:rowOff>
    </xdr:from>
    <xdr:to>
      <xdr:col>15</xdr:col>
      <xdr:colOff>762369</xdr:colOff>
      <xdr:row>28</xdr:row>
      <xdr:rowOff>115047</xdr:rowOff>
    </xdr:to>
    <xdr:sp macro="" textlink="">
      <xdr:nvSpPr>
        <xdr:cNvPr id="112" name="Text Box 106" hidden="1">
          <a:extLst>
            <a:ext uri="{FF2B5EF4-FFF2-40B4-BE49-F238E27FC236}">
              <a16:creationId xmlns:a16="http://schemas.microsoft.com/office/drawing/2014/main" id="{B81D8F48-8510-4CF9-9006-5091CD59DF1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9899</xdr:colOff>
      <xdr:row>80</xdr:row>
      <xdr:rowOff>133780</xdr:rowOff>
    </xdr:from>
    <xdr:to>
      <xdr:col>17</xdr:col>
      <xdr:colOff>456822</xdr:colOff>
      <xdr:row>85</xdr:row>
      <xdr:rowOff>45571</xdr:rowOff>
    </xdr:to>
    <xdr:sp macro="" textlink="">
      <xdr:nvSpPr>
        <xdr:cNvPr id="113" name="Text Box 105" hidden="1">
          <a:extLst>
            <a:ext uri="{FF2B5EF4-FFF2-40B4-BE49-F238E27FC236}">
              <a16:creationId xmlns:a16="http://schemas.microsoft.com/office/drawing/2014/main" id="{741AFE87-71BC-42A5-A699-7323407F8104}"/>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44453</xdr:rowOff>
    </xdr:from>
    <xdr:to>
      <xdr:col>7</xdr:col>
      <xdr:colOff>831462</xdr:colOff>
      <xdr:row>86</xdr:row>
      <xdr:rowOff>44453</xdr:rowOff>
    </xdr:to>
    <xdr:sp macro="" textlink="">
      <xdr:nvSpPr>
        <xdr:cNvPr id="114" name="Text Box 116" hidden="1">
          <a:extLst>
            <a:ext uri="{FF2B5EF4-FFF2-40B4-BE49-F238E27FC236}">
              <a16:creationId xmlns:a16="http://schemas.microsoft.com/office/drawing/2014/main" id="{46720586-45AF-4F0E-A4B5-38C894A902CB}"/>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44453</xdr:rowOff>
    </xdr:from>
    <xdr:to>
      <xdr:col>10</xdr:col>
      <xdr:colOff>524056</xdr:colOff>
      <xdr:row>86</xdr:row>
      <xdr:rowOff>44453</xdr:rowOff>
    </xdr:to>
    <xdr:sp macro="" textlink="">
      <xdr:nvSpPr>
        <xdr:cNvPr id="115" name="Text Box 115" hidden="1">
          <a:extLst>
            <a:ext uri="{FF2B5EF4-FFF2-40B4-BE49-F238E27FC236}">
              <a16:creationId xmlns:a16="http://schemas.microsoft.com/office/drawing/2014/main" id="{70808BFA-85E3-4E75-9684-03F428667D3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126159</xdr:rowOff>
    </xdr:to>
    <xdr:sp macro="" textlink="">
      <xdr:nvSpPr>
        <xdr:cNvPr id="116" name="Text Box 114" hidden="1">
          <a:extLst>
            <a:ext uri="{FF2B5EF4-FFF2-40B4-BE49-F238E27FC236}">
              <a16:creationId xmlns:a16="http://schemas.microsoft.com/office/drawing/2014/main" id="{D4104070-560B-4C0D-B542-D1D9F21AB3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353546</xdr:colOff>
      <xdr:row>28</xdr:row>
      <xdr:rowOff>26147</xdr:rowOff>
    </xdr:from>
    <xdr:to>
      <xdr:col>15</xdr:col>
      <xdr:colOff>762369</xdr:colOff>
      <xdr:row>31</xdr:row>
      <xdr:rowOff>153520</xdr:rowOff>
    </xdr:to>
    <xdr:sp macro="" textlink="">
      <xdr:nvSpPr>
        <xdr:cNvPr id="117" name="Text Box 113" hidden="1">
          <a:extLst>
            <a:ext uri="{FF2B5EF4-FFF2-40B4-BE49-F238E27FC236}">
              <a16:creationId xmlns:a16="http://schemas.microsoft.com/office/drawing/2014/main" id="{28C4EBA9-F93D-49D4-AAE9-0BE2E1C5854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353546</xdr:colOff>
      <xdr:row>25</xdr:row>
      <xdr:rowOff>66115</xdr:rowOff>
    </xdr:from>
    <xdr:to>
      <xdr:col>15</xdr:col>
      <xdr:colOff>762369</xdr:colOff>
      <xdr:row>28</xdr:row>
      <xdr:rowOff>115047</xdr:rowOff>
    </xdr:to>
    <xdr:sp macro="" textlink="">
      <xdr:nvSpPr>
        <xdr:cNvPr id="118" name="Text Box 112" hidden="1">
          <a:extLst>
            <a:ext uri="{FF2B5EF4-FFF2-40B4-BE49-F238E27FC236}">
              <a16:creationId xmlns:a16="http://schemas.microsoft.com/office/drawing/2014/main" id="{5D90D618-C800-4571-9F2D-FC2389FBA20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9899</xdr:colOff>
      <xdr:row>80</xdr:row>
      <xdr:rowOff>133780</xdr:rowOff>
    </xdr:from>
    <xdr:to>
      <xdr:col>17</xdr:col>
      <xdr:colOff>456822</xdr:colOff>
      <xdr:row>85</xdr:row>
      <xdr:rowOff>45571</xdr:rowOff>
    </xdr:to>
    <xdr:sp macro="" textlink="">
      <xdr:nvSpPr>
        <xdr:cNvPr id="119" name="Text Box 111" hidden="1">
          <a:extLst>
            <a:ext uri="{FF2B5EF4-FFF2-40B4-BE49-F238E27FC236}">
              <a16:creationId xmlns:a16="http://schemas.microsoft.com/office/drawing/2014/main" id="{6D403D7D-0335-4684-AC3F-737FF86B3E2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44453</xdr:rowOff>
    </xdr:from>
    <xdr:to>
      <xdr:col>7</xdr:col>
      <xdr:colOff>831462</xdr:colOff>
      <xdr:row>86</xdr:row>
      <xdr:rowOff>44453</xdr:rowOff>
    </xdr:to>
    <xdr:sp macro="" textlink="">
      <xdr:nvSpPr>
        <xdr:cNvPr id="120" name="Text Box 122" hidden="1">
          <a:extLst>
            <a:ext uri="{FF2B5EF4-FFF2-40B4-BE49-F238E27FC236}">
              <a16:creationId xmlns:a16="http://schemas.microsoft.com/office/drawing/2014/main" id="{D92B1F6D-3BB6-4BE6-9968-C7D2C7EB703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44453</xdr:rowOff>
    </xdr:from>
    <xdr:to>
      <xdr:col>10</xdr:col>
      <xdr:colOff>524056</xdr:colOff>
      <xdr:row>86</xdr:row>
      <xdr:rowOff>44453</xdr:rowOff>
    </xdr:to>
    <xdr:sp macro="" textlink="">
      <xdr:nvSpPr>
        <xdr:cNvPr id="121" name="Text Box 121" hidden="1">
          <a:extLst>
            <a:ext uri="{FF2B5EF4-FFF2-40B4-BE49-F238E27FC236}">
              <a16:creationId xmlns:a16="http://schemas.microsoft.com/office/drawing/2014/main" id="{6D12F573-2094-4FB4-89D2-D547451EC212}"/>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126159</xdr:rowOff>
    </xdr:to>
    <xdr:sp macro="" textlink="">
      <xdr:nvSpPr>
        <xdr:cNvPr id="122" name="Text Box 120" hidden="1">
          <a:extLst>
            <a:ext uri="{FF2B5EF4-FFF2-40B4-BE49-F238E27FC236}">
              <a16:creationId xmlns:a16="http://schemas.microsoft.com/office/drawing/2014/main" id="{AD72E19A-83F0-4595-A1F5-2863915AC469}"/>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353546</xdr:colOff>
      <xdr:row>28</xdr:row>
      <xdr:rowOff>26147</xdr:rowOff>
    </xdr:from>
    <xdr:to>
      <xdr:col>15</xdr:col>
      <xdr:colOff>762369</xdr:colOff>
      <xdr:row>31</xdr:row>
      <xdr:rowOff>153520</xdr:rowOff>
    </xdr:to>
    <xdr:sp macro="" textlink="">
      <xdr:nvSpPr>
        <xdr:cNvPr id="123" name="Text Box 119" hidden="1">
          <a:extLst>
            <a:ext uri="{FF2B5EF4-FFF2-40B4-BE49-F238E27FC236}">
              <a16:creationId xmlns:a16="http://schemas.microsoft.com/office/drawing/2014/main" id="{0579671D-2EF8-4A0B-87FC-C4731E56F7A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353546</xdr:colOff>
      <xdr:row>25</xdr:row>
      <xdr:rowOff>66115</xdr:rowOff>
    </xdr:from>
    <xdr:to>
      <xdr:col>15</xdr:col>
      <xdr:colOff>762369</xdr:colOff>
      <xdr:row>28</xdr:row>
      <xdr:rowOff>115047</xdr:rowOff>
    </xdr:to>
    <xdr:sp macro="" textlink="">
      <xdr:nvSpPr>
        <xdr:cNvPr id="124" name="Text Box 118" hidden="1">
          <a:extLst>
            <a:ext uri="{FF2B5EF4-FFF2-40B4-BE49-F238E27FC236}">
              <a16:creationId xmlns:a16="http://schemas.microsoft.com/office/drawing/2014/main" id="{B6CFA056-A3F1-4B77-81BC-F6BE44907C7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9899</xdr:colOff>
      <xdr:row>80</xdr:row>
      <xdr:rowOff>133780</xdr:rowOff>
    </xdr:from>
    <xdr:to>
      <xdr:col>17</xdr:col>
      <xdr:colOff>456822</xdr:colOff>
      <xdr:row>85</xdr:row>
      <xdr:rowOff>45571</xdr:rowOff>
    </xdr:to>
    <xdr:sp macro="" textlink="">
      <xdr:nvSpPr>
        <xdr:cNvPr id="125" name="Text Box 117" hidden="1">
          <a:extLst>
            <a:ext uri="{FF2B5EF4-FFF2-40B4-BE49-F238E27FC236}">
              <a16:creationId xmlns:a16="http://schemas.microsoft.com/office/drawing/2014/main" id="{6B1D4D1D-6D1B-4DC9-9E07-0A675682A08D}"/>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44453</xdr:rowOff>
    </xdr:from>
    <xdr:to>
      <xdr:col>7</xdr:col>
      <xdr:colOff>831462</xdr:colOff>
      <xdr:row>86</xdr:row>
      <xdr:rowOff>44453</xdr:rowOff>
    </xdr:to>
    <xdr:sp macro="" textlink="">
      <xdr:nvSpPr>
        <xdr:cNvPr id="126" name="Text Box 128" hidden="1">
          <a:extLst>
            <a:ext uri="{FF2B5EF4-FFF2-40B4-BE49-F238E27FC236}">
              <a16:creationId xmlns:a16="http://schemas.microsoft.com/office/drawing/2014/main" id="{94A714CC-5E78-480B-804C-B48D007B2DA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44453</xdr:rowOff>
    </xdr:from>
    <xdr:to>
      <xdr:col>10</xdr:col>
      <xdr:colOff>524056</xdr:colOff>
      <xdr:row>86</xdr:row>
      <xdr:rowOff>44453</xdr:rowOff>
    </xdr:to>
    <xdr:sp macro="" textlink="">
      <xdr:nvSpPr>
        <xdr:cNvPr id="127" name="Text Box 127" hidden="1">
          <a:extLst>
            <a:ext uri="{FF2B5EF4-FFF2-40B4-BE49-F238E27FC236}">
              <a16:creationId xmlns:a16="http://schemas.microsoft.com/office/drawing/2014/main" id="{D436D0A3-1F76-489C-B80B-8DCF7DF09D76}"/>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126159</xdr:rowOff>
    </xdr:to>
    <xdr:sp macro="" textlink="">
      <xdr:nvSpPr>
        <xdr:cNvPr id="128" name="Text Box 126" hidden="1">
          <a:extLst>
            <a:ext uri="{FF2B5EF4-FFF2-40B4-BE49-F238E27FC236}">
              <a16:creationId xmlns:a16="http://schemas.microsoft.com/office/drawing/2014/main" id="{282B7E0F-5863-4DF2-BE9E-1EE428003B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353546</xdr:colOff>
      <xdr:row>28</xdr:row>
      <xdr:rowOff>26147</xdr:rowOff>
    </xdr:from>
    <xdr:to>
      <xdr:col>15</xdr:col>
      <xdr:colOff>762369</xdr:colOff>
      <xdr:row>31</xdr:row>
      <xdr:rowOff>153520</xdr:rowOff>
    </xdr:to>
    <xdr:sp macro="" textlink="">
      <xdr:nvSpPr>
        <xdr:cNvPr id="129" name="Text Box 125" hidden="1">
          <a:extLst>
            <a:ext uri="{FF2B5EF4-FFF2-40B4-BE49-F238E27FC236}">
              <a16:creationId xmlns:a16="http://schemas.microsoft.com/office/drawing/2014/main" id="{2EEF4852-E46E-4823-9545-00851D115AE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353546</xdr:colOff>
      <xdr:row>25</xdr:row>
      <xdr:rowOff>66115</xdr:rowOff>
    </xdr:from>
    <xdr:to>
      <xdr:col>15</xdr:col>
      <xdr:colOff>762369</xdr:colOff>
      <xdr:row>28</xdr:row>
      <xdr:rowOff>115047</xdr:rowOff>
    </xdr:to>
    <xdr:sp macro="" textlink="">
      <xdr:nvSpPr>
        <xdr:cNvPr id="130" name="Text Box 124" hidden="1">
          <a:extLst>
            <a:ext uri="{FF2B5EF4-FFF2-40B4-BE49-F238E27FC236}">
              <a16:creationId xmlns:a16="http://schemas.microsoft.com/office/drawing/2014/main" id="{96C33DEB-3691-4AFE-997A-678F836CE605}"/>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9899</xdr:colOff>
      <xdr:row>80</xdr:row>
      <xdr:rowOff>133780</xdr:rowOff>
    </xdr:from>
    <xdr:to>
      <xdr:col>17</xdr:col>
      <xdr:colOff>456822</xdr:colOff>
      <xdr:row>85</xdr:row>
      <xdr:rowOff>45571</xdr:rowOff>
    </xdr:to>
    <xdr:sp macro="" textlink="">
      <xdr:nvSpPr>
        <xdr:cNvPr id="131" name="Text Box 123" hidden="1">
          <a:extLst>
            <a:ext uri="{FF2B5EF4-FFF2-40B4-BE49-F238E27FC236}">
              <a16:creationId xmlns:a16="http://schemas.microsoft.com/office/drawing/2014/main" id="{2F2076EE-3D1A-42B5-A860-74B170ECC55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44453</xdr:rowOff>
    </xdr:from>
    <xdr:to>
      <xdr:col>7</xdr:col>
      <xdr:colOff>831462</xdr:colOff>
      <xdr:row>86</xdr:row>
      <xdr:rowOff>44453</xdr:rowOff>
    </xdr:to>
    <xdr:sp macro="" textlink="">
      <xdr:nvSpPr>
        <xdr:cNvPr id="132" name="Text Box 134" hidden="1">
          <a:extLst>
            <a:ext uri="{FF2B5EF4-FFF2-40B4-BE49-F238E27FC236}">
              <a16:creationId xmlns:a16="http://schemas.microsoft.com/office/drawing/2014/main" id="{60A400AE-D34B-4914-A86B-C57A90EF7FA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44453</xdr:rowOff>
    </xdr:from>
    <xdr:to>
      <xdr:col>10</xdr:col>
      <xdr:colOff>524056</xdr:colOff>
      <xdr:row>86</xdr:row>
      <xdr:rowOff>44453</xdr:rowOff>
    </xdr:to>
    <xdr:sp macro="" textlink="">
      <xdr:nvSpPr>
        <xdr:cNvPr id="133" name="Text Box 133" hidden="1">
          <a:extLst>
            <a:ext uri="{FF2B5EF4-FFF2-40B4-BE49-F238E27FC236}">
              <a16:creationId xmlns:a16="http://schemas.microsoft.com/office/drawing/2014/main" id="{1D3E26AD-E9B1-4581-A4E9-83CC6DF1218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126159</xdr:rowOff>
    </xdr:to>
    <xdr:sp macro="" textlink="">
      <xdr:nvSpPr>
        <xdr:cNvPr id="134" name="Text Box 132" hidden="1">
          <a:extLst>
            <a:ext uri="{FF2B5EF4-FFF2-40B4-BE49-F238E27FC236}">
              <a16:creationId xmlns:a16="http://schemas.microsoft.com/office/drawing/2014/main" id="{54AE923D-0A7C-4B71-B6F0-9A576EFFDB7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353546</xdr:colOff>
      <xdr:row>28</xdr:row>
      <xdr:rowOff>26147</xdr:rowOff>
    </xdr:from>
    <xdr:to>
      <xdr:col>15</xdr:col>
      <xdr:colOff>762369</xdr:colOff>
      <xdr:row>31</xdr:row>
      <xdr:rowOff>153520</xdr:rowOff>
    </xdr:to>
    <xdr:sp macro="" textlink="">
      <xdr:nvSpPr>
        <xdr:cNvPr id="135" name="Text Box 131" hidden="1">
          <a:extLst>
            <a:ext uri="{FF2B5EF4-FFF2-40B4-BE49-F238E27FC236}">
              <a16:creationId xmlns:a16="http://schemas.microsoft.com/office/drawing/2014/main" id="{2860915D-1648-49B0-A3BF-4723E04D664A}"/>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353546</xdr:colOff>
      <xdr:row>25</xdr:row>
      <xdr:rowOff>66115</xdr:rowOff>
    </xdr:from>
    <xdr:to>
      <xdr:col>15</xdr:col>
      <xdr:colOff>762369</xdr:colOff>
      <xdr:row>28</xdr:row>
      <xdr:rowOff>115047</xdr:rowOff>
    </xdr:to>
    <xdr:sp macro="" textlink="">
      <xdr:nvSpPr>
        <xdr:cNvPr id="136" name="Text Box 130" hidden="1">
          <a:extLst>
            <a:ext uri="{FF2B5EF4-FFF2-40B4-BE49-F238E27FC236}">
              <a16:creationId xmlns:a16="http://schemas.microsoft.com/office/drawing/2014/main" id="{5A2F794F-E0E0-450F-9E8A-A80D90EA02A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9899</xdr:colOff>
      <xdr:row>80</xdr:row>
      <xdr:rowOff>133780</xdr:rowOff>
    </xdr:from>
    <xdr:to>
      <xdr:col>17</xdr:col>
      <xdr:colOff>456822</xdr:colOff>
      <xdr:row>85</xdr:row>
      <xdr:rowOff>45571</xdr:rowOff>
    </xdr:to>
    <xdr:sp macro="" textlink="">
      <xdr:nvSpPr>
        <xdr:cNvPr id="137" name="Text Box 129" hidden="1">
          <a:extLst>
            <a:ext uri="{FF2B5EF4-FFF2-40B4-BE49-F238E27FC236}">
              <a16:creationId xmlns:a16="http://schemas.microsoft.com/office/drawing/2014/main" id="{5F7B6042-A339-4B64-9AA1-909212B4B5E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831462</xdr:colOff>
      <xdr:row>68</xdr:row>
      <xdr:rowOff>173937</xdr:rowOff>
    </xdr:to>
    <xdr:sp macro="" textlink="">
      <xdr:nvSpPr>
        <xdr:cNvPr id="138" name="Text Box 140" hidden="1">
          <a:extLst>
            <a:ext uri="{FF2B5EF4-FFF2-40B4-BE49-F238E27FC236}">
              <a16:creationId xmlns:a16="http://schemas.microsoft.com/office/drawing/2014/main" id="{DEDF39B6-1FE4-4D85-88D5-5647B7575FB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39" name="Text Box 139" hidden="1">
          <a:extLst>
            <a:ext uri="{FF2B5EF4-FFF2-40B4-BE49-F238E27FC236}">
              <a16:creationId xmlns:a16="http://schemas.microsoft.com/office/drawing/2014/main" id="{D35D6C79-4041-4424-A11E-933CBF4E2D1A}"/>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353546</xdr:colOff>
      <xdr:row>28</xdr:row>
      <xdr:rowOff>26147</xdr:rowOff>
    </xdr:from>
    <xdr:to>
      <xdr:col>15</xdr:col>
      <xdr:colOff>762369</xdr:colOff>
      <xdr:row>31</xdr:row>
      <xdr:rowOff>153520</xdr:rowOff>
    </xdr:to>
    <xdr:sp macro="" textlink="">
      <xdr:nvSpPr>
        <xdr:cNvPr id="140" name="Text Box 137" hidden="1">
          <a:extLst>
            <a:ext uri="{FF2B5EF4-FFF2-40B4-BE49-F238E27FC236}">
              <a16:creationId xmlns:a16="http://schemas.microsoft.com/office/drawing/2014/main" id="{3129022D-2902-445B-8D19-F54376034BD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353546</xdr:colOff>
      <xdr:row>25</xdr:row>
      <xdr:rowOff>66115</xdr:rowOff>
    </xdr:from>
    <xdr:to>
      <xdr:col>15</xdr:col>
      <xdr:colOff>762369</xdr:colOff>
      <xdr:row>28</xdr:row>
      <xdr:rowOff>115047</xdr:rowOff>
    </xdr:to>
    <xdr:sp macro="" textlink="">
      <xdr:nvSpPr>
        <xdr:cNvPr id="141" name="Text Box 136" hidden="1">
          <a:extLst>
            <a:ext uri="{FF2B5EF4-FFF2-40B4-BE49-F238E27FC236}">
              <a16:creationId xmlns:a16="http://schemas.microsoft.com/office/drawing/2014/main" id="{B3A50CD5-BCEB-442E-9BCF-5057BF582B1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9899</xdr:colOff>
      <xdr:row>68</xdr:row>
      <xdr:rowOff>35539</xdr:rowOff>
    </xdr:from>
    <xdr:to>
      <xdr:col>17</xdr:col>
      <xdr:colOff>456822</xdr:colOff>
      <xdr:row>68</xdr:row>
      <xdr:rowOff>35539</xdr:rowOff>
    </xdr:to>
    <xdr:sp macro="" textlink="">
      <xdr:nvSpPr>
        <xdr:cNvPr id="142" name="Text Box 135" hidden="1">
          <a:extLst>
            <a:ext uri="{FF2B5EF4-FFF2-40B4-BE49-F238E27FC236}">
              <a16:creationId xmlns:a16="http://schemas.microsoft.com/office/drawing/2014/main" id="{3A499909-BB3C-46ED-ABC3-C6AE4C0A5971}"/>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66488</xdr:rowOff>
    </xdr:from>
    <xdr:to>
      <xdr:col>17</xdr:col>
      <xdr:colOff>494922</xdr:colOff>
      <xdr:row>23</xdr:row>
      <xdr:rowOff>279026</xdr:rowOff>
    </xdr:to>
    <xdr:sp macro="" textlink="">
      <xdr:nvSpPr>
        <xdr:cNvPr id="143" name="Text Box 141" hidden="1">
          <a:extLst>
            <a:ext uri="{FF2B5EF4-FFF2-40B4-BE49-F238E27FC236}">
              <a16:creationId xmlns:a16="http://schemas.microsoft.com/office/drawing/2014/main" id="{15295C4A-A305-4C39-976D-00D1E6CB71DB}"/>
            </a:ext>
          </a:extLst>
        </xdr:cNvPr>
        <xdr:cNvSpPr txBox="1">
          <a:spLocks noChangeArrowheads="1"/>
        </xdr:cNvSpPr>
      </xdr:nvSpPr>
      <xdr:spPr bwMode="auto">
        <a:xfrm>
          <a:off x="18066492" y="3333750"/>
          <a:ext cx="1289050" cy="75303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44" name="Text Box 142" hidden="1">
          <a:extLst>
            <a:ext uri="{FF2B5EF4-FFF2-40B4-BE49-F238E27FC236}">
              <a16:creationId xmlns:a16="http://schemas.microsoft.com/office/drawing/2014/main" id="{E467389B-1AF0-46E3-9232-D50BCFE116E0}"/>
            </a:ext>
          </a:extLst>
        </xdr:cNvPr>
        <xdr:cNvSpPr txBox="1">
          <a:spLocks noChangeArrowheads="1"/>
        </xdr:cNvSpPr>
      </xdr:nvSpPr>
      <xdr:spPr bwMode="auto">
        <a:xfrm>
          <a:off x="4225471" y="6137088"/>
          <a:ext cx="1256558" cy="80607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831462</xdr:colOff>
      <xdr:row>68</xdr:row>
      <xdr:rowOff>173937</xdr:rowOff>
    </xdr:to>
    <xdr:sp macro="" textlink="">
      <xdr:nvSpPr>
        <xdr:cNvPr id="145" name="Text Box 7" hidden="1">
          <a:extLst>
            <a:ext uri="{FF2B5EF4-FFF2-40B4-BE49-F238E27FC236}">
              <a16:creationId xmlns:a16="http://schemas.microsoft.com/office/drawing/2014/main" id="{1B9F6CEB-AEEE-4E2F-8196-9F7F4D15F00A}"/>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46" name="Text Box 6" hidden="1">
          <a:extLst>
            <a:ext uri="{FF2B5EF4-FFF2-40B4-BE49-F238E27FC236}">
              <a16:creationId xmlns:a16="http://schemas.microsoft.com/office/drawing/2014/main" id="{08DC28C8-A284-4E77-BE3F-682EC806DF81}"/>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353546</xdr:colOff>
      <xdr:row>28</xdr:row>
      <xdr:rowOff>26147</xdr:rowOff>
    </xdr:from>
    <xdr:to>
      <xdr:col>15</xdr:col>
      <xdr:colOff>762369</xdr:colOff>
      <xdr:row>31</xdr:row>
      <xdr:rowOff>153520</xdr:rowOff>
    </xdr:to>
    <xdr:sp macro="" textlink="">
      <xdr:nvSpPr>
        <xdr:cNvPr id="147" name="Text Box 5" hidden="1">
          <a:extLst>
            <a:ext uri="{FF2B5EF4-FFF2-40B4-BE49-F238E27FC236}">
              <a16:creationId xmlns:a16="http://schemas.microsoft.com/office/drawing/2014/main" id="{B940D84A-80A6-4CB5-B8D3-138107E4CBFC}"/>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353546</xdr:colOff>
      <xdr:row>25</xdr:row>
      <xdr:rowOff>66115</xdr:rowOff>
    </xdr:from>
    <xdr:to>
      <xdr:col>15</xdr:col>
      <xdr:colOff>762369</xdr:colOff>
      <xdr:row>28</xdr:row>
      <xdr:rowOff>115047</xdr:rowOff>
    </xdr:to>
    <xdr:sp macro="" textlink="">
      <xdr:nvSpPr>
        <xdr:cNvPr id="148" name="Text Box 4" hidden="1">
          <a:extLst>
            <a:ext uri="{FF2B5EF4-FFF2-40B4-BE49-F238E27FC236}">
              <a16:creationId xmlns:a16="http://schemas.microsoft.com/office/drawing/2014/main" id="{3560799F-6F96-4BA1-9721-FE6CD61BDD2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9899</xdr:colOff>
      <xdr:row>68</xdr:row>
      <xdr:rowOff>35539</xdr:rowOff>
    </xdr:from>
    <xdr:to>
      <xdr:col>17</xdr:col>
      <xdr:colOff>456822</xdr:colOff>
      <xdr:row>68</xdr:row>
      <xdr:rowOff>35539</xdr:rowOff>
    </xdr:to>
    <xdr:sp macro="" textlink="">
      <xdr:nvSpPr>
        <xdr:cNvPr id="149" name="Text Box 3" hidden="1">
          <a:extLst>
            <a:ext uri="{FF2B5EF4-FFF2-40B4-BE49-F238E27FC236}">
              <a16:creationId xmlns:a16="http://schemas.microsoft.com/office/drawing/2014/main" id="{7EF8C29F-3905-4789-BE5C-FBDF7AD929CB}"/>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66488</xdr:rowOff>
    </xdr:from>
    <xdr:to>
      <xdr:col>17</xdr:col>
      <xdr:colOff>494922</xdr:colOff>
      <xdr:row>23</xdr:row>
      <xdr:rowOff>279026</xdr:rowOff>
    </xdr:to>
    <xdr:sp macro="" textlink="">
      <xdr:nvSpPr>
        <xdr:cNvPr id="150" name="Text Box 2" hidden="1">
          <a:extLst>
            <a:ext uri="{FF2B5EF4-FFF2-40B4-BE49-F238E27FC236}">
              <a16:creationId xmlns:a16="http://schemas.microsoft.com/office/drawing/2014/main" id="{462EC419-FF8C-4765-B03B-841BF3A66508}"/>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1" name="Text Box 1" hidden="1">
          <a:extLst>
            <a:ext uri="{FF2B5EF4-FFF2-40B4-BE49-F238E27FC236}">
              <a16:creationId xmlns:a16="http://schemas.microsoft.com/office/drawing/2014/main" id="{73BE6DCD-38B0-4301-BF92-CB6DE85C45FD}"/>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831462</xdr:colOff>
      <xdr:row>68</xdr:row>
      <xdr:rowOff>173937</xdr:rowOff>
    </xdr:to>
    <xdr:sp macro="" textlink="">
      <xdr:nvSpPr>
        <xdr:cNvPr id="152" name="Text Box 14" hidden="1">
          <a:extLst>
            <a:ext uri="{FF2B5EF4-FFF2-40B4-BE49-F238E27FC236}">
              <a16:creationId xmlns:a16="http://schemas.microsoft.com/office/drawing/2014/main" id="{C356011A-5E44-44FC-88B5-72FE1B3B3AE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53" name="Text Box 13" hidden="1">
          <a:extLst>
            <a:ext uri="{FF2B5EF4-FFF2-40B4-BE49-F238E27FC236}">
              <a16:creationId xmlns:a16="http://schemas.microsoft.com/office/drawing/2014/main" id="{913490E5-9E7A-4E2B-BC44-F5E805647F10}"/>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353546</xdr:colOff>
      <xdr:row>28</xdr:row>
      <xdr:rowOff>26147</xdr:rowOff>
    </xdr:from>
    <xdr:to>
      <xdr:col>15</xdr:col>
      <xdr:colOff>762369</xdr:colOff>
      <xdr:row>31</xdr:row>
      <xdr:rowOff>153520</xdr:rowOff>
    </xdr:to>
    <xdr:sp macro="" textlink="">
      <xdr:nvSpPr>
        <xdr:cNvPr id="154" name="Text Box 12" hidden="1">
          <a:extLst>
            <a:ext uri="{FF2B5EF4-FFF2-40B4-BE49-F238E27FC236}">
              <a16:creationId xmlns:a16="http://schemas.microsoft.com/office/drawing/2014/main" id="{462CF0FF-9894-4A70-9DD7-5DBF0ABDF80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353546</xdr:colOff>
      <xdr:row>25</xdr:row>
      <xdr:rowOff>66115</xdr:rowOff>
    </xdr:from>
    <xdr:to>
      <xdr:col>15</xdr:col>
      <xdr:colOff>762369</xdr:colOff>
      <xdr:row>28</xdr:row>
      <xdr:rowOff>115047</xdr:rowOff>
    </xdr:to>
    <xdr:sp macro="" textlink="">
      <xdr:nvSpPr>
        <xdr:cNvPr id="155" name="Text Box 11" hidden="1">
          <a:extLst>
            <a:ext uri="{FF2B5EF4-FFF2-40B4-BE49-F238E27FC236}">
              <a16:creationId xmlns:a16="http://schemas.microsoft.com/office/drawing/2014/main" id="{67072118-2E93-49F6-9827-DE47E422385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9899</xdr:colOff>
      <xdr:row>68</xdr:row>
      <xdr:rowOff>35539</xdr:rowOff>
    </xdr:from>
    <xdr:to>
      <xdr:col>17</xdr:col>
      <xdr:colOff>456822</xdr:colOff>
      <xdr:row>68</xdr:row>
      <xdr:rowOff>35539</xdr:rowOff>
    </xdr:to>
    <xdr:sp macro="" textlink="">
      <xdr:nvSpPr>
        <xdr:cNvPr id="156" name="Text Box 10" hidden="1">
          <a:extLst>
            <a:ext uri="{FF2B5EF4-FFF2-40B4-BE49-F238E27FC236}">
              <a16:creationId xmlns:a16="http://schemas.microsoft.com/office/drawing/2014/main" id="{C37B8B9D-24A5-41EB-AF03-204BA893B8A3}"/>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66488</xdr:rowOff>
    </xdr:from>
    <xdr:to>
      <xdr:col>17</xdr:col>
      <xdr:colOff>494922</xdr:colOff>
      <xdr:row>23</xdr:row>
      <xdr:rowOff>279026</xdr:rowOff>
    </xdr:to>
    <xdr:sp macro="" textlink="">
      <xdr:nvSpPr>
        <xdr:cNvPr id="157" name="Text Box 9" hidden="1">
          <a:extLst>
            <a:ext uri="{FF2B5EF4-FFF2-40B4-BE49-F238E27FC236}">
              <a16:creationId xmlns:a16="http://schemas.microsoft.com/office/drawing/2014/main" id="{811E5EE5-C73E-466D-B85F-93C85B6424A3}"/>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8" name="Text Box 8" hidden="1">
          <a:extLst>
            <a:ext uri="{FF2B5EF4-FFF2-40B4-BE49-F238E27FC236}">
              <a16:creationId xmlns:a16="http://schemas.microsoft.com/office/drawing/2014/main" id="{7102F625-4BA0-4501-82AB-995863A46CF8}"/>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831462</xdr:colOff>
      <xdr:row>68</xdr:row>
      <xdr:rowOff>173937</xdr:rowOff>
    </xdr:to>
    <xdr:sp macro="" textlink="">
      <xdr:nvSpPr>
        <xdr:cNvPr id="159" name="Text Box 21" hidden="1">
          <a:extLst>
            <a:ext uri="{FF2B5EF4-FFF2-40B4-BE49-F238E27FC236}">
              <a16:creationId xmlns:a16="http://schemas.microsoft.com/office/drawing/2014/main" id="{F064D310-CFE2-4EFF-B953-413B0697FFF7}"/>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60" name="Text Box 20" hidden="1">
          <a:extLst>
            <a:ext uri="{FF2B5EF4-FFF2-40B4-BE49-F238E27FC236}">
              <a16:creationId xmlns:a16="http://schemas.microsoft.com/office/drawing/2014/main" id="{6DCF086E-C16C-4A10-A8C5-9DC23C59E242}"/>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353546</xdr:colOff>
      <xdr:row>28</xdr:row>
      <xdr:rowOff>26147</xdr:rowOff>
    </xdr:from>
    <xdr:to>
      <xdr:col>15</xdr:col>
      <xdr:colOff>762369</xdr:colOff>
      <xdr:row>31</xdr:row>
      <xdr:rowOff>153520</xdr:rowOff>
    </xdr:to>
    <xdr:sp macro="" textlink="">
      <xdr:nvSpPr>
        <xdr:cNvPr id="161" name="Text Box 19" hidden="1">
          <a:extLst>
            <a:ext uri="{FF2B5EF4-FFF2-40B4-BE49-F238E27FC236}">
              <a16:creationId xmlns:a16="http://schemas.microsoft.com/office/drawing/2014/main" id="{8DECFEBB-D1D9-46F8-BC85-54017049BE8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353546</xdr:colOff>
      <xdr:row>25</xdr:row>
      <xdr:rowOff>66115</xdr:rowOff>
    </xdr:from>
    <xdr:to>
      <xdr:col>15</xdr:col>
      <xdr:colOff>762369</xdr:colOff>
      <xdr:row>28</xdr:row>
      <xdr:rowOff>115047</xdr:rowOff>
    </xdr:to>
    <xdr:sp macro="" textlink="">
      <xdr:nvSpPr>
        <xdr:cNvPr id="162" name="Text Box 18" hidden="1">
          <a:extLst>
            <a:ext uri="{FF2B5EF4-FFF2-40B4-BE49-F238E27FC236}">
              <a16:creationId xmlns:a16="http://schemas.microsoft.com/office/drawing/2014/main" id="{FA42CBF2-E4E8-4DEA-8AF5-CBC3D24ABF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9899</xdr:colOff>
      <xdr:row>68</xdr:row>
      <xdr:rowOff>35539</xdr:rowOff>
    </xdr:from>
    <xdr:to>
      <xdr:col>17</xdr:col>
      <xdr:colOff>456822</xdr:colOff>
      <xdr:row>68</xdr:row>
      <xdr:rowOff>35539</xdr:rowOff>
    </xdr:to>
    <xdr:sp macro="" textlink="">
      <xdr:nvSpPr>
        <xdr:cNvPr id="163" name="Text Box 17" hidden="1">
          <a:extLst>
            <a:ext uri="{FF2B5EF4-FFF2-40B4-BE49-F238E27FC236}">
              <a16:creationId xmlns:a16="http://schemas.microsoft.com/office/drawing/2014/main" id="{3FD3D4B0-A152-40FD-96FE-9B830252EDD0}"/>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66488</xdr:rowOff>
    </xdr:from>
    <xdr:to>
      <xdr:col>17</xdr:col>
      <xdr:colOff>494922</xdr:colOff>
      <xdr:row>23</xdr:row>
      <xdr:rowOff>279026</xdr:rowOff>
    </xdr:to>
    <xdr:sp macro="" textlink="">
      <xdr:nvSpPr>
        <xdr:cNvPr id="164" name="Text Box 16" hidden="1">
          <a:extLst>
            <a:ext uri="{FF2B5EF4-FFF2-40B4-BE49-F238E27FC236}">
              <a16:creationId xmlns:a16="http://schemas.microsoft.com/office/drawing/2014/main" id="{397BBE25-18E9-40AE-98B3-6ED150C327E6}"/>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65" name="Text Box 15" hidden="1">
          <a:extLst>
            <a:ext uri="{FF2B5EF4-FFF2-40B4-BE49-F238E27FC236}">
              <a16:creationId xmlns:a16="http://schemas.microsoft.com/office/drawing/2014/main" id="{D932F572-994B-4D82-A4F7-9E3CAD42FFC9}"/>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812794</xdr:colOff>
      <xdr:row>69</xdr:row>
      <xdr:rowOff>19541</xdr:rowOff>
    </xdr:from>
    <xdr:to>
      <xdr:col>7</xdr:col>
      <xdr:colOff>808660</xdr:colOff>
      <xdr:row>69</xdr:row>
      <xdr:rowOff>19541</xdr:rowOff>
    </xdr:to>
    <xdr:sp macro="" textlink="">
      <xdr:nvSpPr>
        <xdr:cNvPr id="166" name="Text Box 28" hidden="1">
          <a:extLst>
            <a:ext uri="{FF2B5EF4-FFF2-40B4-BE49-F238E27FC236}">
              <a16:creationId xmlns:a16="http://schemas.microsoft.com/office/drawing/2014/main" id="{68A6C076-5447-4A90-9C21-9856C88B3FB3}"/>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698104</xdr:colOff>
      <xdr:row>69</xdr:row>
      <xdr:rowOff>19541</xdr:rowOff>
    </xdr:from>
    <xdr:to>
      <xdr:col>10</xdr:col>
      <xdr:colOff>513954</xdr:colOff>
      <xdr:row>69</xdr:row>
      <xdr:rowOff>19541</xdr:rowOff>
    </xdr:to>
    <xdr:sp macro="" textlink="">
      <xdr:nvSpPr>
        <xdr:cNvPr id="167" name="Text Box 27" hidden="1">
          <a:extLst>
            <a:ext uri="{FF2B5EF4-FFF2-40B4-BE49-F238E27FC236}">
              <a16:creationId xmlns:a16="http://schemas.microsoft.com/office/drawing/2014/main" id="{2760D67D-A256-4CB0-8F71-522381AD55AD}"/>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353711</xdr:colOff>
      <xdr:row>28</xdr:row>
      <xdr:rowOff>26147</xdr:rowOff>
    </xdr:from>
    <xdr:to>
      <xdr:col>15</xdr:col>
      <xdr:colOff>752267</xdr:colOff>
      <xdr:row>31</xdr:row>
      <xdr:rowOff>153520</xdr:rowOff>
    </xdr:to>
    <xdr:sp macro="" textlink="">
      <xdr:nvSpPr>
        <xdr:cNvPr id="168" name="Text Box 26" hidden="1">
          <a:extLst>
            <a:ext uri="{FF2B5EF4-FFF2-40B4-BE49-F238E27FC236}">
              <a16:creationId xmlns:a16="http://schemas.microsoft.com/office/drawing/2014/main" id="{7EA378B0-1CA1-4C72-B444-69542F028400}"/>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353711</xdr:colOff>
      <xdr:row>25</xdr:row>
      <xdr:rowOff>66115</xdr:rowOff>
    </xdr:from>
    <xdr:to>
      <xdr:col>15</xdr:col>
      <xdr:colOff>752267</xdr:colOff>
      <xdr:row>28</xdr:row>
      <xdr:rowOff>115047</xdr:rowOff>
    </xdr:to>
    <xdr:sp macro="" textlink="">
      <xdr:nvSpPr>
        <xdr:cNvPr id="169" name="Text Box 25" hidden="1">
          <a:extLst>
            <a:ext uri="{FF2B5EF4-FFF2-40B4-BE49-F238E27FC236}">
              <a16:creationId xmlns:a16="http://schemas.microsoft.com/office/drawing/2014/main" id="{F83A08D2-D4CD-4DD1-BC74-A9DEA0E73A05}"/>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66488</xdr:rowOff>
    </xdr:from>
    <xdr:to>
      <xdr:col>17</xdr:col>
      <xdr:colOff>484820</xdr:colOff>
      <xdr:row>23</xdr:row>
      <xdr:rowOff>279026</xdr:rowOff>
    </xdr:to>
    <xdr:sp macro="" textlink="">
      <xdr:nvSpPr>
        <xdr:cNvPr id="170" name="Text Box 23" hidden="1">
          <a:extLst>
            <a:ext uri="{FF2B5EF4-FFF2-40B4-BE49-F238E27FC236}">
              <a16:creationId xmlns:a16="http://schemas.microsoft.com/office/drawing/2014/main" id="{2143026F-D481-4B0F-92F2-6615B238F847}"/>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71" name="Text Box 22" hidden="1">
          <a:extLst>
            <a:ext uri="{FF2B5EF4-FFF2-40B4-BE49-F238E27FC236}">
              <a16:creationId xmlns:a16="http://schemas.microsoft.com/office/drawing/2014/main" id="{049CA03D-1327-40DE-9092-7CCFE5A590C2}"/>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72" name="Text Box 37" hidden="1">
          <a:extLst>
            <a:ext uri="{FF2B5EF4-FFF2-40B4-BE49-F238E27FC236}">
              <a16:creationId xmlns:a16="http://schemas.microsoft.com/office/drawing/2014/main" id="{D7153C76-AE1E-4D6A-B816-F8FB760C6471}"/>
            </a:ext>
          </a:extLst>
        </xdr:cNvPr>
        <xdr:cNvSpPr txBox="1">
          <a:spLocks noChangeArrowheads="1"/>
        </xdr:cNvSpPr>
      </xdr:nvSpPr>
      <xdr:spPr bwMode="auto">
        <a:xfrm>
          <a:off x="4241800" y="20230796"/>
          <a:ext cx="149299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126778</xdr:rowOff>
    </xdr:from>
    <xdr:to>
      <xdr:col>18</xdr:col>
      <xdr:colOff>351096</xdr:colOff>
      <xdr:row>65</xdr:row>
      <xdr:rowOff>163992</xdr:rowOff>
    </xdr:to>
    <xdr:sp macro="" textlink="">
      <xdr:nvSpPr>
        <xdr:cNvPr id="173" name="Text Box 38" hidden="1">
          <a:extLst>
            <a:ext uri="{FF2B5EF4-FFF2-40B4-BE49-F238E27FC236}">
              <a16:creationId xmlns:a16="http://schemas.microsoft.com/office/drawing/2014/main" id="{B7562AFE-2D7B-4C4B-A03B-852772ACCCD7}"/>
            </a:ext>
          </a:extLst>
        </xdr:cNvPr>
        <xdr:cNvSpPr txBox="1">
          <a:spLocks noChangeArrowheads="1"/>
        </xdr:cNvSpPr>
      </xdr:nvSpPr>
      <xdr:spPr bwMode="auto">
        <a:xfrm>
          <a:off x="188501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126778</xdr:rowOff>
    </xdr:from>
    <xdr:to>
      <xdr:col>21</xdr:col>
      <xdr:colOff>590155</xdr:colOff>
      <xdr:row>65</xdr:row>
      <xdr:rowOff>163992</xdr:rowOff>
    </xdr:to>
    <xdr:sp macro="" textlink="">
      <xdr:nvSpPr>
        <xdr:cNvPr id="174" name="Text Box 39" hidden="1">
          <a:extLst>
            <a:ext uri="{FF2B5EF4-FFF2-40B4-BE49-F238E27FC236}">
              <a16:creationId xmlns:a16="http://schemas.microsoft.com/office/drawing/2014/main" id="{E560B32E-EDEB-4044-825F-7CDAB8B1F291}"/>
            </a:ext>
          </a:extLst>
        </xdr:cNvPr>
        <xdr:cNvSpPr txBox="1">
          <a:spLocks noChangeArrowheads="1"/>
        </xdr:cNvSpPr>
      </xdr:nvSpPr>
      <xdr:spPr bwMode="auto">
        <a:xfrm>
          <a:off x="218727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126778</xdr:rowOff>
    </xdr:from>
    <xdr:to>
      <xdr:col>24</xdr:col>
      <xdr:colOff>829213</xdr:colOff>
      <xdr:row>65</xdr:row>
      <xdr:rowOff>163992</xdr:rowOff>
    </xdr:to>
    <xdr:sp macro="" textlink="">
      <xdr:nvSpPr>
        <xdr:cNvPr id="175" name="Text Box 40" hidden="1">
          <a:extLst>
            <a:ext uri="{FF2B5EF4-FFF2-40B4-BE49-F238E27FC236}">
              <a16:creationId xmlns:a16="http://schemas.microsoft.com/office/drawing/2014/main" id="{5186A126-FB94-4C56-B086-6DED7AB0E2EB}"/>
            </a:ext>
          </a:extLst>
        </xdr:cNvPr>
        <xdr:cNvSpPr txBox="1">
          <a:spLocks noChangeArrowheads="1"/>
        </xdr:cNvSpPr>
      </xdr:nvSpPr>
      <xdr:spPr bwMode="auto">
        <a:xfrm>
          <a:off x="248953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812794</xdr:colOff>
      <xdr:row>69</xdr:row>
      <xdr:rowOff>19541</xdr:rowOff>
    </xdr:from>
    <xdr:to>
      <xdr:col>7</xdr:col>
      <xdr:colOff>808660</xdr:colOff>
      <xdr:row>69</xdr:row>
      <xdr:rowOff>19541</xdr:rowOff>
    </xdr:to>
    <xdr:sp macro="" textlink="">
      <xdr:nvSpPr>
        <xdr:cNvPr id="176" name="Text Box 50" hidden="1">
          <a:extLst>
            <a:ext uri="{FF2B5EF4-FFF2-40B4-BE49-F238E27FC236}">
              <a16:creationId xmlns:a16="http://schemas.microsoft.com/office/drawing/2014/main" id="{28C16050-1E2C-484C-A452-F51FA93AC809}"/>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698104</xdr:colOff>
      <xdr:row>69</xdr:row>
      <xdr:rowOff>19541</xdr:rowOff>
    </xdr:from>
    <xdr:to>
      <xdr:col>10</xdr:col>
      <xdr:colOff>513954</xdr:colOff>
      <xdr:row>69</xdr:row>
      <xdr:rowOff>19541</xdr:rowOff>
    </xdr:to>
    <xdr:sp macro="" textlink="">
      <xdr:nvSpPr>
        <xdr:cNvPr id="177" name="Text Box 49" hidden="1">
          <a:extLst>
            <a:ext uri="{FF2B5EF4-FFF2-40B4-BE49-F238E27FC236}">
              <a16:creationId xmlns:a16="http://schemas.microsoft.com/office/drawing/2014/main" id="{B73F4AEA-FAEF-4A06-B16E-E73CFA35EF5E}"/>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353711</xdr:colOff>
      <xdr:row>28</xdr:row>
      <xdr:rowOff>26147</xdr:rowOff>
    </xdr:from>
    <xdr:to>
      <xdr:col>15</xdr:col>
      <xdr:colOff>752267</xdr:colOff>
      <xdr:row>31</xdr:row>
      <xdr:rowOff>153520</xdr:rowOff>
    </xdr:to>
    <xdr:sp macro="" textlink="">
      <xdr:nvSpPr>
        <xdr:cNvPr id="178" name="Text Box 48" hidden="1">
          <a:extLst>
            <a:ext uri="{FF2B5EF4-FFF2-40B4-BE49-F238E27FC236}">
              <a16:creationId xmlns:a16="http://schemas.microsoft.com/office/drawing/2014/main" id="{9D76AD83-17E6-4B10-9A7B-524931879C91}"/>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353711</xdr:colOff>
      <xdr:row>25</xdr:row>
      <xdr:rowOff>66115</xdr:rowOff>
    </xdr:from>
    <xdr:to>
      <xdr:col>15</xdr:col>
      <xdr:colOff>752267</xdr:colOff>
      <xdr:row>28</xdr:row>
      <xdr:rowOff>115047</xdr:rowOff>
    </xdr:to>
    <xdr:sp macro="" textlink="">
      <xdr:nvSpPr>
        <xdr:cNvPr id="179" name="Text Box 47" hidden="1">
          <a:extLst>
            <a:ext uri="{FF2B5EF4-FFF2-40B4-BE49-F238E27FC236}">
              <a16:creationId xmlns:a16="http://schemas.microsoft.com/office/drawing/2014/main" id="{8B9EF6C7-9EF8-4596-90F9-D385120E45C7}"/>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66488</xdr:rowOff>
    </xdr:from>
    <xdr:to>
      <xdr:col>17</xdr:col>
      <xdr:colOff>484820</xdr:colOff>
      <xdr:row>23</xdr:row>
      <xdr:rowOff>279026</xdr:rowOff>
    </xdr:to>
    <xdr:sp macro="" textlink="">
      <xdr:nvSpPr>
        <xdr:cNvPr id="180" name="Text Box 46" hidden="1">
          <a:extLst>
            <a:ext uri="{FF2B5EF4-FFF2-40B4-BE49-F238E27FC236}">
              <a16:creationId xmlns:a16="http://schemas.microsoft.com/office/drawing/2014/main" id="{B33A40B2-908D-4A86-A1F2-EFE964450AA3}"/>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81" name="Text Box 45" hidden="1">
          <a:extLst>
            <a:ext uri="{FF2B5EF4-FFF2-40B4-BE49-F238E27FC236}">
              <a16:creationId xmlns:a16="http://schemas.microsoft.com/office/drawing/2014/main" id="{34D7EAD1-6BFF-4A9A-9A1C-459267E21A1D}"/>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82" name="Text Box 44" hidden="1">
          <a:extLst>
            <a:ext uri="{FF2B5EF4-FFF2-40B4-BE49-F238E27FC236}">
              <a16:creationId xmlns:a16="http://schemas.microsoft.com/office/drawing/2014/main" id="{239E9272-6975-4243-9137-3EA508FD04EF}"/>
            </a:ext>
          </a:extLst>
        </xdr:cNvPr>
        <xdr:cNvSpPr txBox="1">
          <a:spLocks noChangeArrowheads="1"/>
        </xdr:cNvSpPr>
      </xdr:nvSpPr>
      <xdr:spPr bwMode="auto">
        <a:xfrm>
          <a:off x="4241800" y="20230796"/>
          <a:ext cx="1492993"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126778</xdr:rowOff>
    </xdr:from>
    <xdr:to>
      <xdr:col>18</xdr:col>
      <xdr:colOff>351096</xdr:colOff>
      <xdr:row>65</xdr:row>
      <xdr:rowOff>163992</xdr:rowOff>
    </xdr:to>
    <xdr:sp macro="" textlink="">
      <xdr:nvSpPr>
        <xdr:cNvPr id="183" name="Text Box 43" hidden="1">
          <a:extLst>
            <a:ext uri="{FF2B5EF4-FFF2-40B4-BE49-F238E27FC236}">
              <a16:creationId xmlns:a16="http://schemas.microsoft.com/office/drawing/2014/main" id="{30725E94-B03D-4BCC-A915-43303086878C}"/>
            </a:ext>
          </a:extLst>
        </xdr:cNvPr>
        <xdr:cNvSpPr txBox="1">
          <a:spLocks noChangeArrowheads="1"/>
        </xdr:cNvSpPr>
      </xdr:nvSpPr>
      <xdr:spPr bwMode="auto">
        <a:xfrm>
          <a:off x="188501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126778</xdr:rowOff>
    </xdr:from>
    <xdr:to>
      <xdr:col>21</xdr:col>
      <xdr:colOff>590155</xdr:colOff>
      <xdr:row>65</xdr:row>
      <xdr:rowOff>163992</xdr:rowOff>
    </xdr:to>
    <xdr:sp macro="" textlink="">
      <xdr:nvSpPr>
        <xdr:cNvPr id="184" name="Text Box 42" hidden="1">
          <a:extLst>
            <a:ext uri="{FF2B5EF4-FFF2-40B4-BE49-F238E27FC236}">
              <a16:creationId xmlns:a16="http://schemas.microsoft.com/office/drawing/2014/main" id="{FFC70C03-6667-4DDE-9527-78B47AC3D2D2}"/>
            </a:ext>
          </a:extLst>
        </xdr:cNvPr>
        <xdr:cNvSpPr txBox="1">
          <a:spLocks noChangeArrowheads="1"/>
        </xdr:cNvSpPr>
      </xdr:nvSpPr>
      <xdr:spPr bwMode="auto">
        <a:xfrm>
          <a:off x="218727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126778</xdr:rowOff>
    </xdr:from>
    <xdr:to>
      <xdr:col>24</xdr:col>
      <xdr:colOff>829213</xdr:colOff>
      <xdr:row>65</xdr:row>
      <xdr:rowOff>163992</xdr:rowOff>
    </xdr:to>
    <xdr:sp macro="" textlink="">
      <xdr:nvSpPr>
        <xdr:cNvPr id="185" name="Text Box 41" hidden="1">
          <a:extLst>
            <a:ext uri="{FF2B5EF4-FFF2-40B4-BE49-F238E27FC236}">
              <a16:creationId xmlns:a16="http://schemas.microsoft.com/office/drawing/2014/main" id="{728F141E-8167-449D-97A8-70DAD1D0205E}"/>
            </a:ext>
          </a:extLst>
        </xdr:cNvPr>
        <xdr:cNvSpPr txBox="1">
          <a:spLocks noChangeArrowheads="1"/>
        </xdr:cNvSpPr>
      </xdr:nvSpPr>
      <xdr:spPr bwMode="auto">
        <a:xfrm>
          <a:off x="248953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629375</xdr:colOff>
      <xdr:row>15</xdr:row>
      <xdr:rowOff>98238</xdr:rowOff>
    </xdr:from>
    <xdr:to>
      <xdr:col>20</xdr:col>
      <xdr:colOff>64599</xdr:colOff>
      <xdr:row>19</xdr:row>
      <xdr:rowOff>28388</xdr:rowOff>
    </xdr:to>
    <xdr:sp macro="" textlink="">
      <xdr:nvSpPr>
        <xdr:cNvPr id="186" name="Text Box 51" hidden="1">
          <a:extLst>
            <a:ext uri="{FF2B5EF4-FFF2-40B4-BE49-F238E27FC236}">
              <a16:creationId xmlns:a16="http://schemas.microsoft.com/office/drawing/2014/main" id="{0408B566-513D-41CB-BC7A-06723D05D61C}"/>
            </a:ext>
          </a:extLst>
        </xdr:cNvPr>
        <xdr:cNvSpPr txBox="1">
          <a:spLocks noChangeArrowheads="1"/>
        </xdr:cNvSpPr>
      </xdr:nvSpPr>
      <xdr:spPr bwMode="auto">
        <a:xfrm>
          <a:off x="20418590" y="2038350"/>
          <a:ext cx="12954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793002</xdr:colOff>
      <xdr:row>100</xdr:row>
      <xdr:rowOff>67609</xdr:rowOff>
    </xdr:from>
    <xdr:to>
      <xdr:col>7</xdr:col>
      <xdr:colOff>810186</xdr:colOff>
      <xdr:row>100</xdr:row>
      <xdr:rowOff>67609</xdr:rowOff>
    </xdr:to>
    <xdr:sp macro="" textlink="">
      <xdr:nvSpPr>
        <xdr:cNvPr id="187" name="Text Box 11" hidden="1">
          <a:extLst>
            <a:ext uri="{FF2B5EF4-FFF2-40B4-BE49-F238E27FC236}">
              <a16:creationId xmlns:a16="http://schemas.microsoft.com/office/drawing/2014/main" id="{315C7795-E6C1-472B-B7FF-FBDACBAFA72A}"/>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675714</xdr:colOff>
      <xdr:row>100</xdr:row>
      <xdr:rowOff>67609</xdr:rowOff>
    </xdr:from>
    <xdr:to>
      <xdr:col>10</xdr:col>
      <xdr:colOff>504264</xdr:colOff>
      <xdr:row>100</xdr:row>
      <xdr:rowOff>67609</xdr:rowOff>
    </xdr:to>
    <xdr:sp macro="" textlink="">
      <xdr:nvSpPr>
        <xdr:cNvPr id="188" name="Text Box 10" hidden="1">
          <a:extLst>
            <a:ext uri="{FF2B5EF4-FFF2-40B4-BE49-F238E27FC236}">
              <a16:creationId xmlns:a16="http://schemas.microsoft.com/office/drawing/2014/main" id="{60DB76B6-10EC-4883-B17C-9CA325F81BEB}"/>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26147</xdr:rowOff>
    </xdr:from>
    <xdr:to>
      <xdr:col>15</xdr:col>
      <xdr:colOff>742577</xdr:colOff>
      <xdr:row>31</xdr:row>
      <xdr:rowOff>153520</xdr:rowOff>
    </xdr:to>
    <xdr:sp macro="" textlink="">
      <xdr:nvSpPr>
        <xdr:cNvPr id="189" name="Text Box 9" hidden="1">
          <a:extLst>
            <a:ext uri="{FF2B5EF4-FFF2-40B4-BE49-F238E27FC236}">
              <a16:creationId xmlns:a16="http://schemas.microsoft.com/office/drawing/2014/main" id="{330119AF-D21B-41E1-903E-D2B5643DAEC8}"/>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66115</xdr:rowOff>
    </xdr:from>
    <xdr:to>
      <xdr:col>15</xdr:col>
      <xdr:colOff>742577</xdr:colOff>
      <xdr:row>28</xdr:row>
      <xdr:rowOff>115047</xdr:rowOff>
    </xdr:to>
    <xdr:sp macro="" textlink="">
      <xdr:nvSpPr>
        <xdr:cNvPr id="190" name="Text Box 8" hidden="1">
          <a:extLst>
            <a:ext uri="{FF2B5EF4-FFF2-40B4-BE49-F238E27FC236}">
              <a16:creationId xmlns:a16="http://schemas.microsoft.com/office/drawing/2014/main" id="{F8080779-78C3-4CA4-A23E-1569D2EA0124}"/>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66488</xdr:rowOff>
    </xdr:from>
    <xdr:to>
      <xdr:col>17</xdr:col>
      <xdr:colOff>475130</xdr:colOff>
      <xdr:row>23</xdr:row>
      <xdr:rowOff>279026</xdr:rowOff>
    </xdr:to>
    <xdr:sp macro="" textlink="">
      <xdr:nvSpPr>
        <xdr:cNvPr id="191" name="Text Box 7" hidden="1">
          <a:extLst>
            <a:ext uri="{FF2B5EF4-FFF2-40B4-BE49-F238E27FC236}">
              <a16:creationId xmlns:a16="http://schemas.microsoft.com/office/drawing/2014/main" id="{9B1F69C5-B1DC-4009-9BAE-47CA863D4C0E}"/>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192" name="Text Box 6" hidden="1">
          <a:extLst>
            <a:ext uri="{FF2B5EF4-FFF2-40B4-BE49-F238E27FC236}">
              <a16:creationId xmlns:a16="http://schemas.microsoft.com/office/drawing/2014/main" id="{D338E343-083A-4126-91E9-D9858D4C0A22}"/>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174</xdr:row>
      <xdr:rowOff>6350</xdr:rowOff>
    </xdr:from>
    <xdr:to>
      <xdr:col>1</xdr:col>
      <xdr:colOff>4724400</xdr:colOff>
      <xdr:row>174</xdr:row>
      <xdr:rowOff>30629</xdr:rowOff>
    </xdr:to>
    <xdr:sp macro="" textlink="">
      <xdr:nvSpPr>
        <xdr:cNvPr id="193" name="Text Box 5" hidden="1">
          <a:extLst>
            <a:ext uri="{FF2B5EF4-FFF2-40B4-BE49-F238E27FC236}">
              <a16:creationId xmlns:a16="http://schemas.microsoft.com/office/drawing/2014/main" id="{F48F2BBF-6FFC-48A4-95C8-48D2A30E4DBC}"/>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194" name="Text Box 4" hidden="1">
          <a:extLst>
            <a:ext uri="{FF2B5EF4-FFF2-40B4-BE49-F238E27FC236}">
              <a16:creationId xmlns:a16="http://schemas.microsoft.com/office/drawing/2014/main" id="{4739DDF3-B867-498A-99C4-F3FF6F52107D}"/>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195" name="Text Box 3" hidden="1">
          <a:extLst>
            <a:ext uri="{FF2B5EF4-FFF2-40B4-BE49-F238E27FC236}">
              <a16:creationId xmlns:a16="http://schemas.microsoft.com/office/drawing/2014/main" id="{3DA9007A-AC5B-4CB7-B345-C93B45D8835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196" name="Text Box 2" hidden="1">
          <a:extLst>
            <a:ext uri="{FF2B5EF4-FFF2-40B4-BE49-F238E27FC236}">
              <a16:creationId xmlns:a16="http://schemas.microsoft.com/office/drawing/2014/main" id="{D0BF4F1A-C285-4281-B5E9-0AC2B6E995B7}"/>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197" name="Text Box 1" hidden="1">
          <a:extLst>
            <a:ext uri="{FF2B5EF4-FFF2-40B4-BE49-F238E27FC236}">
              <a16:creationId xmlns:a16="http://schemas.microsoft.com/office/drawing/2014/main" id="{670875FA-265B-4BBB-9E69-8EDA4D454061}"/>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198" name="Text Box 12" hidden="1">
          <a:extLst>
            <a:ext uri="{FF2B5EF4-FFF2-40B4-BE49-F238E27FC236}">
              <a16:creationId xmlns:a16="http://schemas.microsoft.com/office/drawing/2014/main" id="{2DBE2BAC-AE05-42B6-8DE4-E0A11C706E43}"/>
            </a:ext>
          </a:extLst>
        </xdr:cNvPr>
        <xdr:cNvSpPr txBox="1">
          <a:spLocks noChangeArrowheads="1"/>
        </xdr:cNvSpPr>
      </xdr:nvSpPr>
      <xdr:spPr bwMode="auto">
        <a:xfrm>
          <a:off x="4984750" y="11734800"/>
          <a:ext cx="1428750" cy="77955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199" name="Text Box 25" hidden="1">
          <a:extLst>
            <a:ext uri="{FF2B5EF4-FFF2-40B4-BE49-F238E27FC236}">
              <a16:creationId xmlns:a16="http://schemas.microsoft.com/office/drawing/2014/main" id="{5F155865-369F-4A2D-A73A-98843D4F898E}"/>
            </a:ext>
          </a:extLst>
        </xdr:cNvPr>
        <xdr:cNvSpPr txBox="1">
          <a:spLocks noChangeArrowheads="1"/>
        </xdr:cNvSpPr>
      </xdr:nvSpPr>
      <xdr:spPr bwMode="auto">
        <a:xfrm>
          <a:off x="196342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00" name="Text Box 26" hidden="1">
          <a:extLst>
            <a:ext uri="{FF2B5EF4-FFF2-40B4-BE49-F238E27FC236}">
              <a16:creationId xmlns:a16="http://schemas.microsoft.com/office/drawing/2014/main" id="{3A7A2A9F-80DB-4ABB-81D9-28AEF0921206}"/>
            </a:ext>
          </a:extLst>
        </xdr:cNvPr>
        <xdr:cNvSpPr txBox="1">
          <a:spLocks noChangeArrowheads="1"/>
        </xdr:cNvSpPr>
      </xdr:nvSpPr>
      <xdr:spPr bwMode="auto">
        <a:xfrm>
          <a:off x="226568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01" name="Text Box 27" hidden="1">
          <a:extLst>
            <a:ext uri="{FF2B5EF4-FFF2-40B4-BE49-F238E27FC236}">
              <a16:creationId xmlns:a16="http://schemas.microsoft.com/office/drawing/2014/main" id="{DACBADAF-A16C-4251-8C9E-98DB0FAB5093}"/>
            </a:ext>
          </a:extLst>
        </xdr:cNvPr>
        <xdr:cNvSpPr txBox="1">
          <a:spLocks noChangeArrowheads="1"/>
        </xdr:cNvSpPr>
      </xdr:nvSpPr>
      <xdr:spPr bwMode="auto">
        <a:xfrm>
          <a:off x="256794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66115</xdr:rowOff>
    </xdr:from>
    <xdr:to>
      <xdr:col>19</xdr:col>
      <xdr:colOff>886012</xdr:colOff>
      <xdr:row>28</xdr:row>
      <xdr:rowOff>45197</xdr:rowOff>
    </xdr:to>
    <xdr:sp macro="" textlink="">
      <xdr:nvSpPr>
        <xdr:cNvPr id="202" name="Text Box 28" hidden="1">
          <a:extLst>
            <a:ext uri="{FF2B5EF4-FFF2-40B4-BE49-F238E27FC236}">
              <a16:creationId xmlns:a16="http://schemas.microsoft.com/office/drawing/2014/main" id="{7255F18B-E981-47AD-BA15-33E591767ABD}"/>
            </a:ext>
          </a:extLst>
        </xdr:cNvPr>
        <xdr:cNvSpPr txBox="1">
          <a:spLocks noChangeArrowheads="1"/>
        </xdr:cNvSpPr>
      </xdr:nvSpPr>
      <xdr:spPr bwMode="auto">
        <a:xfrm>
          <a:off x="20351750" y="4563036"/>
          <a:ext cx="1250950" cy="7705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793002</xdr:colOff>
      <xdr:row>100</xdr:row>
      <xdr:rowOff>67609</xdr:rowOff>
    </xdr:from>
    <xdr:to>
      <xdr:col>7</xdr:col>
      <xdr:colOff>810186</xdr:colOff>
      <xdr:row>100</xdr:row>
      <xdr:rowOff>67609</xdr:rowOff>
    </xdr:to>
    <xdr:sp macro="" textlink="">
      <xdr:nvSpPr>
        <xdr:cNvPr id="203" name="Text Box 44" hidden="1">
          <a:extLst>
            <a:ext uri="{FF2B5EF4-FFF2-40B4-BE49-F238E27FC236}">
              <a16:creationId xmlns:a16="http://schemas.microsoft.com/office/drawing/2014/main" id="{D0626D30-E301-4495-ABB6-192080689A17}"/>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675714</xdr:colOff>
      <xdr:row>100</xdr:row>
      <xdr:rowOff>67609</xdr:rowOff>
    </xdr:from>
    <xdr:to>
      <xdr:col>10</xdr:col>
      <xdr:colOff>504264</xdr:colOff>
      <xdr:row>100</xdr:row>
      <xdr:rowOff>67609</xdr:rowOff>
    </xdr:to>
    <xdr:sp macro="" textlink="">
      <xdr:nvSpPr>
        <xdr:cNvPr id="204" name="Text Box 43" hidden="1">
          <a:extLst>
            <a:ext uri="{FF2B5EF4-FFF2-40B4-BE49-F238E27FC236}">
              <a16:creationId xmlns:a16="http://schemas.microsoft.com/office/drawing/2014/main" id="{944672EB-32D9-453F-9834-E13327DEF535}"/>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26147</xdr:rowOff>
    </xdr:from>
    <xdr:to>
      <xdr:col>15</xdr:col>
      <xdr:colOff>742577</xdr:colOff>
      <xdr:row>31</xdr:row>
      <xdr:rowOff>153520</xdr:rowOff>
    </xdr:to>
    <xdr:sp macro="" textlink="">
      <xdr:nvSpPr>
        <xdr:cNvPr id="205" name="Text Box 42" hidden="1">
          <a:extLst>
            <a:ext uri="{FF2B5EF4-FFF2-40B4-BE49-F238E27FC236}">
              <a16:creationId xmlns:a16="http://schemas.microsoft.com/office/drawing/2014/main" id="{1816ED6A-F2DB-4054-A3BF-491E7DD8C2CD}"/>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66115</xdr:rowOff>
    </xdr:from>
    <xdr:to>
      <xdr:col>15</xdr:col>
      <xdr:colOff>742577</xdr:colOff>
      <xdr:row>28</xdr:row>
      <xdr:rowOff>115047</xdr:rowOff>
    </xdr:to>
    <xdr:sp macro="" textlink="">
      <xdr:nvSpPr>
        <xdr:cNvPr id="206" name="Text Box 41" hidden="1">
          <a:extLst>
            <a:ext uri="{FF2B5EF4-FFF2-40B4-BE49-F238E27FC236}">
              <a16:creationId xmlns:a16="http://schemas.microsoft.com/office/drawing/2014/main" id="{B1BC53A6-212D-4F4B-BC52-DDD55697EE9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66488</xdr:rowOff>
    </xdr:from>
    <xdr:to>
      <xdr:col>17</xdr:col>
      <xdr:colOff>475130</xdr:colOff>
      <xdr:row>23</xdr:row>
      <xdr:rowOff>279026</xdr:rowOff>
    </xdr:to>
    <xdr:sp macro="" textlink="">
      <xdr:nvSpPr>
        <xdr:cNvPr id="207" name="Text Box 40" hidden="1">
          <a:extLst>
            <a:ext uri="{FF2B5EF4-FFF2-40B4-BE49-F238E27FC236}">
              <a16:creationId xmlns:a16="http://schemas.microsoft.com/office/drawing/2014/main" id="{D329CA19-9458-4AF6-9AAC-C789A5E2E61F}"/>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08" name="Text Box 39" hidden="1">
          <a:extLst>
            <a:ext uri="{FF2B5EF4-FFF2-40B4-BE49-F238E27FC236}">
              <a16:creationId xmlns:a16="http://schemas.microsoft.com/office/drawing/2014/main" id="{89250C48-EE30-4134-A4DA-6B7649173D40}"/>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174</xdr:row>
      <xdr:rowOff>6350</xdr:rowOff>
    </xdr:from>
    <xdr:to>
      <xdr:col>1</xdr:col>
      <xdr:colOff>4724400</xdr:colOff>
      <xdr:row>174</xdr:row>
      <xdr:rowOff>30629</xdr:rowOff>
    </xdr:to>
    <xdr:sp macro="" textlink="">
      <xdr:nvSpPr>
        <xdr:cNvPr id="209" name="Text Box 38" hidden="1">
          <a:extLst>
            <a:ext uri="{FF2B5EF4-FFF2-40B4-BE49-F238E27FC236}">
              <a16:creationId xmlns:a16="http://schemas.microsoft.com/office/drawing/2014/main" id="{B5593585-E86F-44F1-A866-5692CE3548BD}"/>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10" name="Text Box 37" hidden="1">
          <a:extLst>
            <a:ext uri="{FF2B5EF4-FFF2-40B4-BE49-F238E27FC236}">
              <a16:creationId xmlns:a16="http://schemas.microsoft.com/office/drawing/2014/main" id="{B4862B6F-0BFF-4522-816C-2E00AFF137FA}"/>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11" name="Text Box 36" hidden="1">
          <a:extLst>
            <a:ext uri="{FF2B5EF4-FFF2-40B4-BE49-F238E27FC236}">
              <a16:creationId xmlns:a16="http://schemas.microsoft.com/office/drawing/2014/main" id="{1A626188-3053-488D-B402-6381B1BAB19B}"/>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12" name="Text Box 35" hidden="1">
          <a:extLst>
            <a:ext uri="{FF2B5EF4-FFF2-40B4-BE49-F238E27FC236}">
              <a16:creationId xmlns:a16="http://schemas.microsoft.com/office/drawing/2014/main" id="{7BC7A37F-74AD-4930-8CBE-0A9E105A5FED}"/>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13" name="Text Box 34" hidden="1">
          <a:extLst>
            <a:ext uri="{FF2B5EF4-FFF2-40B4-BE49-F238E27FC236}">
              <a16:creationId xmlns:a16="http://schemas.microsoft.com/office/drawing/2014/main" id="{D288E8B2-17F1-41AA-B3B3-374C2616AB6B}"/>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14" name="Text Box 33" hidden="1">
          <a:extLst>
            <a:ext uri="{FF2B5EF4-FFF2-40B4-BE49-F238E27FC236}">
              <a16:creationId xmlns:a16="http://schemas.microsoft.com/office/drawing/2014/main" id="{BC13EF71-F402-4D26-8187-8F539D195E7F}"/>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15" name="Text Box 32" hidden="1">
          <a:extLst>
            <a:ext uri="{FF2B5EF4-FFF2-40B4-BE49-F238E27FC236}">
              <a16:creationId xmlns:a16="http://schemas.microsoft.com/office/drawing/2014/main" id="{A16D102F-551E-4C11-A790-9638EA3FF6A2}"/>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16" name="Text Box 31" hidden="1">
          <a:extLst>
            <a:ext uri="{FF2B5EF4-FFF2-40B4-BE49-F238E27FC236}">
              <a16:creationId xmlns:a16="http://schemas.microsoft.com/office/drawing/2014/main" id="{80BBEC1B-6DA8-4470-9928-54E481068EC1}"/>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17" name="Text Box 30" hidden="1">
          <a:extLst>
            <a:ext uri="{FF2B5EF4-FFF2-40B4-BE49-F238E27FC236}">
              <a16:creationId xmlns:a16="http://schemas.microsoft.com/office/drawing/2014/main" id="{80C0C5D3-CD75-4226-95E4-E5A93F14FE69}"/>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66115</xdr:rowOff>
    </xdr:from>
    <xdr:to>
      <xdr:col>19</xdr:col>
      <xdr:colOff>886012</xdr:colOff>
      <xdr:row>28</xdr:row>
      <xdr:rowOff>26147</xdr:rowOff>
    </xdr:to>
    <xdr:sp macro="" textlink="">
      <xdr:nvSpPr>
        <xdr:cNvPr id="218" name="Text Box 29" hidden="1">
          <a:extLst>
            <a:ext uri="{FF2B5EF4-FFF2-40B4-BE49-F238E27FC236}">
              <a16:creationId xmlns:a16="http://schemas.microsoft.com/office/drawing/2014/main" id="{6C2E1603-A2AC-42D9-A5D9-2D141DF7D298}"/>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793002</xdr:colOff>
      <xdr:row>100</xdr:row>
      <xdr:rowOff>67609</xdr:rowOff>
    </xdr:from>
    <xdr:to>
      <xdr:col>7</xdr:col>
      <xdr:colOff>810186</xdr:colOff>
      <xdr:row>100</xdr:row>
      <xdr:rowOff>67609</xdr:rowOff>
    </xdr:to>
    <xdr:sp macro="" textlink="">
      <xdr:nvSpPr>
        <xdr:cNvPr id="219" name="Text Box 60" hidden="1">
          <a:extLst>
            <a:ext uri="{FF2B5EF4-FFF2-40B4-BE49-F238E27FC236}">
              <a16:creationId xmlns:a16="http://schemas.microsoft.com/office/drawing/2014/main" id="{6A980248-1D12-467A-9265-6E3C01AA2285}"/>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675714</xdr:colOff>
      <xdr:row>100</xdr:row>
      <xdr:rowOff>67609</xdr:rowOff>
    </xdr:from>
    <xdr:to>
      <xdr:col>10</xdr:col>
      <xdr:colOff>504264</xdr:colOff>
      <xdr:row>100</xdr:row>
      <xdr:rowOff>67609</xdr:rowOff>
    </xdr:to>
    <xdr:sp macro="" textlink="">
      <xdr:nvSpPr>
        <xdr:cNvPr id="220" name="Text Box 59" hidden="1">
          <a:extLst>
            <a:ext uri="{FF2B5EF4-FFF2-40B4-BE49-F238E27FC236}">
              <a16:creationId xmlns:a16="http://schemas.microsoft.com/office/drawing/2014/main" id="{F1EA1CC1-4867-451D-BA6B-999D26EA6426}"/>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26147</xdr:rowOff>
    </xdr:from>
    <xdr:to>
      <xdr:col>15</xdr:col>
      <xdr:colOff>742577</xdr:colOff>
      <xdr:row>31</xdr:row>
      <xdr:rowOff>153520</xdr:rowOff>
    </xdr:to>
    <xdr:sp macro="" textlink="">
      <xdr:nvSpPr>
        <xdr:cNvPr id="221" name="Text Box 58" hidden="1">
          <a:extLst>
            <a:ext uri="{FF2B5EF4-FFF2-40B4-BE49-F238E27FC236}">
              <a16:creationId xmlns:a16="http://schemas.microsoft.com/office/drawing/2014/main" id="{7DB3C464-14A9-4A2D-AC66-88C7C2BBC559}"/>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66115</xdr:rowOff>
    </xdr:from>
    <xdr:to>
      <xdr:col>15</xdr:col>
      <xdr:colOff>742577</xdr:colOff>
      <xdr:row>28</xdr:row>
      <xdr:rowOff>115047</xdr:rowOff>
    </xdr:to>
    <xdr:sp macro="" textlink="">
      <xdr:nvSpPr>
        <xdr:cNvPr id="222" name="Text Box 57" hidden="1">
          <a:extLst>
            <a:ext uri="{FF2B5EF4-FFF2-40B4-BE49-F238E27FC236}">
              <a16:creationId xmlns:a16="http://schemas.microsoft.com/office/drawing/2014/main" id="{820D90C3-39A7-4D43-8E16-B6F93602662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66488</xdr:rowOff>
    </xdr:from>
    <xdr:to>
      <xdr:col>17</xdr:col>
      <xdr:colOff>475130</xdr:colOff>
      <xdr:row>23</xdr:row>
      <xdr:rowOff>279026</xdr:rowOff>
    </xdr:to>
    <xdr:sp macro="" textlink="">
      <xdr:nvSpPr>
        <xdr:cNvPr id="223" name="Text Box 56" hidden="1">
          <a:extLst>
            <a:ext uri="{FF2B5EF4-FFF2-40B4-BE49-F238E27FC236}">
              <a16:creationId xmlns:a16="http://schemas.microsoft.com/office/drawing/2014/main" id="{AA584057-DC5D-44F3-ADF1-26D0772000C5}"/>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24" name="Text Box 55" hidden="1">
          <a:extLst>
            <a:ext uri="{FF2B5EF4-FFF2-40B4-BE49-F238E27FC236}">
              <a16:creationId xmlns:a16="http://schemas.microsoft.com/office/drawing/2014/main" id="{FAC049E7-B18E-4705-AFBB-F025E00A64C4}"/>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174</xdr:row>
      <xdr:rowOff>6350</xdr:rowOff>
    </xdr:from>
    <xdr:to>
      <xdr:col>1</xdr:col>
      <xdr:colOff>4724400</xdr:colOff>
      <xdr:row>174</xdr:row>
      <xdr:rowOff>30629</xdr:rowOff>
    </xdr:to>
    <xdr:sp macro="" textlink="">
      <xdr:nvSpPr>
        <xdr:cNvPr id="225" name="Text Box 54" hidden="1">
          <a:extLst>
            <a:ext uri="{FF2B5EF4-FFF2-40B4-BE49-F238E27FC236}">
              <a16:creationId xmlns:a16="http://schemas.microsoft.com/office/drawing/2014/main" id="{DFF73731-3E3B-4B17-BF6F-FC8E7C052338}"/>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26" name="Text Box 53" hidden="1">
          <a:extLst>
            <a:ext uri="{FF2B5EF4-FFF2-40B4-BE49-F238E27FC236}">
              <a16:creationId xmlns:a16="http://schemas.microsoft.com/office/drawing/2014/main" id="{3B14A920-A4D1-4082-9959-E9C37CE7A62B}"/>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27" name="Text Box 52" hidden="1">
          <a:extLst>
            <a:ext uri="{FF2B5EF4-FFF2-40B4-BE49-F238E27FC236}">
              <a16:creationId xmlns:a16="http://schemas.microsoft.com/office/drawing/2014/main" id="{B3486FAA-A258-48FC-8611-2B6E93DAF1C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28" name="Text Box 51" hidden="1">
          <a:extLst>
            <a:ext uri="{FF2B5EF4-FFF2-40B4-BE49-F238E27FC236}">
              <a16:creationId xmlns:a16="http://schemas.microsoft.com/office/drawing/2014/main" id="{DF976546-8629-4BEE-BC8E-A829410092CA}"/>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29" name="Text Box 50" hidden="1">
          <a:extLst>
            <a:ext uri="{FF2B5EF4-FFF2-40B4-BE49-F238E27FC236}">
              <a16:creationId xmlns:a16="http://schemas.microsoft.com/office/drawing/2014/main" id="{D69A9207-9428-475A-90C5-75C27D94AD04}"/>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30" name="Text Box 49" hidden="1">
          <a:extLst>
            <a:ext uri="{FF2B5EF4-FFF2-40B4-BE49-F238E27FC236}">
              <a16:creationId xmlns:a16="http://schemas.microsoft.com/office/drawing/2014/main" id="{F6DB6BA8-9DAF-49E8-AFD6-848032BF089D}"/>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31" name="Text Box 48" hidden="1">
          <a:extLst>
            <a:ext uri="{FF2B5EF4-FFF2-40B4-BE49-F238E27FC236}">
              <a16:creationId xmlns:a16="http://schemas.microsoft.com/office/drawing/2014/main" id="{9CA5EEC1-D9FF-49CC-AFD7-F9B21E401185}"/>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32" name="Text Box 47" hidden="1">
          <a:extLst>
            <a:ext uri="{FF2B5EF4-FFF2-40B4-BE49-F238E27FC236}">
              <a16:creationId xmlns:a16="http://schemas.microsoft.com/office/drawing/2014/main" id="{3F28E797-EEDC-4D4D-9107-80BC6E8A4A28}"/>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33" name="Text Box 46" hidden="1">
          <a:extLst>
            <a:ext uri="{FF2B5EF4-FFF2-40B4-BE49-F238E27FC236}">
              <a16:creationId xmlns:a16="http://schemas.microsoft.com/office/drawing/2014/main" id="{92258867-CE14-4AA9-8901-00163741241A}"/>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66115</xdr:rowOff>
    </xdr:from>
    <xdr:to>
      <xdr:col>19</xdr:col>
      <xdr:colOff>886012</xdr:colOff>
      <xdr:row>28</xdr:row>
      <xdr:rowOff>26147</xdr:rowOff>
    </xdr:to>
    <xdr:sp macro="" textlink="">
      <xdr:nvSpPr>
        <xdr:cNvPr id="234" name="Text Box 45" hidden="1">
          <a:extLst>
            <a:ext uri="{FF2B5EF4-FFF2-40B4-BE49-F238E27FC236}">
              <a16:creationId xmlns:a16="http://schemas.microsoft.com/office/drawing/2014/main" id="{A6D2E36A-E0CD-47CB-A071-902F423E8190}"/>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xdr:from>
      <xdr:col>4</xdr:col>
      <xdr:colOff>59765</xdr:colOff>
      <xdr:row>96</xdr:row>
      <xdr:rowOff>2989</xdr:rowOff>
    </xdr:from>
    <xdr:to>
      <xdr:col>9</xdr:col>
      <xdr:colOff>702236</xdr:colOff>
      <xdr:row>104</xdr:row>
      <xdr:rowOff>191247</xdr:rowOff>
    </xdr:to>
    <xdr:graphicFrame macro="">
      <xdr:nvGraphicFramePr>
        <xdr:cNvPr id="235" name="Chart 234">
          <a:extLst>
            <a:ext uri="{FF2B5EF4-FFF2-40B4-BE49-F238E27FC236}">
              <a16:creationId xmlns:a16="http://schemas.microsoft.com/office/drawing/2014/main" id="{FA25A0F1-D784-4750-9714-6FD725E88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57377" name="Text Box 1" hidden="1">
          <a:extLst>
            <a:ext uri="{FF2B5EF4-FFF2-40B4-BE49-F238E27FC236}">
              <a16:creationId xmlns:a16="http://schemas.microsoft.com/office/drawing/2014/main" id="{7CFD5789-12FA-20A1-A45F-BA1265054393}"/>
            </a:ext>
          </a:extLst>
        </xdr:cNvPr>
        <xdr:cNvSpPr txBox="1">
          <a:spLocks noChangeArrowheads="1"/>
        </xdr:cNvSpPr>
      </xdr:nvSpPr>
      <xdr:spPr bwMode="auto">
        <a:xfrm>
          <a:off x="2110105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57378" name="Text Box 2" hidden="1">
          <a:extLst>
            <a:ext uri="{FF2B5EF4-FFF2-40B4-BE49-F238E27FC236}">
              <a16:creationId xmlns:a16="http://schemas.microsoft.com/office/drawing/2014/main" id="{0EBCD07A-6269-F838-7BC2-52EC748E7E52}"/>
            </a:ext>
          </a:extLst>
        </xdr:cNvPr>
        <xdr:cNvSpPr txBox="1">
          <a:spLocks noChangeArrowheads="1"/>
        </xdr:cNvSpPr>
      </xdr:nvSpPr>
      <xdr:spPr bwMode="auto">
        <a:xfrm>
          <a:off x="1958975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57379" name="Text Box 3" hidden="1">
          <a:extLst>
            <a:ext uri="{FF2B5EF4-FFF2-40B4-BE49-F238E27FC236}">
              <a16:creationId xmlns:a16="http://schemas.microsoft.com/office/drawing/2014/main" id="{AB071B14-7C33-AB72-2CF7-B2D463FA7DAF}"/>
            </a:ext>
          </a:extLst>
        </xdr:cNvPr>
        <xdr:cNvSpPr txBox="1">
          <a:spLocks noChangeArrowheads="1"/>
        </xdr:cNvSpPr>
      </xdr:nvSpPr>
      <xdr:spPr bwMode="auto">
        <a:xfrm>
          <a:off x="2185670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57380" name="Text Box 4" hidden="1">
          <a:extLst>
            <a:ext uri="{FF2B5EF4-FFF2-40B4-BE49-F238E27FC236}">
              <a16:creationId xmlns:a16="http://schemas.microsoft.com/office/drawing/2014/main" id="{736C8763-E866-20F5-C6F9-EC59E3AFF830}"/>
            </a:ext>
          </a:extLst>
        </xdr:cNvPr>
        <xdr:cNvSpPr txBox="1">
          <a:spLocks noChangeArrowheads="1"/>
        </xdr:cNvSpPr>
      </xdr:nvSpPr>
      <xdr:spPr bwMode="auto">
        <a:xfrm>
          <a:off x="188341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57381" name="Text Box 5" hidden="1">
          <a:extLst>
            <a:ext uri="{FF2B5EF4-FFF2-40B4-BE49-F238E27FC236}">
              <a16:creationId xmlns:a16="http://schemas.microsoft.com/office/drawing/2014/main" id="{5126F1D3-4566-96CB-8E5A-7AC14968BC81}"/>
            </a:ext>
          </a:extLst>
        </xdr:cNvPr>
        <xdr:cNvSpPr txBox="1">
          <a:spLocks noChangeArrowheads="1"/>
        </xdr:cNvSpPr>
      </xdr:nvSpPr>
      <xdr:spPr bwMode="auto">
        <a:xfrm>
          <a:off x="203454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57382" name="Text Box 6" hidden="1">
          <a:extLst>
            <a:ext uri="{FF2B5EF4-FFF2-40B4-BE49-F238E27FC236}">
              <a16:creationId xmlns:a16="http://schemas.microsoft.com/office/drawing/2014/main" id="{4E4EEA33-A300-5815-BB77-A915F4AD2B70}"/>
            </a:ext>
          </a:extLst>
        </xdr:cNvPr>
        <xdr:cNvSpPr txBox="1">
          <a:spLocks noChangeArrowheads="1"/>
        </xdr:cNvSpPr>
      </xdr:nvSpPr>
      <xdr:spPr bwMode="auto">
        <a:xfrm>
          <a:off x="1883410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57383" name="Text Box 7" hidden="1">
          <a:extLst>
            <a:ext uri="{FF2B5EF4-FFF2-40B4-BE49-F238E27FC236}">
              <a16:creationId xmlns:a16="http://schemas.microsoft.com/office/drawing/2014/main" id="{FA8DA20D-2F15-D224-4E87-2631F627C58D}"/>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57384" name="Text Box 8" hidden="1">
          <a:extLst>
            <a:ext uri="{FF2B5EF4-FFF2-40B4-BE49-F238E27FC236}">
              <a16:creationId xmlns:a16="http://schemas.microsoft.com/office/drawing/2014/main" id="{499732DE-8457-24E0-1F3F-699888B4DB8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57385" name="Text Box 9" hidden="1">
          <a:extLst>
            <a:ext uri="{FF2B5EF4-FFF2-40B4-BE49-F238E27FC236}">
              <a16:creationId xmlns:a16="http://schemas.microsoft.com/office/drawing/2014/main" id="{1826EC43-CCF9-3438-E2C9-FF6505EA4DE6}"/>
            </a:ext>
          </a:extLst>
        </xdr:cNvPr>
        <xdr:cNvSpPr txBox="1">
          <a:spLocks noChangeArrowheads="1"/>
        </xdr:cNvSpPr>
      </xdr:nvSpPr>
      <xdr:spPr bwMode="auto">
        <a:xfrm>
          <a:off x="2185670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57386" name="Text Box 10" hidden="1">
          <a:extLst>
            <a:ext uri="{FF2B5EF4-FFF2-40B4-BE49-F238E27FC236}">
              <a16:creationId xmlns:a16="http://schemas.microsoft.com/office/drawing/2014/main" id="{C133CD44-5602-A2EC-3924-6895BD7DE8F5}"/>
            </a:ext>
          </a:extLst>
        </xdr:cNvPr>
        <xdr:cNvSpPr txBox="1">
          <a:spLocks noChangeArrowheads="1"/>
        </xdr:cNvSpPr>
      </xdr:nvSpPr>
      <xdr:spPr bwMode="auto">
        <a:xfrm>
          <a:off x="120205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57387" name="Text Box 11" hidden="1">
          <a:extLst>
            <a:ext uri="{FF2B5EF4-FFF2-40B4-BE49-F238E27FC236}">
              <a16:creationId xmlns:a16="http://schemas.microsoft.com/office/drawing/2014/main" id="{6CD70F4F-69D0-D73D-E506-4B95499F8613}"/>
            </a:ext>
          </a:extLst>
        </xdr:cNvPr>
        <xdr:cNvSpPr txBox="1">
          <a:spLocks noChangeArrowheads="1"/>
        </xdr:cNvSpPr>
      </xdr:nvSpPr>
      <xdr:spPr bwMode="auto">
        <a:xfrm>
          <a:off x="142875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57388" name="Text Box 12" hidden="1">
          <a:extLst>
            <a:ext uri="{FF2B5EF4-FFF2-40B4-BE49-F238E27FC236}">
              <a16:creationId xmlns:a16="http://schemas.microsoft.com/office/drawing/2014/main" id="{9C6B8F93-E4E6-2A97-5067-EBAF49D98AF1}"/>
            </a:ext>
          </a:extLst>
        </xdr:cNvPr>
        <xdr:cNvSpPr txBox="1">
          <a:spLocks noChangeArrowheads="1"/>
        </xdr:cNvSpPr>
      </xdr:nvSpPr>
      <xdr:spPr bwMode="auto">
        <a:xfrm>
          <a:off x="2034540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57389" name="Text Box 13" hidden="1">
          <a:extLst>
            <a:ext uri="{FF2B5EF4-FFF2-40B4-BE49-F238E27FC236}">
              <a16:creationId xmlns:a16="http://schemas.microsoft.com/office/drawing/2014/main" id="{801F3F4F-CE48-0D69-404F-C09FA1FCE20E}"/>
            </a:ext>
          </a:extLst>
        </xdr:cNvPr>
        <xdr:cNvSpPr txBox="1">
          <a:spLocks noChangeArrowheads="1"/>
        </xdr:cNvSpPr>
      </xdr:nvSpPr>
      <xdr:spPr bwMode="auto">
        <a:xfrm>
          <a:off x="233553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57390" name="Text Box 14" hidden="1">
          <a:extLst>
            <a:ext uri="{FF2B5EF4-FFF2-40B4-BE49-F238E27FC236}">
              <a16:creationId xmlns:a16="http://schemas.microsoft.com/office/drawing/2014/main" id="{6A27B001-7E28-22AF-AB0F-68D95BA160E1}"/>
            </a:ext>
          </a:extLst>
        </xdr:cNvPr>
        <xdr:cNvSpPr txBox="1">
          <a:spLocks noChangeArrowheads="1"/>
        </xdr:cNvSpPr>
      </xdr:nvSpPr>
      <xdr:spPr bwMode="auto">
        <a:xfrm>
          <a:off x="263779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57391" name="Text Box 15" hidden="1">
          <a:extLst>
            <a:ext uri="{FF2B5EF4-FFF2-40B4-BE49-F238E27FC236}">
              <a16:creationId xmlns:a16="http://schemas.microsoft.com/office/drawing/2014/main" id="{DDB3D6FB-F00B-3CBA-BF2C-040A2768F341}"/>
            </a:ext>
          </a:extLst>
        </xdr:cNvPr>
        <xdr:cNvSpPr txBox="1">
          <a:spLocks noChangeArrowheads="1"/>
        </xdr:cNvSpPr>
      </xdr:nvSpPr>
      <xdr:spPr bwMode="auto">
        <a:xfrm>
          <a:off x="2034540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57392" name="Text Box 16" hidden="1">
          <a:extLst>
            <a:ext uri="{FF2B5EF4-FFF2-40B4-BE49-F238E27FC236}">
              <a16:creationId xmlns:a16="http://schemas.microsoft.com/office/drawing/2014/main" id="{B33FDCFE-0DAB-0237-966A-B8CFB9EF5DCB}"/>
            </a:ext>
          </a:extLst>
        </xdr:cNvPr>
        <xdr:cNvSpPr txBox="1">
          <a:spLocks noChangeArrowheads="1"/>
        </xdr:cNvSpPr>
      </xdr:nvSpPr>
      <xdr:spPr bwMode="auto">
        <a:xfrm>
          <a:off x="2335530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57393" name="Text Box 17" hidden="1">
          <a:extLst>
            <a:ext uri="{FF2B5EF4-FFF2-40B4-BE49-F238E27FC236}">
              <a16:creationId xmlns:a16="http://schemas.microsoft.com/office/drawing/2014/main" id="{0C26B681-F8F8-3910-2C3F-861D2095EA58}"/>
            </a:ext>
          </a:extLst>
        </xdr:cNvPr>
        <xdr:cNvSpPr txBox="1">
          <a:spLocks noChangeArrowheads="1"/>
        </xdr:cNvSpPr>
      </xdr:nvSpPr>
      <xdr:spPr bwMode="auto">
        <a:xfrm>
          <a:off x="2637790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57394" name="Text Box 18" hidden="1">
          <a:extLst>
            <a:ext uri="{FF2B5EF4-FFF2-40B4-BE49-F238E27FC236}">
              <a16:creationId xmlns:a16="http://schemas.microsoft.com/office/drawing/2014/main" id="{7614FBC5-B03C-3063-B865-30BC172D213C}"/>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57395" name="Text Box 19" hidden="1">
          <a:extLst>
            <a:ext uri="{FF2B5EF4-FFF2-40B4-BE49-F238E27FC236}">
              <a16:creationId xmlns:a16="http://schemas.microsoft.com/office/drawing/2014/main" id="{76AAC99C-9E1A-4EFB-FDDC-CEA6996D7088}"/>
            </a:ext>
          </a:extLst>
        </xdr:cNvPr>
        <xdr:cNvSpPr txBox="1">
          <a:spLocks noChangeArrowheads="1"/>
        </xdr:cNvSpPr>
      </xdr:nvSpPr>
      <xdr:spPr bwMode="auto">
        <a:xfrm>
          <a:off x="2110105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57396" name="Text Box 20" hidden="1">
          <a:extLst>
            <a:ext uri="{FF2B5EF4-FFF2-40B4-BE49-F238E27FC236}">
              <a16:creationId xmlns:a16="http://schemas.microsoft.com/office/drawing/2014/main" id="{486CE879-BBF9-0C07-6E2A-29B946FCB94E}"/>
            </a:ext>
          </a:extLst>
        </xdr:cNvPr>
        <xdr:cNvSpPr txBox="1">
          <a:spLocks noChangeArrowheads="1"/>
        </xdr:cNvSpPr>
      </xdr:nvSpPr>
      <xdr:spPr bwMode="auto">
        <a:xfrm>
          <a:off x="188341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57397" name="Text Box 21" hidden="1">
          <a:extLst>
            <a:ext uri="{FF2B5EF4-FFF2-40B4-BE49-F238E27FC236}">
              <a16:creationId xmlns:a16="http://schemas.microsoft.com/office/drawing/2014/main" id="{AAEA89EE-B4F4-36ED-5916-A61B0F1FCDB8}"/>
            </a:ext>
          </a:extLst>
        </xdr:cNvPr>
        <xdr:cNvSpPr txBox="1">
          <a:spLocks noChangeArrowheads="1"/>
        </xdr:cNvSpPr>
      </xdr:nvSpPr>
      <xdr:spPr bwMode="auto">
        <a:xfrm>
          <a:off x="203454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57398" name="Text Box 22" hidden="1">
          <a:extLst>
            <a:ext uri="{FF2B5EF4-FFF2-40B4-BE49-F238E27FC236}">
              <a16:creationId xmlns:a16="http://schemas.microsoft.com/office/drawing/2014/main" id="{D90D6721-103E-60F7-ECF2-862F5D613214}"/>
            </a:ext>
          </a:extLst>
        </xdr:cNvPr>
        <xdr:cNvSpPr txBox="1">
          <a:spLocks noChangeArrowheads="1"/>
        </xdr:cNvSpPr>
      </xdr:nvSpPr>
      <xdr:spPr bwMode="auto">
        <a:xfrm>
          <a:off x="2185670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28" name="Text Box 44" hidden="1">
          <a:extLst>
            <a:ext uri="{FF2B5EF4-FFF2-40B4-BE49-F238E27FC236}">
              <a16:creationId xmlns:a16="http://schemas.microsoft.com/office/drawing/2014/main" id="{73E59521-47E4-8BBC-9166-C84FAEB519DD}"/>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27" name="Text Box 43" hidden="1">
          <a:extLst>
            <a:ext uri="{FF2B5EF4-FFF2-40B4-BE49-F238E27FC236}">
              <a16:creationId xmlns:a16="http://schemas.microsoft.com/office/drawing/2014/main" id="{898A5B89-7F2C-DE08-EAB2-7CB545BDAC5C}"/>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26" name="Text Box 42" hidden="1">
          <a:extLst>
            <a:ext uri="{FF2B5EF4-FFF2-40B4-BE49-F238E27FC236}">
              <a16:creationId xmlns:a16="http://schemas.microsoft.com/office/drawing/2014/main" id="{444B58B9-407F-A97E-D3C5-FF1B4271CB2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25" name="Text Box 41" hidden="1">
          <a:extLst>
            <a:ext uri="{FF2B5EF4-FFF2-40B4-BE49-F238E27FC236}">
              <a16:creationId xmlns:a16="http://schemas.microsoft.com/office/drawing/2014/main" id="{9293FA13-5AF1-86D4-53C4-F8430538A3F8}"/>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24" name="Text Box 40" hidden="1">
          <a:extLst>
            <a:ext uri="{FF2B5EF4-FFF2-40B4-BE49-F238E27FC236}">
              <a16:creationId xmlns:a16="http://schemas.microsoft.com/office/drawing/2014/main" id="{44DF28E2-CF8A-0F97-AAB2-2583BC05C443}"/>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23" name="Text Box 39" hidden="1">
          <a:extLst>
            <a:ext uri="{FF2B5EF4-FFF2-40B4-BE49-F238E27FC236}">
              <a16:creationId xmlns:a16="http://schemas.microsoft.com/office/drawing/2014/main" id="{8B64B797-1E35-C205-4909-321036FDBA2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22" name="Text Box 38" hidden="1">
          <a:extLst>
            <a:ext uri="{FF2B5EF4-FFF2-40B4-BE49-F238E27FC236}">
              <a16:creationId xmlns:a16="http://schemas.microsoft.com/office/drawing/2014/main" id="{7966490A-EFCE-5F02-6B3B-885AF24A1A24}"/>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21" name="Text Box 37" hidden="1">
          <a:extLst>
            <a:ext uri="{FF2B5EF4-FFF2-40B4-BE49-F238E27FC236}">
              <a16:creationId xmlns:a16="http://schemas.microsoft.com/office/drawing/2014/main" id="{2A8CBA35-A112-8D49-F5C3-D6C9FC9F8231}"/>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20" name="Text Box 36" hidden="1">
          <a:extLst>
            <a:ext uri="{FF2B5EF4-FFF2-40B4-BE49-F238E27FC236}">
              <a16:creationId xmlns:a16="http://schemas.microsoft.com/office/drawing/2014/main" id="{22484497-4A68-1E42-12E7-10E83B64AD32}"/>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19" name="Text Box 35" hidden="1">
          <a:extLst>
            <a:ext uri="{FF2B5EF4-FFF2-40B4-BE49-F238E27FC236}">
              <a16:creationId xmlns:a16="http://schemas.microsoft.com/office/drawing/2014/main" id="{5CB9870B-D060-2E3B-6CD5-717F9C8B9EC8}"/>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18" name="Text Box 34" hidden="1">
          <a:extLst>
            <a:ext uri="{FF2B5EF4-FFF2-40B4-BE49-F238E27FC236}">
              <a16:creationId xmlns:a16="http://schemas.microsoft.com/office/drawing/2014/main" id="{883B630C-EDDD-00EA-E865-81E08F579EA1}"/>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17" name="Text Box 33" hidden="1">
          <a:extLst>
            <a:ext uri="{FF2B5EF4-FFF2-40B4-BE49-F238E27FC236}">
              <a16:creationId xmlns:a16="http://schemas.microsoft.com/office/drawing/2014/main" id="{331B63C2-0A51-8D65-B4D1-E48041AA70F2}"/>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16" name="Text Box 32" hidden="1">
          <a:extLst>
            <a:ext uri="{FF2B5EF4-FFF2-40B4-BE49-F238E27FC236}">
              <a16:creationId xmlns:a16="http://schemas.microsoft.com/office/drawing/2014/main" id="{2F012BDD-85C6-2B70-9346-5D3939D00BBE}"/>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15" name="Text Box 31" hidden="1">
          <a:extLst>
            <a:ext uri="{FF2B5EF4-FFF2-40B4-BE49-F238E27FC236}">
              <a16:creationId xmlns:a16="http://schemas.microsoft.com/office/drawing/2014/main" id="{7AD7FC98-288A-2482-7D02-847A5587BA39}"/>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14" name="Text Box 30" hidden="1">
          <a:extLst>
            <a:ext uri="{FF2B5EF4-FFF2-40B4-BE49-F238E27FC236}">
              <a16:creationId xmlns:a16="http://schemas.microsoft.com/office/drawing/2014/main" id="{76E167FC-0AC5-B988-A090-C30D0C51B3FF}"/>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13" name="Text Box 29" hidden="1">
          <a:extLst>
            <a:ext uri="{FF2B5EF4-FFF2-40B4-BE49-F238E27FC236}">
              <a16:creationId xmlns:a16="http://schemas.microsoft.com/office/drawing/2014/main" id="{0BBAABD9-3D2F-4B9F-0539-6F1EC5166096}"/>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12" name="Text Box 28" hidden="1">
          <a:extLst>
            <a:ext uri="{FF2B5EF4-FFF2-40B4-BE49-F238E27FC236}">
              <a16:creationId xmlns:a16="http://schemas.microsoft.com/office/drawing/2014/main" id="{89592A0A-2FC5-C15F-7AB9-C67821504B85}"/>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11" name="Text Box 27" hidden="1">
          <a:extLst>
            <a:ext uri="{FF2B5EF4-FFF2-40B4-BE49-F238E27FC236}">
              <a16:creationId xmlns:a16="http://schemas.microsoft.com/office/drawing/2014/main" id="{59A728CE-286C-8A29-3792-2157BB076805}"/>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10" name="Text Box 26" hidden="1">
          <a:extLst>
            <a:ext uri="{FF2B5EF4-FFF2-40B4-BE49-F238E27FC236}">
              <a16:creationId xmlns:a16="http://schemas.microsoft.com/office/drawing/2014/main" id="{12880D43-9A17-8528-8900-D9BE356A8152}"/>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09" name="Text Box 25" hidden="1">
          <a:extLst>
            <a:ext uri="{FF2B5EF4-FFF2-40B4-BE49-F238E27FC236}">
              <a16:creationId xmlns:a16="http://schemas.microsoft.com/office/drawing/2014/main" id="{A4F803CC-E6A2-CE67-DD08-3FC5B9D5FD63}"/>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08" name="Text Box 24" hidden="1">
          <a:extLst>
            <a:ext uri="{FF2B5EF4-FFF2-40B4-BE49-F238E27FC236}">
              <a16:creationId xmlns:a16="http://schemas.microsoft.com/office/drawing/2014/main" id="{F2DCC30D-6C99-FF9D-1817-80CB687DAE6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07" name="Text Box 23" hidden="1">
          <a:extLst>
            <a:ext uri="{FF2B5EF4-FFF2-40B4-BE49-F238E27FC236}">
              <a16:creationId xmlns:a16="http://schemas.microsoft.com/office/drawing/2014/main" id="{DFC3924C-543C-DFE6-D12E-DA9D78AD7692}"/>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06" name="Text Box 22" hidden="1">
          <a:extLst>
            <a:ext uri="{FF2B5EF4-FFF2-40B4-BE49-F238E27FC236}">
              <a16:creationId xmlns:a16="http://schemas.microsoft.com/office/drawing/2014/main" id="{CC3BC435-FF3F-6AA1-2939-4B68422DC308}"/>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05" name="Text Box 21" hidden="1">
          <a:extLst>
            <a:ext uri="{FF2B5EF4-FFF2-40B4-BE49-F238E27FC236}">
              <a16:creationId xmlns:a16="http://schemas.microsoft.com/office/drawing/2014/main" id="{272B7225-6B2D-4D9F-A838-C8D1DA58308A}"/>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04" name="Text Box 20" hidden="1">
          <a:extLst>
            <a:ext uri="{FF2B5EF4-FFF2-40B4-BE49-F238E27FC236}">
              <a16:creationId xmlns:a16="http://schemas.microsoft.com/office/drawing/2014/main" id="{F6A1BC15-E03C-ADA4-70F1-8759CFFC5120}"/>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03" name="Text Box 19" hidden="1">
          <a:extLst>
            <a:ext uri="{FF2B5EF4-FFF2-40B4-BE49-F238E27FC236}">
              <a16:creationId xmlns:a16="http://schemas.microsoft.com/office/drawing/2014/main" id="{C870F326-687C-94ED-FAE2-0D44EE491FDA}"/>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02" name="Text Box 18" hidden="1">
          <a:extLst>
            <a:ext uri="{FF2B5EF4-FFF2-40B4-BE49-F238E27FC236}">
              <a16:creationId xmlns:a16="http://schemas.microsoft.com/office/drawing/2014/main" id="{18F427B0-C5DF-4445-E399-3670E767E4C4}"/>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01" name="Text Box 17" hidden="1">
          <a:extLst>
            <a:ext uri="{FF2B5EF4-FFF2-40B4-BE49-F238E27FC236}">
              <a16:creationId xmlns:a16="http://schemas.microsoft.com/office/drawing/2014/main" id="{9060A08F-374B-5B50-9CC6-66DB511053B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00" name="Text Box 16" hidden="1">
          <a:extLst>
            <a:ext uri="{FF2B5EF4-FFF2-40B4-BE49-F238E27FC236}">
              <a16:creationId xmlns:a16="http://schemas.microsoft.com/office/drawing/2014/main" id="{24B7349C-2BD0-A087-C78A-A9CC94E4F450}"/>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799" name="Text Box 15" hidden="1">
          <a:extLst>
            <a:ext uri="{FF2B5EF4-FFF2-40B4-BE49-F238E27FC236}">
              <a16:creationId xmlns:a16="http://schemas.microsoft.com/office/drawing/2014/main" id="{5DDD761A-13C1-2BC6-3447-3747C9E32C6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798" name="Text Box 14" hidden="1">
          <a:extLst>
            <a:ext uri="{FF2B5EF4-FFF2-40B4-BE49-F238E27FC236}">
              <a16:creationId xmlns:a16="http://schemas.microsoft.com/office/drawing/2014/main" id="{F53EC694-F16E-5A10-322A-CA7FF0340567}"/>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797" name="Text Box 13" hidden="1">
          <a:extLst>
            <a:ext uri="{FF2B5EF4-FFF2-40B4-BE49-F238E27FC236}">
              <a16:creationId xmlns:a16="http://schemas.microsoft.com/office/drawing/2014/main" id="{F543D351-8DBC-F50B-1062-2F9154B8B8ED}"/>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796" name="Text Box 12" hidden="1">
          <a:extLst>
            <a:ext uri="{FF2B5EF4-FFF2-40B4-BE49-F238E27FC236}">
              <a16:creationId xmlns:a16="http://schemas.microsoft.com/office/drawing/2014/main" id="{C0A05457-7600-16BB-893B-CF6C120EBE8F}"/>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795" name="Text Box 11" hidden="1">
          <a:extLst>
            <a:ext uri="{FF2B5EF4-FFF2-40B4-BE49-F238E27FC236}">
              <a16:creationId xmlns:a16="http://schemas.microsoft.com/office/drawing/2014/main" id="{B2C67A36-10AD-885F-DDCC-1E3B6617A2EF}"/>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794" name="Text Box 10" hidden="1">
          <a:extLst>
            <a:ext uri="{FF2B5EF4-FFF2-40B4-BE49-F238E27FC236}">
              <a16:creationId xmlns:a16="http://schemas.microsoft.com/office/drawing/2014/main" id="{67D9ECF6-36A2-B24C-CB2B-19AF4E65DE22}"/>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793" name="Text Box 9" hidden="1">
          <a:extLst>
            <a:ext uri="{FF2B5EF4-FFF2-40B4-BE49-F238E27FC236}">
              <a16:creationId xmlns:a16="http://schemas.microsoft.com/office/drawing/2014/main" id="{6499AFD0-0D3C-9626-77E0-163B00E0C5A8}"/>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792" name="Text Box 8" hidden="1">
          <a:extLst>
            <a:ext uri="{FF2B5EF4-FFF2-40B4-BE49-F238E27FC236}">
              <a16:creationId xmlns:a16="http://schemas.microsoft.com/office/drawing/2014/main" id="{8323A68D-C652-1CB0-83AD-2C533213EA66}"/>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791" name="Text Box 7" hidden="1">
          <a:extLst>
            <a:ext uri="{FF2B5EF4-FFF2-40B4-BE49-F238E27FC236}">
              <a16:creationId xmlns:a16="http://schemas.microsoft.com/office/drawing/2014/main" id="{95C09B52-68C8-0F41-659B-823A23339DE1}"/>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790" name="Text Box 6" hidden="1">
          <a:extLst>
            <a:ext uri="{FF2B5EF4-FFF2-40B4-BE49-F238E27FC236}">
              <a16:creationId xmlns:a16="http://schemas.microsoft.com/office/drawing/2014/main" id="{8CB1AAAF-58D9-9031-9789-2AC182EA9A72}"/>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789" name="Text Box 5" hidden="1">
          <a:extLst>
            <a:ext uri="{FF2B5EF4-FFF2-40B4-BE49-F238E27FC236}">
              <a16:creationId xmlns:a16="http://schemas.microsoft.com/office/drawing/2014/main" id="{FF18EBFC-7F38-6B20-BD49-0160F06B309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788" name="Text Box 4" hidden="1">
          <a:extLst>
            <a:ext uri="{FF2B5EF4-FFF2-40B4-BE49-F238E27FC236}">
              <a16:creationId xmlns:a16="http://schemas.microsoft.com/office/drawing/2014/main" id="{9D61376E-C2CF-1CB9-590B-710CD4D51A27}"/>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787" name="Text Box 3" hidden="1">
          <a:extLst>
            <a:ext uri="{FF2B5EF4-FFF2-40B4-BE49-F238E27FC236}">
              <a16:creationId xmlns:a16="http://schemas.microsoft.com/office/drawing/2014/main" id="{51BC98D4-A2F3-372A-3290-601916FEC46D}"/>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786" name="Text Box 2" hidden="1">
          <a:extLst>
            <a:ext uri="{FF2B5EF4-FFF2-40B4-BE49-F238E27FC236}">
              <a16:creationId xmlns:a16="http://schemas.microsoft.com/office/drawing/2014/main" id="{10A233C3-8A75-CFE0-A6D6-3D975BFE6960}"/>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785" name="Text Box 1" hidden="1">
          <a:extLst>
            <a:ext uri="{FF2B5EF4-FFF2-40B4-BE49-F238E27FC236}">
              <a16:creationId xmlns:a16="http://schemas.microsoft.com/office/drawing/2014/main" id="{0F349C63-4ECF-5776-6CFB-8F7B7F73F96C}"/>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50" name="Text Box 66" hidden="1">
          <a:extLst>
            <a:ext uri="{FF2B5EF4-FFF2-40B4-BE49-F238E27FC236}">
              <a16:creationId xmlns:a16="http://schemas.microsoft.com/office/drawing/2014/main" id="{99640061-894F-95E7-1020-749D48C6CB0F}"/>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49" name="Text Box 65" hidden="1">
          <a:extLst>
            <a:ext uri="{FF2B5EF4-FFF2-40B4-BE49-F238E27FC236}">
              <a16:creationId xmlns:a16="http://schemas.microsoft.com/office/drawing/2014/main" id="{F0705C3F-82EE-8576-A345-6FDBF6095DAF}"/>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48" name="Text Box 64" hidden="1">
          <a:extLst>
            <a:ext uri="{FF2B5EF4-FFF2-40B4-BE49-F238E27FC236}">
              <a16:creationId xmlns:a16="http://schemas.microsoft.com/office/drawing/2014/main" id="{AE5E62E2-989E-1E44-F8C7-3546FE8C674D}"/>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47" name="Text Box 63" hidden="1">
          <a:extLst>
            <a:ext uri="{FF2B5EF4-FFF2-40B4-BE49-F238E27FC236}">
              <a16:creationId xmlns:a16="http://schemas.microsoft.com/office/drawing/2014/main" id="{B289B906-00DA-2B28-8819-AA028B14CC01}"/>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46" name="Text Box 62" hidden="1">
          <a:extLst>
            <a:ext uri="{FF2B5EF4-FFF2-40B4-BE49-F238E27FC236}">
              <a16:creationId xmlns:a16="http://schemas.microsoft.com/office/drawing/2014/main" id="{CBCBF812-4BFA-5A9F-C09D-4FB6987A5870}"/>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45" name="Text Box 61" hidden="1">
          <a:extLst>
            <a:ext uri="{FF2B5EF4-FFF2-40B4-BE49-F238E27FC236}">
              <a16:creationId xmlns:a16="http://schemas.microsoft.com/office/drawing/2014/main" id="{71981D4B-BC9B-E0AB-7FDE-325ADC4D630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44" name="Text Box 60" hidden="1">
          <a:extLst>
            <a:ext uri="{FF2B5EF4-FFF2-40B4-BE49-F238E27FC236}">
              <a16:creationId xmlns:a16="http://schemas.microsoft.com/office/drawing/2014/main" id="{0E891BA3-7D65-C766-F2A4-AADFDC9A8AF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43" name="Text Box 59" hidden="1">
          <a:extLst>
            <a:ext uri="{FF2B5EF4-FFF2-40B4-BE49-F238E27FC236}">
              <a16:creationId xmlns:a16="http://schemas.microsoft.com/office/drawing/2014/main" id="{D1E3070C-99B5-A70D-7D02-C02044B3DAB9}"/>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42" name="Text Box 58" hidden="1">
          <a:extLst>
            <a:ext uri="{FF2B5EF4-FFF2-40B4-BE49-F238E27FC236}">
              <a16:creationId xmlns:a16="http://schemas.microsoft.com/office/drawing/2014/main" id="{016EE477-7142-C5AC-5E4A-DB6CB6849D31}"/>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41" name="Text Box 57" hidden="1">
          <a:extLst>
            <a:ext uri="{FF2B5EF4-FFF2-40B4-BE49-F238E27FC236}">
              <a16:creationId xmlns:a16="http://schemas.microsoft.com/office/drawing/2014/main" id="{90D653DB-50BD-6ADE-A80B-3F3ECCB4E741}"/>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40" name="Text Box 56" hidden="1">
          <a:extLst>
            <a:ext uri="{FF2B5EF4-FFF2-40B4-BE49-F238E27FC236}">
              <a16:creationId xmlns:a16="http://schemas.microsoft.com/office/drawing/2014/main" id="{805D8F2B-F76D-57BF-C4AC-FFF2A6A03DDA}"/>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39" name="Text Box 55" hidden="1">
          <a:extLst>
            <a:ext uri="{FF2B5EF4-FFF2-40B4-BE49-F238E27FC236}">
              <a16:creationId xmlns:a16="http://schemas.microsoft.com/office/drawing/2014/main" id="{27241CC6-0220-5396-4E32-7C49A659D570}"/>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38" name="Text Box 54" hidden="1">
          <a:extLst>
            <a:ext uri="{FF2B5EF4-FFF2-40B4-BE49-F238E27FC236}">
              <a16:creationId xmlns:a16="http://schemas.microsoft.com/office/drawing/2014/main" id="{BA29C60B-4330-33F3-7BF4-2BFAFCC2EA75}"/>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37" name="Text Box 53" hidden="1">
          <a:extLst>
            <a:ext uri="{FF2B5EF4-FFF2-40B4-BE49-F238E27FC236}">
              <a16:creationId xmlns:a16="http://schemas.microsoft.com/office/drawing/2014/main" id="{FFA6B635-DF6E-A97E-0BF6-CE6BE320FFE5}"/>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36" name="Text Box 52" hidden="1">
          <a:extLst>
            <a:ext uri="{FF2B5EF4-FFF2-40B4-BE49-F238E27FC236}">
              <a16:creationId xmlns:a16="http://schemas.microsoft.com/office/drawing/2014/main" id="{A7653E6D-827D-82D6-FAC7-A423EF80E3C2}"/>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35" name="Text Box 51" hidden="1">
          <a:extLst>
            <a:ext uri="{FF2B5EF4-FFF2-40B4-BE49-F238E27FC236}">
              <a16:creationId xmlns:a16="http://schemas.microsoft.com/office/drawing/2014/main" id="{48BFD2B7-4F6E-0261-C57C-AE34B0229C08}"/>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34" name="Text Box 50" hidden="1">
          <a:extLst>
            <a:ext uri="{FF2B5EF4-FFF2-40B4-BE49-F238E27FC236}">
              <a16:creationId xmlns:a16="http://schemas.microsoft.com/office/drawing/2014/main" id="{F6241024-671F-41EE-558D-4CCDF5A4B0C4}"/>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33" name="Text Box 49" hidden="1">
          <a:extLst>
            <a:ext uri="{FF2B5EF4-FFF2-40B4-BE49-F238E27FC236}">
              <a16:creationId xmlns:a16="http://schemas.microsoft.com/office/drawing/2014/main" id="{9D31A86F-CAFD-41BA-39AC-36300E4D4BC4}"/>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32" name="Text Box 48" hidden="1">
          <a:extLst>
            <a:ext uri="{FF2B5EF4-FFF2-40B4-BE49-F238E27FC236}">
              <a16:creationId xmlns:a16="http://schemas.microsoft.com/office/drawing/2014/main" id="{E9F40E56-3167-D8F7-70ED-AEFA47D02106}"/>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31" name="Text Box 47" hidden="1">
          <a:extLst>
            <a:ext uri="{FF2B5EF4-FFF2-40B4-BE49-F238E27FC236}">
              <a16:creationId xmlns:a16="http://schemas.microsoft.com/office/drawing/2014/main" id="{438A0AA6-3419-A854-CF4E-62113C787745}"/>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30" name="Text Box 46" hidden="1">
          <a:extLst>
            <a:ext uri="{FF2B5EF4-FFF2-40B4-BE49-F238E27FC236}">
              <a16:creationId xmlns:a16="http://schemas.microsoft.com/office/drawing/2014/main" id="{0BE35A8E-D55E-43E0-707E-D1AD086C3032}"/>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29" name="Text Box 45" hidden="1">
          <a:extLst>
            <a:ext uri="{FF2B5EF4-FFF2-40B4-BE49-F238E27FC236}">
              <a16:creationId xmlns:a16="http://schemas.microsoft.com/office/drawing/2014/main" id="{7575D9DB-E972-6250-4981-B5503FB221CF}"/>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72" name="Text Box 88" hidden="1">
          <a:extLst>
            <a:ext uri="{FF2B5EF4-FFF2-40B4-BE49-F238E27FC236}">
              <a16:creationId xmlns:a16="http://schemas.microsoft.com/office/drawing/2014/main" id="{7AF91232-8281-6785-7ADC-4F3D69AC7E53}"/>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71" name="Text Box 87" hidden="1">
          <a:extLst>
            <a:ext uri="{FF2B5EF4-FFF2-40B4-BE49-F238E27FC236}">
              <a16:creationId xmlns:a16="http://schemas.microsoft.com/office/drawing/2014/main" id="{E4F7059B-2534-AE74-4B50-D8DCAB434741}"/>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70" name="Text Box 86" hidden="1">
          <a:extLst>
            <a:ext uri="{FF2B5EF4-FFF2-40B4-BE49-F238E27FC236}">
              <a16:creationId xmlns:a16="http://schemas.microsoft.com/office/drawing/2014/main" id="{F9BA2D91-B171-D2EF-77C0-04285C0718F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69" name="Text Box 85" hidden="1">
          <a:extLst>
            <a:ext uri="{FF2B5EF4-FFF2-40B4-BE49-F238E27FC236}">
              <a16:creationId xmlns:a16="http://schemas.microsoft.com/office/drawing/2014/main" id="{A0F6F90C-D882-86A4-45FA-F41D5996E595}"/>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68" name="Text Box 84" hidden="1">
          <a:extLst>
            <a:ext uri="{FF2B5EF4-FFF2-40B4-BE49-F238E27FC236}">
              <a16:creationId xmlns:a16="http://schemas.microsoft.com/office/drawing/2014/main" id="{6A469C6C-AA4D-7A1E-7EC5-F1CFFFD7E507}"/>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67" name="Text Box 83" hidden="1">
          <a:extLst>
            <a:ext uri="{FF2B5EF4-FFF2-40B4-BE49-F238E27FC236}">
              <a16:creationId xmlns:a16="http://schemas.microsoft.com/office/drawing/2014/main" id="{1F3B3CCA-C9A9-708A-8B17-596D12A3250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66" name="Text Box 82" hidden="1">
          <a:extLst>
            <a:ext uri="{FF2B5EF4-FFF2-40B4-BE49-F238E27FC236}">
              <a16:creationId xmlns:a16="http://schemas.microsoft.com/office/drawing/2014/main" id="{7B74789C-79E3-F9F0-D3DF-17558EE46C26}"/>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65" name="Text Box 81" hidden="1">
          <a:extLst>
            <a:ext uri="{FF2B5EF4-FFF2-40B4-BE49-F238E27FC236}">
              <a16:creationId xmlns:a16="http://schemas.microsoft.com/office/drawing/2014/main" id="{12AC4C36-F398-BA2E-4199-B90887F6021C}"/>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64" name="Text Box 80" hidden="1">
          <a:extLst>
            <a:ext uri="{FF2B5EF4-FFF2-40B4-BE49-F238E27FC236}">
              <a16:creationId xmlns:a16="http://schemas.microsoft.com/office/drawing/2014/main" id="{5341A950-D91D-7AC6-8A85-2B36285D5589}"/>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63" name="Text Box 79" hidden="1">
          <a:extLst>
            <a:ext uri="{FF2B5EF4-FFF2-40B4-BE49-F238E27FC236}">
              <a16:creationId xmlns:a16="http://schemas.microsoft.com/office/drawing/2014/main" id="{D5993588-39DB-4F37-6696-25C073A466D0}"/>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62" name="Text Box 78" hidden="1">
          <a:extLst>
            <a:ext uri="{FF2B5EF4-FFF2-40B4-BE49-F238E27FC236}">
              <a16:creationId xmlns:a16="http://schemas.microsoft.com/office/drawing/2014/main" id="{2A1A90C0-9F55-BE35-F10B-A89D8D30A8B0}"/>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61" name="Text Box 77" hidden="1">
          <a:extLst>
            <a:ext uri="{FF2B5EF4-FFF2-40B4-BE49-F238E27FC236}">
              <a16:creationId xmlns:a16="http://schemas.microsoft.com/office/drawing/2014/main" id="{64EA3E40-834D-CEBF-C660-FBCB51A29E98}"/>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60" name="Text Box 76" hidden="1">
          <a:extLst>
            <a:ext uri="{FF2B5EF4-FFF2-40B4-BE49-F238E27FC236}">
              <a16:creationId xmlns:a16="http://schemas.microsoft.com/office/drawing/2014/main" id="{2BB8A40B-3FFE-52B4-4CEF-72FAE5BAFC56}"/>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59" name="Text Box 75" hidden="1">
          <a:extLst>
            <a:ext uri="{FF2B5EF4-FFF2-40B4-BE49-F238E27FC236}">
              <a16:creationId xmlns:a16="http://schemas.microsoft.com/office/drawing/2014/main" id="{9260CD24-44E2-F5C3-2066-BB8BCB37CF33}"/>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58" name="Text Box 74" hidden="1">
          <a:extLst>
            <a:ext uri="{FF2B5EF4-FFF2-40B4-BE49-F238E27FC236}">
              <a16:creationId xmlns:a16="http://schemas.microsoft.com/office/drawing/2014/main" id="{1EB2E648-5F14-258F-2FEB-1D3469BE027E}"/>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57" name="Text Box 73" hidden="1">
          <a:extLst>
            <a:ext uri="{FF2B5EF4-FFF2-40B4-BE49-F238E27FC236}">
              <a16:creationId xmlns:a16="http://schemas.microsoft.com/office/drawing/2014/main" id="{94C6C7A5-FFFE-18B6-7C44-1B714188AD7D}"/>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56" name="Text Box 72" hidden="1">
          <a:extLst>
            <a:ext uri="{FF2B5EF4-FFF2-40B4-BE49-F238E27FC236}">
              <a16:creationId xmlns:a16="http://schemas.microsoft.com/office/drawing/2014/main" id="{B3D97B66-4672-EB2A-9776-F5C61C6654BC}"/>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55" name="Text Box 71" hidden="1">
          <a:extLst>
            <a:ext uri="{FF2B5EF4-FFF2-40B4-BE49-F238E27FC236}">
              <a16:creationId xmlns:a16="http://schemas.microsoft.com/office/drawing/2014/main" id="{87BE496F-6C86-0A90-C7B8-FD640790D816}"/>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54" name="Text Box 70" hidden="1">
          <a:extLst>
            <a:ext uri="{FF2B5EF4-FFF2-40B4-BE49-F238E27FC236}">
              <a16:creationId xmlns:a16="http://schemas.microsoft.com/office/drawing/2014/main" id="{71FF8AEC-610D-F4A5-D692-EAF96D6BE45E}"/>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53" name="Text Box 69" hidden="1">
          <a:extLst>
            <a:ext uri="{FF2B5EF4-FFF2-40B4-BE49-F238E27FC236}">
              <a16:creationId xmlns:a16="http://schemas.microsoft.com/office/drawing/2014/main" id="{30DFF70A-C6F5-E18B-D007-AE747151E6E2}"/>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52" name="Text Box 68" hidden="1">
          <a:extLst>
            <a:ext uri="{FF2B5EF4-FFF2-40B4-BE49-F238E27FC236}">
              <a16:creationId xmlns:a16="http://schemas.microsoft.com/office/drawing/2014/main" id="{B15F50AA-CF08-D8E8-97F2-3360AC321FF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51" name="Text Box 67" hidden="1">
          <a:extLst>
            <a:ext uri="{FF2B5EF4-FFF2-40B4-BE49-F238E27FC236}">
              <a16:creationId xmlns:a16="http://schemas.microsoft.com/office/drawing/2014/main" id="{8EE795C3-8C65-CD4C-4A8C-3BA97381E917}"/>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94" name="Text Box 110" hidden="1">
          <a:extLst>
            <a:ext uri="{FF2B5EF4-FFF2-40B4-BE49-F238E27FC236}">
              <a16:creationId xmlns:a16="http://schemas.microsoft.com/office/drawing/2014/main" id="{25256130-E880-A47D-82C5-08B5A99AEFD2}"/>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93" name="Text Box 109" hidden="1">
          <a:extLst>
            <a:ext uri="{FF2B5EF4-FFF2-40B4-BE49-F238E27FC236}">
              <a16:creationId xmlns:a16="http://schemas.microsoft.com/office/drawing/2014/main" id="{1CCBAA83-BC2C-595C-1E39-ADD863B1BC8B}"/>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92" name="Text Box 108" hidden="1">
          <a:extLst>
            <a:ext uri="{FF2B5EF4-FFF2-40B4-BE49-F238E27FC236}">
              <a16:creationId xmlns:a16="http://schemas.microsoft.com/office/drawing/2014/main" id="{CFF7E405-F6F7-C9BF-0FAC-950A9A3D3B1D}"/>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91" name="Text Box 107" hidden="1">
          <a:extLst>
            <a:ext uri="{FF2B5EF4-FFF2-40B4-BE49-F238E27FC236}">
              <a16:creationId xmlns:a16="http://schemas.microsoft.com/office/drawing/2014/main" id="{90A7D46F-C880-775B-CB81-0D99C0A0D95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90" name="Text Box 106" hidden="1">
          <a:extLst>
            <a:ext uri="{FF2B5EF4-FFF2-40B4-BE49-F238E27FC236}">
              <a16:creationId xmlns:a16="http://schemas.microsoft.com/office/drawing/2014/main" id="{B188E858-BA5A-B740-51A5-FF851A99877D}"/>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89" name="Text Box 105" hidden="1">
          <a:extLst>
            <a:ext uri="{FF2B5EF4-FFF2-40B4-BE49-F238E27FC236}">
              <a16:creationId xmlns:a16="http://schemas.microsoft.com/office/drawing/2014/main" id="{F0B62279-91EF-0E6F-F35A-50B6357DF33B}"/>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88" name="Text Box 104" hidden="1">
          <a:extLst>
            <a:ext uri="{FF2B5EF4-FFF2-40B4-BE49-F238E27FC236}">
              <a16:creationId xmlns:a16="http://schemas.microsoft.com/office/drawing/2014/main" id="{CFB98FD6-0CB4-91AD-7A63-21FFDF1B83FF}"/>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87" name="Text Box 103" hidden="1">
          <a:extLst>
            <a:ext uri="{FF2B5EF4-FFF2-40B4-BE49-F238E27FC236}">
              <a16:creationId xmlns:a16="http://schemas.microsoft.com/office/drawing/2014/main" id="{A2C3E25A-4D37-FADF-E0B6-C088FDAD2C7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86" name="Text Box 102" hidden="1">
          <a:extLst>
            <a:ext uri="{FF2B5EF4-FFF2-40B4-BE49-F238E27FC236}">
              <a16:creationId xmlns:a16="http://schemas.microsoft.com/office/drawing/2014/main" id="{D29B5CDF-6F39-8EFA-89BC-88B13BA8E2DD}"/>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85" name="Text Box 101" hidden="1">
          <a:extLst>
            <a:ext uri="{FF2B5EF4-FFF2-40B4-BE49-F238E27FC236}">
              <a16:creationId xmlns:a16="http://schemas.microsoft.com/office/drawing/2014/main" id="{C00933AE-39FB-7ECE-E4A1-F86A263BA6AE}"/>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84" name="Text Box 100" hidden="1">
          <a:extLst>
            <a:ext uri="{FF2B5EF4-FFF2-40B4-BE49-F238E27FC236}">
              <a16:creationId xmlns:a16="http://schemas.microsoft.com/office/drawing/2014/main" id="{60291502-FFCF-D628-B423-80271B781144}"/>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83" name="Text Box 99" hidden="1">
          <a:extLst>
            <a:ext uri="{FF2B5EF4-FFF2-40B4-BE49-F238E27FC236}">
              <a16:creationId xmlns:a16="http://schemas.microsoft.com/office/drawing/2014/main" id="{3DCD7691-D6E1-668F-FE13-79F69057AC57}"/>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82" name="Text Box 98" hidden="1">
          <a:extLst>
            <a:ext uri="{FF2B5EF4-FFF2-40B4-BE49-F238E27FC236}">
              <a16:creationId xmlns:a16="http://schemas.microsoft.com/office/drawing/2014/main" id="{0D212C12-AC6D-9779-D628-4EB83D70B92D}"/>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81" name="Text Box 97" hidden="1">
          <a:extLst>
            <a:ext uri="{FF2B5EF4-FFF2-40B4-BE49-F238E27FC236}">
              <a16:creationId xmlns:a16="http://schemas.microsoft.com/office/drawing/2014/main" id="{194272D9-CBAF-ACF7-DBCD-B52E65F58DE5}"/>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80" name="Text Box 96" hidden="1">
          <a:extLst>
            <a:ext uri="{FF2B5EF4-FFF2-40B4-BE49-F238E27FC236}">
              <a16:creationId xmlns:a16="http://schemas.microsoft.com/office/drawing/2014/main" id="{E2D54384-02E0-0302-4735-379EB36B878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79" name="Text Box 95" hidden="1">
          <a:extLst>
            <a:ext uri="{FF2B5EF4-FFF2-40B4-BE49-F238E27FC236}">
              <a16:creationId xmlns:a16="http://schemas.microsoft.com/office/drawing/2014/main" id="{2D72BFA8-C0F0-B699-46E7-E2DB707D9975}"/>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78" name="Text Box 94" hidden="1">
          <a:extLst>
            <a:ext uri="{FF2B5EF4-FFF2-40B4-BE49-F238E27FC236}">
              <a16:creationId xmlns:a16="http://schemas.microsoft.com/office/drawing/2014/main" id="{1804D1E9-F634-3B79-C16E-1CE1C679353A}"/>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77" name="Text Box 93" hidden="1">
          <a:extLst>
            <a:ext uri="{FF2B5EF4-FFF2-40B4-BE49-F238E27FC236}">
              <a16:creationId xmlns:a16="http://schemas.microsoft.com/office/drawing/2014/main" id="{E8F36882-1846-5B86-0EAB-2E659038672B}"/>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76" name="Text Box 92" hidden="1">
          <a:extLst>
            <a:ext uri="{FF2B5EF4-FFF2-40B4-BE49-F238E27FC236}">
              <a16:creationId xmlns:a16="http://schemas.microsoft.com/office/drawing/2014/main" id="{74B758DE-0508-00CD-6789-4D9C3FD51A1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75" name="Text Box 91" hidden="1">
          <a:extLst>
            <a:ext uri="{FF2B5EF4-FFF2-40B4-BE49-F238E27FC236}">
              <a16:creationId xmlns:a16="http://schemas.microsoft.com/office/drawing/2014/main" id="{52A7E333-B261-790F-4952-A411D7A5B2D3}"/>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74" name="Text Box 90" hidden="1">
          <a:extLst>
            <a:ext uri="{FF2B5EF4-FFF2-40B4-BE49-F238E27FC236}">
              <a16:creationId xmlns:a16="http://schemas.microsoft.com/office/drawing/2014/main" id="{A34CF741-B2A6-E77C-A3AE-6F25997135DE}"/>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73" name="Text Box 89" hidden="1">
          <a:extLst>
            <a:ext uri="{FF2B5EF4-FFF2-40B4-BE49-F238E27FC236}">
              <a16:creationId xmlns:a16="http://schemas.microsoft.com/office/drawing/2014/main" id="{A21C6280-7F95-67DB-3DD8-4951E5CF6A1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16" name="Text Box 132" hidden="1">
          <a:extLst>
            <a:ext uri="{FF2B5EF4-FFF2-40B4-BE49-F238E27FC236}">
              <a16:creationId xmlns:a16="http://schemas.microsoft.com/office/drawing/2014/main" id="{0A221E32-BE23-E809-05DA-D6D169D613DD}"/>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15" name="Text Box 131" hidden="1">
          <a:extLst>
            <a:ext uri="{FF2B5EF4-FFF2-40B4-BE49-F238E27FC236}">
              <a16:creationId xmlns:a16="http://schemas.microsoft.com/office/drawing/2014/main" id="{B02DD45E-7C11-2175-08B1-BE8397BD5342}"/>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14" name="Text Box 130" hidden="1">
          <a:extLst>
            <a:ext uri="{FF2B5EF4-FFF2-40B4-BE49-F238E27FC236}">
              <a16:creationId xmlns:a16="http://schemas.microsoft.com/office/drawing/2014/main" id="{FA260A94-443E-B1F4-004D-986D34C65598}"/>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13" name="Text Box 129" hidden="1">
          <a:extLst>
            <a:ext uri="{FF2B5EF4-FFF2-40B4-BE49-F238E27FC236}">
              <a16:creationId xmlns:a16="http://schemas.microsoft.com/office/drawing/2014/main" id="{9BC31091-3980-BD5B-1994-B44A8C8C0351}"/>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12" name="Text Box 128" hidden="1">
          <a:extLst>
            <a:ext uri="{FF2B5EF4-FFF2-40B4-BE49-F238E27FC236}">
              <a16:creationId xmlns:a16="http://schemas.microsoft.com/office/drawing/2014/main" id="{7252387C-3FEB-7B88-89C9-6FF40315CDD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11" name="Text Box 127" hidden="1">
          <a:extLst>
            <a:ext uri="{FF2B5EF4-FFF2-40B4-BE49-F238E27FC236}">
              <a16:creationId xmlns:a16="http://schemas.microsoft.com/office/drawing/2014/main" id="{4F8E13B4-9921-5B4F-A040-4FAE479CCB4A}"/>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10" name="Text Box 126" hidden="1">
          <a:extLst>
            <a:ext uri="{FF2B5EF4-FFF2-40B4-BE49-F238E27FC236}">
              <a16:creationId xmlns:a16="http://schemas.microsoft.com/office/drawing/2014/main" id="{102E055F-7D9C-26BD-90F3-8C4FD8398CCE}"/>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09" name="Text Box 125" hidden="1">
          <a:extLst>
            <a:ext uri="{FF2B5EF4-FFF2-40B4-BE49-F238E27FC236}">
              <a16:creationId xmlns:a16="http://schemas.microsoft.com/office/drawing/2014/main" id="{3E1C61F4-8B56-525B-47ED-5384AFBC96D8}"/>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08" name="Text Box 124" hidden="1">
          <a:extLst>
            <a:ext uri="{FF2B5EF4-FFF2-40B4-BE49-F238E27FC236}">
              <a16:creationId xmlns:a16="http://schemas.microsoft.com/office/drawing/2014/main" id="{01FC1866-F113-FF12-4823-666EF0231F5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07" name="Text Box 123" hidden="1">
          <a:extLst>
            <a:ext uri="{FF2B5EF4-FFF2-40B4-BE49-F238E27FC236}">
              <a16:creationId xmlns:a16="http://schemas.microsoft.com/office/drawing/2014/main" id="{81AE6A70-3ED4-D4AD-5987-4518A22EC21D}"/>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06" name="Text Box 122" hidden="1">
          <a:extLst>
            <a:ext uri="{FF2B5EF4-FFF2-40B4-BE49-F238E27FC236}">
              <a16:creationId xmlns:a16="http://schemas.microsoft.com/office/drawing/2014/main" id="{1875F95E-BEEA-12C7-76F9-E6B13F5B4B1C}"/>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05" name="Text Box 121" hidden="1">
          <a:extLst>
            <a:ext uri="{FF2B5EF4-FFF2-40B4-BE49-F238E27FC236}">
              <a16:creationId xmlns:a16="http://schemas.microsoft.com/office/drawing/2014/main" id="{F65D3EA8-8AAA-8BAD-170C-8276218E978A}"/>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04" name="Text Box 120" hidden="1">
          <a:extLst>
            <a:ext uri="{FF2B5EF4-FFF2-40B4-BE49-F238E27FC236}">
              <a16:creationId xmlns:a16="http://schemas.microsoft.com/office/drawing/2014/main" id="{A2E5B693-0632-710B-49A8-5DC8504EB2C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03" name="Text Box 119" hidden="1">
          <a:extLst>
            <a:ext uri="{FF2B5EF4-FFF2-40B4-BE49-F238E27FC236}">
              <a16:creationId xmlns:a16="http://schemas.microsoft.com/office/drawing/2014/main" id="{163F81B9-D678-685F-196A-9447D479B117}"/>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02" name="Text Box 118" hidden="1">
          <a:extLst>
            <a:ext uri="{FF2B5EF4-FFF2-40B4-BE49-F238E27FC236}">
              <a16:creationId xmlns:a16="http://schemas.microsoft.com/office/drawing/2014/main" id="{F0BDF787-76F2-AD6B-89EF-AE16B0CA3356}"/>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01" name="Text Box 117" hidden="1">
          <a:extLst>
            <a:ext uri="{FF2B5EF4-FFF2-40B4-BE49-F238E27FC236}">
              <a16:creationId xmlns:a16="http://schemas.microsoft.com/office/drawing/2014/main" id="{1F0A853F-BD49-C482-A3A3-DD74860C7731}"/>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00" name="Text Box 116" hidden="1">
          <a:extLst>
            <a:ext uri="{FF2B5EF4-FFF2-40B4-BE49-F238E27FC236}">
              <a16:creationId xmlns:a16="http://schemas.microsoft.com/office/drawing/2014/main" id="{54E639DF-D850-CC7C-E2F0-3B784D471806}"/>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99" name="Text Box 115" hidden="1">
          <a:extLst>
            <a:ext uri="{FF2B5EF4-FFF2-40B4-BE49-F238E27FC236}">
              <a16:creationId xmlns:a16="http://schemas.microsoft.com/office/drawing/2014/main" id="{602C2BAF-031C-B283-5B24-8EB103D4BC73}"/>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98" name="Text Box 114" hidden="1">
          <a:extLst>
            <a:ext uri="{FF2B5EF4-FFF2-40B4-BE49-F238E27FC236}">
              <a16:creationId xmlns:a16="http://schemas.microsoft.com/office/drawing/2014/main" id="{55191122-C950-CE5C-CC2D-50879D9DA1F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97" name="Text Box 113" hidden="1">
          <a:extLst>
            <a:ext uri="{FF2B5EF4-FFF2-40B4-BE49-F238E27FC236}">
              <a16:creationId xmlns:a16="http://schemas.microsoft.com/office/drawing/2014/main" id="{CF1BA278-C5FA-D1A2-7D97-301275074399}"/>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96" name="Text Box 112" hidden="1">
          <a:extLst>
            <a:ext uri="{FF2B5EF4-FFF2-40B4-BE49-F238E27FC236}">
              <a16:creationId xmlns:a16="http://schemas.microsoft.com/office/drawing/2014/main" id="{2A24F6E1-97FE-40BF-96A0-2EEE1DB94D6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95" name="Text Box 111" hidden="1">
          <a:extLst>
            <a:ext uri="{FF2B5EF4-FFF2-40B4-BE49-F238E27FC236}">
              <a16:creationId xmlns:a16="http://schemas.microsoft.com/office/drawing/2014/main" id="{57DDF94C-20EF-A458-1395-D495F26E51ED}"/>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60" name="Text Box 176" hidden="1">
          <a:extLst>
            <a:ext uri="{FF2B5EF4-FFF2-40B4-BE49-F238E27FC236}">
              <a16:creationId xmlns:a16="http://schemas.microsoft.com/office/drawing/2014/main" id="{3E3313D9-BDB2-EC61-09D0-183805E0B8FE}"/>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59" name="Text Box 175" hidden="1">
          <a:extLst>
            <a:ext uri="{FF2B5EF4-FFF2-40B4-BE49-F238E27FC236}">
              <a16:creationId xmlns:a16="http://schemas.microsoft.com/office/drawing/2014/main" id="{6A6D2E87-DB96-C3F3-8C54-9207C7F89547}"/>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58" name="Text Box 174" hidden="1">
          <a:extLst>
            <a:ext uri="{FF2B5EF4-FFF2-40B4-BE49-F238E27FC236}">
              <a16:creationId xmlns:a16="http://schemas.microsoft.com/office/drawing/2014/main" id="{5DA4CE58-E148-AA23-6FF4-1E391AC66C1E}"/>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57" name="Text Box 173" hidden="1">
          <a:extLst>
            <a:ext uri="{FF2B5EF4-FFF2-40B4-BE49-F238E27FC236}">
              <a16:creationId xmlns:a16="http://schemas.microsoft.com/office/drawing/2014/main" id="{2A646F4C-5D22-C6AF-05EE-31C3A0AFD774}"/>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56" name="Text Box 172" hidden="1">
          <a:extLst>
            <a:ext uri="{FF2B5EF4-FFF2-40B4-BE49-F238E27FC236}">
              <a16:creationId xmlns:a16="http://schemas.microsoft.com/office/drawing/2014/main" id="{6235E126-2106-1B6A-3042-18A56A5DC1D1}"/>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55" name="Text Box 171" hidden="1">
          <a:extLst>
            <a:ext uri="{FF2B5EF4-FFF2-40B4-BE49-F238E27FC236}">
              <a16:creationId xmlns:a16="http://schemas.microsoft.com/office/drawing/2014/main" id="{F549100D-DEBC-A93D-8AF2-991E08A6533C}"/>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54" name="Text Box 170" hidden="1">
          <a:extLst>
            <a:ext uri="{FF2B5EF4-FFF2-40B4-BE49-F238E27FC236}">
              <a16:creationId xmlns:a16="http://schemas.microsoft.com/office/drawing/2014/main" id="{9D1C03AC-2F36-182C-64C1-4AFE77120B02}"/>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53" name="Text Box 169" hidden="1">
          <a:extLst>
            <a:ext uri="{FF2B5EF4-FFF2-40B4-BE49-F238E27FC236}">
              <a16:creationId xmlns:a16="http://schemas.microsoft.com/office/drawing/2014/main" id="{67B2AE80-5948-C6C4-C0D9-D414B27A4A3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52" name="Text Box 168" hidden="1">
          <a:extLst>
            <a:ext uri="{FF2B5EF4-FFF2-40B4-BE49-F238E27FC236}">
              <a16:creationId xmlns:a16="http://schemas.microsoft.com/office/drawing/2014/main" id="{C08AEF15-86F9-D266-7199-1FA804323466}"/>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51" name="Text Box 167" hidden="1">
          <a:extLst>
            <a:ext uri="{FF2B5EF4-FFF2-40B4-BE49-F238E27FC236}">
              <a16:creationId xmlns:a16="http://schemas.microsoft.com/office/drawing/2014/main" id="{ECBE2DCE-FA78-F08E-10F6-C0633B92F597}"/>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50" name="Text Box 166" hidden="1">
          <a:extLst>
            <a:ext uri="{FF2B5EF4-FFF2-40B4-BE49-F238E27FC236}">
              <a16:creationId xmlns:a16="http://schemas.microsoft.com/office/drawing/2014/main" id="{7DD0053C-C812-56D7-509F-1890694D7055}"/>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49" name="Text Box 165" hidden="1">
          <a:extLst>
            <a:ext uri="{FF2B5EF4-FFF2-40B4-BE49-F238E27FC236}">
              <a16:creationId xmlns:a16="http://schemas.microsoft.com/office/drawing/2014/main" id="{45B6424F-E63A-356F-D13B-D5378266D77F}"/>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48" name="Text Box 164" hidden="1">
          <a:extLst>
            <a:ext uri="{FF2B5EF4-FFF2-40B4-BE49-F238E27FC236}">
              <a16:creationId xmlns:a16="http://schemas.microsoft.com/office/drawing/2014/main" id="{C7556EE7-B4C5-6126-3A2F-5F58F6BC9466}"/>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47" name="Text Box 163" hidden="1">
          <a:extLst>
            <a:ext uri="{FF2B5EF4-FFF2-40B4-BE49-F238E27FC236}">
              <a16:creationId xmlns:a16="http://schemas.microsoft.com/office/drawing/2014/main" id="{CCA7C250-3A75-FE5D-54A3-B8F777B401FF}"/>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46" name="Text Box 162" hidden="1">
          <a:extLst>
            <a:ext uri="{FF2B5EF4-FFF2-40B4-BE49-F238E27FC236}">
              <a16:creationId xmlns:a16="http://schemas.microsoft.com/office/drawing/2014/main" id="{37EEF064-7850-8B1F-2F26-37313C5BFCBC}"/>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45" name="Text Box 161" hidden="1">
          <a:extLst>
            <a:ext uri="{FF2B5EF4-FFF2-40B4-BE49-F238E27FC236}">
              <a16:creationId xmlns:a16="http://schemas.microsoft.com/office/drawing/2014/main" id="{357A817F-CF13-2BCF-D5FC-B87E90EDAA92}"/>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44" name="Text Box 160" hidden="1">
          <a:extLst>
            <a:ext uri="{FF2B5EF4-FFF2-40B4-BE49-F238E27FC236}">
              <a16:creationId xmlns:a16="http://schemas.microsoft.com/office/drawing/2014/main" id="{E20E53A6-7955-8CBA-5A6C-97B70B131722}"/>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43" name="Text Box 159" hidden="1">
          <a:extLst>
            <a:ext uri="{FF2B5EF4-FFF2-40B4-BE49-F238E27FC236}">
              <a16:creationId xmlns:a16="http://schemas.microsoft.com/office/drawing/2014/main" id="{ACE1EA6E-E087-7F3D-80A7-94535698860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42" name="Text Box 158" hidden="1">
          <a:extLst>
            <a:ext uri="{FF2B5EF4-FFF2-40B4-BE49-F238E27FC236}">
              <a16:creationId xmlns:a16="http://schemas.microsoft.com/office/drawing/2014/main" id="{C366C66E-FBF4-3F20-EA12-D584847F6ACE}"/>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41" name="Text Box 157" hidden="1">
          <a:extLst>
            <a:ext uri="{FF2B5EF4-FFF2-40B4-BE49-F238E27FC236}">
              <a16:creationId xmlns:a16="http://schemas.microsoft.com/office/drawing/2014/main" id="{996AE549-E406-1D74-1028-D720D40B9994}"/>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40" name="Text Box 156" hidden="1">
          <a:extLst>
            <a:ext uri="{FF2B5EF4-FFF2-40B4-BE49-F238E27FC236}">
              <a16:creationId xmlns:a16="http://schemas.microsoft.com/office/drawing/2014/main" id="{123E9179-1A44-E056-20CC-BB8A471B6F70}"/>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39" name="Text Box 155" hidden="1">
          <a:extLst>
            <a:ext uri="{FF2B5EF4-FFF2-40B4-BE49-F238E27FC236}">
              <a16:creationId xmlns:a16="http://schemas.microsoft.com/office/drawing/2014/main" id="{465EDC81-A63B-476B-91D8-772EC7186453}"/>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38" name="Text Box 154" hidden="1">
          <a:extLst>
            <a:ext uri="{FF2B5EF4-FFF2-40B4-BE49-F238E27FC236}">
              <a16:creationId xmlns:a16="http://schemas.microsoft.com/office/drawing/2014/main" id="{168554AA-784B-8626-9959-2251CD7A1968}"/>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37" name="Text Box 153" hidden="1">
          <a:extLst>
            <a:ext uri="{FF2B5EF4-FFF2-40B4-BE49-F238E27FC236}">
              <a16:creationId xmlns:a16="http://schemas.microsoft.com/office/drawing/2014/main" id="{74735856-8E5C-E555-DBA2-43763EB0273F}"/>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36" name="Text Box 152" hidden="1">
          <a:extLst>
            <a:ext uri="{FF2B5EF4-FFF2-40B4-BE49-F238E27FC236}">
              <a16:creationId xmlns:a16="http://schemas.microsoft.com/office/drawing/2014/main" id="{F6B16625-F18C-E504-E669-FE5421929B8F}"/>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35" name="Text Box 151" hidden="1">
          <a:extLst>
            <a:ext uri="{FF2B5EF4-FFF2-40B4-BE49-F238E27FC236}">
              <a16:creationId xmlns:a16="http://schemas.microsoft.com/office/drawing/2014/main" id="{C6A714E4-016E-8B47-E71D-CB00A89B915E}"/>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34" name="Text Box 150" hidden="1">
          <a:extLst>
            <a:ext uri="{FF2B5EF4-FFF2-40B4-BE49-F238E27FC236}">
              <a16:creationId xmlns:a16="http://schemas.microsoft.com/office/drawing/2014/main" id="{FAF8111D-E987-7668-771D-54C5F8A6425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33" name="Text Box 149" hidden="1">
          <a:extLst>
            <a:ext uri="{FF2B5EF4-FFF2-40B4-BE49-F238E27FC236}">
              <a16:creationId xmlns:a16="http://schemas.microsoft.com/office/drawing/2014/main" id="{F379D76C-3E50-B653-0999-4ADAA25925C1}"/>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32" name="Text Box 148" hidden="1">
          <a:extLst>
            <a:ext uri="{FF2B5EF4-FFF2-40B4-BE49-F238E27FC236}">
              <a16:creationId xmlns:a16="http://schemas.microsoft.com/office/drawing/2014/main" id="{A9AC013C-6B48-8902-247E-88D15F7A3EC2}"/>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31" name="Text Box 147" hidden="1">
          <a:extLst>
            <a:ext uri="{FF2B5EF4-FFF2-40B4-BE49-F238E27FC236}">
              <a16:creationId xmlns:a16="http://schemas.microsoft.com/office/drawing/2014/main" id="{7E2BD28F-803C-6FE7-81F0-25A1EE622A1E}"/>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30" name="Text Box 146" hidden="1">
          <a:extLst>
            <a:ext uri="{FF2B5EF4-FFF2-40B4-BE49-F238E27FC236}">
              <a16:creationId xmlns:a16="http://schemas.microsoft.com/office/drawing/2014/main" id="{111E2831-4C32-20D5-3280-B57A91628F8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29" name="Text Box 145" hidden="1">
          <a:extLst>
            <a:ext uri="{FF2B5EF4-FFF2-40B4-BE49-F238E27FC236}">
              <a16:creationId xmlns:a16="http://schemas.microsoft.com/office/drawing/2014/main" id="{A503F966-8ECB-A0AD-C8DB-1F798F009C13}"/>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28" name="Text Box 144" hidden="1">
          <a:extLst>
            <a:ext uri="{FF2B5EF4-FFF2-40B4-BE49-F238E27FC236}">
              <a16:creationId xmlns:a16="http://schemas.microsoft.com/office/drawing/2014/main" id="{BDD02D13-9168-A308-FB09-0DB6753DFA1B}"/>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27" name="Text Box 143" hidden="1">
          <a:extLst>
            <a:ext uri="{FF2B5EF4-FFF2-40B4-BE49-F238E27FC236}">
              <a16:creationId xmlns:a16="http://schemas.microsoft.com/office/drawing/2014/main" id="{EF626C9C-299A-C7BE-7F9D-CC7CC490BE4F}"/>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26" name="Text Box 142" hidden="1">
          <a:extLst>
            <a:ext uri="{FF2B5EF4-FFF2-40B4-BE49-F238E27FC236}">
              <a16:creationId xmlns:a16="http://schemas.microsoft.com/office/drawing/2014/main" id="{EF33B2F0-0816-5FD1-DC2F-7360C3A5CA7C}"/>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25" name="Text Box 141" hidden="1">
          <a:extLst>
            <a:ext uri="{FF2B5EF4-FFF2-40B4-BE49-F238E27FC236}">
              <a16:creationId xmlns:a16="http://schemas.microsoft.com/office/drawing/2014/main" id="{D3AE8064-A549-14F0-3196-77BF47D52D4D}"/>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24" name="Text Box 140" hidden="1">
          <a:extLst>
            <a:ext uri="{FF2B5EF4-FFF2-40B4-BE49-F238E27FC236}">
              <a16:creationId xmlns:a16="http://schemas.microsoft.com/office/drawing/2014/main" id="{03E33C4C-D805-3C2C-5BB3-2E5974C6CCD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23" name="Text Box 139" hidden="1">
          <a:extLst>
            <a:ext uri="{FF2B5EF4-FFF2-40B4-BE49-F238E27FC236}">
              <a16:creationId xmlns:a16="http://schemas.microsoft.com/office/drawing/2014/main" id="{7C96EA5D-BD7A-4095-19D6-53FB255CC837}"/>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22" name="Text Box 138" hidden="1">
          <a:extLst>
            <a:ext uri="{FF2B5EF4-FFF2-40B4-BE49-F238E27FC236}">
              <a16:creationId xmlns:a16="http://schemas.microsoft.com/office/drawing/2014/main" id="{664E4C36-59BD-BD29-9533-8DE808322108}"/>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21" name="Text Box 137" hidden="1">
          <a:extLst>
            <a:ext uri="{FF2B5EF4-FFF2-40B4-BE49-F238E27FC236}">
              <a16:creationId xmlns:a16="http://schemas.microsoft.com/office/drawing/2014/main" id="{353FD4B3-4821-A728-14B0-999131F3F784}"/>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20" name="Text Box 136" hidden="1">
          <a:extLst>
            <a:ext uri="{FF2B5EF4-FFF2-40B4-BE49-F238E27FC236}">
              <a16:creationId xmlns:a16="http://schemas.microsoft.com/office/drawing/2014/main" id="{3610237A-8B83-7346-2B3F-C443F0321E4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19" name="Text Box 135" hidden="1">
          <a:extLst>
            <a:ext uri="{FF2B5EF4-FFF2-40B4-BE49-F238E27FC236}">
              <a16:creationId xmlns:a16="http://schemas.microsoft.com/office/drawing/2014/main" id="{E3BFC6A4-6590-A5A9-E053-01C415C8EF50}"/>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18" name="Text Box 134" hidden="1">
          <a:extLst>
            <a:ext uri="{FF2B5EF4-FFF2-40B4-BE49-F238E27FC236}">
              <a16:creationId xmlns:a16="http://schemas.microsoft.com/office/drawing/2014/main" id="{C3707851-9C23-3EBB-282C-B1A8970E6BC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17" name="Text Box 133" hidden="1">
          <a:extLst>
            <a:ext uri="{FF2B5EF4-FFF2-40B4-BE49-F238E27FC236}">
              <a16:creationId xmlns:a16="http://schemas.microsoft.com/office/drawing/2014/main" id="{F4E50FFD-B8DB-7980-980D-5F80CA8D4D4E}"/>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82" name="Text Box 198" hidden="1">
          <a:extLst>
            <a:ext uri="{FF2B5EF4-FFF2-40B4-BE49-F238E27FC236}">
              <a16:creationId xmlns:a16="http://schemas.microsoft.com/office/drawing/2014/main" id="{F2E645B3-A2A3-D186-34C9-B3FEB825EACB}"/>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81" name="Text Box 197" hidden="1">
          <a:extLst>
            <a:ext uri="{FF2B5EF4-FFF2-40B4-BE49-F238E27FC236}">
              <a16:creationId xmlns:a16="http://schemas.microsoft.com/office/drawing/2014/main" id="{467E8DEC-722B-6C58-0C68-98614DC92C12}"/>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80" name="Text Box 196" hidden="1">
          <a:extLst>
            <a:ext uri="{FF2B5EF4-FFF2-40B4-BE49-F238E27FC236}">
              <a16:creationId xmlns:a16="http://schemas.microsoft.com/office/drawing/2014/main" id="{90A2C3B4-73F2-AC21-64D5-4CBB5239941B}"/>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79" name="Text Box 195" hidden="1">
          <a:extLst>
            <a:ext uri="{FF2B5EF4-FFF2-40B4-BE49-F238E27FC236}">
              <a16:creationId xmlns:a16="http://schemas.microsoft.com/office/drawing/2014/main" id="{336DACC3-DBC9-C868-F064-59D46C3D8D6E}"/>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78" name="Text Box 194" hidden="1">
          <a:extLst>
            <a:ext uri="{FF2B5EF4-FFF2-40B4-BE49-F238E27FC236}">
              <a16:creationId xmlns:a16="http://schemas.microsoft.com/office/drawing/2014/main" id="{885F6C78-9BB0-EF66-D428-BCC04B03BE41}"/>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77" name="Text Box 193" hidden="1">
          <a:extLst>
            <a:ext uri="{FF2B5EF4-FFF2-40B4-BE49-F238E27FC236}">
              <a16:creationId xmlns:a16="http://schemas.microsoft.com/office/drawing/2014/main" id="{0C8925E1-C6F0-76C9-C0C2-B3E653E1732F}"/>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76" name="Text Box 192" hidden="1">
          <a:extLst>
            <a:ext uri="{FF2B5EF4-FFF2-40B4-BE49-F238E27FC236}">
              <a16:creationId xmlns:a16="http://schemas.microsoft.com/office/drawing/2014/main" id="{F433C225-9244-D196-10DC-19C823225E7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75" name="Text Box 191" hidden="1">
          <a:extLst>
            <a:ext uri="{FF2B5EF4-FFF2-40B4-BE49-F238E27FC236}">
              <a16:creationId xmlns:a16="http://schemas.microsoft.com/office/drawing/2014/main" id="{B37AAED9-F5A5-2118-D597-2D913C067060}"/>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74" name="Text Box 190" hidden="1">
          <a:extLst>
            <a:ext uri="{FF2B5EF4-FFF2-40B4-BE49-F238E27FC236}">
              <a16:creationId xmlns:a16="http://schemas.microsoft.com/office/drawing/2014/main" id="{0D4B92DA-AB6A-4A6B-8A73-CE7FC39FAC35}"/>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73" name="Text Box 189" hidden="1">
          <a:extLst>
            <a:ext uri="{FF2B5EF4-FFF2-40B4-BE49-F238E27FC236}">
              <a16:creationId xmlns:a16="http://schemas.microsoft.com/office/drawing/2014/main" id="{30DA190E-1DA0-9964-5D9F-53F9B8716812}"/>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72" name="Text Box 188" hidden="1">
          <a:extLst>
            <a:ext uri="{FF2B5EF4-FFF2-40B4-BE49-F238E27FC236}">
              <a16:creationId xmlns:a16="http://schemas.microsoft.com/office/drawing/2014/main" id="{B5921755-D949-58EA-91FD-7D85D661907F}"/>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71" name="Text Box 187" hidden="1">
          <a:extLst>
            <a:ext uri="{FF2B5EF4-FFF2-40B4-BE49-F238E27FC236}">
              <a16:creationId xmlns:a16="http://schemas.microsoft.com/office/drawing/2014/main" id="{6115DBA2-5C09-7C5E-907D-CA33034AF8FE}"/>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70" name="Text Box 186" hidden="1">
          <a:extLst>
            <a:ext uri="{FF2B5EF4-FFF2-40B4-BE49-F238E27FC236}">
              <a16:creationId xmlns:a16="http://schemas.microsoft.com/office/drawing/2014/main" id="{0DBC72F0-6620-20D9-0E57-A32BEDD4255E}"/>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69" name="Text Box 185" hidden="1">
          <a:extLst>
            <a:ext uri="{FF2B5EF4-FFF2-40B4-BE49-F238E27FC236}">
              <a16:creationId xmlns:a16="http://schemas.microsoft.com/office/drawing/2014/main" id="{A21F5CF1-D950-DB24-F731-F3633B1B7283}"/>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68" name="Text Box 184" hidden="1">
          <a:extLst>
            <a:ext uri="{FF2B5EF4-FFF2-40B4-BE49-F238E27FC236}">
              <a16:creationId xmlns:a16="http://schemas.microsoft.com/office/drawing/2014/main" id="{1C476E20-4D11-2CDF-FF51-8E3C900348BA}"/>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67" name="Text Box 183" hidden="1">
          <a:extLst>
            <a:ext uri="{FF2B5EF4-FFF2-40B4-BE49-F238E27FC236}">
              <a16:creationId xmlns:a16="http://schemas.microsoft.com/office/drawing/2014/main" id="{90B70625-8A60-9B7E-6BFB-BC437179B4A3}"/>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66" name="Text Box 182" hidden="1">
          <a:extLst>
            <a:ext uri="{FF2B5EF4-FFF2-40B4-BE49-F238E27FC236}">
              <a16:creationId xmlns:a16="http://schemas.microsoft.com/office/drawing/2014/main" id="{F7B8401B-6154-74DD-CEAB-4210F37C2D31}"/>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65" name="Text Box 181" hidden="1">
          <a:extLst>
            <a:ext uri="{FF2B5EF4-FFF2-40B4-BE49-F238E27FC236}">
              <a16:creationId xmlns:a16="http://schemas.microsoft.com/office/drawing/2014/main" id="{77D86736-E5EC-28B3-69C0-039C39A3BA99}"/>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64" name="Text Box 180" hidden="1">
          <a:extLst>
            <a:ext uri="{FF2B5EF4-FFF2-40B4-BE49-F238E27FC236}">
              <a16:creationId xmlns:a16="http://schemas.microsoft.com/office/drawing/2014/main" id="{6CB9E73B-E58C-587C-883E-DA2896DA1E7F}"/>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63" name="Text Box 179" hidden="1">
          <a:extLst>
            <a:ext uri="{FF2B5EF4-FFF2-40B4-BE49-F238E27FC236}">
              <a16:creationId xmlns:a16="http://schemas.microsoft.com/office/drawing/2014/main" id="{4A057032-3F68-119F-C36E-445DA86B92CE}"/>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62" name="Text Box 178" hidden="1">
          <a:extLst>
            <a:ext uri="{FF2B5EF4-FFF2-40B4-BE49-F238E27FC236}">
              <a16:creationId xmlns:a16="http://schemas.microsoft.com/office/drawing/2014/main" id="{E3571492-68B4-171A-D7B0-8BF00DC528BD}"/>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61" name="Text Box 177" hidden="1">
          <a:extLst>
            <a:ext uri="{FF2B5EF4-FFF2-40B4-BE49-F238E27FC236}">
              <a16:creationId xmlns:a16="http://schemas.microsoft.com/office/drawing/2014/main" id="{832B0143-5781-AB4F-212C-C19EE1E9C8BC}"/>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004" name="Text Box 220" hidden="1">
          <a:extLst>
            <a:ext uri="{FF2B5EF4-FFF2-40B4-BE49-F238E27FC236}">
              <a16:creationId xmlns:a16="http://schemas.microsoft.com/office/drawing/2014/main" id="{E50A8CD5-BEC5-9C2A-2554-7AC7B812DB85}"/>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003" name="Text Box 219" hidden="1">
          <a:extLst>
            <a:ext uri="{FF2B5EF4-FFF2-40B4-BE49-F238E27FC236}">
              <a16:creationId xmlns:a16="http://schemas.microsoft.com/office/drawing/2014/main" id="{E75EFA7B-81A2-0724-4B1C-330D2D4F1AE6}"/>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002" name="Text Box 218" hidden="1">
          <a:extLst>
            <a:ext uri="{FF2B5EF4-FFF2-40B4-BE49-F238E27FC236}">
              <a16:creationId xmlns:a16="http://schemas.microsoft.com/office/drawing/2014/main" id="{1B18B05C-BC38-70F8-2AC6-E197B01CC869}"/>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001" name="Text Box 217" hidden="1">
          <a:extLst>
            <a:ext uri="{FF2B5EF4-FFF2-40B4-BE49-F238E27FC236}">
              <a16:creationId xmlns:a16="http://schemas.microsoft.com/office/drawing/2014/main" id="{5E9DC26A-F815-00E5-DA04-970AF5D8E0F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000" name="Text Box 216" hidden="1">
          <a:extLst>
            <a:ext uri="{FF2B5EF4-FFF2-40B4-BE49-F238E27FC236}">
              <a16:creationId xmlns:a16="http://schemas.microsoft.com/office/drawing/2014/main" id="{8291EDB2-DF17-D787-D4CF-86BB06DEBD2E}"/>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99" name="Text Box 215" hidden="1">
          <a:extLst>
            <a:ext uri="{FF2B5EF4-FFF2-40B4-BE49-F238E27FC236}">
              <a16:creationId xmlns:a16="http://schemas.microsoft.com/office/drawing/2014/main" id="{350B5473-34B9-4AD9-96C6-E3626D33BA4F}"/>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98" name="Text Box 214" hidden="1">
          <a:extLst>
            <a:ext uri="{FF2B5EF4-FFF2-40B4-BE49-F238E27FC236}">
              <a16:creationId xmlns:a16="http://schemas.microsoft.com/office/drawing/2014/main" id="{00F21229-A1CD-C4B8-3A55-21AD06E7F789}"/>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97" name="Text Box 213" hidden="1">
          <a:extLst>
            <a:ext uri="{FF2B5EF4-FFF2-40B4-BE49-F238E27FC236}">
              <a16:creationId xmlns:a16="http://schemas.microsoft.com/office/drawing/2014/main" id="{DDDD674C-AB70-C2A4-3452-A838D7961FFA}"/>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96" name="Text Box 212" hidden="1">
          <a:extLst>
            <a:ext uri="{FF2B5EF4-FFF2-40B4-BE49-F238E27FC236}">
              <a16:creationId xmlns:a16="http://schemas.microsoft.com/office/drawing/2014/main" id="{556B852C-B55F-6143-8D10-FA020C7B835B}"/>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95" name="Text Box 211" hidden="1">
          <a:extLst>
            <a:ext uri="{FF2B5EF4-FFF2-40B4-BE49-F238E27FC236}">
              <a16:creationId xmlns:a16="http://schemas.microsoft.com/office/drawing/2014/main" id="{F8DF5D3E-3FB8-2A80-E163-9FCBB2C87C3B}"/>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94" name="Text Box 210" hidden="1">
          <a:extLst>
            <a:ext uri="{FF2B5EF4-FFF2-40B4-BE49-F238E27FC236}">
              <a16:creationId xmlns:a16="http://schemas.microsoft.com/office/drawing/2014/main" id="{60D7881C-F2A2-0FB2-CB4A-48056B803D19}"/>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93" name="Text Box 209" hidden="1">
          <a:extLst>
            <a:ext uri="{FF2B5EF4-FFF2-40B4-BE49-F238E27FC236}">
              <a16:creationId xmlns:a16="http://schemas.microsoft.com/office/drawing/2014/main" id="{A7490B50-E11F-8CB6-136F-EDC0F855551C}"/>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92" name="Text Box 208" hidden="1">
          <a:extLst>
            <a:ext uri="{FF2B5EF4-FFF2-40B4-BE49-F238E27FC236}">
              <a16:creationId xmlns:a16="http://schemas.microsoft.com/office/drawing/2014/main" id="{BF81FC27-CF06-CE92-14C6-85302198488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91" name="Text Box 207" hidden="1">
          <a:extLst>
            <a:ext uri="{FF2B5EF4-FFF2-40B4-BE49-F238E27FC236}">
              <a16:creationId xmlns:a16="http://schemas.microsoft.com/office/drawing/2014/main" id="{647D4BF4-8752-FE3A-8C1B-FC594244DE18}"/>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90" name="Text Box 206" hidden="1">
          <a:extLst>
            <a:ext uri="{FF2B5EF4-FFF2-40B4-BE49-F238E27FC236}">
              <a16:creationId xmlns:a16="http://schemas.microsoft.com/office/drawing/2014/main" id="{51E486F8-69AB-EE6C-4720-0937EFEEAC89}"/>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89" name="Text Box 205" hidden="1">
          <a:extLst>
            <a:ext uri="{FF2B5EF4-FFF2-40B4-BE49-F238E27FC236}">
              <a16:creationId xmlns:a16="http://schemas.microsoft.com/office/drawing/2014/main" id="{958D9761-1CC4-54EE-A957-5E5E95BF2AA3}"/>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88" name="Text Box 204" hidden="1">
          <a:extLst>
            <a:ext uri="{FF2B5EF4-FFF2-40B4-BE49-F238E27FC236}">
              <a16:creationId xmlns:a16="http://schemas.microsoft.com/office/drawing/2014/main" id="{77777B49-0631-0734-8DA8-A3EE0E367929}"/>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87" name="Text Box 203" hidden="1">
          <a:extLst>
            <a:ext uri="{FF2B5EF4-FFF2-40B4-BE49-F238E27FC236}">
              <a16:creationId xmlns:a16="http://schemas.microsoft.com/office/drawing/2014/main" id="{4BE36D5D-2CF7-213C-CD42-ACF20D8F0623}"/>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86" name="Text Box 202" hidden="1">
          <a:extLst>
            <a:ext uri="{FF2B5EF4-FFF2-40B4-BE49-F238E27FC236}">
              <a16:creationId xmlns:a16="http://schemas.microsoft.com/office/drawing/2014/main" id="{7131FCB1-61A4-8256-428B-EE32D8FA57EE}"/>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85" name="Text Box 201" hidden="1">
          <a:extLst>
            <a:ext uri="{FF2B5EF4-FFF2-40B4-BE49-F238E27FC236}">
              <a16:creationId xmlns:a16="http://schemas.microsoft.com/office/drawing/2014/main" id="{C043C0D2-E6B7-AD07-0593-B9CC403E83FB}"/>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84" name="Text Box 200" hidden="1">
          <a:extLst>
            <a:ext uri="{FF2B5EF4-FFF2-40B4-BE49-F238E27FC236}">
              <a16:creationId xmlns:a16="http://schemas.microsoft.com/office/drawing/2014/main" id="{F84A60DF-4D75-9CF4-246F-3A1AE816A2D7}"/>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83" name="Text Box 199" hidden="1">
          <a:extLst>
            <a:ext uri="{FF2B5EF4-FFF2-40B4-BE49-F238E27FC236}">
              <a16:creationId xmlns:a16="http://schemas.microsoft.com/office/drawing/2014/main" id="{2BB34790-1941-C314-B725-74BA76B48EA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026" name="Text Box 242" hidden="1">
          <a:extLst>
            <a:ext uri="{FF2B5EF4-FFF2-40B4-BE49-F238E27FC236}">
              <a16:creationId xmlns:a16="http://schemas.microsoft.com/office/drawing/2014/main" id="{AD411E48-1E6A-5F2D-2613-64F8177D4894}"/>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025" name="Text Box 241" hidden="1">
          <a:extLst>
            <a:ext uri="{FF2B5EF4-FFF2-40B4-BE49-F238E27FC236}">
              <a16:creationId xmlns:a16="http://schemas.microsoft.com/office/drawing/2014/main" id="{F431DD7A-DC76-7AC4-2EA9-8EFB6AD68799}"/>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024" name="Text Box 240" hidden="1">
          <a:extLst>
            <a:ext uri="{FF2B5EF4-FFF2-40B4-BE49-F238E27FC236}">
              <a16:creationId xmlns:a16="http://schemas.microsoft.com/office/drawing/2014/main" id="{0BDFB392-4FC7-64DD-5405-F57A2767AD5B}"/>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023" name="Text Box 239" hidden="1">
          <a:extLst>
            <a:ext uri="{FF2B5EF4-FFF2-40B4-BE49-F238E27FC236}">
              <a16:creationId xmlns:a16="http://schemas.microsoft.com/office/drawing/2014/main" id="{805ED89B-CAF0-4B64-E675-A4BF95E0EC80}"/>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022" name="Text Box 238" hidden="1">
          <a:extLst>
            <a:ext uri="{FF2B5EF4-FFF2-40B4-BE49-F238E27FC236}">
              <a16:creationId xmlns:a16="http://schemas.microsoft.com/office/drawing/2014/main" id="{B8DDAB4D-CA29-0F6B-A568-3AF60D20FBA3}"/>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5021" name="Text Box 237" hidden="1">
          <a:extLst>
            <a:ext uri="{FF2B5EF4-FFF2-40B4-BE49-F238E27FC236}">
              <a16:creationId xmlns:a16="http://schemas.microsoft.com/office/drawing/2014/main" id="{05100AB9-6B05-408C-4D5F-BFB6A4CEECD7}"/>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5020" name="Text Box 236" hidden="1">
          <a:extLst>
            <a:ext uri="{FF2B5EF4-FFF2-40B4-BE49-F238E27FC236}">
              <a16:creationId xmlns:a16="http://schemas.microsoft.com/office/drawing/2014/main" id="{6551FE15-6A2C-6842-44B7-955A6F30B299}"/>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5019" name="Text Box 235" hidden="1">
          <a:extLst>
            <a:ext uri="{FF2B5EF4-FFF2-40B4-BE49-F238E27FC236}">
              <a16:creationId xmlns:a16="http://schemas.microsoft.com/office/drawing/2014/main" id="{1863EF02-3843-8017-3CF3-EA7815C7E697}"/>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5018" name="Text Box 234" hidden="1">
          <a:extLst>
            <a:ext uri="{FF2B5EF4-FFF2-40B4-BE49-F238E27FC236}">
              <a16:creationId xmlns:a16="http://schemas.microsoft.com/office/drawing/2014/main" id="{D185D7B9-4AFC-05B1-BD5B-EB530CE2A46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5017" name="Text Box 233" hidden="1">
          <a:extLst>
            <a:ext uri="{FF2B5EF4-FFF2-40B4-BE49-F238E27FC236}">
              <a16:creationId xmlns:a16="http://schemas.microsoft.com/office/drawing/2014/main" id="{BD9ABC0E-5856-F196-128D-355621CB0817}"/>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5016" name="Text Box 232" hidden="1">
          <a:extLst>
            <a:ext uri="{FF2B5EF4-FFF2-40B4-BE49-F238E27FC236}">
              <a16:creationId xmlns:a16="http://schemas.microsoft.com/office/drawing/2014/main" id="{83931E2B-75D5-8122-9E83-279B8525740C}"/>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5015" name="Text Box 231" hidden="1">
          <a:extLst>
            <a:ext uri="{FF2B5EF4-FFF2-40B4-BE49-F238E27FC236}">
              <a16:creationId xmlns:a16="http://schemas.microsoft.com/office/drawing/2014/main" id="{9B2D2A95-83DD-FE06-8091-6707CD4DB38C}"/>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5014" name="Text Box 230" hidden="1">
          <a:extLst>
            <a:ext uri="{FF2B5EF4-FFF2-40B4-BE49-F238E27FC236}">
              <a16:creationId xmlns:a16="http://schemas.microsoft.com/office/drawing/2014/main" id="{132AD294-5D2A-0F7B-D599-EBE733ED47EE}"/>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5013" name="Text Box 229" hidden="1">
          <a:extLst>
            <a:ext uri="{FF2B5EF4-FFF2-40B4-BE49-F238E27FC236}">
              <a16:creationId xmlns:a16="http://schemas.microsoft.com/office/drawing/2014/main" id="{52DC65B1-5D24-E2B8-DF1A-148DC0D86BAE}"/>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5012" name="Text Box 228" hidden="1">
          <a:extLst>
            <a:ext uri="{FF2B5EF4-FFF2-40B4-BE49-F238E27FC236}">
              <a16:creationId xmlns:a16="http://schemas.microsoft.com/office/drawing/2014/main" id="{0F4F9281-EE37-7D5D-91C4-69630C149C9F}"/>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5011" name="Text Box 227" hidden="1">
          <a:extLst>
            <a:ext uri="{FF2B5EF4-FFF2-40B4-BE49-F238E27FC236}">
              <a16:creationId xmlns:a16="http://schemas.microsoft.com/office/drawing/2014/main" id="{A78D2A3E-E8C4-362D-BFF9-46438560AAFC}"/>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5010" name="Text Box 226" hidden="1">
          <a:extLst>
            <a:ext uri="{FF2B5EF4-FFF2-40B4-BE49-F238E27FC236}">
              <a16:creationId xmlns:a16="http://schemas.microsoft.com/office/drawing/2014/main" id="{E267D7FA-AD8B-015A-D235-285F3DEBB636}"/>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5009" name="Text Box 225" hidden="1">
          <a:extLst>
            <a:ext uri="{FF2B5EF4-FFF2-40B4-BE49-F238E27FC236}">
              <a16:creationId xmlns:a16="http://schemas.microsoft.com/office/drawing/2014/main" id="{433D9199-6E21-FD31-DEFA-05706EAB1FDA}"/>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5008" name="Text Box 224" hidden="1">
          <a:extLst>
            <a:ext uri="{FF2B5EF4-FFF2-40B4-BE49-F238E27FC236}">
              <a16:creationId xmlns:a16="http://schemas.microsoft.com/office/drawing/2014/main" id="{5B7E02ED-AF8D-CA1F-6FA5-46665923FDC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5007" name="Text Box 223" hidden="1">
          <a:extLst>
            <a:ext uri="{FF2B5EF4-FFF2-40B4-BE49-F238E27FC236}">
              <a16:creationId xmlns:a16="http://schemas.microsoft.com/office/drawing/2014/main" id="{F003D834-7690-7C24-C998-FA138158AEE2}"/>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5006" name="Text Box 222" hidden="1">
          <a:extLst>
            <a:ext uri="{FF2B5EF4-FFF2-40B4-BE49-F238E27FC236}">
              <a16:creationId xmlns:a16="http://schemas.microsoft.com/office/drawing/2014/main" id="{77F4A224-FA10-93CD-8C74-02ACC008BF9D}"/>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5005" name="Text Box 221" hidden="1">
          <a:extLst>
            <a:ext uri="{FF2B5EF4-FFF2-40B4-BE49-F238E27FC236}">
              <a16:creationId xmlns:a16="http://schemas.microsoft.com/office/drawing/2014/main" id="{84278BD3-4D9B-A74D-759E-7C1DA6395B7E}"/>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048" name="Text Box 264" hidden="1">
          <a:extLst>
            <a:ext uri="{FF2B5EF4-FFF2-40B4-BE49-F238E27FC236}">
              <a16:creationId xmlns:a16="http://schemas.microsoft.com/office/drawing/2014/main" id="{BEDB2F40-5846-6134-42F0-D38505A98D07}"/>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047" name="Text Box 263" hidden="1">
          <a:extLst>
            <a:ext uri="{FF2B5EF4-FFF2-40B4-BE49-F238E27FC236}">
              <a16:creationId xmlns:a16="http://schemas.microsoft.com/office/drawing/2014/main" id="{890BAA60-B579-6B79-4798-0627C6F68557}"/>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046" name="Text Box 262" hidden="1">
          <a:extLst>
            <a:ext uri="{FF2B5EF4-FFF2-40B4-BE49-F238E27FC236}">
              <a16:creationId xmlns:a16="http://schemas.microsoft.com/office/drawing/2014/main" id="{E2796292-7AEE-3F79-7520-C6C522050B6B}"/>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045" name="Text Box 261" hidden="1">
          <a:extLst>
            <a:ext uri="{FF2B5EF4-FFF2-40B4-BE49-F238E27FC236}">
              <a16:creationId xmlns:a16="http://schemas.microsoft.com/office/drawing/2014/main" id="{72FE3260-9E54-E7E1-35BE-360FF17F1EF4}"/>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044" name="Text Box 260" hidden="1">
          <a:extLst>
            <a:ext uri="{FF2B5EF4-FFF2-40B4-BE49-F238E27FC236}">
              <a16:creationId xmlns:a16="http://schemas.microsoft.com/office/drawing/2014/main" id="{1EC3CD39-3BB9-8265-98EF-DEBCAFA2F32D}"/>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5043" name="Text Box 259" hidden="1">
          <a:extLst>
            <a:ext uri="{FF2B5EF4-FFF2-40B4-BE49-F238E27FC236}">
              <a16:creationId xmlns:a16="http://schemas.microsoft.com/office/drawing/2014/main" id="{34F12B0E-A851-F654-C3D3-989D7C84A459}"/>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5042" name="Text Box 258" hidden="1">
          <a:extLst>
            <a:ext uri="{FF2B5EF4-FFF2-40B4-BE49-F238E27FC236}">
              <a16:creationId xmlns:a16="http://schemas.microsoft.com/office/drawing/2014/main" id="{AB736C52-893F-CF9F-E6B9-5A21CEA4A823}"/>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5041" name="Text Box 257" hidden="1">
          <a:extLst>
            <a:ext uri="{FF2B5EF4-FFF2-40B4-BE49-F238E27FC236}">
              <a16:creationId xmlns:a16="http://schemas.microsoft.com/office/drawing/2014/main" id="{936B2B94-2F25-C869-5C10-7CBB8388DD96}"/>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5040" name="Text Box 256" hidden="1">
          <a:extLst>
            <a:ext uri="{FF2B5EF4-FFF2-40B4-BE49-F238E27FC236}">
              <a16:creationId xmlns:a16="http://schemas.microsoft.com/office/drawing/2014/main" id="{294C1609-8395-8439-BD9C-CFB86B78003F}"/>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5039" name="Text Box 255" hidden="1">
          <a:extLst>
            <a:ext uri="{FF2B5EF4-FFF2-40B4-BE49-F238E27FC236}">
              <a16:creationId xmlns:a16="http://schemas.microsoft.com/office/drawing/2014/main" id="{C2C17F7F-247C-48EE-CD90-0BE7C76BB214}"/>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5038" name="Text Box 254" hidden="1">
          <a:extLst>
            <a:ext uri="{FF2B5EF4-FFF2-40B4-BE49-F238E27FC236}">
              <a16:creationId xmlns:a16="http://schemas.microsoft.com/office/drawing/2014/main" id="{5A4BE614-07F2-5F12-CE64-01811E7C4E97}"/>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5037" name="Text Box 253" hidden="1">
          <a:extLst>
            <a:ext uri="{FF2B5EF4-FFF2-40B4-BE49-F238E27FC236}">
              <a16:creationId xmlns:a16="http://schemas.microsoft.com/office/drawing/2014/main" id="{910ABDDC-5825-BB8E-2E02-CFC515FCB9E7}"/>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5036" name="Text Box 252" hidden="1">
          <a:extLst>
            <a:ext uri="{FF2B5EF4-FFF2-40B4-BE49-F238E27FC236}">
              <a16:creationId xmlns:a16="http://schemas.microsoft.com/office/drawing/2014/main" id="{35AFEA2B-06BC-2823-7F23-37B726353510}"/>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5035" name="Text Box 251" hidden="1">
          <a:extLst>
            <a:ext uri="{FF2B5EF4-FFF2-40B4-BE49-F238E27FC236}">
              <a16:creationId xmlns:a16="http://schemas.microsoft.com/office/drawing/2014/main" id="{F51E11B1-4F42-D06B-0E02-B8C9C88CD325}"/>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5034" name="Text Box 250" hidden="1">
          <a:extLst>
            <a:ext uri="{FF2B5EF4-FFF2-40B4-BE49-F238E27FC236}">
              <a16:creationId xmlns:a16="http://schemas.microsoft.com/office/drawing/2014/main" id="{7522785E-35F7-DFA1-7EE6-236B33CB77D9}"/>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5033" name="Text Box 249" hidden="1">
          <a:extLst>
            <a:ext uri="{FF2B5EF4-FFF2-40B4-BE49-F238E27FC236}">
              <a16:creationId xmlns:a16="http://schemas.microsoft.com/office/drawing/2014/main" id="{BB705AA0-35F2-7A86-44D6-8F80521B4DF2}"/>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5032" name="Text Box 248" hidden="1">
          <a:extLst>
            <a:ext uri="{FF2B5EF4-FFF2-40B4-BE49-F238E27FC236}">
              <a16:creationId xmlns:a16="http://schemas.microsoft.com/office/drawing/2014/main" id="{4C7C3F88-067C-9332-7410-862BED4D1F27}"/>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5031" name="Text Box 247" hidden="1">
          <a:extLst>
            <a:ext uri="{FF2B5EF4-FFF2-40B4-BE49-F238E27FC236}">
              <a16:creationId xmlns:a16="http://schemas.microsoft.com/office/drawing/2014/main" id="{1860EA21-D5A1-B9B7-2922-000348C0456B}"/>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5030" name="Text Box 246" hidden="1">
          <a:extLst>
            <a:ext uri="{FF2B5EF4-FFF2-40B4-BE49-F238E27FC236}">
              <a16:creationId xmlns:a16="http://schemas.microsoft.com/office/drawing/2014/main" id="{4BA9EE6F-CAEA-1B4D-E118-8D7B8F083427}"/>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5029" name="Text Box 245" hidden="1">
          <a:extLst>
            <a:ext uri="{FF2B5EF4-FFF2-40B4-BE49-F238E27FC236}">
              <a16:creationId xmlns:a16="http://schemas.microsoft.com/office/drawing/2014/main" id="{1A7D4FF7-123A-180A-12EA-B58C26AF66C5}"/>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5028" name="Text Box 244" hidden="1">
          <a:extLst>
            <a:ext uri="{FF2B5EF4-FFF2-40B4-BE49-F238E27FC236}">
              <a16:creationId xmlns:a16="http://schemas.microsoft.com/office/drawing/2014/main" id="{E7E2BF5A-22C2-528E-98EC-D8C40F3280D5}"/>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5027" name="Text Box 243" hidden="1">
          <a:extLst>
            <a:ext uri="{FF2B5EF4-FFF2-40B4-BE49-F238E27FC236}">
              <a16:creationId xmlns:a16="http://schemas.microsoft.com/office/drawing/2014/main" id="{B15E279E-1626-A257-9EED-72258C6861F3}"/>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830" name="Text Box 22" hidden="1">
          <a:extLst>
            <a:ext uri="{FF2B5EF4-FFF2-40B4-BE49-F238E27FC236}">
              <a16:creationId xmlns:a16="http://schemas.microsoft.com/office/drawing/2014/main" id="{DDF2C3BB-F079-7C6B-3D60-CA48735F91BC}"/>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829" name="Text Box 21" hidden="1">
          <a:extLst>
            <a:ext uri="{FF2B5EF4-FFF2-40B4-BE49-F238E27FC236}">
              <a16:creationId xmlns:a16="http://schemas.microsoft.com/office/drawing/2014/main" id="{D9854A14-F0BF-E0D8-8740-531BC2F02CD4}"/>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828" name="Text Box 20" hidden="1">
          <a:extLst>
            <a:ext uri="{FF2B5EF4-FFF2-40B4-BE49-F238E27FC236}">
              <a16:creationId xmlns:a16="http://schemas.microsoft.com/office/drawing/2014/main" id="{6B99D88D-ADE5-E3C8-C14A-B168C957E696}"/>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827" name="Text Box 19" hidden="1">
          <a:extLst>
            <a:ext uri="{FF2B5EF4-FFF2-40B4-BE49-F238E27FC236}">
              <a16:creationId xmlns:a16="http://schemas.microsoft.com/office/drawing/2014/main" id="{FA529988-6894-FFFF-915D-4C46BC3E7C25}"/>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826" name="Text Box 18" hidden="1">
          <a:extLst>
            <a:ext uri="{FF2B5EF4-FFF2-40B4-BE49-F238E27FC236}">
              <a16:creationId xmlns:a16="http://schemas.microsoft.com/office/drawing/2014/main" id="{0F027792-2722-8B35-E922-CAE37DE10ED4}"/>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5825" name="Text Box 17" hidden="1">
          <a:extLst>
            <a:ext uri="{FF2B5EF4-FFF2-40B4-BE49-F238E27FC236}">
              <a16:creationId xmlns:a16="http://schemas.microsoft.com/office/drawing/2014/main" id="{17274D97-F302-4B7D-9E3C-BDB02150CDD1}"/>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5824" name="Text Box 16" hidden="1">
          <a:extLst>
            <a:ext uri="{FF2B5EF4-FFF2-40B4-BE49-F238E27FC236}">
              <a16:creationId xmlns:a16="http://schemas.microsoft.com/office/drawing/2014/main" id="{4C5A51D9-1AC0-3FD4-4665-4D8B332165A2}"/>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5823" name="Text Box 15" hidden="1">
          <a:extLst>
            <a:ext uri="{FF2B5EF4-FFF2-40B4-BE49-F238E27FC236}">
              <a16:creationId xmlns:a16="http://schemas.microsoft.com/office/drawing/2014/main" id="{44BF098D-E07B-5138-8459-E0220B6A781E}"/>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5822" name="Text Box 14" hidden="1">
          <a:extLst>
            <a:ext uri="{FF2B5EF4-FFF2-40B4-BE49-F238E27FC236}">
              <a16:creationId xmlns:a16="http://schemas.microsoft.com/office/drawing/2014/main" id="{4A79F58F-3966-29C9-D2D8-80A366A5B8E4}"/>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5821" name="Text Box 13" hidden="1">
          <a:extLst>
            <a:ext uri="{FF2B5EF4-FFF2-40B4-BE49-F238E27FC236}">
              <a16:creationId xmlns:a16="http://schemas.microsoft.com/office/drawing/2014/main" id="{43EDDCB4-7E8E-86DC-5B1B-0086A8388323}"/>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5820" name="Text Box 12" hidden="1">
          <a:extLst>
            <a:ext uri="{FF2B5EF4-FFF2-40B4-BE49-F238E27FC236}">
              <a16:creationId xmlns:a16="http://schemas.microsoft.com/office/drawing/2014/main" id="{9971F63F-FD50-FFBE-E818-A12A9797C6CC}"/>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5819" name="Text Box 11" hidden="1">
          <a:extLst>
            <a:ext uri="{FF2B5EF4-FFF2-40B4-BE49-F238E27FC236}">
              <a16:creationId xmlns:a16="http://schemas.microsoft.com/office/drawing/2014/main" id="{F3093F65-4DA5-E00B-7534-D3A3BF93B1AE}"/>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5818" name="Text Box 10" hidden="1">
          <a:extLst>
            <a:ext uri="{FF2B5EF4-FFF2-40B4-BE49-F238E27FC236}">
              <a16:creationId xmlns:a16="http://schemas.microsoft.com/office/drawing/2014/main" id="{6E551E8D-3EFC-F955-21F2-3C209D98D4AC}"/>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5817" name="Text Box 9" hidden="1">
          <a:extLst>
            <a:ext uri="{FF2B5EF4-FFF2-40B4-BE49-F238E27FC236}">
              <a16:creationId xmlns:a16="http://schemas.microsoft.com/office/drawing/2014/main" id="{56F0DA21-1F93-A189-51ED-2C4D86154533}"/>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5816" name="Text Box 8" hidden="1">
          <a:extLst>
            <a:ext uri="{FF2B5EF4-FFF2-40B4-BE49-F238E27FC236}">
              <a16:creationId xmlns:a16="http://schemas.microsoft.com/office/drawing/2014/main" id="{57B7B84B-69FA-1FC9-103C-E937E96308CF}"/>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5815" name="Text Box 7" hidden="1">
          <a:extLst>
            <a:ext uri="{FF2B5EF4-FFF2-40B4-BE49-F238E27FC236}">
              <a16:creationId xmlns:a16="http://schemas.microsoft.com/office/drawing/2014/main" id="{432356AF-F459-7919-7D30-B6CE8C9CC4FD}"/>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5814" name="Text Box 6" hidden="1">
          <a:extLst>
            <a:ext uri="{FF2B5EF4-FFF2-40B4-BE49-F238E27FC236}">
              <a16:creationId xmlns:a16="http://schemas.microsoft.com/office/drawing/2014/main" id="{6085EC97-8029-FCBE-D06B-B004B9FF5F79}"/>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5813" name="Text Box 5" hidden="1">
          <a:extLst>
            <a:ext uri="{FF2B5EF4-FFF2-40B4-BE49-F238E27FC236}">
              <a16:creationId xmlns:a16="http://schemas.microsoft.com/office/drawing/2014/main" id="{F78ABF95-FA52-4AEE-8B88-3D24D87787A6}"/>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5812" name="Text Box 4" hidden="1">
          <a:extLst>
            <a:ext uri="{FF2B5EF4-FFF2-40B4-BE49-F238E27FC236}">
              <a16:creationId xmlns:a16="http://schemas.microsoft.com/office/drawing/2014/main" id="{25FD94BD-952E-42D7-1CF7-31350B763C08}"/>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5811" name="Text Box 3" hidden="1">
          <a:extLst>
            <a:ext uri="{FF2B5EF4-FFF2-40B4-BE49-F238E27FC236}">
              <a16:creationId xmlns:a16="http://schemas.microsoft.com/office/drawing/2014/main" id="{CEAAE164-44A2-E3E1-5DA8-5416B5DEA955}"/>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5810" name="Text Box 2" hidden="1">
          <a:extLst>
            <a:ext uri="{FF2B5EF4-FFF2-40B4-BE49-F238E27FC236}">
              <a16:creationId xmlns:a16="http://schemas.microsoft.com/office/drawing/2014/main" id="{47A0C930-5189-2921-4CBB-3399499DE9A0}"/>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5809" name="Text Box 1" hidden="1">
          <a:extLst>
            <a:ext uri="{FF2B5EF4-FFF2-40B4-BE49-F238E27FC236}">
              <a16:creationId xmlns:a16="http://schemas.microsoft.com/office/drawing/2014/main" id="{38062E5F-FD8A-A936-58DF-5C649463FDFB}"/>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852" name="Text Box 44" hidden="1">
          <a:extLst>
            <a:ext uri="{FF2B5EF4-FFF2-40B4-BE49-F238E27FC236}">
              <a16:creationId xmlns:a16="http://schemas.microsoft.com/office/drawing/2014/main" id="{408A933E-C3C9-6F8D-03ED-2D9E0A99C3CD}"/>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851" name="Text Box 43" hidden="1">
          <a:extLst>
            <a:ext uri="{FF2B5EF4-FFF2-40B4-BE49-F238E27FC236}">
              <a16:creationId xmlns:a16="http://schemas.microsoft.com/office/drawing/2014/main" id="{EA8672E4-354C-AFCC-3B30-A05B9A103BC9}"/>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850" name="Text Box 42" hidden="1">
          <a:extLst>
            <a:ext uri="{FF2B5EF4-FFF2-40B4-BE49-F238E27FC236}">
              <a16:creationId xmlns:a16="http://schemas.microsoft.com/office/drawing/2014/main" id="{F75E6052-AA0A-E1CD-3098-5704D26FD096}"/>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849" name="Text Box 41" hidden="1">
          <a:extLst>
            <a:ext uri="{FF2B5EF4-FFF2-40B4-BE49-F238E27FC236}">
              <a16:creationId xmlns:a16="http://schemas.microsoft.com/office/drawing/2014/main" id="{F47A2FC5-5F87-45B5-BBCA-661ACB3CDE4D}"/>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848" name="Text Box 40" hidden="1">
          <a:extLst>
            <a:ext uri="{FF2B5EF4-FFF2-40B4-BE49-F238E27FC236}">
              <a16:creationId xmlns:a16="http://schemas.microsoft.com/office/drawing/2014/main" id="{C9D516A2-1DD3-9FD3-A514-BC70A0E57C21}"/>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5847" name="Text Box 39" hidden="1">
          <a:extLst>
            <a:ext uri="{FF2B5EF4-FFF2-40B4-BE49-F238E27FC236}">
              <a16:creationId xmlns:a16="http://schemas.microsoft.com/office/drawing/2014/main" id="{967F805F-7E15-7949-4992-7AD467C65EB0}"/>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5846" name="Text Box 38" hidden="1">
          <a:extLst>
            <a:ext uri="{FF2B5EF4-FFF2-40B4-BE49-F238E27FC236}">
              <a16:creationId xmlns:a16="http://schemas.microsoft.com/office/drawing/2014/main" id="{3381AF36-82B2-ECD4-AF64-7CE5F88E62F7}"/>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5845" name="Text Box 37" hidden="1">
          <a:extLst>
            <a:ext uri="{FF2B5EF4-FFF2-40B4-BE49-F238E27FC236}">
              <a16:creationId xmlns:a16="http://schemas.microsoft.com/office/drawing/2014/main" id="{57FA465C-25A5-C9F9-2C52-E9956B174B08}"/>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5844" name="Text Box 36" hidden="1">
          <a:extLst>
            <a:ext uri="{FF2B5EF4-FFF2-40B4-BE49-F238E27FC236}">
              <a16:creationId xmlns:a16="http://schemas.microsoft.com/office/drawing/2014/main" id="{136FD23C-F897-CBDB-7310-85A78CAE8328}"/>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5843" name="Text Box 35" hidden="1">
          <a:extLst>
            <a:ext uri="{FF2B5EF4-FFF2-40B4-BE49-F238E27FC236}">
              <a16:creationId xmlns:a16="http://schemas.microsoft.com/office/drawing/2014/main" id="{2787A978-8633-114C-4D23-1C8DE5892486}"/>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5842" name="Text Box 34" hidden="1">
          <a:extLst>
            <a:ext uri="{FF2B5EF4-FFF2-40B4-BE49-F238E27FC236}">
              <a16:creationId xmlns:a16="http://schemas.microsoft.com/office/drawing/2014/main" id="{5FF1DB10-A846-440A-DA47-A734599A46C2}"/>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5841" name="Text Box 33" hidden="1">
          <a:extLst>
            <a:ext uri="{FF2B5EF4-FFF2-40B4-BE49-F238E27FC236}">
              <a16:creationId xmlns:a16="http://schemas.microsoft.com/office/drawing/2014/main" id="{94429EC1-1C31-323C-3157-4699DC23B2A1}"/>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5840" name="Text Box 32" hidden="1">
          <a:extLst>
            <a:ext uri="{FF2B5EF4-FFF2-40B4-BE49-F238E27FC236}">
              <a16:creationId xmlns:a16="http://schemas.microsoft.com/office/drawing/2014/main" id="{82C2F8E7-BD21-903F-0303-B89C6290EA1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5839" name="Text Box 31" hidden="1">
          <a:extLst>
            <a:ext uri="{FF2B5EF4-FFF2-40B4-BE49-F238E27FC236}">
              <a16:creationId xmlns:a16="http://schemas.microsoft.com/office/drawing/2014/main" id="{06F5B300-25AA-DB4A-244F-B8DED3AB7984}"/>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5838" name="Text Box 30" hidden="1">
          <a:extLst>
            <a:ext uri="{FF2B5EF4-FFF2-40B4-BE49-F238E27FC236}">
              <a16:creationId xmlns:a16="http://schemas.microsoft.com/office/drawing/2014/main" id="{6EE36C4F-26E8-CD8B-1F7F-C8DAF9D94D09}"/>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5837" name="Text Box 29" hidden="1">
          <a:extLst>
            <a:ext uri="{FF2B5EF4-FFF2-40B4-BE49-F238E27FC236}">
              <a16:creationId xmlns:a16="http://schemas.microsoft.com/office/drawing/2014/main" id="{C3C81574-3DE6-12C8-6CE3-8495603ADAE0}"/>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5836" name="Text Box 28" hidden="1">
          <a:extLst>
            <a:ext uri="{FF2B5EF4-FFF2-40B4-BE49-F238E27FC236}">
              <a16:creationId xmlns:a16="http://schemas.microsoft.com/office/drawing/2014/main" id="{1A4E28D2-DAC8-166B-2BC5-5DF747A36529}"/>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5835" name="Text Box 27" hidden="1">
          <a:extLst>
            <a:ext uri="{FF2B5EF4-FFF2-40B4-BE49-F238E27FC236}">
              <a16:creationId xmlns:a16="http://schemas.microsoft.com/office/drawing/2014/main" id="{7F5C336D-50D4-66CF-EF6F-E50944E53A6B}"/>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5834" name="Text Box 26" hidden="1">
          <a:extLst>
            <a:ext uri="{FF2B5EF4-FFF2-40B4-BE49-F238E27FC236}">
              <a16:creationId xmlns:a16="http://schemas.microsoft.com/office/drawing/2014/main" id="{F4CFA468-B402-44A7-F5A1-8BDEDA241B4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5833" name="Text Box 25" hidden="1">
          <a:extLst>
            <a:ext uri="{FF2B5EF4-FFF2-40B4-BE49-F238E27FC236}">
              <a16:creationId xmlns:a16="http://schemas.microsoft.com/office/drawing/2014/main" id="{5A1CD799-44FA-3C16-C734-83FD7052880A}"/>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5832" name="Text Box 24" hidden="1">
          <a:extLst>
            <a:ext uri="{FF2B5EF4-FFF2-40B4-BE49-F238E27FC236}">
              <a16:creationId xmlns:a16="http://schemas.microsoft.com/office/drawing/2014/main" id="{C856F9D0-F92A-6F80-E0EB-7E5130BDE2E7}"/>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5831" name="Text Box 23" hidden="1">
          <a:extLst>
            <a:ext uri="{FF2B5EF4-FFF2-40B4-BE49-F238E27FC236}">
              <a16:creationId xmlns:a16="http://schemas.microsoft.com/office/drawing/2014/main" id="{1307426D-6483-8BF6-ADDD-53AC0F39DA50}"/>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874" name="Text Box 66" hidden="1">
          <a:extLst>
            <a:ext uri="{FF2B5EF4-FFF2-40B4-BE49-F238E27FC236}">
              <a16:creationId xmlns:a16="http://schemas.microsoft.com/office/drawing/2014/main" id="{C65BD8D8-EE76-2A08-C1D1-DBBABFDFC196}"/>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873" name="Text Box 65" hidden="1">
          <a:extLst>
            <a:ext uri="{FF2B5EF4-FFF2-40B4-BE49-F238E27FC236}">
              <a16:creationId xmlns:a16="http://schemas.microsoft.com/office/drawing/2014/main" id="{5FF9771E-34CA-E257-41C9-C56C64067040}"/>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872" name="Text Box 64" hidden="1">
          <a:extLst>
            <a:ext uri="{FF2B5EF4-FFF2-40B4-BE49-F238E27FC236}">
              <a16:creationId xmlns:a16="http://schemas.microsoft.com/office/drawing/2014/main" id="{4F86F8AA-4199-B9F4-1E33-B7C2229658B4}"/>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871" name="Text Box 63" hidden="1">
          <a:extLst>
            <a:ext uri="{FF2B5EF4-FFF2-40B4-BE49-F238E27FC236}">
              <a16:creationId xmlns:a16="http://schemas.microsoft.com/office/drawing/2014/main" id="{92011F40-F218-9312-F94C-90E536408F9E}"/>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870" name="Text Box 62" hidden="1">
          <a:extLst>
            <a:ext uri="{FF2B5EF4-FFF2-40B4-BE49-F238E27FC236}">
              <a16:creationId xmlns:a16="http://schemas.microsoft.com/office/drawing/2014/main" id="{5206D18C-484F-91A8-6A2B-1B50C1DDCABA}"/>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5869" name="Text Box 61" hidden="1">
          <a:extLst>
            <a:ext uri="{FF2B5EF4-FFF2-40B4-BE49-F238E27FC236}">
              <a16:creationId xmlns:a16="http://schemas.microsoft.com/office/drawing/2014/main" id="{6C7443D0-F591-EC67-1E4D-5083B1B9582F}"/>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5868" name="Text Box 60" hidden="1">
          <a:extLst>
            <a:ext uri="{FF2B5EF4-FFF2-40B4-BE49-F238E27FC236}">
              <a16:creationId xmlns:a16="http://schemas.microsoft.com/office/drawing/2014/main" id="{97A6BD5A-FDD0-88BD-CC26-0D4BB02F06CC}"/>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5867" name="Text Box 59" hidden="1">
          <a:extLst>
            <a:ext uri="{FF2B5EF4-FFF2-40B4-BE49-F238E27FC236}">
              <a16:creationId xmlns:a16="http://schemas.microsoft.com/office/drawing/2014/main" id="{1C1E8BD4-B7C5-F20C-746B-7DBFC092D3E3}"/>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5866" name="Text Box 58" hidden="1">
          <a:extLst>
            <a:ext uri="{FF2B5EF4-FFF2-40B4-BE49-F238E27FC236}">
              <a16:creationId xmlns:a16="http://schemas.microsoft.com/office/drawing/2014/main" id="{D014EB1F-865B-5B3F-9683-B5C15586EDD7}"/>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5865" name="Text Box 57" hidden="1">
          <a:extLst>
            <a:ext uri="{FF2B5EF4-FFF2-40B4-BE49-F238E27FC236}">
              <a16:creationId xmlns:a16="http://schemas.microsoft.com/office/drawing/2014/main" id="{E4406AB4-EBB8-03B3-D5C8-F3CAB843F2FD}"/>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5864" name="Text Box 56" hidden="1">
          <a:extLst>
            <a:ext uri="{FF2B5EF4-FFF2-40B4-BE49-F238E27FC236}">
              <a16:creationId xmlns:a16="http://schemas.microsoft.com/office/drawing/2014/main" id="{82379203-C4C4-A497-C747-347723BF67D4}"/>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5863" name="Text Box 55" hidden="1">
          <a:extLst>
            <a:ext uri="{FF2B5EF4-FFF2-40B4-BE49-F238E27FC236}">
              <a16:creationId xmlns:a16="http://schemas.microsoft.com/office/drawing/2014/main" id="{1918FEE3-D4E0-1C20-D0F2-B556CDA81E78}"/>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5862" name="Text Box 54" hidden="1">
          <a:extLst>
            <a:ext uri="{FF2B5EF4-FFF2-40B4-BE49-F238E27FC236}">
              <a16:creationId xmlns:a16="http://schemas.microsoft.com/office/drawing/2014/main" id="{DDD35F02-2637-01F7-C8F9-E0AADC99346D}"/>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5861" name="Text Box 53" hidden="1">
          <a:extLst>
            <a:ext uri="{FF2B5EF4-FFF2-40B4-BE49-F238E27FC236}">
              <a16:creationId xmlns:a16="http://schemas.microsoft.com/office/drawing/2014/main" id="{10D6D06C-3546-EAEE-891A-B1018FBFA104}"/>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5860" name="Text Box 52" hidden="1">
          <a:extLst>
            <a:ext uri="{FF2B5EF4-FFF2-40B4-BE49-F238E27FC236}">
              <a16:creationId xmlns:a16="http://schemas.microsoft.com/office/drawing/2014/main" id="{4279E2A4-E20B-9D84-9327-22A3BE659EE2}"/>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5859" name="Text Box 51" hidden="1">
          <a:extLst>
            <a:ext uri="{FF2B5EF4-FFF2-40B4-BE49-F238E27FC236}">
              <a16:creationId xmlns:a16="http://schemas.microsoft.com/office/drawing/2014/main" id="{177033CA-69CF-D644-CF5B-9516FF5A82D5}"/>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5858" name="Text Box 50" hidden="1">
          <a:extLst>
            <a:ext uri="{FF2B5EF4-FFF2-40B4-BE49-F238E27FC236}">
              <a16:creationId xmlns:a16="http://schemas.microsoft.com/office/drawing/2014/main" id="{62797FE5-6149-BA37-D2D3-D0B52012E3FC}"/>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5857" name="Text Box 49" hidden="1">
          <a:extLst>
            <a:ext uri="{FF2B5EF4-FFF2-40B4-BE49-F238E27FC236}">
              <a16:creationId xmlns:a16="http://schemas.microsoft.com/office/drawing/2014/main" id="{139CA383-D6C5-F294-01C2-615867F47F0C}"/>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5856" name="Text Box 48" hidden="1">
          <a:extLst>
            <a:ext uri="{FF2B5EF4-FFF2-40B4-BE49-F238E27FC236}">
              <a16:creationId xmlns:a16="http://schemas.microsoft.com/office/drawing/2014/main" id="{B46C7E2D-023B-0D93-6FA2-1E8ED4EFBCED}"/>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5855" name="Text Box 47" hidden="1">
          <a:extLst>
            <a:ext uri="{FF2B5EF4-FFF2-40B4-BE49-F238E27FC236}">
              <a16:creationId xmlns:a16="http://schemas.microsoft.com/office/drawing/2014/main" id="{5780159E-7D2F-5657-E33B-C70AD63B5D34}"/>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5854" name="Text Box 46" hidden="1">
          <a:extLst>
            <a:ext uri="{FF2B5EF4-FFF2-40B4-BE49-F238E27FC236}">
              <a16:creationId xmlns:a16="http://schemas.microsoft.com/office/drawing/2014/main" id="{DEF05B20-64A2-A62E-7FDD-0F4EC3E2E3DA}"/>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5853" name="Text Box 45" hidden="1">
          <a:extLst>
            <a:ext uri="{FF2B5EF4-FFF2-40B4-BE49-F238E27FC236}">
              <a16:creationId xmlns:a16="http://schemas.microsoft.com/office/drawing/2014/main" id="{D65F515C-8605-0463-0E2B-0E4A5B7A4A89}"/>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896" name="Text Box 88" hidden="1">
          <a:extLst>
            <a:ext uri="{FF2B5EF4-FFF2-40B4-BE49-F238E27FC236}">
              <a16:creationId xmlns:a16="http://schemas.microsoft.com/office/drawing/2014/main" id="{D3B80027-3549-FFA6-D93F-8AE9F8A23E86}"/>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895" name="Text Box 87" hidden="1">
          <a:extLst>
            <a:ext uri="{FF2B5EF4-FFF2-40B4-BE49-F238E27FC236}">
              <a16:creationId xmlns:a16="http://schemas.microsoft.com/office/drawing/2014/main" id="{87691299-7285-F2CC-ABF2-6525EBA80B9D}"/>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894" name="Text Box 86" hidden="1">
          <a:extLst>
            <a:ext uri="{FF2B5EF4-FFF2-40B4-BE49-F238E27FC236}">
              <a16:creationId xmlns:a16="http://schemas.microsoft.com/office/drawing/2014/main" id="{A5080AC9-77D0-3CC9-1CB6-C1E2ADC30A9B}"/>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893" name="Text Box 85" hidden="1">
          <a:extLst>
            <a:ext uri="{FF2B5EF4-FFF2-40B4-BE49-F238E27FC236}">
              <a16:creationId xmlns:a16="http://schemas.microsoft.com/office/drawing/2014/main" id="{FAC42524-8506-1958-1C08-ED974BBA833C}"/>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892" name="Text Box 84" hidden="1">
          <a:extLst>
            <a:ext uri="{FF2B5EF4-FFF2-40B4-BE49-F238E27FC236}">
              <a16:creationId xmlns:a16="http://schemas.microsoft.com/office/drawing/2014/main" id="{B1EE5A56-29C8-380F-44B4-8734DBB8CC50}"/>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5891" name="Text Box 83" hidden="1">
          <a:extLst>
            <a:ext uri="{FF2B5EF4-FFF2-40B4-BE49-F238E27FC236}">
              <a16:creationId xmlns:a16="http://schemas.microsoft.com/office/drawing/2014/main" id="{A47F0D92-3F03-7748-EC3A-D1600BFF3C98}"/>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5890" name="Text Box 82" hidden="1">
          <a:extLst>
            <a:ext uri="{FF2B5EF4-FFF2-40B4-BE49-F238E27FC236}">
              <a16:creationId xmlns:a16="http://schemas.microsoft.com/office/drawing/2014/main" id="{BC03FE38-E5BA-56BC-744F-F5BDDAEAFB64}"/>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5889" name="Text Box 81" hidden="1">
          <a:extLst>
            <a:ext uri="{FF2B5EF4-FFF2-40B4-BE49-F238E27FC236}">
              <a16:creationId xmlns:a16="http://schemas.microsoft.com/office/drawing/2014/main" id="{1DB91CDA-D53D-F3AE-F809-D9E3A5DE0635}"/>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5888" name="Text Box 80" hidden="1">
          <a:extLst>
            <a:ext uri="{FF2B5EF4-FFF2-40B4-BE49-F238E27FC236}">
              <a16:creationId xmlns:a16="http://schemas.microsoft.com/office/drawing/2014/main" id="{E2C74477-FC2E-A3B0-0503-EE9AE6D503D5}"/>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5887" name="Text Box 79" hidden="1">
          <a:extLst>
            <a:ext uri="{FF2B5EF4-FFF2-40B4-BE49-F238E27FC236}">
              <a16:creationId xmlns:a16="http://schemas.microsoft.com/office/drawing/2014/main" id="{58B43648-7247-799C-CBED-B00C94905726}"/>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5886" name="Text Box 78" hidden="1">
          <a:extLst>
            <a:ext uri="{FF2B5EF4-FFF2-40B4-BE49-F238E27FC236}">
              <a16:creationId xmlns:a16="http://schemas.microsoft.com/office/drawing/2014/main" id="{31F233DE-400D-D8B5-A1CB-EBBB79D15AF6}"/>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5885" name="Text Box 77" hidden="1">
          <a:extLst>
            <a:ext uri="{FF2B5EF4-FFF2-40B4-BE49-F238E27FC236}">
              <a16:creationId xmlns:a16="http://schemas.microsoft.com/office/drawing/2014/main" id="{125AC929-E026-697C-88C6-3AA6B7D738E9}"/>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5884" name="Text Box 76" hidden="1">
          <a:extLst>
            <a:ext uri="{FF2B5EF4-FFF2-40B4-BE49-F238E27FC236}">
              <a16:creationId xmlns:a16="http://schemas.microsoft.com/office/drawing/2014/main" id="{3804C7CC-C7A0-DBC7-A10B-D4C9E1AD117F}"/>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5883" name="Text Box 75" hidden="1">
          <a:extLst>
            <a:ext uri="{FF2B5EF4-FFF2-40B4-BE49-F238E27FC236}">
              <a16:creationId xmlns:a16="http://schemas.microsoft.com/office/drawing/2014/main" id="{2C2A71EC-55BB-3975-FBA2-B1C115BBF013}"/>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5882" name="Text Box 74" hidden="1">
          <a:extLst>
            <a:ext uri="{FF2B5EF4-FFF2-40B4-BE49-F238E27FC236}">
              <a16:creationId xmlns:a16="http://schemas.microsoft.com/office/drawing/2014/main" id="{DB4D1086-AA52-93FB-1055-ED8A3AF11546}"/>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5881" name="Text Box 73" hidden="1">
          <a:extLst>
            <a:ext uri="{FF2B5EF4-FFF2-40B4-BE49-F238E27FC236}">
              <a16:creationId xmlns:a16="http://schemas.microsoft.com/office/drawing/2014/main" id="{79774DC5-6382-4213-8500-063209544ADB}"/>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5880" name="Text Box 72" hidden="1">
          <a:extLst>
            <a:ext uri="{FF2B5EF4-FFF2-40B4-BE49-F238E27FC236}">
              <a16:creationId xmlns:a16="http://schemas.microsoft.com/office/drawing/2014/main" id="{319384FF-B2D4-B9D1-68CA-88F435556877}"/>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5879" name="Text Box 71" hidden="1">
          <a:extLst>
            <a:ext uri="{FF2B5EF4-FFF2-40B4-BE49-F238E27FC236}">
              <a16:creationId xmlns:a16="http://schemas.microsoft.com/office/drawing/2014/main" id="{11634075-264A-9F74-69E6-D2501C05DA68}"/>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5878" name="Text Box 70" hidden="1">
          <a:extLst>
            <a:ext uri="{FF2B5EF4-FFF2-40B4-BE49-F238E27FC236}">
              <a16:creationId xmlns:a16="http://schemas.microsoft.com/office/drawing/2014/main" id="{B43F0F29-4A61-D7F4-FD21-5C4F6870EA6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5877" name="Text Box 69" hidden="1">
          <a:extLst>
            <a:ext uri="{FF2B5EF4-FFF2-40B4-BE49-F238E27FC236}">
              <a16:creationId xmlns:a16="http://schemas.microsoft.com/office/drawing/2014/main" id="{DA11E1F1-5E9E-395E-BE5F-7AC2A13AF6C6}"/>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5876" name="Text Box 68" hidden="1">
          <a:extLst>
            <a:ext uri="{FF2B5EF4-FFF2-40B4-BE49-F238E27FC236}">
              <a16:creationId xmlns:a16="http://schemas.microsoft.com/office/drawing/2014/main" id="{1BE05D7B-3B05-C2B5-284F-597BF60BB917}"/>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5875" name="Text Box 67" hidden="1">
          <a:extLst>
            <a:ext uri="{FF2B5EF4-FFF2-40B4-BE49-F238E27FC236}">
              <a16:creationId xmlns:a16="http://schemas.microsoft.com/office/drawing/2014/main" id="{E90E50FE-97B0-75F4-688D-75B8E4FCF3C2}"/>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918" name="Text Box 110" hidden="1">
          <a:extLst>
            <a:ext uri="{FF2B5EF4-FFF2-40B4-BE49-F238E27FC236}">
              <a16:creationId xmlns:a16="http://schemas.microsoft.com/office/drawing/2014/main" id="{0C1B631D-CCE5-A657-9BD2-C6A8ACAB367C}"/>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917" name="Text Box 109" hidden="1">
          <a:extLst>
            <a:ext uri="{FF2B5EF4-FFF2-40B4-BE49-F238E27FC236}">
              <a16:creationId xmlns:a16="http://schemas.microsoft.com/office/drawing/2014/main" id="{043A98E9-5D3D-47A4-20CB-BD60536D7E02}"/>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916" name="Text Box 108" hidden="1">
          <a:extLst>
            <a:ext uri="{FF2B5EF4-FFF2-40B4-BE49-F238E27FC236}">
              <a16:creationId xmlns:a16="http://schemas.microsoft.com/office/drawing/2014/main" id="{CA7AD23F-2A4A-D524-2D2B-32CAE2A7186E}"/>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915" name="Text Box 107" hidden="1">
          <a:extLst>
            <a:ext uri="{FF2B5EF4-FFF2-40B4-BE49-F238E27FC236}">
              <a16:creationId xmlns:a16="http://schemas.microsoft.com/office/drawing/2014/main" id="{30D2EC18-31E0-4112-85B8-5C253360A043}"/>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914" name="Text Box 106" hidden="1">
          <a:extLst>
            <a:ext uri="{FF2B5EF4-FFF2-40B4-BE49-F238E27FC236}">
              <a16:creationId xmlns:a16="http://schemas.microsoft.com/office/drawing/2014/main" id="{A3A1683E-D542-7CFA-F46B-B0547EB1F97F}"/>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5913" name="Text Box 105" hidden="1">
          <a:extLst>
            <a:ext uri="{FF2B5EF4-FFF2-40B4-BE49-F238E27FC236}">
              <a16:creationId xmlns:a16="http://schemas.microsoft.com/office/drawing/2014/main" id="{79EFEC35-936B-CD92-C770-3E73B856788E}"/>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5912" name="Text Box 104" hidden="1">
          <a:extLst>
            <a:ext uri="{FF2B5EF4-FFF2-40B4-BE49-F238E27FC236}">
              <a16:creationId xmlns:a16="http://schemas.microsoft.com/office/drawing/2014/main" id="{D0399175-1D34-76E3-7703-46FE6DF0ED9D}"/>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5911" name="Text Box 103" hidden="1">
          <a:extLst>
            <a:ext uri="{FF2B5EF4-FFF2-40B4-BE49-F238E27FC236}">
              <a16:creationId xmlns:a16="http://schemas.microsoft.com/office/drawing/2014/main" id="{D486B39B-2F79-AB2D-A722-D7CCC10A6520}"/>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5910" name="Text Box 102" hidden="1">
          <a:extLst>
            <a:ext uri="{FF2B5EF4-FFF2-40B4-BE49-F238E27FC236}">
              <a16:creationId xmlns:a16="http://schemas.microsoft.com/office/drawing/2014/main" id="{7346DF0F-9863-EA36-B3FF-A0C1F3417D57}"/>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5909" name="Text Box 101" hidden="1">
          <a:extLst>
            <a:ext uri="{FF2B5EF4-FFF2-40B4-BE49-F238E27FC236}">
              <a16:creationId xmlns:a16="http://schemas.microsoft.com/office/drawing/2014/main" id="{9569F192-2656-C299-E12B-982C54FDF116}"/>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5908" name="Text Box 100" hidden="1">
          <a:extLst>
            <a:ext uri="{FF2B5EF4-FFF2-40B4-BE49-F238E27FC236}">
              <a16:creationId xmlns:a16="http://schemas.microsoft.com/office/drawing/2014/main" id="{9C7C440B-C15F-1495-4BCF-696C302895E5}"/>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5907" name="Text Box 99" hidden="1">
          <a:extLst>
            <a:ext uri="{FF2B5EF4-FFF2-40B4-BE49-F238E27FC236}">
              <a16:creationId xmlns:a16="http://schemas.microsoft.com/office/drawing/2014/main" id="{9623ED5A-9DC1-DBA0-641C-7DDB7BD84F51}"/>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5906" name="Text Box 98" hidden="1">
          <a:extLst>
            <a:ext uri="{FF2B5EF4-FFF2-40B4-BE49-F238E27FC236}">
              <a16:creationId xmlns:a16="http://schemas.microsoft.com/office/drawing/2014/main" id="{7E3187C9-C785-22A6-F099-5E91D292EB12}"/>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5905" name="Text Box 97" hidden="1">
          <a:extLst>
            <a:ext uri="{FF2B5EF4-FFF2-40B4-BE49-F238E27FC236}">
              <a16:creationId xmlns:a16="http://schemas.microsoft.com/office/drawing/2014/main" id="{30445E6A-5215-DF3A-E8DE-D9B618793D6B}"/>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5904" name="Text Box 96" hidden="1">
          <a:extLst>
            <a:ext uri="{FF2B5EF4-FFF2-40B4-BE49-F238E27FC236}">
              <a16:creationId xmlns:a16="http://schemas.microsoft.com/office/drawing/2014/main" id="{1F93D608-C4E4-3A09-1F53-7D308A29AD05}"/>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5903" name="Text Box 95" hidden="1">
          <a:extLst>
            <a:ext uri="{FF2B5EF4-FFF2-40B4-BE49-F238E27FC236}">
              <a16:creationId xmlns:a16="http://schemas.microsoft.com/office/drawing/2014/main" id="{E145CDFF-5653-D58E-4F7B-80AFFD31C0E2}"/>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5902" name="Text Box 94" hidden="1">
          <a:extLst>
            <a:ext uri="{FF2B5EF4-FFF2-40B4-BE49-F238E27FC236}">
              <a16:creationId xmlns:a16="http://schemas.microsoft.com/office/drawing/2014/main" id="{B9B9FECA-67A0-C9EB-A7EF-15D5853BAA81}"/>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5901" name="Text Box 93" hidden="1">
          <a:extLst>
            <a:ext uri="{FF2B5EF4-FFF2-40B4-BE49-F238E27FC236}">
              <a16:creationId xmlns:a16="http://schemas.microsoft.com/office/drawing/2014/main" id="{4B53581A-9386-5E6D-52F5-EB4C01285679}"/>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5900" name="Text Box 92" hidden="1">
          <a:extLst>
            <a:ext uri="{FF2B5EF4-FFF2-40B4-BE49-F238E27FC236}">
              <a16:creationId xmlns:a16="http://schemas.microsoft.com/office/drawing/2014/main" id="{F9F7DA83-1891-902C-7053-85CA36BA13A4}"/>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5899" name="Text Box 91" hidden="1">
          <a:extLst>
            <a:ext uri="{FF2B5EF4-FFF2-40B4-BE49-F238E27FC236}">
              <a16:creationId xmlns:a16="http://schemas.microsoft.com/office/drawing/2014/main" id="{0241269F-951A-C6FC-29DB-2CDF36C0E8AA}"/>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5898" name="Text Box 90" hidden="1">
          <a:extLst>
            <a:ext uri="{FF2B5EF4-FFF2-40B4-BE49-F238E27FC236}">
              <a16:creationId xmlns:a16="http://schemas.microsoft.com/office/drawing/2014/main" id="{FC54942A-0404-1FA8-47DE-0B4CC653DD44}"/>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5897" name="Text Box 89" hidden="1">
          <a:extLst>
            <a:ext uri="{FF2B5EF4-FFF2-40B4-BE49-F238E27FC236}">
              <a16:creationId xmlns:a16="http://schemas.microsoft.com/office/drawing/2014/main" id="{DEAA897A-8298-34E8-9B68-78B1CE392BF5}"/>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940" name="Text Box 132" hidden="1">
          <a:extLst>
            <a:ext uri="{FF2B5EF4-FFF2-40B4-BE49-F238E27FC236}">
              <a16:creationId xmlns:a16="http://schemas.microsoft.com/office/drawing/2014/main" id="{6C83BF8C-AAE8-2969-032A-3C0A35F24098}"/>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939" name="Text Box 131" hidden="1">
          <a:extLst>
            <a:ext uri="{FF2B5EF4-FFF2-40B4-BE49-F238E27FC236}">
              <a16:creationId xmlns:a16="http://schemas.microsoft.com/office/drawing/2014/main" id="{29AF32B7-B838-5B80-86F5-BED5B2A21D6F}"/>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938" name="Text Box 130" hidden="1">
          <a:extLst>
            <a:ext uri="{FF2B5EF4-FFF2-40B4-BE49-F238E27FC236}">
              <a16:creationId xmlns:a16="http://schemas.microsoft.com/office/drawing/2014/main" id="{EE259770-E485-1190-B009-3ADD8D1B6691}"/>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937" name="Text Box 129" hidden="1">
          <a:extLst>
            <a:ext uri="{FF2B5EF4-FFF2-40B4-BE49-F238E27FC236}">
              <a16:creationId xmlns:a16="http://schemas.microsoft.com/office/drawing/2014/main" id="{B087249B-584E-513F-06BA-44DDD9A72EEA}"/>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936" name="Text Box 128" hidden="1">
          <a:extLst>
            <a:ext uri="{FF2B5EF4-FFF2-40B4-BE49-F238E27FC236}">
              <a16:creationId xmlns:a16="http://schemas.microsoft.com/office/drawing/2014/main" id="{1B243D73-AFD3-6F12-EDA5-A98EC974BC44}"/>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5935" name="Text Box 127" hidden="1">
          <a:extLst>
            <a:ext uri="{FF2B5EF4-FFF2-40B4-BE49-F238E27FC236}">
              <a16:creationId xmlns:a16="http://schemas.microsoft.com/office/drawing/2014/main" id="{AB6A4E82-7FC2-C7D8-CE20-F461F4EE2792}"/>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5934" name="Text Box 126" hidden="1">
          <a:extLst>
            <a:ext uri="{FF2B5EF4-FFF2-40B4-BE49-F238E27FC236}">
              <a16:creationId xmlns:a16="http://schemas.microsoft.com/office/drawing/2014/main" id="{D741F821-A0AE-BF04-D165-250656FBB718}"/>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5933" name="Text Box 125" hidden="1">
          <a:extLst>
            <a:ext uri="{FF2B5EF4-FFF2-40B4-BE49-F238E27FC236}">
              <a16:creationId xmlns:a16="http://schemas.microsoft.com/office/drawing/2014/main" id="{C6DACA81-D309-5A45-6623-774CA6F5DCF6}"/>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5932" name="Text Box 124" hidden="1">
          <a:extLst>
            <a:ext uri="{FF2B5EF4-FFF2-40B4-BE49-F238E27FC236}">
              <a16:creationId xmlns:a16="http://schemas.microsoft.com/office/drawing/2014/main" id="{C61447E4-464B-D150-4838-DA6AB50A9417}"/>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5931" name="Text Box 123" hidden="1">
          <a:extLst>
            <a:ext uri="{FF2B5EF4-FFF2-40B4-BE49-F238E27FC236}">
              <a16:creationId xmlns:a16="http://schemas.microsoft.com/office/drawing/2014/main" id="{99A9FA00-BDD2-1C8B-17C3-5FCCADD72613}"/>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5930" name="Text Box 122" hidden="1">
          <a:extLst>
            <a:ext uri="{FF2B5EF4-FFF2-40B4-BE49-F238E27FC236}">
              <a16:creationId xmlns:a16="http://schemas.microsoft.com/office/drawing/2014/main" id="{9BB85C2F-88FE-B92B-0A3A-BB8FF9382655}"/>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5929" name="Text Box 121" hidden="1">
          <a:extLst>
            <a:ext uri="{FF2B5EF4-FFF2-40B4-BE49-F238E27FC236}">
              <a16:creationId xmlns:a16="http://schemas.microsoft.com/office/drawing/2014/main" id="{FDE32D8E-2C23-F4D5-FA32-1364437CC356}"/>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5928" name="Text Box 120" hidden="1">
          <a:extLst>
            <a:ext uri="{FF2B5EF4-FFF2-40B4-BE49-F238E27FC236}">
              <a16:creationId xmlns:a16="http://schemas.microsoft.com/office/drawing/2014/main" id="{03A3AAED-5871-D9F6-8BD8-21BB9028C43A}"/>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5927" name="Text Box 119" hidden="1">
          <a:extLst>
            <a:ext uri="{FF2B5EF4-FFF2-40B4-BE49-F238E27FC236}">
              <a16:creationId xmlns:a16="http://schemas.microsoft.com/office/drawing/2014/main" id="{7B130C8D-61F3-A067-1FA9-913E8CE701B8}"/>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5926" name="Text Box 118" hidden="1">
          <a:extLst>
            <a:ext uri="{FF2B5EF4-FFF2-40B4-BE49-F238E27FC236}">
              <a16:creationId xmlns:a16="http://schemas.microsoft.com/office/drawing/2014/main" id="{8E8A6FA5-09DF-AAA7-C863-CE1C3BCDF712}"/>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5925" name="Text Box 117" hidden="1">
          <a:extLst>
            <a:ext uri="{FF2B5EF4-FFF2-40B4-BE49-F238E27FC236}">
              <a16:creationId xmlns:a16="http://schemas.microsoft.com/office/drawing/2014/main" id="{1322411D-4F12-0419-995F-21CDE455229F}"/>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5924" name="Text Box 116" hidden="1">
          <a:extLst>
            <a:ext uri="{FF2B5EF4-FFF2-40B4-BE49-F238E27FC236}">
              <a16:creationId xmlns:a16="http://schemas.microsoft.com/office/drawing/2014/main" id="{C904552B-667C-2409-AD51-216372958533}"/>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5923" name="Text Box 115" hidden="1">
          <a:extLst>
            <a:ext uri="{FF2B5EF4-FFF2-40B4-BE49-F238E27FC236}">
              <a16:creationId xmlns:a16="http://schemas.microsoft.com/office/drawing/2014/main" id="{44A202DE-36FE-D640-11A3-3E309401E9DC}"/>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5922" name="Text Box 114" hidden="1">
          <a:extLst>
            <a:ext uri="{FF2B5EF4-FFF2-40B4-BE49-F238E27FC236}">
              <a16:creationId xmlns:a16="http://schemas.microsoft.com/office/drawing/2014/main" id="{E5B5A145-D9B5-628A-CC91-F59CF80A8D1B}"/>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5921" name="Text Box 113" hidden="1">
          <a:extLst>
            <a:ext uri="{FF2B5EF4-FFF2-40B4-BE49-F238E27FC236}">
              <a16:creationId xmlns:a16="http://schemas.microsoft.com/office/drawing/2014/main" id="{583FCACA-284A-E2E2-2ED2-564AA6E08EDD}"/>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5920" name="Text Box 112" hidden="1">
          <a:extLst>
            <a:ext uri="{FF2B5EF4-FFF2-40B4-BE49-F238E27FC236}">
              <a16:creationId xmlns:a16="http://schemas.microsoft.com/office/drawing/2014/main" id="{EBC7FD4C-24F1-2FCF-DA26-BC5E6BA06B50}"/>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5919" name="Text Box 111" hidden="1">
          <a:extLst>
            <a:ext uri="{FF2B5EF4-FFF2-40B4-BE49-F238E27FC236}">
              <a16:creationId xmlns:a16="http://schemas.microsoft.com/office/drawing/2014/main" id="{2C5837CC-5D60-DDE9-7EC5-90B2BEDBA03B}"/>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4.xml><?xml version="1.0" encoding="utf-8"?>
<xdr:wsDr xmlns:xdr="http://schemas.openxmlformats.org/drawingml/2006/spreadsheetDrawing" xmlns:a="http://schemas.openxmlformats.org/drawingml/2006/main" xmlns:r="http://schemas.openxmlformats.org/officeDocument/2006/relationships">
  <xdr:twoCellAnchor editAs="oneCell">
    <xdr:from>
      <xdr:col>15</xdr:col>
      <xdr:colOff>0</xdr:colOff>
      <xdr:row>34</xdr:row>
      <xdr:rowOff>0</xdr:rowOff>
    </xdr:from>
    <xdr:to>
      <xdr:col>28</xdr:col>
      <xdr:colOff>320675</xdr:colOff>
      <xdr:row>70</xdr:row>
      <xdr:rowOff>41045</xdr:rowOff>
    </xdr:to>
    <xdr:pic>
      <xdr:nvPicPr>
        <xdr:cNvPr id="2" name="Picture 1">
          <a:extLst>
            <a:ext uri="{FF2B5EF4-FFF2-40B4-BE49-F238E27FC236}">
              <a16:creationId xmlns:a16="http://schemas.microsoft.com/office/drawing/2014/main" id="{2894D36B-6CF8-4734-B910-DD1A3F1A94DE}"/>
            </a:ext>
          </a:extLst>
        </xdr:cNvPr>
        <xdr:cNvPicPr>
          <a:picLocks noChangeAspect="1"/>
        </xdr:cNvPicPr>
      </xdr:nvPicPr>
      <xdr:blipFill>
        <a:blip xmlns:r="http://schemas.openxmlformats.org/officeDocument/2006/relationships" r:embed="rId1"/>
        <a:stretch>
          <a:fillRect/>
        </a:stretch>
      </xdr:blipFill>
      <xdr:spPr>
        <a:xfrm>
          <a:off x="11430000" y="7362825"/>
          <a:ext cx="10226675" cy="6556145"/>
        </a:xfrm>
        <a:prstGeom prst="rect">
          <a:avLst/>
        </a:prstGeom>
      </xdr:spPr>
    </xdr:pic>
    <xdr:clientData/>
  </xdr:twoCellAnchor>
  <xdr:twoCellAnchor>
    <xdr:from>
      <xdr:col>17</xdr:col>
      <xdr:colOff>381000</xdr:colOff>
      <xdr:row>19</xdr:row>
      <xdr:rowOff>30162</xdr:rowOff>
    </xdr:from>
    <xdr:to>
      <xdr:col>23</xdr:col>
      <xdr:colOff>381000</xdr:colOff>
      <xdr:row>28</xdr:row>
      <xdr:rowOff>26987</xdr:rowOff>
    </xdr:to>
    <xdr:graphicFrame macro="">
      <xdr:nvGraphicFramePr>
        <xdr:cNvPr id="3" name="Chart 2">
          <a:extLst>
            <a:ext uri="{FF2B5EF4-FFF2-40B4-BE49-F238E27FC236}">
              <a16:creationId xmlns:a16="http://schemas.microsoft.com/office/drawing/2014/main" id="{42848CE1-36C5-38C8-E020-0EED7A6DBB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285750</xdr:colOff>
      <xdr:row>21</xdr:row>
      <xdr:rowOff>115887</xdr:rowOff>
    </xdr:from>
    <xdr:to>
      <xdr:col>30</xdr:col>
      <xdr:colOff>285750</xdr:colOff>
      <xdr:row>30</xdr:row>
      <xdr:rowOff>112712</xdr:rowOff>
    </xdr:to>
    <xdr:graphicFrame macro="">
      <xdr:nvGraphicFramePr>
        <xdr:cNvPr id="5" name="Chart 4">
          <a:extLst>
            <a:ext uri="{FF2B5EF4-FFF2-40B4-BE49-F238E27FC236}">
              <a16:creationId xmlns:a16="http://schemas.microsoft.com/office/drawing/2014/main" id="{CFCCB36C-EC3C-6FDA-CB74-A7585D81CF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5.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2781300</xdr:colOff>
      <xdr:row>74</xdr:row>
      <xdr:rowOff>41130</xdr:rowOff>
    </xdr:from>
    <xdr:to>
      <xdr:col>5</xdr:col>
      <xdr:colOff>190500</xdr:colOff>
      <xdr:row>80</xdr:row>
      <xdr:rowOff>76892</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75</xdr:row>
      <xdr:rowOff>123028</xdr:rowOff>
    </xdr:from>
    <xdr:to>
      <xdr:col>5</xdr:col>
      <xdr:colOff>190500</xdr:colOff>
      <xdr:row>80</xdr:row>
      <xdr:rowOff>273802</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77</xdr:row>
      <xdr:rowOff>10899</xdr:rowOff>
    </xdr:from>
    <xdr:to>
      <xdr:col>5</xdr:col>
      <xdr:colOff>190500</xdr:colOff>
      <xdr:row>81</xdr:row>
      <xdr:rowOff>58098</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40374</xdr:rowOff>
    </xdr:from>
    <xdr:to>
      <xdr:col>5</xdr:col>
      <xdr:colOff>190500</xdr:colOff>
      <xdr:row>83</xdr:row>
      <xdr:rowOff>1528</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101</xdr:row>
      <xdr:rowOff>150529</xdr:rowOff>
    </xdr:from>
    <xdr:to>
      <xdr:col>5</xdr:col>
      <xdr:colOff>190500</xdr:colOff>
      <xdr:row>129</xdr:row>
      <xdr:rowOff>10281</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102</xdr:row>
      <xdr:rowOff>68783</xdr:rowOff>
    </xdr:from>
    <xdr:to>
      <xdr:col>5</xdr:col>
      <xdr:colOff>190500</xdr:colOff>
      <xdr:row>113</xdr:row>
      <xdr:rowOff>69402</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325309</xdr:rowOff>
    </xdr:from>
    <xdr:to>
      <xdr:col>5</xdr:col>
      <xdr:colOff>190500</xdr:colOff>
      <xdr:row>74</xdr:row>
      <xdr:rowOff>59182</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325309</xdr:rowOff>
    </xdr:from>
    <xdr:to>
      <xdr:col>5</xdr:col>
      <xdr:colOff>190500</xdr:colOff>
      <xdr:row>70</xdr:row>
      <xdr:rowOff>47131</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325309</xdr:rowOff>
    </xdr:from>
    <xdr:to>
      <xdr:col>5</xdr:col>
      <xdr:colOff>190500</xdr:colOff>
      <xdr:row>63</xdr:row>
      <xdr:rowOff>31593</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88124</xdr:rowOff>
    </xdr:from>
    <xdr:to>
      <xdr:col>5</xdr:col>
      <xdr:colOff>190500</xdr:colOff>
      <xdr:row>62</xdr:row>
      <xdr:rowOff>144544</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180340</xdr:rowOff>
    </xdr:from>
    <xdr:to>
      <xdr:col>5</xdr:col>
      <xdr:colOff>190500</xdr:colOff>
      <xdr:row>61</xdr:row>
      <xdr:rowOff>120718</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102</xdr:row>
      <xdr:rowOff>104129</xdr:rowOff>
    </xdr:from>
    <xdr:to>
      <xdr:col>6</xdr:col>
      <xdr:colOff>38100</xdr:colOff>
      <xdr:row>111</xdr:row>
      <xdr:rowOff>20583</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164889</xdr:rowOff>
    </xdr:from>
    <xdr:to>
      <xdr:col>18</xdr:col>
      <xdr:colOff>506148</xdr:colOff>
      <xdr:row>15</xdr:row>
      <xdr:rowOff>159173</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173712</xdr:rowOff>
    </xdr:from>
    <xdr:to>
      <xdr:col>5</xdr:col>
      <xdr:colOff>190500</xdr:colOff>
      <xdr:row>61</xdr:row>
      <xdr:rowOff>115397</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383782</xdr:rowOff>
    </xdr:from>
    <xdr:to>
      <xdr:col>5</xdr:col>
      <xdr:colOff>190500</xdr:colOff>
      <xdr:row>62</xdr:row>
      <xdr:rowOff>29458</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58</xdr:row>
      <xdr:rowOff>220493</xdr:rowOff>
    </xdr:from>
    <xdr:to>
      <xdr:col>5</xdr:col>
      <xdr:colOff>190500</xdr:colOff>
      <xdr:row>63</xdr:row>
      <xdr:rowOff>16535</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36371</xdr:rowOff>
    </xdr:from>
    <xdr:to>
      <xdr:col>5</xdr:col>
      <xdr:colOff>190500</xdr:colOff>
      <xdr:row>64</xdr:row>
      <xdr:rowOff>28310</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83</xdr:row>
      <xdr:rowOff>39066</xdr:rowOff>
    </xdr:from>
    <xdr:to>
      <xdr:col>5</xdr:col>
      <xdr:colOff>190500</xdr:colOff>
      <xdr:row>108</xdr:row>
      <xdr:rowOff>93665</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84</xdr:row>
      <xdr:rowOff>11667</xdr:rowOff>
    </xdr:from>
    <xdr:to>
      <xdr:col>5</xdr:col>
      <xdr:colOff>190500</xdr:colOff>
      <xdr:row>95</xdr:row>
      <xdr:rowOff>47686</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19569</xdr:rowOff>
    </xdr:from>
    <xdr:to>
      <xdr:col>5</xdr:col>
      <xdr:colOff>190500</xdr:colOff>
      <xdr:row>57</xdr:row>
      <xdr:rowOff>231654</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39244</xdr:rowOff>
    </xdr:from>
    <xdr:to>
      <xdr:col>5</xdr:col>
      <xdr:colOff>190500</xdr:colOff>
      <xdr:row>55</xdr:row>
      <xdr:rowOff>85626</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39244</xdr:rowOff>
    </xdr:from>
    <xdr:to>
      <xdr:col>5</xdr:col>
      <xdr:colOff>190500</xdr:colOff>
      <xdr:row>48</xdr:row>
      <xdr:rowOff>18925</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77222</xdr:rowOff>
    </xdr:from>
    <xdr:to>
      <xdr:col>5</xdr:col>
      <xdr:colOff>190500</xdr:colOff>
      <xdr:row>47</xdr:row>
      <xdr:rowOff>47755</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40232</xdr:rowOff>
    </xdr:from>
    <xdr:to>
      <xdr:col>5</xdr:col>
      <xdr:colOff>190500</xdr:colOff>
      <xdr:row>46</xdr:row>
      <xdr:rowOff>47083</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84</xdr:row>
      <xdr:rowOff>102897</xdr:rowOff>
    </xdr:from>
    <xdr:to>
      <xdr:col>6</xdr:col>
      <xdr:colOff>38100</xdr:colOff>
      <xdr:row>93</xdr:row>
      <xdr:rowOff>54155</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126789</xdr:rowOff>
    </xdr:from>
    <xdr:to>
      <xdr:col>18</xdr:col>
      <xdr:colOff>468048</xdr:colOff>
      <xdr:row>15</xdr:row>
      <xdr:rowOff>159173</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77</xdr:row>
      <xdr:rowOff>141612</xdr:rowOff>
    </xdr:from>
    <xdr:to>
      <xdr:col>5</xdr:col>
      <xdr:colOff>190500</xdr:colOff>
      <xdr:row>82</xdr:row>
      <xdr:rowOff>50788</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78</xdr:row>
      <xdr:rowOff>121067</xdr:rowOff>
    </xdr:from>
    <xdr:to>
      <xdr:col>5</xdr:col>
      <xdr:colOff>190500</xdr:colOff>
      <xdr:row>83</xdr:row>
      <xdr:rowOff>39216</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79</xdr:row>
      <xdr:rowOff>125734</xdr:rowOff>
    </xdr:from>
    <xdr:to>
      <xdr:col>5</xdr:col>
      <xdr:colOff>190500</xdr:colOff>
      <xdr:row>84</xdr:row>
      <xdr:rowOff>9678</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216037</xdr:rowOff>
    </xdr:from>
    <xdr:to>
      <xdr:col>5</xdr:col>
      <xdr:colOff>190500</xdr:colOff>
      <xdr:row>84</xdr:row>
      <xdr:rowOff>112331</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105</xdr:row>
      <xdr:rowOff>31598</xdr:rowOff>
    </xdr:from>
    <xdr:to>
      <xdr:col>5</xdr:col>
      <xdr:colOff>190500</xdr:colOff>
      <xdr:row>120</xdr:row>
      <xdr:rowOff>49575</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61</xdr:row>
      <xdr:rowOff>155093</xdr:rowOff>
    </xdr:from>
    <xdr:to>
      <xdr:col>5</xdr:col>
      <xdr:colOff>190500</xdr:colOff>
      <xdr:row>80</xdr:row>
      <xdr:rowOff>27853</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61</xdr:row>
      <xdr:rowOff>94018</xdr:rowOff>
    </xdr:from>
    <xdr:to>
      <xdr:col>5</xdr:col>
      <xdr:colOff>190500</xdr:colOff>
      <xdr:row>74</xdr:row>
      <xdr:rowOff>25859</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123263</xdr:rowOff>
    </xdr:from>
    <xdr:to>
      <xdr:col>5</xdr:col>
      <xdr:colOff>190500</xdr:colOff>
      <xdr:row>68</xdr:row>
      <xdr:rowOff>39046</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65</xdr:row>
      <xdr:rowOff>66902</xdr:rowOff>
    </xdr:from>
    <xdr:to>
      <xdr:col>5</xdr:col>
      <xdr:colOff>190500</xdr:colOff>
      <xdr:row>67</xdr:row>
      <xdr:rowOff>95139</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66</xdr:row>
      <xdr:rowOff>54360</xdr:rowOff>
    </xdr:from>
    <xdr:to>
      <xdr:col>5</xdr:col>
      <xdr:colOff>190500</xdr:colOff>
      <xdr:row>66</xdr:row>
      <xdr:rowOff>54360</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105</xdr:row>
      <xdr:rowOff>31598</xdr:rowOff>
    </xdr:from>
    <xdr:to>
      <xdr:col>6</xdr:col>
      <xdr:colOff>38100</xdr:colOff>
      <xdr:row>118</xdr:row>
      <xdr:rowOff>103450</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735806</xdr:colOff>
      <xdr:row>27</xdr:row>
      <xdr:rowOff>45434</xdr:rowOff>
    </xdr:from>
    <xdr:to>
      <xdr:col>17</xdr:col>
      <xdr:colOff>562769</xdr:colOff>
      <xdr:row>31</xdr:row>
      <xdr:rowOff>130427</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711994</xdr:colOff>
      <xdr:row>31</xdr:row>
      <xdr:rowOff>92327</xdr:rowOff>
    </xdr:from>
    <xdr:to>
      <xdr:col>18</xdr:col>
      <xdr:colOff>582348</xdr:colOff>
      <xdr:row>35</xdr:row>
      <xdr:rowOff>154238</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56</xdr:row>
      <xdr:rowOff>292539</xdr:rowOff>
    </xdr:from>
    <xdr:to>
      <xdr:col>5</xdr:col>
      <xdr:colOff>190500</xdr:colOff>
      <xdr:row>59</xdr:row>
      <xdr:rowOff>18550</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56</xdr:row>
      <xdr:rowOff>514712</xdr:rowOff>
    </xdr:from>
    <xdr:to>
      <xdr:col>5</xdr:col>
      <xdr:colOff>190500</xdr:colOff>
      <xdr:row>59</xdr:row>
      <xdr:rowOff>173174</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231472</xdr:rowOff>
    </xdr:from>
    <xdr:to>
      <xdr:col>5</xdr:col>
      <xdr:colOff>190500</xdr:colOff>
      <xdr:row>60</xdr:row>
      <xdr:rowOff>73327</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383661</xdr:rowOff>
    </xdr:from>
    <xdr:to>
      <xdr:col>5</xdr:col>
      <xdr:colOff>190500</xdr:colOff>
      <xdr:row>60</xdr:row>
      <xdr:rowOff>144858</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103387</xdr:rowOff>
    </xdr:from>
    <xdr:to>
      <xdr:col>5</xdr:col>
      <xdr:colOff>190500</xdr:colOff>
      <xdr:row>95</xdr:row>
      <xdr:rowOff>39263</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57</xdr:row>
      <xdr:rowOff>173530</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68023</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115434</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103387</xdr:rowOff>
    </xdr:from>
    <xdr:to>
      <xdr:col>6</xdr:col>
      <xdr:colOff>38100</xdr:colOff>
      <xdr:row>93</xdr:row>
      <xdr:rowOff>7025</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56</xdr:row>
      <xdr:rowOff>292539</xdr:rowOff>
    </xdr:from>
    <xdr:to>
      <xdr:col>5</xdr:col>
      <xdr:colOff>190500</xdr:colOff>
      <xdr:row>59</xdr:row>
      <xdr:rowOff>18550</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56</xdr:row>
      <xdr:rowOff>514712</xdr:rowOff>
    </xdr:from>
    <xdr:to>
      <xdr:col>5</xdr:col>
      <xdr:colOff>190500</xdr:colOff>
      <xdr:row>59</xdr:row>
      <xdr:rowOff>173174</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231472</xdr:rowOff>
    </xdr:from>
    <xdr:to>
      <xdr:col>5</xdr:col>
      <xdr:colOff>190500</xdr:colOff>
      <xdr:row>60</xdr:row>
      <xdr:rowOff>73327</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383661</xdr:rowOff>
    </xdr:from>
    <xdr:to>
      <xdr:col>5</xdr:col>
      <xdr:colOff>190500</xdr:colOff>
      <xdr:row>60</xdr:row>
      <xdr:rowOff>144858</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103387</xdr:rowOff>
    </xdr:from>
    <xdr:to>
      <xdr:col>5</xdr:col>
      <xdr:colOff>190500</xdr:colOff>
      <xdr:row>95</xdr:row>
      <xdr:rowOff>39263</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57</xdr:row>
      <xdr:rowOff>173530</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68023</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103387</xdr:rowOff>
    </xdr:from>
    <xdr:to>
      <xdr:col>6</xdr:col>
      <xdr:colOff>38100</xdr:colOff>
      <xdr:row>93</xdr:row>
      <xdr:rowOff>7025</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56</xdr:row>
      <xdr:rowOff>292539</xdr:rowOff>
    </xdr:from>
    <xdr:to>
      <xdr:col>5</xdr:col>
      <xdr:colOff>190500</xdr:colOff>
      <xdr:row>59</xdr:row>
      <xdr:rowOff>18550</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56</xdr:row>
      <xdr:rowOff>514712</xdr:rowOff>
    </xdr:from>
    <xdr:to>
      <xdr:col>5</xdr:col>
      <xdr:colOff>190500</xdr:colOff>
      <xdr:row>59</xdr:row>
      <xdr:rowOff>173174</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231472</xdr:rowOff>
    </xdr:from>
    <xdr:to>
      <xdr:col>5</xdr:col>
      <xdr:colOff>190500</xdr:colOff>
      <xdr:row>60</xdr:row>
      <xdr:rowOff>73327</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383661</xdr:rowOff>
    </xdr:from>
    <xdr:to>
      <xdr:col>5</xdr:col>
      <xdr:colOff>190500</xdr:colOff>
      <xdr:row>60</xdr:row>
      <xdr:rowOff>144858</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77193</xdr:rowOff>
    </xdr:from>
    <xdr:to>
      <xdr:col>5</xdr:col>
      <xdr:colOff>190500</xdr:colOff>
      <xdr:row>95</xdr:row>
      <xdr:rowOff>39263</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57</xdr:row>
      <xdr:rowOff>173530</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68023</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103387</xdr:rowOff>
    </xdr:from>
    <xdr:to>
      <xdr:col>6</xdr:col>
      <xdr:colOff>38100</xdr:colOff>
      <xdr:row>93</xdr:row>
      <xdr:rowOff>7025</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56</xdr:row>
      <xdr:rowOff>292539</xdr:rowOff>
    </xdr:from>
    <xdr:to>
      <xdr:col>5</xdr:col>
      <xdr:colOff>190500</xdr:colOff>
      <xdr:row>59</xdr:row>
      <xdr:rowOff>18550</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56</xdr:row>
      <xdr:rowOff>514712</xdr:rowOff>
    </xdr:from>
    <xdr:to>
      <xdr:col>5</xdr:col>
      <xdr:colOff>190500</xdr:colOff>
      <xdr:row>59</xdr:row>
      <xdr:rowOff>173174</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231472</xdr:rowOff>
    </xdr:from>
    <xdr:to>
      <xdr:col>5</xdr:col>
      <xdr:colOff>190500</xdr:colOff>
      <xdr:row>60</xdr:row>
      <xdr:rowOff>73327</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383661</xdr:rowOff>
    </xdr:from>
    <xdr:to>
      <xdr:col>5</xdr:col>
      <xdr:colOff>190500</xdr:colOff>
      <xdr:row>60</xdr:row>
      <xdr:rowOff>144858</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77193</xdr:rowOff>
    </xdr:from>
    <xdr:to>
      <xdr:col>5</xdr:col>
      <xdr:colOff>190500</xdr:colOff>
      <xdr:row>95</xdr:row>
      <xdr:rowOff>39263</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57</xdr:row>
      <xdr:rowOff>173530</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68023</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77193</xdr:rowOff>
    </xdr:from>
    <xdr:to>
      <xdr:col>6</xdr:col>
      <xdr:colOff>38100</xdr:colOff>
      <xdr:row>93</xdr:row>
      <xdr:rowOff>7025</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84972</xdr:rowOff>
    </xdr:from>
    <xdr:to>
      <xdr:col>6</xdr:col>
      <xdr:colOff>38100</xdr:colOff>
      <xdr:row>92</xdr:row>
      <xdr:rowOff>133936</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30425</xdr:rowOff>
    </xdr:from>
    <xdr:to>
      <xdr:col>5</xdr:col>
      <xdr:colOff>640715</xdr:colOff>
      <xdr:row>48</xdr:row>
      <xdr:rowOff>57418</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87876</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124516</xdr:rowOff>
    </xdr:from>
    <xdr:to>
      <xdr:col>5</xdr:col>
      <xdr:colOff>640715</xdr:colOff>
      <xdr:row>64</xdr:row>
      <xdr:rowOff>123213</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94229</xdr:rowOff>
    </xdr:from>
    <xdr:to>
      <xdr:col>5</xdr:col>
      <xdr:colOff>640715</xdr:colOff>
      <xdr:row>65</xdr:row>
      <xdr:rowOff>66478</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174001</xdr:rowOff>
    </xdr:from>
    <xdr:to>
      <xdr:col>5</xdr:col>
      <xdr:colOff>640715</xdr:colOff>
      <xdr:row>66</xdr:row>
      <xdr:rowOff>88860</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48042</xdr:rowOff>
    </xdr:from>
    <xdr:to>
      <xdr:col>5</xdr:col>
      <xdr:colOff>640715</xdr:colOff>
      <xdr:row>67</xdr:row>
      <xdr:rowOff>94833</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1406</xdr:rowOff>
    </xdr:from>
    <xdr:to>
      <xdr:col>5</xdr:col>
      <xdr:colOff>640715</xdr:colOff>
      <xdr:row>86</xdr:row>
      <xdr:rowOff>132044</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38034</xdr:rowOff>
    </xdr:from>
    <xdr:to>
      <xdr:col>5</xdr:col>
      <xdr:colOff>640715</xdr:colOff>
      <xdr:row>88</xdr:row>
      <xdr:rowOff>77203</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10733</xdr:rowOff>
    </xdr:from>
    <xdr:to>
      <xdr:col>5</xdr:col>
      <xdr:colOff>640715</xdr:colOff>
      <xdr:row>90</xdr:row>
      <xdr:rowOff>102215</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84972</xdr:rowOff>
    </xdr:from>
    <xdr:to>
      <xdr:col>6</xdr:col>
      <xdr:colOff>38100</xdr:colOff>
      <xdr:row>92</xdr:row>
      <xdr:rowOff>133936</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30425</xdr:rowOff>
    </xdr:from>
    <xdr:to>
      <xdr:col>5</xdr:col>
      <xdr:colOff>640715</xdr:colOff>
      <xdr:row>48</xdr:row>
      <xdr:rowOff>57418</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87876</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124516</xdr:rowOff>
    </xdr:from>
    <xdr:to>
      <xdr:col>5</xdr:col>
      <xdr:colOff>640715</xdr:colOff>
      <xdr:row>64</xdr:row>
      <xdr:rowOff>123213</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94229</xdr:rowOff>
    </xdr:from>
    <xdr:to>
      <xdr:col>5</xdr:col>
      <xdr:colOff>640715</xdr:colOff>
      <xdr:row>65</xdr:row>
      <xdr:rowOff>66478</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174001</xdr:rowOff>
    </xdr:from>
    <xdr:to>
      <xdr:col>5</xdr:col>
      <xdr:colOff>640715</xdr:colOff>
      <xdr:row>66</xdr:row>
      <xdr:rowOff>88860</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48042</xdr:rowOff>
    </xdr:from>
    <xdr:to>
      <xdr:col>5</xdr:col>
      <xdr:colOff>640715</xdr:colOff>
      <xdr:row>67</xdr:row>
      <xdr:rowOff>94833</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1406</xdr:rowOff>
    </xdr:from>
    <xdr:to>
      <xdr:col>5</xdr:col>
      <xdr:colOff>640715</xdr:colOff>
      <xdr:row>86</xdr:row>
      <xdr:rowOff>132044</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38034</xdr:rowOff>
    </xdr:from>
    <xdr:to>
      <xdr:col>5</xdr:col>
      <xdr:colOff>640715</xdr:colOff>
      <xdr:row>88</xdr:row>
      <xdr:rowOff>77203</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10733</xdr:rowOff>
    </xdr:from>
    <xdr:to>
      <xdr:col>5</xdr:col>
      <xdr:colOff>640715</xdr:colOff>
      <xdr:row>90</xdr:row>
      <xdr:rowOff>102215</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84972</xdr:rowOff>
    </xdr:from>
    <xdr:to>
      <xdr:col>6</xdr:col>
      <xdr:colOff>38100</xdr:colOff>
      <xdr:row>92</xdr:row>
      <xdr:rowOff>133936</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640715</xdr:colOff>
      <xdr:row>48</xdr:row>
      <xdr:rowOff>18622</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67767</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78424</xdr:rowOff>
    </xdr:from>
    <xdr:to>
      <xdr:col>5</xdr:col>
      <xdr:colOff>640715</xdr:colOff>
      <xdr:row>64</xdr:row>
      <xdr:rowOff>123213</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56522</xdr:rowOff>
    </xdr:from>
    <xdr:to>
      <xdr:col>5</xdr:col>
      <xdr:colOff>640715</xdr:colOff>
      <xdr:row>65</xdr:row>
      <xdr:rowOff>66478</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20900</xdr:rowOff>
    </xdr:from>
    <xdr:to>
      <xdr:col>5</xdr:col>
      <xdr:colOff>640715</xdr:colOff>
      <xdr:row>66</xdr:row>
      <xdr:rowOff>88860</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28992</xdr:rowOff>
    </xdr:from>
    <xdr:to>
      <xdr:col>5</xdr:col>
      <xdr:colOff>640715</xdr:colOff>
      <xdr:row>67</xdr:row>
      <xdr:rowOff>94833</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82</xdr:row>
      <xdr:rowOff>50788</xdr:rowOff>
    </xdr:from>
    <xdr:to>
      <xdr:col>5</xdr:col>
      <xdr:colOff>640715</xdr:colOff>
      <xdr:row>86</xdr:row>
      <xdr:rowOff>132044</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38034</xdr:rowOff>
    </xdr:from>
    <xdr:to>
      <xdr:col>5</xdr:col>
      <xdr:colOff>640715</xdr:colOff>
      <xdr:row>88</xdr:row>
      <xdr:rowOff>77203</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10733</xdr:rowOff>
    </xdr:from>
    <xdr:to>
      <xdr:col>5</xdr:col>
      <xdr:colOff>640715</xdr:colOff>
      <xdr:row>90</xdr:row>
      <xdr:rowOff>102215</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84972</xdr:rowOff>
    </xdr:from>
    <xdr:to>
      <xdr:col>6</xdr:col>
      <xdr:colOff>38100</xdr:colOff>
      <xdr:row>92</xdr:row>
      <xdr:rowOff>133936</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67767</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78424</xdr:rowOff>
    </xdr:from>
    <xdr:to>
      <xdr:col>5</xdr:col>
      <xdr:colOff>609600</xdr:colOff>
      <xdr:row>64</xdr:row>
      <xdr:rowOff>123213</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56522</xdr:rowOff>
    </xdr:from>
    <xdr:to>
      <xdr:col>5</xdr:col>
      <xdr:colOff>609600</xdr:colOff>
      <xdr:row>65</xdr:row>
      <xdr:rowOff>66478</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20900</xdr:rowOff>
    </xdr:from>
    <xdr:to>
      <xdr:col>5</xdr:col>
      <xdr:colOff>609600</xdr:colOff>
      <xdr:row>66</xdr:row>
      <xdr:rowOff>88860</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28992</xdr:rowOff>
    </xdr:from>
    <xdr:to>
      <xdr:col>5</xdr:col>
      <xdr:colOff>609600</xdr:colOff>
      <xdr:row>67</xdr:row>
      <xdr:rowOff>94833</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82</xdr:row>
      <xdr:rowOff>50788</xdr:rowOff>
    </xdr:from>
    <xdr:to>
      <xdr:col>5</xdr:col>
      <xdr:colOff>609600</xdr:colOff>
      <xdr:row>86</xdr:row>
      <xdr:rowOff>132044</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38034</xdr:rowOff>
    </xdr:from>
    <xdr:to>
      <xdr:col>5</xdr:col>
      <xdr:colOff>609600</xdr:colOff>
      <xdr:row>88</xdr:row>
      <xdr:rowOff>77203</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10733</xdr:rowOff>
    </xdr:from>
    <xdr:to>
      <xdr:col>5</xdr:col>
      <xdr:colOff>609600</xdr:colOff>
      <xdr:row>90</xdr:row>
      <xdr:rowOff>102215</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84972</xdr:rowOff>
    </xdr:from>
    <xdr:to>
      <xdr:col>6</xdr:col>
      <xdr:colOff>38100</xdr:colOff>
      <xdr:row>92</xdr:row>
      <xdr:rowOff>133936</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67767</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78424</xdr:rowOff>
    </xdr:from>
    <xdr:to>
      <xdr:col>5</xdr:col>
      <xdr:colOff>609600</xdr:colOff>
      <xdr:row>64</xdr:row>
      <xdr:rowOff>123213</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56522</xdr:rowOff>
    </xdr:from>
    <xdr:to>
      <xdr:col>5</xdr:col>
      <xdr:colOff>609600</xdr:colOff>
      <xdr:row>65</xdr:row>
      <xdr:rowOff>66478</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20900</xdr:rowOff>
    </xdr:from>
    <xdr:to>
      <xdr:col>5</xdr:col>
      <xdr:colOff>609600</xdr:colOff>
      <xdr:row>66</xdr:row>
      <xdr:rowOff>88860</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28992</xdr:rowOff>
    </xdr:from>
    <xdr:to>
      <xdr:col>5</xdr:col>
      <xdr:colOff>609600</xdr:colOff>
      <xdr:row>67</xdr:row>
      <xdr:rowOff>94833</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82</xdr:row>
      <xdr:rowOff>50788</xdr:rowOff>
    </xdr:from>
    <xdr:to>
      <xdr:col>5</xdr:col>
      <xdr:colOff>609600</xdr:colOff>
      <xdr:row>86</xdr:row>
      <xdr:rowOff>132044</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38034</xdr:rowOff>
    </xdr:from>
    <xdr:to>
      <xdr:col>5</xdr:col>
      <xdr:colOff>609600</xdr:colOff>
      <xdr:row>88</xdr:row>
      <xdr:rowOff>77203</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10733</xdr:rowOff>
    </xdr:from>
    <xdr:to>
      <xdr:col>5</xdr:col>
      <xdr:colOff>609600</xdr:colOff>
      <xdr:row>90</xdr:row>
      <xdr:rowOff>102215</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84972</xdr:rowOff>
    </xdr:from>
    <xdr:to>
      <xdr:col>6</xdr:col>
      <xdr:colOff>38100</xdr:colOff>
      <xdr:row>92</xdr:row>
      <xdr:rowOff>133936</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67767</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78424</xdr:rowOff>
    </xdr:from>
    <xdr:to>
      <xdr:col>5</xdr:col>
      <xdr:colOff>609600</xdr:colOff>
      <xdr:row>64</xdr:row>
      <xdr:rowOff>123213</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56522</xdr:rowOff>
    </xdr:from>
    <xdr:to>
      <xdr:col>5</xdr:col>
      <xdr:colOff>609600</xdr:colOff>
      <xdr:row>65</xdr:row>
      <xdr:rowOff>66478</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20900</xdr:rowOff>
    </xdr:from>
    <xdr:to>
      <xdr:col>5</xdr:col>
      <xdr:colOff>609600</xdr:colOff>
      <xdr:row>66</xdr:row>
      <xdr:rowOff>88860</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28992</xdr:rowOff>
    </xdr:from>
    <xdr:to>
      <xdr:col>5</xdr:col>
      <xdr:colOff>609600</xdr:colOff>
      <xdr:row>67</xdr:row>
      <xdr:rowOff>94833</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82</xdr:row>
      <xdr:rowOff>50788</xdr:rowOff>
    </xdr:from>
    <xdr:to>
      <xdr:col>5</xdr:col>
      <xdr:colOff>609600</xdr:colOff>
      <xdr:row>86</xdr:row>
      <xdr:rowOff>132044</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38034</xdr:rowOff>
    </xdr:from>
    <xdr:to>
      <xdr:col>5</xdr:col>
      <xdr:colOff>609600</xdr:colOff>
      <xdr:row>88</xdr:row>
      <xdr:rowOff>77203</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10733</xdr:rowOff>
    </xdr:from>
    <xdr:to>
      <xdr:col>5</xdr:col>
      <xdr:colOff>609600</xdr:colOff>
      <xdr:row>90</xdr:row>
      <xdr:rowOff>102215</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36864</xdr:rowOff>
    </xdr:from>
    <xdr:to>
      <xdr:col>6</xdr:col>
      <xdr:colOff>38100</xdr:colOff>
      <xdr:row>96</xdr:row>
      <xdr:rowOff>17430</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84954</xdr:rowOff>
    </xdr:from>
    <xdr:to>
      <xdr:col>5</xdr:col>
      <xdr:colOff>609600</xdr:colOff>
      <xdr:row>54</xdr:row>
      <xdr:rowOff>64001</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30663</xdr:rowOff>
    </xdr:from>
    <xdr:to>
      <xdr:col>5</xdr:col>
      <xdr:colOff>609600</xdr:colOff>
      <xdr:row>54</xdr:row>
      <xdr:rowOff>123532</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153371</xdr:rowOff>
    </xdr:from>
    <xdr:to>
      <xdr:col>5</xdr:col>
      <xdr:colOff>609600</xdr:colOff>
      <xdr:row>52</xdr:row>
      <xdr:rowOff>2386</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122823</xdr:rowOff>
    </xdr:from>
    <xdr:to>
      <xdr:col>5</xdr:col>
      <xdr:colOff>609600</xdr:colOff>
      <xdr:row>52</xdr:row>
      <xdr:rowOff>45811</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123436</xdr:rowOff>
    </xdr:from>
    <xdr:to>
      <xdr:col>5</xdr:col>
      <xdr:colOff>609600</xdr:colOff>
      <xdr:row>53</xdr:row>
      <xdr:rowOff>103096</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163344</xdr:rowOff>
    </xdr:from>
    <xdr:to>
      <xdr:col>5</xdr:col>
      <xdr:colOff>609600</xdr:colOff>
      <xdr:row>68</xdr:row>
      <xdr:rowOff>58519</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161006</xdr:rowOff>
    </xdr:from>
    <xdr:to>
      <xdr:col>5</xdr:col>
      <xdr:colOff>609600</xdr:colOff>
      <xdr:row>69</xdr:row>
      <xdr:rowOff>68303</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1486</xdr:rowOff>
    </xdr:from>
    <xdr:to>
      <xdr:col>5</xdr:col>
      <xdr:colOff>609600</xdr:colOff>
      <xdr:row>70</xdr:row>
      <xdr:rowOff>10613</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10327</xdr:rowOff>
    </xdr:from>
    <xdr:to>
      <xdr:col>5</xdr:col>
      <xdr:colOff>609600</xdr:colOff>
      <xdr:row>71</xdr:row>
      <xdr:rowOff>2935</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153164</xdr:rowOff>
    </xdr:from>
    <xdr:to>
      <xdr:col>5</xdr:col>
      <xdr:colOff>609600</xdr:colOff>
      <xdr:row>90</xdr:row>
      <xdr:rowOff>130714</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90</xdr:row>
      <xdr:rowOff>130714</xdr:rowOff>
    </xdr:from>
    <xdr:to>
      <xdr:col>5</xdr:col>
      <xdr:colOff>609600</xdr:colOff>
      <xdr:row>97</xdr:row>
      <xdr:rowOff>123949</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90</xdr:row>
      <xdr:rowOff>130714</xdr:rowOff>
    </xdr:from>
    <xdr:to>
      <xdr:col>5</xdr:col>
      <xdr:colOff>609600</xdr:colOff>
      <xdr:row>96</xdr:row>
      <xdr:rowOff>130688</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106</xdr:row>
      <xdr:rowOff>49707</xdr:rowOff>
    </xdr:from>
    <xdr:to>
      <xdr:col>6</xdr:col>
      <xdr:colOff>69215</xdr:colOff>
      <xdr:row>119</xdr:row>
      <xdr:rowOff>75769</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66</xdr:row>
      <xdr:rowOff>59652</xdr:rowOff>
    </xdr:from>
    <xdr:to>
      <xdr:col>5</xdr:col>
      <xdr:colOff>609600</xdr:colOff>
      <xdr:row>79</xdr:row>
      <xdr:rowOff>105536</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64</xdr:row>
      <xdr:rowOff>54949</xdr:rowOff>
    </xdr:from>
    <xdr:to>
      <xdr:col>5</xdr:col>
      <xdr:colOff>640715</xdr:colOff>
      <xdr:row>77</xdr:row>
      <xdr:rowOff>59248</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68</xdr:row>
      <xdr:rowOff>144532</xdr:rowOff>
    </xdr:from>
    <xdr:to>
      <xdr:col>5</xdr:col>
      <xdr:colOff>609600</xdr:colOff>
      <xdr:row>71</xdr:row>
      <xdr:rowOff>200774</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71</xdr:row>
      <xdr:rowOff>10054</xdr:rowOff>
    </xdr:from>
    <xdr:to>
      <xdr:col>5</xdr:col>
      <xdr:colOff>609600</xdr:colOff>
      <xdr:row>72</xdr:row>
      <xdr:rowOff>83696</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71</xdr:row>
      <xdr:rowOff>160621</xdr:rowOff>
    </xdr:from>
    <xdr:to>
      <xdr:col>5</xdr:col>
      <xdr:colOff>609600</xdr:colOff>
      <xdr:row>72</xdr:row>
      <xdr:rowOff>238728</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85</xdr:row>
      <xdr:rowOff>134132</xdr:rowOff>
    </xdr:from>
    <xdr:to>
      <xdr:col>5</xdr:col>
      <xdr:colOff>609600</xdr:colOff>
      <xdr:row>90</xdr:row>
      <xdr:rowOff>115613</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86</xdr:row>
      <xdr:rowOff>142943</xdr:rowOff>
    </xdr:from>
    <xdr:to>
      <xdr:col>5</xdr:col>
      <xdr:colOff>609600</xdr:colOff>
      <xdr:row>91</xdr:row>
      <xdr:rowOff>74388</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87</xdr:row>
      <xdr:rowOff>151727</xdr:rowOff>
    </xdr:from>
    <xdr:to>
      <xdr:col>5</xdr:col>
      <xdr:colOff>609600</xdr:colOff>
      <xdr:row>92</xdr:row>
      <xdr:rowOff>83678</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89</xdr:row>
      <xdr:rowOff>30042</xdr:rowOff>
    </xdr:from>
    <xdr:to>
      <xdr:col>5</xdr:col>
      <xdr:colOff>609600</xdr:colOff>
      <xdr:row>93</xdr:row>
      <xdr:rowOff>75804</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112</xdr:row>
      <xdr:rowOff>124398</xdr:rowOff>
    </xdr:from>
    <xdr:to>
      <xdr:col>5</xdr:col>
      <xdr:colOff>609600</xdr:colOff>
      <xdr:row>112</xdr:row>
      <xdr:rowOff>124482</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113</xdr:row>
      <xdr:rowOff>125194</xdr:rowOff>
    </xdr:from>
    <xdr:to>
      <xdr:col>5</xdr:col>
      <xdr:colOff>609600</xdr:colOff>
      <xdr:row>136</xdr:row>
      <xdr:rowOff>153196</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113</xdr:row>
      <xdr:rowOff>125194</xdr:rowOff>
    </xdr:from>
    <xdr:to>
      <xdr:col>5</xdr:col>
      <xdr:colOff>609600</xdr:colOff>
      <xdr:row>135</xdr:row>
      <xdr:rowOff>50748</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110</xdr:row>
      <xdr:rowOff>75463</xdr:rowOff>
    </xdr:from>
    <xdr:to>
      <xdr:col>6</xdr:col>
      <xdr:colOff>57150</xdr:colOff>
      <xdr:row>124</xdr:row>
      <xdr:rowOff>145970</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68</xdr:row>
      <xdr:rowOff>77803</xdr:rowOff>
    </xdr:from>
    <xdr:to>
      <xdr:col>5</xdr:col>
      <xdr:colOff>628650</xdr:colOff>
      <xdr:row>82</xdr:row>
      <xdr:rowOff>31102</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68</xdr:row>
      <xdr:rowOff>144532</xdr:rowOff>
    </xdr:from>
    <xdr:to>
      <xdr:col>5</xdr:col>
      <xdr:colOff>628650</xdr:colOff>
      <xdr:row>82</xdr:row>
      <xdr:rowOff>11017</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70</xdr:row>
      <xdr:rowOff>170557</xdr:rowOff>
    </xdr:from>
    <xdr:to>
      <xdr:col>5</xdr:col>
      <xdr:colOff>628650</xdr:colOff>
      <xdr:row>73</xdr:row>
      <xdr:rowOff>122907</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71</xdr:row>
      <xdr:rowOff>121015</xdr:rowOff>
    </xdr:from>
    <xdr:to>
      <xdr:col>5</xdr:col>
      <xdr:colOff>628650</xdr:colOff>
      <xdr:row>72</xdr:row>
      <xdr:rowOff>350379</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75</xdr:row>
      <xdr:rowOff>101864</xdr:rowOff>
    </xdr:from>
    <xdr:to>
      <xdr:col>5</xdr:col>
      <xdr:colOff>609600</xdr:colOff>
      <xdr:row>77</xdr:row>
      <xdr:rowOff>79145</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91</xdr:row>
      <xdr:rowOff>18974</xdr:rowOff>
    </xdr:from>
    <xdr:to>
      <xdr:col>5</xdr:col>
      <xdr:colOff>609600</xdr:colOff>
      <xdr:row>95</xdr:row>
      <xdr:rowOff>60143</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92</xdr:row>
      <xdr:rowOff>12001</xdr:rowOff>
    </xdr:from>
    <xdr:to>
      <xdr:col>5</xdr:col>
      <xdr:colOff>609600</xdr:colOff>
      <xdr:row>96</xdr:row>
      <xdr:rowOff>46268</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93</xdr:row>
      <xdr:rowOff>16433</xdr:rowOff>
    </xdr:from>
    <xdr:to>
      <xdr:col>5</xdr:col>
      <xdr:colOff>609600</xdr:colOff>
      <xdr:row>96</xdr:row>
      <xdr:rowOff>236102</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94</xdr:row>
      <xdr:rowOff>12675</xdr:rowOff>
    </xdr:from>
    <xdr:to>
      <xdr:col>5</xdr:col>
      <xdr:colOff>609600</xdr:colOff>
      <xdr:row>97</xdr:row>
      <xdr:rowOff>124982</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117</xdr:row>
      <xdr:rowOff>159241</xdr:rowOff>
    </xdr:from>
    <xdr:to>
      <xdr:col>5</xdr:col>
      <xdr:colOff>609600</xdr:colOff>
      <xdr:row>118</xdr:row>
      <xdr:rowOff>2214</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118</xdr:row>
      <xdr:rowOff>88845</xdr:rowOff>
    </xdr:from>
    <xdr:to>
      <xdr:col>5</xdr:col>
      <xdr:colOff>609600</xdr:colOff>
      <xdr:row>186</xdr:row>
      <xdr:rowOff>30175</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118</xdr:row>
      <xdr:rowOff>88845</xdr:rowOff>
    </xdr:from>
    <xdr:to>
      <xdr:col>5</xdr:col>
      <xdr:colOff>609600</xdr:colOff>
      <xdr:row>184</xdr:row>
      <xdr:rowOff>113247</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134821</xdr:rowOff>
    </xdr:from>
    <xdr:to>
      <xdr:col>6</xdr:col>
      <xdr:colOff>57150</xdr:colOff>
      <xdr:row>101</xdr:row>
      <xdr:rowOff>47912</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25668</xdr:rowOff>
    </xdr:from>
    <xdr:to>
      <xdr:col>5</xdr:col>
      <xdr:colOff>628650</xdr:colOff>
      <xdr:row>59</xdr:row>
      <xdr:rowOff>75211</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101868</xdr:rowOff>
    </xdr:from>
    <xdr:to>
      <xdr:col>5</xdr:col>
      <xdr:colOff>628650</xdr:colOff>
      <xdr:row>59</xdr:row>
      <xdr:rowOff>74859</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54</xdr:row>
      <xdr:rowOff>8851</xdr:rowOff>
    </xdr:from>
    <xdr:to>
      <xdr:col>5</xdr:col>
      <xdr:colOff>628650</xdr:colOff>
      <xdr:row>56</xdr:row>
      <xdr:rowOff>238044</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55</xdr:row>
      <xdr:rowOff>35261</xdr:rowOff>
    </xdr:from>
    <xdr:to>
      <xdr:col>5</xdr:col>
      <xdr:colOff>628650</xdr:colOff>
      <xdr:row>56</xdr:row>
      <xdr:rowOff>122503</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57</xdr:row>
      <xdr:rowOff>85223</xdr:rowOff>
    </xdr:from>
    <xdr:to>
      <xdr:col>5</xdr:col>
      <xdr:colOff>609600</xdr:colOff>
      <xdr:row>58</xdr:row>
      <xdr:rowOff>86165</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85457</xdr:rowOff>
    </xdr:from>
    <xdr:to>
      <xdr:col>5</xdr:col>
      <xdr:colOff>609600</xdr:colOff>
      <xdr:row>73</xdr:row>
      <xdr:rowOff>122674</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83543</xdr:rowOff>
    </xdr:from>
    <xdr:to>
      <xdr:col>5</xdr:col>
      <xdr:colOff>609600</xdr:colOff>
      <xdr:row>74</xdr:row>
      <xdr:rowOff>96982</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7534</xdr:rowOff>
    </xdr:from>
    <xdr:to>
      <xdr:col>5</xdr:col>
      <xdr:colOff>609600</xdr:colOff>
      <xdr:row>75</xdr:row>
      <xdr:rowOff>123175</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193396</xdr:rowOff>
    </xdr:from>
    <xdr:to>
      <xdr:col>5</xdr:col>
      <xdr:colOff>609600</xdr:colOff>
      <xdr:row>76</xdr:row>
      <xdr:rowOff>123176</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97</xdr:row>
      <xdr:rowOff>19795</xdr:rowOff>
    </xdr:from>
    <xdr:to>
      <xdr:col>5</xdr:col>
      <xdr:colOff>609600</xdr:colOff>
      <xdr:row>97</xdr:row>
      <xdr:rowOff>95722</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97</xdr:row>
      <xdr:rowOff>187898</xdr:rowOff>
    </xdr:from>
    <xdr:to>
      <xdr:col>5</xdr:col>
      <xdr:colOff>609600</xdr:colOff>
      <xdr:row>119</xdr:row>
      <xdr:rowOff>149879</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97</xdr:row>
      <xdr:rowOff>187898</xdr:rowOff>
    </xdr:from>
    <xdr:to>
      <xdr:col>5</xdr:col>
      <xdr:colOff>609600</xdr:colOff>
      <xdr:row>118</xdr:row>
      <xdr:rowOff>111463</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85</xdr:row>
      <xdr:rowOff>10134</xdr:rowOff>
    </xdr:from>
    <xdr:to>
      <xdr:col>6</xdr:col>
      <xdr:colOff>38100</xdr:colOff>
      <xdr:row>94</xdr:row>
      <xdr:rowOff>69056</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64513</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104244</xdr:rowOff>
    </xdr:from>
    <xdr:to>
      <xdr:col>5</xdr:col>
      <xdr:colOff>609600</xdr:colOff>
      <xdr:row>54</xdr:row>
      <xdr:rowOff>37684</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56</xdr:row>
      <xdr:rowOff>334857</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188974</xdr:rowOff>
    </xdr:from>
    <xdr:to>
      <xdr:col>5</xdr:col>
      <xdr:colOff>609600</xdr:colOff>
      <xdr:row>69</xdr:row>
      <xdr:rowOff>106002</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21496</xdr:rowOff>
    </xdr:from>
    <xdr:to>
      <xdr:col>5</xdr:col>
      <xdr:colOff>609600</xdr:colOff>
      <xdr:row>72</xdr:row>
      <xdr:rowOff>7746</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183854</xdr:rowOff>
    </xdr:from>
    <xdr:to>
      <xdr:col>5</xdr:col>
      <xdr:colOff>609600</xdr:colOff>
      <xdr:row>72</xdr:row>
      <xdr:rowOff>255309</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10079</xdr:rowOff>
    </xdr:from>
    <xdr:to>
      <xdr:col>5</xdr:col>
      <xdr:colOff>609600</xdr:colOff>
      <xdr:row>72</xdr:row>
      <xdr:rowOff>255309</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87330</xdr:rowOff>
    </xdr:from>
    <xdr:to>
      <xdr:col>5</xdr:col>
      <xdr:colOff>609600</xdr:colOff>
      <xdr:row>92</xdr:row>
      <xdr:rowOff>146003</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77075</xdr:rowOff>
    </xdr:from>
    <xdr:to>
      <xdr:col>5</xdr:col>
      <xdr:colOff>609600</xdr:colOff>
      <xdr:row>119</xdr:row>
      <xdr:rowOff>55489</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77075</xdr:rowOff>
    </xdr:from>
    <xdr:to>
      <xdr:col>5</xdr:col>
      <xdr:colOff>609600</xdr:colOff>
      <xdr:row>119</xdr:row>
      <xdr:rowOff>55489</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85</xdr:row>
      <xdr:rowOff>10134</xdr:rowOff>
    </xdr:from>
    <xdr:to>
      <xdr:col>6</xdr:col>
      <xdr:colOff>38100</xdr:colOff>
      <xdr:row>94</xdr:row>
      <xdr:rowOff>69056</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64513</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19503</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56</xdr:row>
      <xdr:rowOff>330412</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188974</xdr:rowOff>
    </xdr:from>
    <xdr:to>
      <xdr:col>5</xdr:col>
      <xdr:colOff>609600</xdr:colOff>
      <xdr:row>69</xdr:row>
      <xdr:rowOff>104732</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21496</xdr:rowOff>
    </xdr:from>
    <xdr:to>
      <xdr:col>5</xdr:col>
      <xdr:colOff>609600</xdr:colOff>
      <xdr:row>72</xdr:row>
      <xdr:rowOff>30589</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183854</xdr:rowOff>
    </xdr:from>
    <xdr:to>
      <xdr:col>5</xdr:col>
      <xdr:colOff>609600</xdr:colOff>
      <xdr:row>72</xdr:row>
      <xdr:rowOff>255309</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10079</xdr:rowOff>
    </xdr:from>
    <xdr:to>
      <xdr:col>5</xdr:col>
      <xdr:colOff>609600</xdr:colOff>
      <xdr:row>72</xdr:row>
      <xdr:rowOff>255309</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57485</xdr:rowOff>
    </xdr:from>
    <xdr:to>
      <xdr:col>5</xdr:col>
      <xdr:colOff>609600</xdr:colOff>
      <xdr:row>92</xdr:row>
      <xdr:rowOff>126477</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47230</xdr:rowOff>
    </xdr:from>
    <xdr:to>
      <xdr:col>5</xdr:col>
      <xdr:colOff>609600</xdr:colOff>
      <xdr:row>119</xdr:row>
      <xdr:rowOff>55489</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47230</xdr:rowOff>
    </xdr:from>
    <xdr:to>
      <xdr:col>5</xdr:col>
      <xdr:colOff>609600</xdr:colOff>
      <xdr:row>119</xdr:row>
      <xdr:rowOff>55489</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85</xdr:row>
      <xdr:rowOff>10134</xdr:rowOff>
    </xdr:from>
    <xdr:to>
      <xdr:col>6</xdr:col>
      <xdr:colOff>38100</xdr:colOff>
      <xdr:row>94</xdr:row>
      <xdr:rowOff>69056</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64513</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19503</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56</xdr:row>
      <xdr:rowOff>330412</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188974</xdr:rowOff>
    </xdr:from>
    <xdr:to>
      <xdr:col>5</xdr:col>
      <xdr:colOff>609600</xdr:colOff>
      <xdr:row>69</xdr:row>
      <xdr:rowOff>104732</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21496</xdr:rowOff>
    </xdr:from>
    <xdr:to>
      <xdr:col>5</xdr:col>
      <xdr:colOff>609600</xdr:colOff>
      <xdr:row>72</xdr:row>
      <xdr:rowOff>30589</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183854</xdr:rowOff>
    </xdr:from>
    <xdr:to>
      <xdr:col>5</xdr:col>
      <xdr:colOff>609600</xdr:colOff>
      <xdr:row>72</xdr:row>
      <xdr:rowOff>255309</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10079</xdr:rowOff>
    </xdr:from>
    <xdr:to>
      <xdr:col>5</xdr:col>
      <xdr:colOff>609600</xdr:colOff>
      <xdr:row>72</xdr:row>
      <xdr:rowOff>255309</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57485</xdr:rowOff>
    </xdr:from>
    <xdr:to>
      <xdr:col>5</xdr:col>
      <xdr:colOff>609600</xdr:colOff>
      <xdr:row>92</xdr:row>
      <xdr:rowOff>126477</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47230</xdr:rowOff>
    </xdr:from>
    <xdr:to>
      <xdr:col>5</xdr:col>
      <xdr:colOff>609600</xdr:colOff>
      <xdr:row>119</xdr:row>
      <xdr:rowOff>55489</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47230</xdr:rowOff>
    </xdr:from>
    <xdr:to>
      <xdr:col>5</xdr:col>
      <xdr:colOff>609600</xdr:colOff>
      <xdr:row>119</xdr:row>
      <xdr:rowOff>55489</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186</xdr:row>
      <xdr:rowOff>30246</xdr:rowOff>
    </xdr:from>
    <xdr:to>
      <xdr:col>6</xdr:col>
      <xdr:colOff>38100</xdr:colOff>
      <xdr:row>193</xdr:row>
      <xdr:rowOff>143647</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64513</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19503</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56</xdr:row>
      <xdr:rowOff>330412</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188974</xdr:rowOff>
    </xdr:from>
    <xdr:to>
      <xdr:col>5</xdr:col>
      <xdr:colOff>609600</xdr:colOff>
      <xdr:row>69</xdr:row>
      <xdr:rowOff>104732</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21496</xdr:rowOff>
    </xdr:from>
    <xdr:to>
      <xdr:col>5</xdr:col>
      <xdr:colOff>609600</xdr:colOff>
      <xdr:row>72</xdr:row>
      <xdr:rowOff>30589</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183854</xdr:rowOff>
    </xdr:from>
    <xdr:to>
      <xdr:col>5</xdr:col>
      <xdr:colOff>609600</xdr:colOff>
      <xdr:row>72</xdr:row>
      <xdr:rowOff>255309</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10079</xdr:rowOff>
    </xdr:from>
    <xdr:to>
      <xdr:col>5</xdr:col>
      <xdr:colOff>609600</xdr:colOff>
      <xdr:row>72</xdr:row>
      <xdr:rowOff>255309</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47931</xdr:rowOff>
    </xdr:from>
    <xdr:to>
      <xdr:col>5</xdr:col>
      <xdr:colOff>609600</xdr:colOff>
      <xdr:row>191</xdr:row>
      <xdr:rowOff>48484</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102464</xdr:rowOff>
    </xdr:from>
    <xdr:to>
      <xdr:col>5</xdr:col>
      <xdr:colOff>609600</xdr:colOff>
      <xdr:row>218</xdr:row>
      <xdr:rowOff>164935</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102464</xdr:rowOff>
    </xdr:from>
    <xdr:to>
      <xdr:col>5</xdr:col>
      <xdr:colOff>609600</xdr:colOff>
      <xdr:row>218</xdr:row>
      <xdr:rowOff>164935</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48599</xdr:rowOff>
    </xdr:from>
    <xdr:to>
      <xdr:col>18</xdr:col>
      <xdr:colOff>440532</xdr:colOff>
      <xdr:row>30</xdr:row>
      <xdr:rowOff>106456</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97</xdr:row>
      <xdr:rowOff>201868</xdr:rowOff>
    </xdr:from>
    <xdr:to>
      <xdr:col>5</xdr:col>
      <xdr:colOff>621665</xdr:colOff>
      <xdr:row>98</xdr:row>
      <xdr:rowOff>227117</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98</xdr:row>
      <xdr:rowOff>105147</xdr:rowOff>
    </xdr:from>
    <xdr:to>
      <xdr:col>5</xdr:col>
      <xdr:colOff>621665</xdr:colOff>
      <xdr:row>100</xdr:row>
      <xdr:rowOff>103496</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121575</xdr:rowOff>
    </xdr:from>
    <xdr:to>
      <xdr:col>5</xdr:col>
      <xdr:colOff>621665</xdr:colOff>
      <xdr:row>103</xdr:row>
      <xdr:rowOff>117061</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68479</xdr:rowOff>
    </xdr:from>
    <xdr:to>
      <xdr:col>5</xdr:col>
      <xdr:colOff>621665</xdr:colOff>
      <xdr:row>104</xdr:row>
      <xdr:rowOff>102185</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89</xdr:row>
      <xdr:rowOff>27671</xdr:rowOff>
    </xdr:from>
    <xdr:to>
      <xdr:col>5</xdr:col>
      <xdr:colOff>621665</xdr:colOff>
      <xdr:row>93</xdr:row>
      <xdr:rowOff>75805</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50065</xdr:rowOff>
    </xdr:from>
    <xdr:to>
      <xdr:col>5</xdr:col>
      <xdr:colOff>621665</xdr:colOff>
      <xdr:row>94</xdr:row>
      <xdr:rowOff>58473</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54644</xdr:rowOff>
    </xdr:from>
    <xdr:to>
      <xdr:col>5</xdr:col>
      <xdr:colOff>621665</xdr:colOff>
      <xdr:row>95</xdr:row>
      <xdr:rowOff>79193</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31051</xdr:rowOff>
    </xdr:from>
    <xdr:to>
      <xdr:col>5</xdr:col>
      <xdr:colOff>621665</xdr:colOff>
      <xdr:row>96</xdr:row>
      <xdr:rowOff>46268</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186</xdr:row>
      <xdr:rowOff>30246</xdr:rowOff>
    </xdr:from>
    <xdr:to>
      <xdr:col>6</xdr:col>
      <xdr:colOff>38100</xdr:colOff>
      <xdr:row>193</xdr:row>
      <xdr:rowOff>143647</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64513</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19503</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56</xdr:row>
      <xdr:rowOff>330412</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188974</xdr:rowOff>
    </xdr:from>
    <xdr:to>
      <xdr:col>5</xdr:col>
      <xdr:colOff>609600</xdr:colOff>
      <xdr:row>69</xdr:row>
      <xdr:rowOff>104732</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21496</xdr:rowOff>
    </xdr:from>
    <xdr:to>
      <xdr:col>5</xdr:col>
      <xdr:colOff>609600</xdr:colOff>
      <xdr:row>72</xdr:row>
      <xdr:rowOff>30589</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183854</xdr:rowOff>
    </xdr:from>
    <xdr:to>
      <xdr:col>5</xdr:col>
      <xdr:colOff>609600</xdr:colOff>
      <xdr:row>72</xdr:row>
      <xdr:rowOff>255309</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10079</xdr:rowOff>
    </xdr:from>
    <xdr:to>
      <xdr:col>5</xdr:col>
      <xdr:colOff>609600</xdr:colOff>
      <xdr:row>72</xdr:row>
      <xdr:rowOff>255309</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47931</xdr:rowOff>
    </xdr:from>
    <xdr:to>
      <xdr:col>5</xdr:col>
      <xdr:colOff>609600</xdr:colOff>
      <xdr:row>191</xdr:row>
      <xdr:rowOff>48484</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102464</xdr:rowOff>
    </xdr:from>
    <xdr:to>
      <xdr:col>5</xdr:col>
      <xdr:colOff>609600</xdr:colOff>
      <xdr:row>218</xdr:row>
      <xdr:rowOff>164935</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102464</xdr:rowOff>
    </xdr:from>
    <xdr:to>
      <xdr:col>5</xdr:col>
      <xdr:colOff>609600</xdr:colOff>
      <xdr:row>218</xdr:row>
      <xdr:rowOff>164935</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48599</xdr:rowOff>
    </xdr:from>
    <xdr:to>
      <xdr:col>18</xdr:col>
      <xdr:colOff>440532</xdr:colOff>
      <xdr:row>30</xdr:row>
      <xdr:rowOff>106456</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97</xdr:row>
      <xdr:rowOff>201868</xdr:rowOff>
    </xdr:from>
    <xdr:to>
      <xdr:col>5</xdr:col>
      <xdr:colOff>621665</xdr:colOff>
      <xdr:row>98</xdr:row>
      <xdr:rowOff>227117</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98</xdr:row>
      <xdr:rowOff>105147</xdr:rowOff>
    </xdr:from>
    <xdr:to>
      <xdr:col>5</xdr:col>
      <xdr:colOff>621665</xdr:colOff>
      <xdr:row>100</xdr:row>
      <xdr:rowOff>103496</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121575</xdr:rowOff>
    </xdr:from>
    <xdr:to>
      <xdr:col>5</xdr:col>
      <xdr:colOff>621665</xdr:colOff>
      <xdr:row>103</xdr:row>
      <xdr:rowOff>117061</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68479</xdr:rowOff>
    </xdr:from>
    <xdr:to>
      <xdr:col>5</xdr:col>
      <xdr:colOff>621665</xdr:colOff>
      <xdr:row>104</xdr:row>
      <xdr:rowOff>102185</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89</xdr:row>
      <xdr:rowOff>27671</xdr:rowOff>
    </xdr:from>
    <xdr:to>
      <xdr:col>5</xdr:col>
      <xdr:colOff>621665</xdr:colOff>
      <xdr:row>93</xdr:row>
      <xdr:rowOff>75805</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50065</xdr:rowOff>
    </xdr:from>
    <xdr:to>
      <xdr:col>5</xdr:col>
      <xdr:colOff>621665</xdr:colOff>
      <xdr:row>94</xdr:row>
      <xdr:rowOff>58473</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54644</xdr:rowOff>
    </xdr:from>
    <xdr:to>
      <xdr:col>5</xdr:col>
      <xdr:colOff>621665</xdr:colOff>
      <xdr:row>95</xdr:row>
      <xdr:rowOff>79193</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31051</xdr:rowOff>
    </xdr:from>
    <xdr:to>
      <xdr:col>5</xdr:col>
      <xdr:colOff>621665</xdr:colOff>
      <xdr:row>96</xdr:row>
      <xdr:rowOff>46268</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186</xdr:row>
      <xdr:rowOff>30246</xdr:rowOff>
    </xdr:from>
    <xdr:to>
      <xdr:col>6</xdr:col>
      <xdr:colOff>38100</xdr:colOff>
      <xdr:row>193</xdr:row>
      <xdr:rowOff>143647</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64513</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19503</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56</xdr:row>
      <xdr:rowOff>330412</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188974</xdr:rowOff>
    </xdr:from>
    <xdr:to>
      <xdr:col>5</xdr:col>
      <xdr:colOff>609600</xdr:colOff>
      <xdr:row>69</xdr:row>
      <xdr:rowOff>104732</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21496</xdr:rowOff>
    </xdr:from>
    <xdr:to>
      <xdr:col>5</xdr:col>
      <xdr:colOff>609600</xdr:colOff>
      <xdr:row>72</xdr:row>
      <xdr:rowOff>30589</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183854</xdr:rowOff>
    </xdr:from>
    <xdr:to>
      <xdr:col>5</xdr:col>
      <xdr:colOff>609600</xdr:colOff>
      <xdr:row>72</xdr:row>
      <xdr:rowOff>255309</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10079</xdr:rowOff>
    </xdr:from>
    <xdr:to>
      <xdr:col>5</xdr:col>
      <xdr:colOff>609600</xdr:colOff>
      <xdr:row>72</xdr:row>
      <xdr:rowOff>255309</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47931</xdr:rowOff>
    </xdr:from>
    <xdr:to>
      <xdr:col>5</xdr:col>
      <xdr:colOff>609600</xdr:colOff>
      <xdr:row>191</xdr:row>
      <xdr:rowOff>48484</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102464</xdr:rowOff>
    </xdr:from>
    <xdr:to>
      <xdr:col>5</xdr:col>
      <xdr:colOff>609600</xdr:colOff>
      <xdr:row>218</xdr:row>
      <xdr:rowOff>164935</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102464</xdr:rowOff>
    </xdr:from>
    <xdr:to>
      <xdr:col>5</xdr:col>
      <xdr:colOff>609600</xdr:colOff>
      <xdr:row>218</xdr:row>
      <xdr:rowOff>164935</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48599</xdr:rowOff>
    </xdr:from>
    <xdr:to>
      <xdr:col>18</xdr:col>
      <xdr:colOff>440532</xdr:colOff>
      <xdr:row>30</xdr:row>
      <xdr:rowOff>106456</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97</xdr:row>
      <xdr:rowOff>201868</xdr:rowOff>
    </xdr:from>
    <xdr:to>
      <xdr:col>5</xdr:col>
      <xdr:colOff>621665</xdr:colOff>
      <xdr:row>98</xdr:row>
      <xdr:rowOff>227117</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98</xdr:row>
      <xdr:rowOff>105147</xdr:rowOff>
    </xdr:from>
    <xdr:to>
      <xdr:col>5</xdr:col>
      <xdr:colOff>621665</xdr:colOff>
      <xdr:row>100</xdr:row>
      <xdr:rowOff>103496</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121575</xdr:rowOff>
    </xdr:from>
    <xdr:to>
      <xdr:col>5</xdr:col>
      <xdr:colOff>621665</xdr:colOff>
      <xdr:row>103</xdr:row>
      <xdr:rowOff>117061</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68479</xdr:rowOff>
    </xdr:from>
    <xdr:to>
      <xdr:col>5</xdr:col>
      <xdr:colOff>621665</xdr:colOff>
      <xdr:row>104</xdr:row>
      <xdr:rowOff>102185</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89</xdr:row>
      <xdr:rowOff>27671</xdr:rowOff>
    </xdr:from>
    <xdr:to>
      <xdr:col>5</xdr:col>
      <xdr:colOff>621665</xdr:colOff>
      <xdr:row>93</xdr:row>
      <xdr:rowOff>75805</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50065</xdr:rowOff>
    </xdr:from>
    <xdr:to>
      <xdr:col>5</xdr:col>
      <xdr:colOff>621665</xdr:colOff>
      <xdr:row>94</xdr:row>
      <xdr:rowOff>58473</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54644</xdr:rowOff>
    </xdr:from>
    <xdr:to>
      <xdr:col>5</xdr:col>
      <xdr:colOff>621665</xdr:colOff>
      <xdr:row>95</xdr:row>
      <xdr:rowOff>79193</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31051</xdr:rowOff>
    </xdr:from>
    <xdr:to>
      <xdr:col>5</xdr:col>
      <xdr:colOff>621665</xdr:colOff>
      <xdr:row>96</xdr:row>
      <xdr:rowOff>46268</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186</xdr:row>
      <xdr:rowOff>48411</xdr:rowOff>
    </xdr:from>
    <xdr:to>
      <xdr:col>6</xdr:col>
      <xdr:colOff>38100</xdr:colOff>
      <xdr:row>193</xdr:row>
      <xdr:rowOff>143647</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64513</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19503</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56</xdr:row>
      <xdr:rowOff>330412</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188974</xdr:rowOff>
    </xdr:from>
    <xdr:to>
      <xdr:col>5</xdr:col>
      <xdr:colOff>609600</xdr:colOff>
      <xdr:row>69</xdr:row>
      <xdr:rowOff>104732</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21496</xdr:rowOff>
    </xdr:from>
    <xdr:to>
      <xdr:col>5</xdr:col>
      <xdr:colOff>609600</xdr:colOff>
      <xdr:row>72</xdr:row>
      <xdr:rowOff>30589</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183854</xdr:rowOff>
    </xdr:from>
    <xdr:to>
      <xdr:col>5</xdr:col>
      <xdr:colOff>609600</xdr:colOff>
      <xdr:row>72</xdr:row>
      <xdr:rowOff>255309</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10079</xdr:rowOff>
    </xdr:from>
    <xdr:to>
      <xdr:col>5</xdr:col>
      <xdr:colOff>609600</xdr:colOff>
      <xdr:row>72</xdr:row>
      <xdr:rowOff>255309</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49836</xdr:rowOff>
    </xdr:from>
    <xdr:to>
      <xdr:col>5</xdr:col>
      <xdr:colOff>609600</xdr:colOff>
      <xdr:row>191</xdr:row>
      <xdr:rowOff>50246</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102464</xdr:rowOff>
    </xdr:from>
    <xdr:to>
      <xdr:col>5</xdr:col>
      <xdr:colOff>609600</xdr:colOff>
      <xdr:row>218</xdr:row>
      <xdr:rowOff>164935</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102464</xdr:rowOff>
    </xdr:from>
    <xdr:to>
      <xdr:col>5</xdr:col>
      <xdr:colOff>609600</xdr:colOff>
      <xdr:row>218</xdr:row>
      <xdr:rowOff>164935</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168848</xdr:rowOff>
    </xdr:from>
    <xdr:to>
      <xdr:col>5</xdr:col>
      <xdr:colOff>620395</xdr:colOff>
      <xdr:row>98</xdr:row>
      <xdr:rowOff>227117</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105147</xdr:rowOff>
    </xdr:from>
    <xdr:to>
      <xdr:col>5</xdr:col>
      <xdr:colOff>620395</xdr:colOff>
      <xdr:row>100</xdr:row>
      <xdr:rowOff>103814</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121575</xdr:rowOff>
    </xdr:from>
    <xdr:to>
      <xdr:col>5</xdr:col>
      <xdr:colOff>620395</xdr:colOff>
      <xdr:row>103</xdr:row>
      <xdr:rowOff>117061</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68479</xdr:rowOff>
    </xdr:from>
    <xdr:to>
      <xdr:col>5</xdr:col>
      <xdr:colOff>620395</xdr:colOff>
      <xdr:row>104</xdr:row>
      <xdr:rowOff>102185</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27671</xdr:rowOff>
    </xdr:from>
    <xdr:to>
      <xdr:col>5</xdr:col>
      <xdr:colOff>620395</xdr:colOff>
      <xdr:row>93</xdr:row>
      <xdr:rowOff>75805</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50065</xdr:rowOff>
    </xdr:from>
    <xdr:to>
      <xdr:col>5</xdr:col>
      <xdr:colOff>620395</xdr:colOff>
      <xdr:row>94</xdr:row>
      <xdr:rowOff>58473</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54644</xdr:rowOff>
    </xdr:from>
    <xdr:to>
      <xdr:col>5</xdr:col>
      <xdr:colOff>620395</xdr:colOff>
      <xdr:row>95</xdr:row>
      <xdr:rowOff>79193</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31051</xdr:rowOff>
    </xdr:from>
    <xdr:to>
      <xdr:col>5</xdr:col>
      <xdr:colOff>620395</xdr:colOff>
      <xdr:row>96</xdr:row>
      <xdr:rowOff>46268</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186</xdr:row>
      <xdr:rowOff>48411</xdr:rowOff>
    </xdr:from>
    <xdr:to>
      <xdr:col>6</xdr:col>
      <xdr:colOff>38100</xdr:colOff>
      <xdr:row>193</xdr:row>
      <xdr:rowOff>143647</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64513</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19503</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56</xdr:row>
      <xdr:rowOff>330412</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188974</xdr:rowOff>
    </xdr:from>
    <xdr:to>
      <xdr:col>5</xdr:col>
      <xdr:colOff>609600</xdr:colOff>
      <xdr:row>69</xdr:row>
      <xdr:rowOff>104732</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21496</xdr:rowOff>
    </xdr:from>
    <xdr:to>
      <xdr:col>5</xdr:col>
      <xdr:colOff>609600</xdr:colOff>
      <xdr:row>72</xdr:row>
      <xdr:rowOff>30589</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183854</xdr:rowOff>
    </xdr:from>
    <xdr:to>
      <xdr:col>5</xdr:col>
      <xdr:colOff>609600</xdr:colOff>
      <xdr:row>72</xdr:row>
      <xdr:rowOff>255309</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10079</xdr:rowOff>
    </xdr:from>
    <xdr:to>
      <xdr:col>5</xdr:col>
      <xdr:colOff>609600</xdr:colOff>
      <xdr:row>72</xdr:row>
      <xdr:rowOff>255309</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49836</xdr:rowOff>
    </xdr:from>
    <xdr:to>
      <xdr:col>5</xdr:col>
      <xdr:colOff>609600</xdr:colOff>
      <xdr:row>191</xdr:row>
      <xdr:rowOff>50246</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102464</xdr:rowOff>
    </xdr:from>
    <xdr:to>
      <xdr:col>5</xdr:col>
      <xdr:colOff>609600</xdr:colOff>
      <xdr:row>218</xdr:row>
      <xdr:rowOff>164935</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102464</xdr:rowOff>
    </xdr:from>
    <xdr:to>
      <xdr:col>5</xdr:col>
      <xdr:colOff>609600</xdr:colOff>
      <xdr:row>218</xdr:row>
      <xdr:rowOff>164935</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168848</xdr:rowOff>
    </xdr:from>
    <xdr:to>
      <xdr:col>5</xdr:col>
      <xdr:colOff>620395</xdr:colOff>
      <xdr:row>98</xdr:row>
      <xdr:rowOff>227117</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105147</xdr:rowOff>
    </xdr:from>
    <xdr:to>
      <xdr:col>5</xdr:col>
      <xdr:colOff>620395</xdr:colOff>
      <xdr:row>100</xdr:row>
      <xdr:rowOff>103814</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121575</xdr:rowOff>
    </xdr:from>
    <xdr:to>
      <xdr:col>5</xdr:col>
      <xdr:colOff>620395</xdr:colOff>
      <xdr:row>103</xdr:row>
      <xdr:rowOff>117061</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68479</xdr:rowOff>
    </xdr:from>
    <xdr:to>
      <xdr:col>5</xdr:col>
      <xdr:colOff>620395</xdr:colOff>
      <xdr:row>104</xdr:row>
      <xdr:rowOff>102185</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27671</xdr:rowOff>
    </xdr:from>
    <xdr:to>
      <xdr:col>5</xdr:col>
      <xdr:colOff>620395</xdr:colOff>
      <xdr:row>93</xdr:row>
      <xdr:rowOff>75805</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50065</xdr:rowOff>
    </xdr:from>
    <xdr:to>
      <xdr:col>5</xdr:col>
      <xdr:colOff>620395</xdr:colOff>
      <xdr:row>94</xdr:row>
      <xdr:rowOff>58473</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54644</xdr:rowOff>
    </xdr:from>
    <xdr:to>
      <xdr:col>5</xdr:col>
      <xdr:colOff>620395</xdr:colOff>
      <xdr:row>95</xdr:row>
      <xdr:rowOff>79193</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31051</xdr:rowOff>
    </xdr:from>
    <xdr:to>
      <xdr:col>5</xdr:col>
      <xdr:colOff>620395</xdr:colOff>
      <xdr:row>96</xdr:row>
      <xdr:rowOff>46268</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186</xdr:row>
      <xdr:rowOff>48411</xdr:rowOff>
    </xdr:from>
    <xdr:to>
      <xdr:col>6</xdr:col>
      <xdr:colOff>38100</xdr:colOff>
      <xdr:row>193</xdr:row>
      <xdr:rowOff>143647</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64513</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19503</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56</xdr:row>
      <xdr:rowOff>330412</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188974</xdr:rowOff>
    </xdr:from>
    <xdr:to>
      <xdr:col>5</xdr:col>
      <xdr:colOff>609600</xdr:colOff>
      <xdr:row>69</xdr:row>
      <xdr:rowOff>104732</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21496</xdr:rowOff>
    </xdr:from>
    <xdr:to>
      <xdr:col>5</xdr:col>
      <xdr:colOff>609600</xdr:colOff>
      <xdr:row>72</xdr:row>
      <xdr:rowOff>30589</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183854</xdr:rowOff>
    </xdr:from>
    <xdr:to>
      <xdr:col>5</xdr:col>
      <xdr:colOff>609600</xdr:colOff>
      <xdr:row>72</xdr:row>
      <xdr:rowOff>255309</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10079</xdr:rowOff>
    </xdr:from>
    <xdr:to>
      <xdr:col>5</xdr:col>
      <xdr:colOff>609600</xdr:colOff>
      <xdr:row>72</xdr:row>
      <xdr:rowOff>255309</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49836</xdr:rowOff>
    </xdr:from>
    <xdr:to>
      <xdr:col>5</xdr:col>
      <xdr:colOff>609600</xdr:colOff>
      <xdr:row>191</xdr:row>
      <xdr:rowOff>50246</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102464</xdr:rowOff>
    </xdr:from>
    <xdr:to>
      <xdr:col>5</xdr:col>
      <xdr:colOff>609600</xdr:colOff>
      <xdr:row>218</xdr:row>
      <xdr:rowOff>164935</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102464</xdr:rowOff>
    </xdr:from>
    <xdr:to>
      <xdr:col>5</xdr:col>
      <xdr:colOff>609600</xdr:colOff>
      <xdr:row>218</xdr:row>
      <xdr:rowOff>164935</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168848</xdr:rowOff>
    </xdr:from>
    <xdr:to>
      <xdr:col>5</xdr:col>
      <xdr:colOff>620395</xdr:colOff>
      <xdr:row>98</xdr:row>
      <xdr:rowOff>227117</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105147</xdr:rowOff>
    </xdr:from>
    <xdr:to>
      <xdr:col>5</xdr:col>
      <xdr:colOff>620395</xdr:colOff>
      <xdr:row>100</xdr:row>
      <xdr:rowOff>103814</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121575</xdr:rowOff>
    </xdr:from>
    <xdr:to>
      <xdr:col>5</xdr:col>
      <xdr:colOff>620395</xdr:colOff>
      <xdr:row>103</xdr:row>
      <xdr:rowOff>117061</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68479</xdr:rowOff>
    </xdr:from>
    <xdr:to>
      <xdr:col>5</xdr:col>
      <xdr:colOff>620395</xdr:colOff>
      <xdr:row>104</xdr:row>
      <xdr:rowOff>102185</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27671</xdr:rowOff>
    </xdr:from>
    <xdr:to>
      <xdr:col>5</xdr:col>
      <xdr:colOff>620395</xdr:colOff>
      <xdr:row>93</xdr:row>
      <xdr:rowOff>75805</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50065</xdr:rowOff>
    </xdr:from>
    <xdr:to>
      <xdr:col>5</xdr:col>
      <xdr:colOff>620395</xdr:colOff>
      <xdr:row>94</xdr:row>
      <xdr:rowOff>58473</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54644</xdr:rowOff>
    </xdr:from>
    <xdr:to>
      <xdr:col>5</xdr:col>
      <xdr:colOff>620395</xdr:colOff>
      <xdr:row>95</xdr:row>
      <xdr:rowOff>79193</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31051</xdr:rowOff>
    </xdr:from>
    <xdr:to>
      <xdr:col>5</xdr:col>
      <xdr:colOff>620395</xdr:colOff>
      <xdr:row>96</xdr:row>
      <xdr:rowOff>46268</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186</xdr:row>
      <xdr:rowOff>20706</xdr:rowOff>
    </xdr:from>
    <xdr:to>
      <xdr:col>6</xdr:col>
      <xdr:colOff>38100</xdr:colOff>
      <xdr:row>193</xdr:row>
      <xdr:rowOff>143647</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64513</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19503</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56</xdr:row>
      <xdr:rowOff>330412</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188974</xdr:rowOff>
    </xdr:from>
    <xdr:to>
      <xdr:col>5</xdr:col>
      <xdr:colOff>609600</xdr:colOff>
      <xdr:row>69</xdr:row>
      <xdr:rowOff>104732</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21496</xdr:rowOff>
    </xdr:from>
    <xdr:to>
      <xdr:col>5</xdr:col>
      <xdr:colOff>609600</xdr:colOff>
      <xdr:row>72</xdr:row>
      <xdr:rowOff>30589</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183854</xdr:rowOff>
    </xdr:from>
    <xdr:to>
      <xdr:col>5</xdr:col>
      <xdr:colOff>609600</xdr:colOff>
      <xdr:row>72</xdr:row>
      <xdr:rowOff>255309</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10079</xdr:rowOff>
    </xdr:from>
    <xdr:to>
      <xdr:col>5</xdr:col>
      <xdr:colOff>609600</xdr:colOff>
      <xdr:row>72</xdr:row>
      <xdr:rowOff>255309</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49836</xdr:rowOff>
    </xdr:from>
    <xdr:to>
      <xdr:col>5</xdr:col>
      <xdr:colOff>609600</xdr:colOff>
      <xdr:row>191</xdr:row>
      <xdr:rowOff>50246</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102464</xdr:rowOff>
    </xdr:from>
    <xdr:to>
      <xdr:col>5</xdr:col>
      <xdr:colOff>609600</xdr:colOff>
      <xdr:row>218</xdr:row>
      <xdr:rowOff>164935</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102464</xdr:rowOff>
    </xdr:from>
    <xdr:to>
      <xdr:col>5</xdr:col>
      <xdr:colOff>609600</xdr:colOff>
      <xdr:row>218</xdr:row>
      <xdr:rowOff>164935</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168848</xdr:rowOff>
    </xdr:from>
    <xdr:to>
      <xdr:col>5</xdr:col>
      <xdr:colOff>609600</xdr:colOff>
      <xdr:row>98</xdr:row>
      <xdr:rowOff>227117</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105147</xdr:rowOff>
    </xdr:from>
    <xdr:to>
      <xdr:col>5</xdr:col>
      <xdr:colOff>609600</xdr:colOff>
      <xdr:row>100</xdr:row>
      <xdr:rowOff>103814</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121575</xdr:rowOff>
    </xdr:from>
    <xdr:to>
      <xdr:col>5</xdr:col>
      <xdr:colOff>609600</xdr:colOff>
      <xdr:row>103</xdr:row>
      <xdr:rowOff>117061</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68479</xdr:rowOff>
    </xdr:from>
    <xdr:to>
      <xdr:col>5</xdr:col>
      <xdr:colOff>609600</xdr:colOff>
      <xdr:row>104</xdr:row>
      <xdr:rowOff>102185</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27671</xdr:rowOff>
    </xdr:from>
    <xdr:to>
      <xdr:col>5</xdr:col>
      <xdr:colOff>609600</xdr:colOff>
      <xdr:row>93</xdr:row>
      <xdr:rowOff>75805</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50065</xdr:rowOff>
    </xdr:from>
    <xdr:to>
      <xdr:col>5</xdr:col>
      <xdr:colOff>609600</xdr:colOff>
      <xdr:row>94</xdr:row>
      <xdr:rowOff>58473</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54644</xdr:rowOff>
    </xdr:from>
    <xdr:to>
      <xdr:col>5</xdr:col>
      <xdr:colOff>609600</xdr:colOff>
      <xdr:row>95</xdr:row>
      <xdr:rowOff>79193</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31051</xdr:rowOff>
    </xdr:from>
    <xdr:to>
      <xdr:col>5</xdr:col>
      <xdr:colOff>609600</xdr:colOff>
      <xdr:row>96</xdr:row>
      <xdr:rowOff>46268</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132115</xdr:rowOff>
    </xdr:from>
    <xdr:to>
      <xdr:col>6</xdr:col>
      <xdr:colOff>38100</xdr:colOff>
      <xdr:row>94</xdr:row>
      <xdr:rowOff>69268</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64513</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19503</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56</xdr:row>
      <xdr:rowOff>330412</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188974</xdr:rowOff>
    </xdr:from>
    <xdr:to>
      <xdr:col>5</xdr:col>
      <xdr:colOff>609600</xdr:colOff>
      <xdr:row>69</xdr:row>
      <xdr:rowOff>104732</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21496</xdr:rowOff>
    </xdr:from>
    <xdr:to>
      <xdr:col>5</xdr:col>
      <xdr:colOff>609600</xdr:colOff>
      <xdr:row>72</xdr:row>
      <xdr:rowOff>30589</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183854</xdr:rowOff>
    </xdr:from>
    <xdr:to>
      <xdr:col>5</xdr:col>
      <xdr:colOff>609600</xdr:colOff>
      <xdr:row>72</xdr:row>
      <xdr:rowOff>255309</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10079</xdr:rowOff>
    </xdr:from>
    <xdr:to>
      <xdr:col>5</xdr:col>
      <xdr:colOff>609600</xdr:colOff>
      <xdr:row>72</xdr:row>
      <xdr:rowOff>255309</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90</xdr:row>
      <xdr:rowOff>113710</xdr:rowOff>
    </xdr:from>
    <xdr:to>
      <xdr:col>5</xdr:col>
      <xdr:colOff>609600</xdr:colOff>
      <xdr:row>91</xdr:row>
      <xdr:rowOff>28609</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31051</xdr:rowOff>
    </xdr:from>
    <xdr:to>
      <xdr:col>5</xdr:col>
      <xdr:colOff>609600</xdr:colOff>
      <xdr:row>116</xdr:row>
      <xdr:rowOff>145402</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31051</xdr:rowOff>
    </xdr:from>
    <xdr:to>
      <xdr:col>5</xdr:col>
      <xdr:colOff>609600</xdr:colOff>
      <xdr:row>116</xdr:row>
      <xdr:rowOff>145402</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87662</xdr:rowOff>
    </xdr:from>
    <xdr:to>
      <xdr:col>5</xdr:col>
      <xdr:colOff>609600</xdr:colOff>
      <xdr:row>193</xdr:row>
      <xdr:rowOff>18064</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50048</xdr:rowOff>
    </xdr:from>
    <xdr:to>
      <xdr:col>5</xdr:col>
      <xdr:colOff>609600</xdr:colOff>
      <xdr:row>193</xdr:row>
      <xdr:rowOff>88137</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17915</xdr:rowOff>
    </xdr:from>
    <xdr:to>
      <xdr:col>5</xdr:col>
      <xdr:colOff>609600</xdr:colOff>
      <xdr:row>196</xdr:row>
      <xdr:rowOff>143830</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17429</xdr:rowOff>
    </xdr:from>
    <xdr:to>
      <xdr:col>5</xdr:col>
      <xdr:colOff>609600</xdr:colOff>
      <xdr:row>197</xdr:row>
      <xdr:rowOff>145100</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133</xdr:row>
      <xdr:rowOff>125445</xdr:rowOff>
    </xdr:from>
    <xdr:to>
      <xdr:col>5</xdr:col>
      <xdr:colOff>609600</xdr:colOff>
      <xdr:row>139</xdr:row>
      <xdr:rowOff>76970</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134</xdr:row>
      <xdr:rowOff>126806</xdr:rowOff>
    </xdr:from>
    <xdr:to>
      <xdr:col>5</xdr:col>
      <xdr:colOff>609600</xdr:colOff>
      <xdr:row>184</xdr:row>
      <xdr:rowOff>55501</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126080</xdr:rowOff>
    </xdr:from>
    <xdr:to>
      <xdr:col>5</xdr:col>
      <xdr:colOff>609600</xdr:colOff>
      <xdr:row>184</xdr:row>
      <xdr:rowOff>136147</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126079</xdr:rowOff>
    </xdr:from>
    <xdr:to>
      <xdr:col>5</xdr:col>
      <xdr:colOff>609600</xdr:colOff>
      <xdr:row>186</xdr:row>
      <xdr:rowOff>1536</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58548</xdr:rowOff>
    </xdr:from>
    <xdr:to>
      <xdr:col>6</xdr:col>
      <xdr:colOff>38100</xdr:colOff>
      <xdr:row>94</xdr:row>
      <xdr:rowOff>39423</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58</xdr:row>
      <xdr:rowOff>264375</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64513</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19503</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56</xdr:row>
      <xdr:rowOff>330412</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188974</xdr:rowOff>
    </xdr:from>
    <xdr:to>
      <xdr:col>5</xdr:col>
      <xdr:colOff>609600</xdr:colOff>
      <xdr:row>69</xdr:row>
      <xdr:rowOff>104732</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21496</xdr:rowOff>
    </xdr:from>
    <xdr:to>
      <xdr:col>5</xdr:col>
      <xdr:colOff>609600</xdr:colOff>
      <xdr:row>72</xdr:row>
      <xdr:rowOff>30589</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183854</xdr:rowOff>
    </xdr:from>
    <xdr:to>
      <xdr:col>5</xdr:col>
      <xdr:colOff>609600</xdr:colOff>
      <xdr:row>72</xdr:row>
      <xdr:rowOff>255309</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10079</xdr:rowOff>
    </xdr:from>
    <xdr:to>
      <xdr:col>5</xdr:col>
      <xdr:colOff>609600</xdr:colOff>
      <xdr:row>72</xdr:row>
      <xdr:rowOff>255309</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90</xdr:row>
      <xdr:rowOff>115615</xdr:rowOff>
    </xdr:from>
    <xdr:to>
      <xdr:col>5</xdr:col>
      <xdr:colOff>609600</xdr:colOff>
      <xdr:row>91</xdr:row>
      <xdr:rowOff>521</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31051</xdr:rowOff>
    </xdr:from>
    <xdr:to>
      <xdr:col>5</xdr:col>
      <xdr:colOff>609600</xdr:colOff>
      <xdr:row>116</xdr:row>
      <xdr:rowOff>146037</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31051</xdr:rowOff>
    </xdr:from>
    <xdr:to>
      <xdr:col>5</xdr:col>
      <xdr:colOff>609600</xdr:colOff>
      <xdr:row>116</xdr:row>
      <xdr:rowOff>146037</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67511</xdr:rowOff>
    </xdr:from>
    <xdr:to>
      <xdr:col>5</xdr:col>
      <xdr:colOff>609600</xdr:colOff>
      <xdr:row>193</xdr:row>
      <xdr:rowOff>18064</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49403</xdr:rowOff>
    </xdr:from>
    <xdr:to>
      <xdr:col>5</xdr:col>
      <xdr:colOff>609600</xdr:colOff>
      <xdr:row>193</xdr:row>
      <xdr:rowOff>83813</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49402</xdr:rowOff>
    </xdr:from>
    <xdr:to>
      <xdr:col>5</xdr:col>
      <xdr:colOff>609600</xdr:colOff>
      <xdr:row>196</xdr:row>
      <xdr:rowOff>125415</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2359</xdr:rowOff>
    </xdr:from>
    <xdr:to>
      <xdr:col>5</xdr:col>
      <xdr:colOff>609600</xdr:colOff>
      <xdr:row>197</xdr:row>
      <xdr:rowOff>144465</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133</xdr:row>
      <xdr:rowOff>124810</xdr:rowOff>
    </xdr:from>
    <xdr:to>
      <xdr:col>5</xdr:col>
      <xdr:colOff>609600</xdr:colOff>
      <xdr:row>139</xdr:row>
      <xdr:rowOff>76970</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134</xdr:row>
      <xdr:rowOff>126806</xdr:rowOff>
    </xdr:from>
    <xdr:to>
      <xdr:col>5</xdr:col>
      <xdr:colOff>609600</xdr:colOff>
      <xdr:row>184</xdr:row>
      <xdr:rowOff>56136</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126807</xdr:rowOff>
    </xdr:from>
    <xdr:to>
      <xdr:col>5</xdr:col>
      <xdr:colOff>609600</xdr:colOff>
      <xdr:row>184</xdr:row>
      <xdr:rowOff>113286</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126807</xdr:rowOff>
    </xdr:from>
    <xdr:to>
      <xdr:col>5</xdr:col>
      <xdr:colOff>609600</xdr:colOff>
      <xdr:row>186</xdr:row>
      <xdr:rowOff>1536</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113867</xdr:rowOff>
    </xdr:from>
    <xdr:to>
      <xdr:col>6</xdr:col>
      <xdr:colOff>38100</xdr:colOff>
      <xdr:row>95</xdr:row>
      <xdr:rowOff>60143</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60</xdr:row>
      <xdr:rowOff>40729</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60</xdr:row>
      <xdr:rowOff>40729</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144249</xdr:rowOff>
    </xdr:from>
    <xdr:to>
      <xdr:col>5</xdr:col>
      <xdr:colOff>609600</xdr:colOff>
      <xdr:row>55</xdr:row>
      <xdr:rowOff>112111</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85243</xdr:rowOff>
    </xdr:from>
    <xdr:to>
      <xdr:col>5</xdr:col>
      <xdr:colOff>609600</xdr:colOff>
      <xdr:row>55</xdr:row>
      <xdr:rowOff>7205</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112111</xdr:rowOff>
    </xdr:from>
    <xdr:to>
      <xdr:col>5</xdr:col>
      <xdr:colOff>609600</xdr:colOff>
      <xdr:row>56</xdr:row>
      <xdr:rowOff>514711</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21496</xdr:rowOff>
    </xdr:from>
    <xdr:to>
      <xdr:col>5</xdr:col>
      <xdr:colOff>609600</xdr:colOff>
      <xdr:row>70</xdr:row>
      <xdr:rowOff>65877</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183854</xdr:rowOff>
    </xdr:from>
    <xdr:to>
      <xdr:col>5</xdr:col>
      <xdr:colOff>609600</xdr:colOff>
      <xdr:row>72</xdr:row>
      <xdr:rowOff>198688</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10079</xdr:rowOff>
    </xdr:from>
    <xdr:to>
      <xdr:col>5</xdr:col>
      <xdr:colOff>609600</xdr:colOff>
      <xdr:row>73</xdr:row>
      <xdr:rowOff>25927</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159421</xdr:rowOff>
    </xdr:from>
    <xdr:to>
      <xdr:col>5</xdr:col>
      <xdr:colOff>609600</xdr:colOff>
      <xdr:row>73</xdr:row>
      <xdr:rowOff>25927</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107895</xdr:rowOff>
    </xdr:from>
    <xdr:to>
      <xdr:col>5</xdr:col>
      <xdr:colOff>609600</xdr:colOff>
      <xdr:row>91</xdr:row>
      <xdr:rowOff>126945</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54903</xdr:rowOff>
    </xdr:from>
    <xdr:to>
      <xdr:col>5</xdr:col>
      <xdr:colOff>609600</xdr:colOff>
      <xdr:row>117</xdr:row>
      <xdr:rowOff>103575</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54903</xdr:rowOff>
    </xdr:from>
    <xdr:to>
      <xdr:col>5</xdr:col>
      <xdr:colOff>609600</xdr:colOff>
      <xdr:row>117</xdr:row>
      <xdr:rowOff>103575</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49403</xdr:rowOff>
    </xdr:from>
    <xdr:to>
      <xdr:col>5</xdr:col>
      <xdr:colOff>609600</xdr:colOff>
      <xdr:row>194</xdr:row>
      <xdr:rowOff>143645</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49402</xdr:rowOff>
    </xdr:from>
    <xdr:to>
      <xdr:col>5</xdr:col>
      <xdr:colOff>609600</xdr:colOff>
      <xdr:row>194</xdr:row>
      <xdr:rowOff>102833</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18064</xdr:rowOff>
    </xdr:from>
    <xdr:to>
      <xdr:col>5</xdr:col>
      <xdr:colOff>609600</xdr:colOff>
      <xdr:row>197</xdr:row>
      <xdr:rowOff>125415</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161875</xdr:rowOff>
    </xdr:from>
    <xdr:to>
      <xdr:col>5</xdr:col>
      <xdr:colOff>609600</xdr:colOff>
      <xdr:row>198</xdr:row>
      <xdr:rowOff>125416</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134</xdr:row>
      <xdr:rowOff>102752</xdr:rowOff>
    </xdr:from>
    <xdr:to>
      <xdr:col>5</xdr:col>
      <xdr:colOff>609600</xdr:colOff>
      <xdr:row>185</xdr:row>
      <xdr:rowOff>9972</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126807</xdr:rowOff>
    </xdr:from>
    <xdr:to>
      <xdr:col>5</xdr:col>
      <xdr:colOff>609600</xdr:colOff>
      <xdr:row>185</xdr:row>
      <xdr:rowOff>50580</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126807</xdr:rowOff>
    </xdr:from>
    <xdr:to>
      <xdr:col>5</xdr:col>
      <xdr:colOff>609600</xdr:colOff>
      <xdr:row>185</xdr:row>
      <xdr:rowOff>104555</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126807</xdr:rowOff>
    </xdr:from>
    <xdr:to>
      <xdr:col>5</xdr:col>
      <xdr:colOff>609600</xdr:colOff>
      <xdr:row>186</xdr:row>
      <xdr:rowOff>174164</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113867</xdr:rowOff>
    </xdr:from>
    <xdr:to>
      <xdr:col>6</xdr:col>
      <xdr:colOff>38100</xdr:colOff>
      <xdr:row>95</xdr:row>
      <xdr:rowOff>60143</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60</xdr:row>
      <xdr:rowOff>40729</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60</xdr:row>
      <xdr:rowOff>40729</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144249</xdr:rowOff>
    </xdr:from>
    <xdr:to>
      <xdr:col>5</xdr:col>
      <xdr:colOff>609600</xdr:colOff>
      <xdr:row>55</xdr:row>
      <xdr:rowOff>112111</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85243</xdr:rowOff>
    </xdr:from>
    <xdr:to>
      <xdr:col>5</xdr:col>
      <xdr:colOff>609600</xdr:colOff>
      <xdr:row>55</xdr:row>
      <xdr:rowOff>7205</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112111</xdr:rowOff>
    </xdr:from>
    <xdr:to>
      <xdr:col>5</xdr:col>
      <xdr:colOff>609600</xdr:colOff>
      <xdr:row>56</xdr:row>
      <xdr:rowOff>514711</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21496</xdr:rowOff>
    </xdr:from>
    <xdr:to>
      <xdr:col>5</xdr:col>
      <xdr:colOff>609600</xdr:colOff>
      <xdr:row>70</xdr:row>
      <xdr:rowOff>65877</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183854</xdr:rowOff>
    </xdr:from>
    <xdr:to>
      <xdr:col>5</xdr:col>
      <xdr:colOff>609600</xdr:colOff>
      <xdr:row>72</xdr:row>
      <xdr:rowOff>198688</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10079</xdr:rowOff>
    </xdr:from>
    <xdr:to>
      <xdr:col>5</xdr:col>
      <xdr:colOff>609600</xdr:colOff>
      <xdr:row>73</xdr:row>
      <xdr:rowOff>25927</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159421</xdr:rowOff>
    </xdr:from>
    <xdr:to>
      <xdr:col>5</xdr:col>
      <xdr:colOff>609600</xdr:colOff>
      <xdr:row>73</xdr:row>
      <xdr:rowOff>25927</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107895</xdr:rowOff>
    </xdr:from>
    <xdr:to>
      <xdr:col>5</xdr:col>
      <xdr:colOff>609600</xdr:colOff>
      <xdr:row>91</xdr:row>
      <xdr:rowOff>126945</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54903</xdr:rowOff>
    </xdr:from>
    <xdr:to>
      <xdr:col>5</xdr:col>
      <xdr:colOff>609600</xdr:colOff>
      <xdr:row>117</xdr:row>
      <xdr:rowOff>103575</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54903</xdr:rowOff>
    </xdr:from>
    <xdr:to>
      <xdr:col>5</xdr:col>
      <xdr:colOff>609600</xdr:colOff>
      <xdr:row>117</xdr:row>
      <xdr:rowOff>103575</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49403</xdr:rowOff>
    </xdr:from>
    <xdr:to>
      <xdr:col>5</xdr:col>
      <xdr:colOff>609600</xdr:colOff>
      <xdr:row>194</xdr:row>
      <xdr:rowOff>143645</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49402</xdr:rowOff>
    </xdr:from>
    <xdr:to>
      <xdr:col>5</xdr:col>
      <xdr:colOff>609600</xdr:colOff>
      <xdr:row>194</xdr:row>
      <xdr:rowOff>102833</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18064</xdr:rowOff>
    </xdr:from>
    <xdr:to>
      <xdr:col>5</xdr:col>
      <xdr:colOff>609600</xdr:colOff>
      <xdr:row>197</xdr:row>
      <xdr:rowOff>125415</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161875</xdr:rowOff>
    </xdr:from>
    <xdr:to>
      <xdr:col>5</xdr:col>
      <xdr:colOff>609600</xdr:colOff>
      <xdr:row>198</xdr:row>
      <xdr:rowOff>125416</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134</xdr:row>
      <xdr:rowOff>102752</xdr:rowOff>
    </xdr:from>
    <xdr:to>
      <xdr:col>5</xdr:col>
      <xdr:colOff>609600</xdr:colOff>
      <xdr:row>185</xdr:row>
      <xdr:rowOff>9972</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126807</xdr:rowOff>
    </xdr:from>
    <xdr:to>
      <xdr:col>5</xdr:col>
      <xdr:colOff>609600</xdr:colOff>
      <xdr:row>185</xdr:row>
      <xdr:rowOff>50580</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126807</xdr:rowOff>
    </xdr:from>
    <xdr:to>
      <xdr:col>5</xdr:col>
      <xdr:colOff>609600</xdr:colOff>
      <xdr:row>185</xdr:row>
      <xdr:rowOff>104555</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126807</xdr:rowOff>
    </xdr:from>
    <xdr:to>
      <xdr:col>5</xdr:col>
      <xdr:colOff>609600</xdr:colOff>
      <xdr:row>186</xdr:row>
      <xdr:rowOff>174164</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82" name="Text Box 534" hidden="1">
          <a:extLst>
            <a:ext uri="{FF2B5EF4-FFF2-40B4-BE49-F238E27FC236}">
              <a16:creationId xmlns:a16="http://schemas.microsoft.com/office/drawing/2014/main" id="{E774108E-7E6F-4CA8-817D-CF787CBC77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47022</xdr:rowOff>
    </xdr:from>
    <xdr:to>
      <xdr:col>5</xdr:col>
      <xdr:colOff>609600</xdr:colOff>
      <xdr:row>236</xdr:row>
      <xdr:rowOff>54165</xdr:rowOff>
    </xdr:to>
    <xdr:sp macro="" textlink="">
      <xdr:nvSpPr>
        <xdr:cNvPr id="258581" name="Text Box 533" hidden="1">
          <a:extLst>
            <a:ext uri="{FF2B5EF4-FFF2-40B4-BE49-F238E27FC236}">
              <a16:creationId xmlns:a16="http://schemas.microsoft.com/office/drawing/2014/main" id="{7783A726-C0A2-40AA-BEFC-A2B3D0E146BE}"/>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20444</xdr:rowOff>
    </xdr:from>
    <xdr:to>
      <xdr:col>5</xdr:col>
      <xdr:colOff>609600</xdr:colOff>
      <xdr:row>235</xdr:row>
      <xdr:rowOff>143619</xdr:rowOff>
    </xdr:to>
    <xdr:sp macro="" textlink="">
      <xdr:nvSpPr>
        <xdr:cNvPr id="258580" name="Text Box 532" hidden="1">
          <a:extLst>
            <a:ext uri="{FF2B5EF4-FFF2-40B4-BE49-F238E27FC236}">
              <a16:creationId xmlns:a16="http://schemas.microsoft.com/office/drawing/2014/main" id="{1749FA92-9CCB-4532-AFB8-7496CD671872}"/>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164255</xdr:rowOff>
    </xdr:from>
    <xdr:to>
      <xdr:col>5</xdr:col>
      <xdr:colOff>609600</xdr:colOff>
      <xdr:row>237</xdr:row>
      <xdr:rowOff>54165</xdr:rowOff>
    </xdr:to>
    <xdr:sp macro="" textlink="">
      <xdr:nvSpPr>
        <xdr:cNvPr id="258579" name="Text Box 531" hidden="1">
          <a:extLst>
            <a:ext uri="{FF2B5EF4-FFF2-40B4-BE49-F238E27FC236}">
              <a16:creationId xmlns:a16="http://schemas.microsoft.com/office/drawing/2014/main" id="{A98F79D8-6839-4D60-B896-5F0B8074706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164255</xdr:rowOff>
    </xdr:from>
    <xdr:to>
      <xdr:col>5</xdr:col>
      <xdr:colOff>609600</xdr:colOff>
      <xdr:row>224</xdr:row>
      <xdr:rowOff>164255</xdr:rowOff>
    </xdr:to>
    <xdr:sp macro="" textlink="">
      <xdr:nvSpPr>
        <xdr:cNvPr id="258578" name="Text Box 530" hidden="1">
          <a:extLst>
            <a:ext uri="{FF2B5EF4-FFF2-40B4-BE49-F238E27FC236}">
              <a16:creationId xmlns:a16="http://schemas.microsoft.com/office/drawing/2014/main" id="{D78E8821-2DF5-43BB-893F-4CC268AC2471}"/>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161874</xdr:rowOff>
    </xdr:from>
    <xdr:to>
      <xdr:col>5</xdr:col>
      <xdr:colOff>609600</xdr:colOff>
      <xdr:row>201</xdr:row>
      <xdr:rowOff>143619</xdr:rowOff>
    </xdr:to>
    <xdr:sp macro="" textlink="">
      <xdr:nvSpPr>
        <xdr:cNvPr id="258577" name="Text Box 529" hidden="1">
          <a:extLst>
            <a:ext uri="{FF2B5EF4-FFF2-40B4-BE49-F238E27FC236}">
              <a16:creationId xmlns:a16="http://schemas.microsoft.com/office/drawing/2014/main" id="{A459C258-CB99-4D59-A23E-AE91F4BB9055}"/>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17028</xdr:rowOff>
    </xdr:from>
    <xdr:to>
      <xdr:col>5</xdr:col>
      <xdr:colOff>609600</xdr:colOff>
      <xdr:row>203</xdr:row>
      <xdr:rowOff>1395</xdr:rowOff>
    </xdr:to>
    <xdr:sp macro="" textlink="">
      <xdr:nvSpPr>
        <xdr:cNvPr id="258576" name="Text Box 528" hidden="1">
          <a:extLst>
            <a:ext uri="{FF2B5EF4-FFF2-40B4-BE49-F238E27FC236}">
              <a16:creationId xmlns:a16="http://schemas.microsoft.com/office/drawing/2014/main" id="{B8FB58CE-1526-4013-9364-16E19AC75FB5}"/>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11474</xdr:rowOff>
    </xdr:from>
    <xdr:to>
      <xdr:col>5</xdr:col>
      <xdr:colOff>609600</xdr:colOff>
      <xdr:row>204</xdr:row>
      <xdr:rowOff>54165</xdr:rowOff>
    </xdr:to>
    <xdr:sp macro="" textlink="">
      <xdr:nvSpPr>
        <xdr:cNvPr id="258575" name="Text Box 527" hidden="1">
          <a:extLst>
            <a:ext uri="{FF2B5EF4-FFF2-40B4-BE49-F238E27FC236}">
              <a16:creationId xmlns:a16="http://schemas.microsoft.com/office/drawing/2014/main" id="{A37AA181-660D-41C8-BF76-CDD714C4DA48}"/>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164256</xdr:rowOff>
    </xdr:from>
    <xdr:to>
      <xdr:col>5</xdr:col>
      <xdr:colOff>609600</xdr:colOff>
      <xdr:row>211</xdr:row>
      <xdr:rowOff>20444</xdr:rowOff>
    </xdr:to>
    <xdr:sp macro="" textlink="">
      <xdr:nvSpPr>
        <xdr:cNvPr id="258574" name="Text Box 526" hidden="1">
          <a:extLst>
            <a:ext uri="{FF2B5EF4-FFF2-40B4-BE49-F238E27FC236}">
              <a16:creationId xmlns:a16="http://schemas.microsoft.com/office/drawing/2014/main" id="{ED46AEC1-4E98-4F14-86F1-FA0E1B4CB713}"/>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258601" name="Text Box 553" hidden="1">
          <a:extLst>
            <a:ext uri="{FF2B5EF4-FFF2-40B4-BE49-F238E27FC236}">
              <a16:creationId xmlns:a16="http://schemas.microsoft.com/office/drawing/2014/main" id="{836C438F-9000-458C-B1DE-1E88B4C618B8}"/>
            </a:ext>
          </a:extLst>
        </xdr:cNvPr>
        <xdr:cNvSpPr txBox="1">
          <a:spLocks noChangeArrowheads="1"/>
        </xdr:cNvSpPr>
      </xdr:nvSpPr>
      <xdr:spPr bwMode="auto">
        <a:xfrm>
          <a:off x="3848100" y="269557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160078</xdr:rowOff>
    </xdr:from>
    <xdr:to>
      <xdr:col>5</xdr:col>
      <xdr:colOff>628650</xdr:colOff>
      <xdr:row>56</xdr:row>
      <xdr:rowOff>334872</xdr:rowOff>
    </xdr:to>
    <xdr:sp macro="" textlink="">
      <xdr:nvSpPr>
        <xdr:cNvPr id="258618" name="Text Box 570" hidden="1">
          <a:extLst>
            <a:ext uri="{FF2B5EF4-FFF2-40B4-BE49-F238E27FC236}">
              <a16:creationId xmlns:a16="http://schemas.microsoft.com/office/drawing/2014/main" id="{A333C83F-FAAA-45F7-9A9A-27D5A0B331D9}"/>
            </a:ext>
          </a:extLst>
        </xdr:cNvPr>
        <xdr:cNvSpPr txBox="1">
          <a:spLocks noChangeArrowheads="1"/>
        </xdr:cNvSpPr>
      </xdr:nvSpPr>
      <xdr:spPr bwMode="auto">
        <a:xfrm>
          <a:off x="3867150" y="11153775"/>
          <a:ext cx="12763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163753</xdr:rowOff>
    </xdr:from>
    <xdr:to>
      <xdr:col>5</xdr:col>
      <xdr:colOff>628650</xdr:colOff>
      <xdr:row>56</xdr:row>
      <xdr:rowOff>19226</xdr:rowOff>
    </xdr:to>
    <xdr:sp macro="" textlink="">
      <xdr:nvSpPr>
        <xdr:cNvPr id="258619" name="Text Box 571" hidden="1">
          <a:extLst>
            <a:ext uri="{FF2B5EF4-FFF2-40B4-BE49-F238E27FC236}">
              <a16:creationId xmlns:a16="http://schemas.microsoft.com/office/drawing/2014/main" id="{C494A90F-1E18-49E8-B89C-56338EA229A7}"/>
            </a:ext>
          </a:extLst>
        </xdr:cNvPr>
        <xdr:cNvSpPr txBox="1">
          <a:spLocks noChangeArrowheads="1"/>
        </xdr:cNvSpPr>
      </xdr:nvSpPr>
      <xdr:spPr bwMode="auto">
        <a:xfrm>
          <a:off x="3867150" y="107823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35288</xdr:rowOff>
    </xdr:from>
    <xdr:to>
      <xdr:col>5</xdr:col>
      <xdr:colOff>628650</xdr:colOff>
      <xdr:row>57</xdr:row>
      <xdr:rowOff>226181</xdr:rowOff>
    </xdr:to>
    <xdr:sp macro="" textlink="">
      <xdr:nvSpPr>
        <xdr:cNvPr id="258621" name="Text Box 573" hidden="1">
          <a:extLst>
            <a:ext uri="{FF2B5EF4-FFF2-40B4-BE49-F238E27FC236}">
              <a16:creationId xmlns:a16="http://schemas.microsoft.com/office/drawing/2014/main" id="{C3D79A10-B231-4931-8FAE-8FC882474D60}"/>
            </a:ext>
          </a:extLst>
        </xdr:cNvPr>
        <xdr:cNvSpPr txBox="1">
          <a:spLocks noChangeArrowheads="1"/>
        </xdr:cNvSpPr>
      </xdr:nvSpPr>
      <xdr:spPr bwMode="auto">
        <a:xfrm>
          <a:off x="3867150" y="11601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57</xdr:row>
      <xdr:rowOff>39281</xdr:rowOff>
    </xdr:to>
    <xdr:sp macro="" textlink="">
      <xdr:nvSpPr>
        <xdr:cNvPr id="258622" name="Text Box 574" hidden="1">
          <a:extLst>
            <a:ext uri="{FF2B5EF4-FFF2-40B4-BE49-F238E27FC236}">
              <a16:creationId xmlns:a16="http://schemas.microsoft.com/office/drawing/2014/main" id="{15FA8198-1075-4150-B5FB-CCC2E706BC33}"/>
            </a:ext>
          </a:extLst>
        </xdr:cNvPr>
        <xdr:cNvSpPr txBox="1">
          <a:spLocks noChangeArrowheads="1"/>
        </xdr:cNvSpPr>
      </xdr:nvSpPr>
      <xdr:spPr bwMode="auto">
        <a:xfrm>
          <a:off x="3867150" y="11382375"/>
          <a:ext cx="12763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58649</xdr:rowOff>
    </xdr:from>
    <xdr:to>
      <xdr:col>5</xdr:col>
      <xdr:colOff>628650</xdr:colOff>
      <xdr:row>59</xdr:row>
      <xdr:rowOff>2548</xdr:rowOff>
    </xdr:to>
    <xdr:sp macro="" textlink="">
      <xdr:nvSpPr>
        <xdr:cNvPr id="258628" name="Text Box 580" hidden="1">
          <a:extLst>
            <a:ext uri="{FF2B5EF4-FFF2-40B4-BE49-F238E27FC236}">
              <a16:creationId xmlns:a16="http://schemas.microsoft.com/office/drawing/2014/main" id="{338C5854-B1A6-4B68-B50C-B633FC9DE8B9}"/>
            </a:ext>
          </a:extLst>
        </xdr:cNvPr>
        <xdr:cNvSpPr txBox="1">
          <a:spLocks noChangeArrowheads="1"/>
        </xdr:cNvSpPr>
      </xdr:nvSpPr>
      <xdr:spPr bwMode="auto">
        <a:xfrm>
          <a:off x="3867150" y="121729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391190</xdr:rowOff>
    </xdr:from>
    <xdr:to>
      <xdr:col>5</xdr:col>
      <xdr:colOff>628650</xdr:colOff>
      <xdr:row>58</xdr:row>
      <xdr:rowOff>221042</xdr:rowOff>
    </xdr:to>
    <xdr:sp macro="" textlink="">
      <xdr:nvSpPr>
        <xdr:cNvPr id="258629" name="Text Box 581" hidden="1">
          <a:extLst>
            <a:ext uri="{FF2B5EF4-FFF2-40B4-BE49-F238E27FC236}">
              <a16:creationId xmlns:a16="http://schemas.microsoft.com/office/drawing/2014/main" id="{DAC43208-AE52-4BDD-A07A-5A5824370927}"/>
            </a:ext>
          </a:extLst>
        </xdr:cNvPr>
        <xdr:cNvSpPr txBox="1">
          <a:spLocks noChangeArrowheads="1"/>
        </xdr:cNvSpPr>
      </xdr:nvSpPr>
      <xdr:spPr bwMode="auto">
        <a:xfrm>
          <a:off x="3867150" y="119824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65318</xdr:rowOff>
    </xdr:from>
    <xdr:to>
      <xdr:col>5</xdr:col>
      <xdr:colOff>628650</xdr:colOff>
      <xdr:row>60</xdr:row>
      <xdr:rowOff>135587</xdr:rowOff>
    </xdr:to>
    <xdr:sp macro="" textlink="">
      <xdr:nvSpPr>
        <xdr:cNvPr id="258632" name="Text Box 584" hidden="1">
          <a:extLst>
            <a:ext uri="{FF2B5EF4-FFF2-40B4-BE49-F238E27FC236}">
              <a16:creationId xmlns:a16="http://schemas.microsoft.com/office/drawing/2014/main" id="{1A89C67D-D802-4973-BA94-11C0D0C25059}"/>
            </a:ext>
          </a:extLst>
        </xdr:cNvPr>
        <xdr:cNvSpPr txBox="1">
          <a:spLocks noChangeArrowheads="1"/>
        </xdr:cNvSpPr>
      </xdr:nvSpPr>
      <xdr:spPr bwMode="auto">
        <a:xfrm>
          <a:off x="3867150" y="126111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249760</xdr:rowOff>
    </xdr:from>
    <xdr:to>
      <xdr:col>5</xdr:col>
      <xdr:colOff>628650</xdr:colOff>
      <xdr:row>59</xdr:row>
      <xdr:rowOff>164686</xdr:rowOff>
    </xdr:to>
    <xdr:sp macro="" textlink="">
      <xdr:nvSpPr>
        <xdr:cNvPr id="258633" name="Text Box 585" hidden="1">
          <a:extLst>
            <a:ext uri="{FF2B5EF4-FFF2-40B4-BE49-F238E27FC236}">
              <a16:creationId xmlns:a16="http://schemas.microsoft.com/office/drawing/2014/main" id="{E905E4A7-B32D-4FCD-8E1A-2342821BA3A0}"/>
            </a:ext>
          </a:extLst>
        </xdr:cNvPr>
        <xdr:cNvSpPr txBox="1">
          <a:spLocks noChangeArrowheads="1"/>
        </xdr:cNvSpPr>
      </xdr:nvSpPr>
      <xdr:spPr bwMode="auto">
        <a:xfrm>
          <a:off x="3867150" y="123825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35992</xdr:rowOff>
    </xdr:from>
    <xdr:to>
      <xdr:col>5</xdr:col>
      <xdr:colOff>628650</xdr:colOff>
      <xdr:row>62</xdr:row>
      <xdr:rowOff>160150</xdr:rowOff>
    </xdr:to>
    <xdr:sp macro="" textlink="">
      <xdr:nvSpPr>
        <xdr:cNvPr id="258635" name="Text Box 587" hidden="1">
          <a:extLst>
            <a:ext uri="{FF2B5EF4-FFF2-40B4-BE49-F238E27FC236}">
              <a16:creationId xmlns:a16="http://schemas.microsoft.com/office/drawing/2014/main" id="{AB8A2CC6-91EF-4B24-BBBD-47EB968B7DE8}"/>
            </a:ext>
          </a:extLst>
        </xdr:cNvPr>
        <xdr:cNvSpPr txBox="1">
          <a:spLocks noChangeArrowheads="1"/>
        </xdr:cNvSpPr>
      </xdr:nvSpPr>
      <xdr:spPr bwMode="auto">
        <a:xfrm>
          <a:off x="3867150" y="130302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283188</xdr:rowOff>
    </xdr:from>
    <xdr:to>
      <xdr:col>5</xdr:col>
      <xdr:colOff>628650</xdr:colOff>
      <xdr:row>61</xdr:row>
      <xdr:rowOff>155314</xdr:rowOff>
    </xdr:to>
    <xdr:sp macro="" textlink="">
      <xdr:nvSpPr>
        <xdr:cNvPr id="258636" name="Text Box 588" hidden="1">
          <a:extLst>
            <a:ext uri="{FF2B5EF4-FFF2-40B4-BE49-F238E27FC236}">
              <a16:creationId xmlns:a16="http://schemas.microsoft.com/office/drawing/2014/main" id="{184C0B9A-963D-4D99-A653-6DBD4C9852DC}"/>
            </a:ext>
          </a:extLst>
        </xdr:cNvPr>
        <xdr:cNvSpPr txBox="1">
          <a:spLocks noChangeArrowheads="1"/>
        </xdr:cNvSpPr>
      </xdr:nvSpPr>
      <xdr:spPr bwMode="auto">
        <a:xfrm>
          <a:off x="3867150" y="128206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142099</xdr:rowOff>
    </xdr:from>
    <xdr:to>
      <xdr:col>5</xdr:col>
      <xdr:colOff>628650</xdr:colOff>
      <xdr:row>80</xdr:row>
      <xdr:rowOff>142234</xdr:rowOff>
    </xdr:to>
    <xdr:sp macro="" textlink="">
      <xdr:nvSpPr>
        <xdr:cNvPr id="258641" name="Text Box 593" hidden="1">
          <a:extLst>
            <a:ext uri="{FF2B5EF4-FFF2-40B4-BE49-F238E27FC236}">
              <a16:creationId xmlns:a16="http://schemas.microsoft.com/office/drawing/2014/main" id="{748426D7-8F06-47F1-8229-D39A2442850C}"/>
            </a:ext>
          </a:extLst>
        </xdr:cNvPr>
        <xdr:cNvSpPr txBox="1">
          <a:spLocks noChangeArrowheads="1"/>
        </xdr:cNvSpPr>
      </xdr:nvSpPr>
      <xdr:spPr bwMode="auto">
        <a:xfrm>
          <a:off x="3867150" y="16868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75</xdr:row>
      <xdr:rowOff>152802</xdr:rowOff>
    </xdr:from>
    <xdr:to>
      <xdr:col>5</xdr:col>
      <xdr:colOff>628650</xdr:colOff>
      <xdr:row>79</xdr:row>
      <xdr:rowOff>151759</xdr:rowOff>
    </xdr:to>
    <xdr:sp macro="" textlink="">
      <xdr:nvSpPr>
        <xdr:cNvPr id="258642" name="Text Box 594" hidden="1">
          <a:extLst>
            <a:ext uri="{FF2B5EF4-FFF2-40B4-BE49-F238E27FC236}">
              <a16:creationId xmlns:a16="http://schemas.microsoft.com/office/drawing/2014/main" id="{AF697DD9-BC1D-41B2-9DCC-B1943CD501C0}"/>
            </a:ext>
          </a:extLst>
        </xdr:cNvPr>
        <xdr:cNvSpPr txBox="1">
          <a:spLocks noChangeArrowheads="1"/>
        </xdr:cNvSpPr>
      </xdr:nvSpPr>
      <xdr:spPr bwMode="auto">
        <a:xfrm>
          <a:off x="3867150" y="16678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97566</xdr:rowOff>
    </xdr:from>
    <xdr:to>
      <xdr:col>5</xdr:col>
      <xdr:colOff>628650</xdr:colOff>
      <xdr:row>81</xdr:row>
      <xdr:rowOff>115475</xdr:rowOff>
    </xdr:to>
    <xdr:sp macro="" textlink="">
      <xdr:nvSpPr>
        <xdr:cNvPr id="258644" name="Text Box 596" hidden="1">
          <a:extLst>
            <a:ext uri="{FF2B5EF4-FFF2-40B4-BE49-F238E27FC236}">
              <a16:creationId xmlns:a16="http://schemas.microsoft.com/office/drawing/2014/main" id="{5692590D-D2A4-4668-9E71-5AA519145D3E}"/>
            </a:ext>
          </a:extLst>
        </xdr:cNvPr>
        <xdr:cNvSpPr txBox="1">
          <a:spLocks noChangeArrowheads="1"/>
        </xdr:cNvSpPr>
      </xdr:nvSpPr>
      <xdr:spPr bwMode="auto">
        <a:xfrm>
          <a:off x="3867150" y="17249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122556</xdr:rowOff>
    </xdr:from>
    <xdr:to>
      <xdr:col>5</xdr:col>
      <xdr:colOff>628650</xdr:colOff>
      <xdr:row>80</xdr:row>
      <xdr:rowOff>333741</xdr:rowOff>
    </xdr:to>
    <xdr:sp macro="" textlink="">
      <xdr:nvSpPr>
        <xdr:cNvPr id="258645" name="Text Box 597" hidden="1">
          <a:extLst>
            <a:ext uri="{FF2B5EF4-FFF2-40B4-BE49-F238E27FC236}">
              <a16:creationId xmlns:a16="http://schemas.microsoft.com/office/drawing/2014/main" id="{38CE638E-327E-4AE2-BB6A-46B612E56EDA}"/>
            </a:ext>
          </a:extLst>
        </xdr:cNvPr>
        <xdr:cNvSpPr txBox="1">
          <a:spLocks noChangeArrowheads="1"/>
        </xdr:cNvSpPr>
      </xdr:nvSpPr>
      <xdr:spPr bwMode="auto">
        <a:xfrm>
          <a:off x="3867150" y="17059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76353</xdr:rowOff>
    </xdr:from>
    <xdr:to>
      <xdr:col>5</xdr:col>
      <xdr:colOff>628650</xdr:colOff>
      <xdr:row>83</xdr:row>
      <xdr:rowOff>94728</xdr:rowOff>
    </xdr:to>
    <xdr:sp macro="" textlink="">
      <xdr:nvSpPr>
        <xdr:cNvPr id="258647" name="Text Box 599" hidden="1">
          <a:extLst>
            <a:ext uri="{FF2B5EF4-FFF2-40B4-BE49-F238E27FC236}">
              <a16:creationId xmlns:a16="http://schemas.microsoft.com/office/drawing/2014/main" id="{118A42F1-6591-4809-A930-39840BBBCE7F}"/>
            </a:ext>
          </a:extLst>
        </xdr:cNvPr>
        <xdr:cNvSpPr txBox="1">
          <a:spLocks noChangeArrowheads="1"/>
        </xdr:cNvSpPr>
      </xdr:nvSpPr>
      <xdr:spPr bwMode="auto">
        <a:xfrm>
          <a:off x="3867150" y="17630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94610</xdr:rowOff>
    </xdr:from>
    <xdr:to>
      <xdr:col>5</xdr:col>
      <xdr:colOff>628650</xdr:colOff>
      <xdr:row>82</xdr:row>
      <xdr:rowOff>124096</xdr:rowOff>
    </xdr:to>
    <xdr:sp macro="" textlink="">
      <xdr:nvSpPr>
        <xdr:cNvPr id="258648" name="Text Box 600" hidden="1">
          <a:extLst>
            <a:ext uri="{FF2B5EF4-FFF2-40B4-BE49-F238E27FC236}">
              <a16:creationId xmlns:a16="http://schemas.microsoft.com/office/drawing/2014/main" id="{01D1E7F4-0A8C-4457-9156-D6D36936DF41}"/>
            </a:ext>
          </a:extLst>
        </xdr:cNvPr>
        <xdr:cNvSpPr txBox="1">
          <a:spLocks noChangeArrowheads="1"/>
        </xdr:cNvSpPr>
      </xdr:nvSpPr>
      <xdr:spPr bwMode="auto">
        <a:xfrm>
          <a:off x="3867150" y="17440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76581</xdr:rowOff>
    </xdr:from>
    <xdr:to>
      <xdr:col>5</xdr:col>
      <xdr:colOff>628650</xdr:colOff>
      <xdr:row>85</xdr:row>
      <xdr:rowOff>87585</xdr:rowOff>
    </xdr:to>
    <xdr:sp macro="" textlink="">
      <xdr:nvSpPr>
        <xdr:cNvPr id="258650" name="Text Box 602" hidden="1">
          <a:extLst>
            <a:ext uri="{FF2B5EF4-FFF2-40B4-BE49-F238E27FC236}">
              <a16:creationId xmlns:a16="http://schemas.microsoft.com/office/drawing/2014/main" id="{A5C3F5C4-A3E3-41E4-A6BE-90118BD415C2}"/>
            </a:ext>
          </a:extLst>
        </xdr:cNvPr>
        <xdr:cNvSpPr txBox="1">
          <a:spLocks noChangeArrowheads="1"/>
        </xdr:cNvSpPr>
      </xdr:nvSpPr>
      <xdr:spPr bwMode="auto">
        <a:xfrm>
          <a:off x="3867150" y="18011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276590</xdr:rowOff>
    </xdr:from>
    <xdr:to>
      <xdr:col>5</xdr:col>
      <xdr:colOff>628650</xdr:colOff>
      <xdr:row>84</xdr:row>
      <xdr:rowOff>82822</xdr:rowOff>
    </xdr:to>
    <xdr:sp macro="" textlink="">
      <xdr:nvSpPr>
        <xdr:cNvPr id="258651" name="Text Box 603" hidden="1">
          <a:extLst>
            <a:ext uri="{FF2B5EF4-FFF2-40B4-BE49-F238E27FC236}">
              <a16:creationId xmlns:a16="http://schemas.microsoft.com/office/drawing/2014/main" id="{5743E45B-8920-402E-9EE0-9508710A69E2}"/>
            </a:ext>
          </a:extLst>
        </xdr:cNvPr>
        <xdr:cNvSpPr txBox="1">
          <a:spLocks noChangeArrowheads="1"/>
        </xdr:cNvSpPr>
      </xdr:nvSpPr>
      <xdr:spPr bwMode="auto">
        <a:xfrm>
          <a:off x="3867150" y="17821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103</xdr:row>
      <xdr:rowOff>59182</xdr:rowOff>
    </xdr:from>
    <xdr:to>
      <xdr:col>5</xdr:col>
      <xdr:colOff>628650</xdr:colOff>
      <xdr:row>108</xdr:row>
      <xdr:rowOff>262</xdr:rowOff>
    </xdr:to>
    <xdr:sp macro="" textlink="">
      <xdr:nvSpPr>
        <xdr:cNvPr id="258654" name="Text Box 606" hidden="1">
          <a:extLst>
            <a:ext uri="{FF2B5EF4-FFF2-40B4-BE49-F238E27FC236}">
              <a16:creationId xmlns:a16="http://schemas.microsoft.com/office/drawing/2014/main" id="{E3920B36-BBE2-4CAD-AB16-405970E4751B}"/>
            </a:ext>
          </a:extLst>
        </xdr:cNvPr>
        <xdr:cNvSpPr txBox="1">
          <a:spLocks noChangeArrowheads="1"/>
        </xdr:cNvSpPr>
      </xdr:nvSpPr>
      <xdr:spPr bwMode="auto">
        <a:xfrm>
          <a:off x="3867150" y="22412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102</xdr:row>
      <xdr:rowOff>64329</xdr:rowOff>
    </xdr:from>
    <xdr:to>
      <xdr:col>5</xdr:col>
      <xdr:colOff>628650</xdr:colOff>
      <xdr:row>107</xdr:row>
      <xdr:rowOff>2906</xdr:rowOff>
    </xdr:to>
    <xdr:sp macro="" textlink="">
      <xdr:nvSpPr>
        <xdr:cNvPr id="258655" name="Text Box 607" hidden="1">
          <a:extLst>
            <a:ext uri="{FF2B5EF4-FFF2-40B4-BE49-F238E27FC236}">
              <a16:creationId xmlns:a16="http://schemas.microsoft.com/office/drawing/2014/main" id="{FB47E02B-502E-4ACB-85CA-49F9D4A5AACD}"/>
            </a:ext>
          </a:extLst>
        </xdr:cNvPr>
        <xdr:cNvSpPr txBox="1">
          <a:spLocks noChangeArrowheads="1"/>
        </xdr:cNvSpPr>
      </xdr:nvSpPr>
      <xdr:spPr bwMode="auto">
        <a:xfrm>
          <a:off x="3867150" y="22221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93078</xdr:rowOff>
    </xdr:from>
    <xdr:to>
      <xdr:col>5</xdr:col>
      <xdr:colOff>628650</xdr:colOff>
      <xdr:row>109</xdr:row>
      <xdr:rowOff>162048</xdr:rowOff>
    </xdr:to>
    <xdr:sp macro="" textlink="">
      <xdr:nvSpPr>
        <xdr:cNvPr id="258657" name="Text Box 609" hidden="1">
          <a:extLst>
            <a:ext uri="{FF2B5EF4-FFF2-40B4-BE49-F238E27FC236}">
              <a16:creationId xmlns:a16="http://schemas.microsoft.com/office/drawing/2014/main" id="{005D426F-0124-49A8-AF96-ADC444C6D9FE}"/>
            </a:ext>
          </a:extLst>
        </xdr:cNvPr>
        <xdr:cNvSpPr txBox="1">
          <a:spLocks noChangeArrowheads="1"/>
        </xdr:cNvSpPr>
      </xdr:nvSpPr>
      <xdr:spPr bwMode="auto">
        <a:xfrm>
          <a:off x="3867150" y="22793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47046</xdr:rowOff>
    </xdr:from>
    <xdr:to>
      <xdr:col>5</xdr:col>
      <xdr:colOff>628650</xdr:colOff>
      <xdr:row>108</xdr:row>
      <xdr:rowOff>130764</xdr:rowOff>
    </xdr:to>
    <xdr:sp macro="" textlink="">
      <xdr:nvSpPr>
        <xdr:cNvPr id="258658" name="Text Box 610" hidden="1">
          <a:extLst>
            <a:ext uri="{FF2B5EF4-FFF2-40B4-BE49-F238E27FC236}">
              <a16:creationId xmlns:a16="http://schemas.microsoft.com/office/drawing/2014/main" id="{BD4493CA-64A1-4FC5-8D91-278E1F15E944}"/>
            </a:ext>
          </a:extLst>
        </xdr:cNvPr>
        <xdr:cNvSpPr txBox="1">
          <a:spLocks noChangeArrowheads="1"/>
        </xdr:cNvSpPr>
      </xdr:nvSpPr>
      <xdr:spPr bwMode="auto">
        <a:xfrm>
          <a:off x="3867150" y="22602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82954</xdr:rowOff>
    </xdr:from>
    <xdr:to>
      <xdr:col>5</xdr:col>
      <xdr:colOff>628650</xdr:colOff>
      <xdr:row>111</xdr:row>
      <xdr:rowOff>56452</xdr:rowOff>
    </xdr:to>
    <xdr:sp macro="" textlink="">
      <xdr:nvSpPr>
        <xdr:cNvPr id="258660" name="Text Box 612" hidden="1">
          <a:extLst>
            <a:ext uri="{FF2B5EF4-FFF2-40B4-BE49-F238E27FC236}">
              <a16:creationId xmlns:a16="http://schemas.microsoft.com/office/drawing/2014/main" id="{BEC2044F-CDED-43D4-B3F6-12CD07208FB1}"/>
            </a:ext>
          </a:extLst>
        </xdr:cNvPr>
        <xdr:cNvSpPr txBox="1">
          <a:spLocks noChangeArrowheads="1"/>
        </xdr:cNvSpPr>
      </xdr:nvSpPr>
      <xdr:spPr bwMode="auto">
        <a:xfrm>
          <a:off x="3867150" y="231743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104948</xdr:rowOff>
    </xdr:from>
    <xdr:to>
      <xdr:col>5</xdr:col>
      <xdr:colOff>628650</xdr:colOff>
      <xdr:row>110</xdr:row>
      <xdr:rowOff>39785</xdr:rowOff>
    </xdr:to>
    <xdr:sp macro="" textlink="">
      <xdr:nvSpPr>
        <xdr:cNvPr id="258661" name="Text Box 613" hidden="1">
          <a:extLst>
            <a:ext uri="{FF2B5EF4-FFF2-40B4-BE49-F238E27FC236}">
              <a16:creationId xmlns:a16="http://schemas.microsoft.com/office/drawing/2014/main" id="{95181B58-D7AA-4E55-82BC-401CA8E9BC24}"/>
            </a:ext>
          </a:extLst>
        </xdr:cNvPr>
        <xdr:cNvSpPr txBox="1">
          <a:spLocks noChangeArrowheads="1"/>
        </xdr:cNvSpPr>
      </xdr:nvSpPr>
      <xdr:spPr bwMode="auto">
        <a:xfrm>
          <a:off x="3867150" y="229838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85990</xdr:rowOff>
    </xdr:from>
    <xdr:to>
      <xdr:col>5</xdr:col>
      <xdr:colOff>628650</xdr:colOff>
      <xdr:row>113</xdr:row>
      <xdr:rowOff>58370</xdr:rowOff>
    </xdr:to>
    <xdr:sp macro="" textlink="">
      <xdr:nvSpPr>
        <xdr:cNvPr id="258663" name="Text Box 615" hidden="1">
          <a:extLst>
            <a:ext uri="{FF2B5EF4-FFF2-40B4-BE49-F238E27FC236}">
              <a16:creationId xmlns:a16="http://schemas.microsoft.com/office/drawing/2014/main" id="{0114EE50-6E9A-4D6F-87AE-177DF777955C}"/>
            </a:ext>
          </a:extLst>
        </xdr:cNvPr>
        <xdr:cNvSpPr txBox="1">
          <a:spLocks noChangeArrowheads="1"/>
        </xdr:cNvSpPr>
      </xdr:nvSpPr>
      <xdr:spPr bwMode="auto">
        <a:xfrm>
          <a:off x="3867150" y="235553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93600</xdr:rowOff>
    </xdr:from>
    <xdr:to>
      <xdr:col>5</xdr:col>
      <xdr:colOff>628650</xdr:colOff>
      <xdr:row>112</xdr:row>
      <xdr:rowOff>57576</xdr:rowOff>
    </xdr:to>
    <xdr:sp macro="" textlink="">
      <xdr:nvSpPr>
        <xdr:cNvPr id="258664" name="Text Box 616" hidden="1">
          <a:extLst>
            <a:ext uri="{FF2B5EF4-FFF2-40B4-BE49-F238E27FC236}">
              <a16:creationId xmlns:a16="http://schemas.microsoft.com/office/drawing/2014/main" id="{4A042BC3-E81F-47A9-B50D-E34821DBA032}"/>
            </a:ext>
          </a:extLst>
        </xdr:cNvPr>
        <xdr:cNvSpPr txBox="1">
          <a:spLocks noChangeArrowheads="1"/>
        </xdr:cNvSpPr>
      </xdr:nvSpPr>
      <xdr:spPr bwMode="auto">
        <a:xfrm>
          <a:off x="3867150" y="233648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068" name="Text Box 36" hidden="1">
          <a:extLst>
            <a:ext uri="{FF2B5EF4-FFF2-40B4-BE49-F238E27FC236}">
              <a16:creationId xmlns:a16="http://schemas.microsoft.com/office/drawing/2014/main" id="{69B607D2-B6D1-416A-A18F-259CB560FDA5}"/>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47022</xdr:rowOff>
    </xdr:from>
    <xdr:to>
      <xdr:col>5</xdr:col>
      <xdr:colOff>609600</xdr:colOff>
      <xdr:row>236</xdr:row>
      <xdr:rowOff>54165</xdr:rowOff>
    </xdr:to>
    <xdr:sp macro="" textlink="">
      <xdr:nvSpPr>
        <xdr:cNvPr id="300067" name="Text Box 35" hidden="1">
          <a:extLst>
            <a:ext uri="{FF2B5EF4-FFF2-40B4-BE49-F238E27FC236}">
              <a16:creationId xmlns:a16="http://schemas.microsoft.com/office/drawing/2014/main" id="{A9D65FA5-52CB-4E24-A63C-44BBBD159922}"/>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20444</xdr:rowOff>
    </xdr:from>
    <xdr:to>
      <xdr:col>5</xdr:col>
      <xdr:colOff>609600</xdr:colOff>
      <xdr:row>235</xdr:row>
      <xdr:rowOff>143619</xdr:rowOff>
    </xdr:to>
    <xdr:sp macro="" textlink="">
      <xdr:nvSpPr>
        <xdr:cNvPr id="300066" name="Text Box 34" hidden="1">
          <a:extLst>
            <a:ext uri="{FF2B5EF4-FFF2-40B4-BE49-F238E27FC236}">
              <a16:creationId xmlns:a16="http://schemas.microsoft.com/office/drawing/2014/main" id="{F62A46F4-196C-4BF5-A267-FA926514CB6D}"/>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164255</xdr:rowOff>
    </xdr:from>
    <xdr:to>
      <xdr:col>5</xdr:col>
      <xdr:colOff>609600</xdr:colOff>
      <xdr:row>237</xdr:row>
      <xdr:rowOff>54165</xdr:rowOff>
    </xdr:to>
    <xdr:sp macro="" textlink="">
      <xdr:nvSpPr>
        <xdr:cNvPr id="300065" name="Text Box 33" hidden="1">
          <a:extLst>
            <a:ext uri="{FF2B5EF4-FFF2-40B4-BE49-F238E27FC236}">
              <a16:creationId xmlns:a16="http://schemas.microsoft.com/office/drawing/2014/main" id="{941D44E9-7FAC-4E06-9022-B3CA682D5425}"/>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164255</xdr:rowOff>
    </xdr:from>
    <xdr:to>
      <xdr:col>5</xdr:col>
      <xdr:colOff>609600</xdr:colOff>
      <xdr:row>224</xdr:row>
      <xdr:rowOff>164255</xdr:rowOff>
    </xdr:to>
    <xdr:sp macro="" textlink="">
      <xdr:nvSpPr>
        <xdr:cNvPr id="300064" name="Text Box 32" hidden="1">
          <a:extLst>
            <a:ext uri="{FF2B5EF4-FFF2-40B4-BE49-F238E27FC236}">
              <a16:creationId xmlns:a16="http://schemas.microsoft.com/office/drawing/2014/main" id="{CD04002E-0E79-4AB7-A825-1FF838B8DCC8}"/>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161874</xdr:rowOff>
    </xdr:from>
    <xdr:to>
      <xdr:col>5</xdr:col>
      <xdr:colOff>609600</xdr:colOff>
      <xdr:row>201</xdr:row>
      <xdr:rowOff>143619</xdr:rowOff>
    </xdr:to>
    <xdr:sp macro="" textlink="">
      <xdr:nvSpPr>
        <xdr:cNvPr id="300063" name="Text Box 31" hidden="1">
          <a:extLst>
            <a:ext uri="{FF2B5EF4-FFF2-40B4-BE49-F238E27FC236}">
              <a16:creationId xmlns:a16="http://schemas.microsoft.com/office/drawing/2014/main" id="{634A0BCD-31C7-4ED2-8459-D0302143D1E1}"/>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17028</xdr:rowOff>
    </xdr:from>
    <xdr:to>
      <xdr:col>5</xdr:col>
      <xdr:colOff>609600</xdr:colOff>
      <xdr:row>203</xdr:row>
      <xdr:rowOff>1395</xdr:rowOff>
    </xdr:to>
    <xdr:sp macro="" textlink="">
      <xdr:nvSpPr>
        <xdr:cNvPr id="300062" name="Text Box 30" hidden="1">
          <a:extLst>
            <a:ext uri="{FF2B5EF4-FFF2-40B4-BE49-F238E27FC236}">
              <a16:creationId xmlns:a16="http://schemas.microsoft.com/office/drawing/2014/main" id="{D572A469-38D0-4498-A9E7-A033C97910FF}"/>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11474</xdr:rowOff>
    </xdr:from>
    <xdr:to>
      <xdr:col>5</xdr:col>
      <xdr:colOff>609600</xdr:colOff>
      <xdr:row>204</xdr:row>
      <xdr:rowOff>54165</xdr:rowOff>
    </xdr:to>
    <xdr:sp macro="" textlink="">
      <xdr:nvSpPr>
        <xdr:cNvPr id="300061" name="Text Box 29" hidden="1">
          <a:extLst>
            <a:ext uri="{FF2B5EF4-FFF2-40B4-BE49-F238E27FC236}">
              <a16:creationId xmlns:a16="http://schemas.microsoft.com/office/drawing/2014/main" id="{3202258E-920A-4B75-8123-0826999FD5DD}"/>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164256</xdr:rowOff>
    </xdr:from>
    <xdr:to>
      <xdr:col>5</xdr:col>
      <xdr:colOff>609600</xdr:colOff>
      <xdr:row>211</xdr:row>
      <xdr:rowOff>20444</xdr:rowOff>
    </xdr:to>
    <xdr:sp macro="" textlink="">
      <xdr:nvSpPr>
        <xdr:cNvPr id="300060" name="Text Box 28" hidden="1">
          <a:extLst>
            <a:ext uri="{FF2B5EF4-FFF2-40B4-BE49-F238E27FC236}">
              <a16:creationId xmlns:a16="http://schemas.microsoft.com/office/drawing/2014/main" id="{70752031-F58D-4B47-A9A0-038B0FA033EE}"/>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59" name="Text Box 27" hidden="1">
          <a:extLst>
            <a:ext uri="{FF2B5EF4-FFF2-40B4-BE49-F238E27FC236}">
              <a16:creationId xmlns:a16="http://schemas.microsoft.com/office/drawing/2014/main" id="{9FAB41D9-4E0B-4BA9-B058-C290F9D09DB5}"/>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160078</xdr:rowOff>
    </xdr:from>
    <xdr:to>
      <xdr:col>5</xdr:col>
      <xdr:colOff>628650</xdr:colOff>
      <xdr:row>56</xdr:row>
      <xdr:rowOff>334872</xdr:rowOff>
    </xdr:to>
    <xdr:sp macro="" textlink="">
      <xdr:nvSpPr>
        <xdr:cNvPr id="300058" name="Text Box 26" hidden="1">
          <a:extLst>
            <a:ext uri="{FF2B5EF4-FFF2-40B4-BE49-F238E27FC236}">
              <a16:creationId xmlns:a16="http://schemas.microsoft.com/office/drawing/2014/main" id="{BB00556C-6DB0-4835-ADE8-356779F0F508}"/>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163753</xdr:rowOff>
    </xdr:from>
    <xdr:to>
      <xdr:col>5</xdr:col>
      <xdr:colOff>628650</xdr:colOff>
      <xdr:row>56</xdr:row>
      <xdr:rowOff>19226</xdr:rowOff>
    </xdr:to>
    <xdr:sp macro="" textlink="">
      <xdr:nvSpPr>
        <xdr:cNvPr id="300057" name="Text Box 25" hidden="1">
          <a:extLst>
            <a:ext uri="{FF2B5EF4-FFF2-40B4-BE49-F238E27FC236}">
              <a16:creationId xmlns:a16="http://schemas.microsoft.com/office/drawing/2014/main" id="{36DB3FDD-217C-449C-BE39-EC644B87B6CC}"/>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35288</xdr:rowOff>
    </xdr:from>
    <xdr:to>
      <xdr:col>5</xdr:col>
      <xdr:colOff>628650</xdr:colOff>
      <xdr:row>57</xdr:row>
      <xdr:rowOff>226181</xdr:rowOff>
    </xdr:to>
    <xdr:sp macro="" textlink="">
      <xdr:nvSpPr>
        <xdr:cNvPr id="300056" name="Text Box 24" hidden="1">
          <a:extLst>
            <a:ext uri="{FF2B5EF4-FFF2-40B4-BE49-F238E27FC236}">
              <a16:creationId xmlns:a16="http://schemas.microsoft.com/office/drawing/2014/main" id="{D1FEFF32-4922-4679-AA57-8619431DBC69}"/>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57</xdr:row>
      <xdr:rowOff>39281</xdr:rowOff>
    </xdr:to>
    <xdr:sp macro="" textlink="">
      <xdr:nvSpPr>
        <xdr:cNvPr id="300055" name="Text Box 23" hidden="1">
          <a:extLst>
            <a:ext uri="{FF2B5EF4-FFF2-40B4-BE49-F238E27FC236}">
              <a16:creationId xmlns:a16="http://schemas.microsoft.com/office/drawing/2014/main" id="{950F92D6-57F7-48ED-8DF5-861543C8AAB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58649</xdr:rowOff>
    </xdr:from>
    <xdr:to>
      <xdr:col>5</xdr:col>
      <xdr:colOff>628650</xdr:colOff>
      <xdr:row>59</xdr:row>
      <xdr:rowOff>2548</xdr:rowOff>
    </xdr:to>
    <xdr:sp macro="" textlink="">
      <xdr:nvSpPr>
        <xdr:cNvPr id="300054" name="Text Box 22" hidden="1">
          <a:extLst>
            <a:ext uri="{FF2B5EF4-FFF2-40B4-BE49-F238E27FC236}">
              <a16:creationId xmlns:a16="http://schemas.microsoft.com/office/drawing/2014/main" id="{D09E9164-08A8-48DC-B883-B68246CDB911}"/>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391190</xdr:rowOff>
    </xdr:from>
    <xdr:to>
      <xdr:col>5</xdr:col>
      <xdr:colOff>628650</xdr:colOff>
      <xdr:row>58</xdr:row>
      <xdr:rowOff>221042</xdr:rowOff>
    </xdr:to>
    <xdr:sp macro="" textlink="">
      <xdr:nvSpPr>
        <xdr:cNvPr id="300053" name="Text Box 21" hidden="1">
          <a:extLst>
            <a:ext uri="{FF2B5EF4-FFF2-40B4-BE49-F238E27FC236}">
              <a16:creationId xmlns:a16="http://schemas.microsoft.com/office/drawing/2014/main" id="{910FD0F4-B044-4697-9A2E-FD752B047B1C}"/>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65318</xdr:rowOff>
    </xdr:from>
    <xdr:to>
      <xdr:col>5</xdr:col>
      <xdr:colOff>628650</xdr:colOff>
      <xdr:row>60</xdr:row>
      <xdr:rowOff>135587</xdr:rowOff>
    </xdr:to>
    <xdr:sp macro="" textlink="">
      <xdr:nvSpPr>
        <xdr:cNvPr id="300052" name="Text Box 20" hidden="1">
          <a:extLst>
            <a:ext uri="{FF2B5EF4-FFF2-40B4-BE49-F238E27FC236}">
              <a16:creationId xmlns:a16="http://schemas.microsoft.com/office/drawing/2014/main" id="{8CE655BC-37CA-4BC1-B7CF-9DAD51916C2B}"/>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249760</xdr:rowOff>
    </xdr:from>
    <xdr:to>
      <xdr:col>5</xdr:col>
      <xdr:colOff>628650</xdr:colOff>
      <xdr:row>59</xdr:row>
      <xdr:rowOff>164686</xdr:rowOff>
    </xdr:to>
    <xdr:sp macro="" textlink="">
      <xdr:nvSpPr>
        <xdr:cNvPr id="300051" name="Text Box 19" hidden="1">
          <a:extLst>
            <a:ext uri="{FF2B5EF4-FFF2-40B4-BE49-F238E27FC236}">
              <a16:creationId xmlns:a16="http://schemas.microsoft.com/office/drawing/2014/main" id="{2DFAC3E4-776B-4734-85E9-FC066C7CB977}"/>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35992</xdr:rowOff>
    </xdr:from>
    <xdr:to>
      <xdr:col>5</xdr:col>
      <xdr:colOff>628650</xdr:colOff>
      <xdr:row>62</xdr:row>
      <xdr:rowOff>160150</xdr:rowOff>
    </xdr:to>
    <xdr:sp macro="" textlink="">
      <xdr:nvSpPr>
        <xdr:cNvPr id="300050" name="Text Box 18" hidden="1">
          <a:extLst>
            <a:ext uri="{FF2B5EF4-FFF2-40B4-BE49-F238E27FC236}">
              <a16:creationId xmlns:a16="http://schemas.microsoft.com/office/drawing/2014/main" id="{904FF285-2411-4880-B11C-2955993462F1}"/>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283188</xdr:rowOff>
    </xdr:from>
    <xdr:to>
      <xdr:col>5</xdr:col>
      <xdr:colOff>628650</xdr:colOff>
      <xdr:row>61</xdr:row>
      <xdr:rowOff>155314</xdr:rowOff>
    </xdr:to>
    <xdr:sp macro="" textlink="">
      <xdr:nvSpPr>
        <xdr:cNvPr id="300049" name="Text Box 17" hidden="1">
          <a:extLst>
            <a:ext uri="{FF2B5EF4-FFF2-40B4-BE49-F238E27FC236}">
              <a16:creationId xmlns:a16="http://schemas.microsoft.com/office/drawing/2014/main" id="{983D0704-DFE2-45A8-A738-6650A7CAEA5B}"/>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142099</xdr:rowOff>
    </xdr:from>
    <xdr:to>
      <xdr:col>5</xdr:col>
      <xdr:colOff>628650</xdr:colOff>
      <xdr:row>80</xdr:row>
      <xdr:rowOff>142234</xdr:rowOff>
    </xdr:to>
    <xdr:sp macro="" textlink="">
      <xdr:nvSpPr>
        <xdr:cNvPr id="300048" name="Text Box 16" hidden="1">
          <a:extLst>
            <a:ext uri="{FF2B5EF4-FFF2-40B4-BE49-F238E27FC236}">
              <a16:creationId xmlns:a16="http://schemas.microsoft.com/office/drawing/2014/main" id="{EFC548D7-8800-42C2-A53C-3CB13A2CFA1D}"/>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75</xdr:row>
      <xdr:rowOff>152802</xdr:rowOff>
    </xdr:from>
    <xdr:to>
      <xdr:col>5</xdr:col>
      <xdr:colOff>628650</xdr:colOff>
      <xdr:row>79</xdr:row>
      <xdr:rowOff>151759</xdr:rowOff>
    </xdr:to>
    <xdr:sp macro="" textlink="">
      <xdr:nvSpPr>
        <xdr:cNvPr id="300047" name="Text Box 15" hidden="1">
          <a:extLst>
            <a:ext uri="{FF2B5EF4-FFF2-40B4-BE49-F238E27FC236}">
              <a16:creationId xmlns:a16="http://schemas.microsoft.com/office/drawing/2014/main" id="{5C87EFF0-85BD-4421-98EC-90C0F2D62D79}"/>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97566</xdr:rowOff>
    </xdr:from>
    <xdr:to>
      <xdr:col>5</xdr:col>
      <xdr:colOff>628650</xdr:colOff>
      <xdr:row>81</xdr:row>
      <xdr:rowOff>115475</xdr:rowOff>
    </xdr:to>
    <xdr:sp macro="" textlink="">
      <xdr:nvSpPr>
        <xdr:cNvPr id="300046" name="Text Box 14" hidden="1">
          <a:extLst>
            <a:ext uri="{FF2B5EF4-FFF2-40B4-BE49-F238E27FC236}">
              <a16:creationId xmlns:a16="http://schemas.microsoft.com/office/drawing/2014/main" id="{20349603-CCD6-401E-95C1-1635ABF1AF15}"/>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122556</xdr:rowOff>
    </xdr:from>
    <xdr:to>
      <xdr:col>5</xdr:col>
      <xdr:colOff>628650</xdr:colOff>
      <xdr:row>80</xdr:row>
      <xdr:rowOff>333741</xdr:rowOff>
    </xdr:to>
    <xdr:sp macro="" textlink="">
      <xdr:nvSpPr>
        <xdr:cNvPr id="300045" name="Text Box 13" hidden="1">
          <a:extLst>
            <a:ext uri="{FF2B5EF4-FFF2-40B4-BE49-F238E27FC236}">
              <a16:creationId xmlns:a16="http://schemas.microsoft.com/office/drawing/2014/main" id="{C032CFE3-F78F-42C9-8A83-483E0616EE49}"/>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76353</xdr:rowOff>
    </xdr:from>
    <xdr:to>
      <xdr:col>5</xdr:col>
      <xdr:colOff>628650</xdr:colOff>
      <xdr:row>83</xdr:row>
      <xdr:rowOff>94728</xdr:rowOff>
    </xdr:to>
    <xdr:sp macro="" textlink="">
      <xdr:nvSpPr>
        <xdr:cNvPr id="300044" name="Text Box 12" hidden="1">
          <a:extLst>
            <a:ext uri="{FF2B5EF4-FFF2-40B4-BE49-F238E27FC236}">
              <a16:creationId xmlns:a16="http://schemas.microsoft.com/office/drawing/2014/main" id="{AB393682-27BA-42EB-823A-00D1C5E8FA49}"/>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94610</xdr:rowOff>
    </xdr:from>
    <xdr:to>
      <xdr:col>5</xdr:col>
      <xdr:colOff>628650</xdr:colOff>
      <xdr:row>82</xdr:row>
      <xdr:rowOff>124096</xdr:rowOff>
    </xdr:to>
    <xdr:sp macro="" textlink="">
      <xdr:nvSpPr>
        <xdr:cNvPr id="300043" name="Text Box 11" hidden="1">
          <a:extLst>
            <a:ext uri="{FF2B5EF4-FFF2-40B4-BE49-F238E27FC236}">
              <a16:creationId xmlns:a16="http://schemas.microsoft.com/office/drawing/2014/main" id="{67AC52D4-0614-4FF4-BDB7-7F0555CE6CFA}"/>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76581</xdr:rowOff>
    </xdr:from>
    <xdr:to>
      <xdr:col>5</xdr:col>
      <xdr:colOff>628650</xdr:colOff>
      <xdr:row>85</xdr:row>
      <xdr:rowOff>87585</xdr:rowOff>
    </xdr:to>
    <xdr:sp macro="" textlink="">
      <xdr:nvSpPr>
        <xdr:cNvPr id="300042" name="Text Box 10" hidden="1">
          <a:extLst>
            <a:ext uri="{FF2B5EF4-FFF2-40B4-BE49-F238E27FC236}">
              <a16:creationId xmlns:a16="http://schemas.microsoft.com/office/drawing/2014/main" id="{9608D9C4-D502-43F4-982E-ACF297B239BD}"/>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276590</xdr:rowOff>
    </xdr:from>
    <xdr:to>
      <xdr:col>5</xdr:col>
      <xdr:colOff>628650</xdr:colOff>
      <xdr:row>84</xdr:row>
      <xdr:rowOff>82822</xdr:rowOff>
    </xdr:to>
    <xdr:sp macro="" textlink="">
      <xdr:nvSpPr>
        <xdr:cNvPr id="300041" name="Text Box 9" hidden="1">
          <a:extLst>
            <a:ext uri="{FF2B5EF4-FFF2-40B4-BE49-F238E27FC236}">
              <a16:creationId xmlns:a16="http://schemas.microsoft.com/office/drawing/2014/main" id="{B67385A1-0DF2-45E3-9CC1-93E7B4E4F974}"/>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103</xdr:row>
      <xdr:rowOff>59182</xdr:rowOff>
    </xdr:from>
    <xdr:to>
      <xdr:col>5</xdr:col>
      <xdr:colOff>628650</xdr:colOff>
      <xdr:row>108</xdr:row>
      <xdr:rowOff>262</xdr:rowOff>
    </xdr:to>
    <xdr:sp macro="" textlink="">
      <xdr:nvSpPr>
        <xdr:cNvPr id="300040" name="Text Box 8" hidden="1">
          <a:extLst>
            <a:ext uri="{FF2B5EF4-FFF2-40B4-BE49-F238E27FC236}">
              <a16:creationId xmlns:a16="http://schemas.microsoft.com/office/drawing/2014/main" id="{F4381B5D-8E63-4203-A6CE-99AE7DC92C9B}"/>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102</xdr:row>
      <xdr:rowOff>64329</xdr:rowOff>
    </xdr:from>
    <xdr:to>
      <xdr:col>5</xdr:col>
      <xdr:colOff>628650</xdr:colOff>
      <xdr:row>107</xdr:row>
      <xdr:rowOff>2906</xdr:rowOff>
    </xdr:to>
    <xdr:sp macro="" textlink="">
      <xdr:nvSpPr>
        <xdr:cNvPr id="300039" name="Text Box 7" hidden="1">
          <a:extLst>
            <a:ext uri="{FF2B5EF4-FFF2-40B4-BE49-F238E27FC236}">
              <a16:creationId xmlns:a16="http://schemas.microsoft.com/office/drawing/2014/main" id="{391FCC8D-4A91-4315-ACE6-BA5D10D2E5C3}"/>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93078</xdr:rowOff>
    </xdr:from>
    <xdr:to>
      <xdr:col>5</xdr:col>
      <xdr:colOff>628650</xdr:colOff>
      <xdr:row>109</xdr:row>
      <xdr:rowOff>162048</xdr:rowOff>
    </xdr:to>
    <xdr:sp macro="" textlink="">
      <xdr:nvSpPr>
        <xdr:cNvPr id="300038" name="Text Box 6" hidden="1">
          <a:extLst>
            <a:ext uri="{FF2B5EF4-FFF2-40B4-BE49-F238E27FC236}">
              <a16:creationId xmlns:a16="http://schemas.microsoft.com/office/drawing/2014/main" id="{6B6CB448-5BFA-40B1-8232-A7ADD37956DA}"/>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47046</xdr:rowOff>
    </xdr:from>
    <xdr:to>
      <xdr:col>5</xdr:col>
      <xdr:colOff>628650</xdr:colOff>
      <xdr:row>108</xdr:row>
      <xdr:rowOff>130764</xdr:rowOff>
    </xdr:to>
    <xdr:sp macro="" textlink="">
      <xdr:nvSpPr>
        <xdr:cNvPr id="300037" name="Text Box 5" hidden="1">
          <a:extLst>
            <a:ext uri="{FF2B5EF4-FFF2-40B4-BE49-F238E27FC236}">
              <a16:creationId xmlns:a16="http://schemas.microsoft.com/office/drawing/2014/main" id="{22373A8D-FB45-4FF1-9AC6-477B184EE4DF}"/>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82954</xdr:rowOff>
    </xdr:from>
    <xdr:to>
      <xdr:col>5</xdr:col>
      <xdr:colOff>628650</xdr:colOff>
      <xdr:row>111</xdr:row>
      <xdr:rowOff>56452</xdr:rowOff>
    </xdr:to>
    <xdr:sp macro="" textlink="">
      <xdr:nvSpPr>
        <xdr:cNvPr id="300036" name="Text Box 4" hidden="1">
          <a:extLst>
            <a:ext uri="{FF2B5EF4-FFF2-40B4-BE49-F238E27FC236}">
              <a16:creationId xmlns:a16="http://schemas.microsoft.com/office/drawing/2014/main" id="{43C31BDD-7946-42D7-80C1-5F30CEE98BCD}"/>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104948</xdr:rowOff>
    </xdr:from>
    <xdr:to>
      <xdr:col>5</xdr:col>
      <xdr:colOff>628650</xdr:colOff>
      <xdr:row>110</xdr:row>
      <xdr:rowOff>39785</xdr:rowOff>
    </xdr:to>
    <xdr:sp macro="" textlink="">
      <xdr:nvSpPr>
        <xdr:cNvPr id="300035" name="Text Box 3" hidden="1">
          <a:extLst>
            <a:ext uri="{FF2B5EF4-FFF2-40B4-BE49-F238E27FC236}">
              <a16:creationId xmlns:a16="http://schemas.microsoft.com/office/drawing/2014/main" id="{CEAF0B29-BA76-4B9C-A63B-58662ABF3457}"/>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85990</xdr:rowOff>
    </xdr:from>
    <xdr:to>
      <xdr:col>5</xdr:col>
      <xdr:colOff>628650</xdr:colOff>
      <xdr:row>113</xdr:row>
      <xdr:rowOff>58370</xdr:rowOff>
    </xdr:to>
    <xdr:sp macro="" textlink="">
      <xdr:nvSpPr>
        <xdr:cNvPr id="300034" name="Text Box 2" hidden="1">
          <a:extLst>
            <a:ext uri="{FF2B5EF4-FFF2-40B4-BE49-F238E27FC236}">
              <a16:creationId xmlns:a16="http://schemas.microsoft.com/office/drawing/2014/main" id="{4736866A-A446-4717-A69A-FA0E4EA2A7EE}"/>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93600</xdr:rowOff>
    </xdr:from>
    <xdr:to>
      <xdr:col>5</xdr:col>
      <xdr:colOff>628650</xdr:colOff>
      <xdr:row>112</xdr:row>
      <xdr:rowOff>57576</xdr:rowOff>
    </xdr:to>
    <xdr:sp macro="" textlink="">
      <xdr:nvSpPr>
        <xdr:cNvPr id="300033" name="Text Box 1" hidden="1">
          <a:extLst>
            <a:ext uri="{FF2B5EF4-FFF2-40B4-BE49-F238E27FC236}">
              <a16:creationId xmlns:a16="http://schemas.microsoft.com/office/drawing/2014/main" id="{CD4BD002-5CEA-4DA3-8FEF-438D7AD8A6B6}"/>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04" name="Text Box 72" hidden="1">
          <a:extLst>
            <a:ext uri="{FF2B5EF4-FFF2-40B4-BE49-F238E27FC236}">
              <a16:creationId xmlns:a16="http://schemas.microsoft.com/office/drawing/2014/main" id="{0B5F090E-F772-4990-AFE9-C2ADD1C767C7}"/>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47022</xdr:rowOff>
    </xdr:from>
    <xdr:to>
      <xdr:col>5</xdr:col>
      <xdr:colOff>609600</xdr:colOff>
      <xdr:row>236</xdr:row>
      <xdr:rowOff>54165</xdr:rowOff>
    </xdr:to>
    <xdr:sp macro="" textlink="">
      <xdr:nvSpPr>
        <xdr:cNvPr id="300103" name="Text Box 71" hidden="1">
          <a:extLst>
            <a:ext uri="{FF2B5EF4-FFF2-40B4-BE49-F238E27FC236}">
              <a16:creationId xmlns:a16="http://schemas.microsoft.com/office/drawing/2014/main" id="{89AF8C66-5462-40B4-BEF8-20C2050FF369}"/>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20444</xdr:rowOff>
    </xdr:from>
    <xdr:to>
      <xdr:col>5</xdr:col>
      <xdr:colOff>609600</xdr:colOff>
      <xdr:row>235</xdr:row>
      <xdr:rowOff>143619</xdr:rowOff>
    </xdr:to>
    <xdr:sp macro="" textlink="">
      <xdr:nvSpPr>
        <xdr:cNvPr id="300102" name="Text Box 70" hidden="1">
          <a:extLst>
            <a:ext uri="{FF2B5EF4-FFF2-40B4-BE49-F238E27FC236}">
              <a16:creationId xmlns:a16="http://schemas.microsoft.com/office/drawing/2014/main" id="{F72AFC20-E7B5-40FE-A2D4-DF190CEB456A}"/>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164255</xdr:rowOff>
    </xdr:from>
    <xdr:to>
      <xdr:col>5</xdr:col>
      <xdr:colOff>609600</xdr:colOff>
      <xdr:row>237</xdr:row>
      <xdr:rowOff>54165</xdr:rowOff>
    </xdr:to>
    <xdr:sp macro="" textlink="">
      <xdr:nvSpPr>
        <xdr:cNvPr id="300101" name="Text Box 69" hidden="1">
          <a:extLst>
            <a:ext uri="{FF2B5EF4-FFF2-40B4-BE49-F238E27FC236}">
              <a16:creationId xmlns:a16="http://schemas.microsoft.com/office/drawing/2014/main" id="{45DF8012-7DA8-4A2C-9147-B15614AA0F0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164255</xdr:rowOff>
    </xdr:from>
    <xdr:to>
      <xdr:col>5</xdr:col>
      <xdr:colOff>609600</xdr:colOff>
      <xdr:row>224</xdr:row>
      <xdr:rowOff>164255</xdr:rowOff>
    </xdr:to>
    <xdr:sp macro="" textlink="">
      <xdr:nvSpPr>
        <xdr:cNvPr id="300100" name="Text Box 68" hidden="1">
          <a:extLst>
            <a:ext uri="{FF2B5EF4-FFF2-40B4-BE49-F238E27FC236}">
              <a16:creationId xmlns:a16="http://schemas.microsoft.com/office/drawing/2014/main" id="{134FABD4-10C9-496E-B4FD-ED5521389170}"/>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161874</xdr:rowOff>
    </xdr:from>
    <xdr:to>
      <xdr:col>5</xdr:col>
      <xdr:colOff>609600</xdr:colOff>
      <xdr:row>201</xdr:row>
      <xdr:rowOff>143619</xdr:rowOff>
    </xdr:to>
    <xdr:sp macro="" textlink="">
      <xdr:nvSpPr>
        <xdr:cNvPr id="300099" name="Text Box 67" hidden="1">
          <a:extLst>
            <a:ext uri="{FF2B5EF4-FFF2-40B4-BE49-F238E27FC236}">
              <a16:creationId xmlns:a16="http://schemas.microsoft.com/office/drawing/2014/main" id="{0ED48BC4-0495-47F6-8E2B-B46B9029C726}"/>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17028</xdr:rowOff>
    </xdr:from>
    <xdr:to>
      <xdr:col>5</xdr:col>
      <xdr:colOff>609600</xdr:colOff>
      <xdr:row>203</xdr:row>
      <xdr:rowOff>1395</xdr:rowOff>
    </xdr:to>
    <xdr:sp macro="" textlink="">
      <xdr:nvSpPr>
        <xdr:cNvPr id="300098" name="Text Box 66" hidden="1">
          <a:extLst>
            <a:ext uri="{FF2B5EF4-FFF2-40B4-BE49-F238E27FC236}">
              <a16:creationId xmlns:a16="http://schemas.microsoft.com/office/drawing/2014/main" id="{8FA31345-BCF0-4B85-8671-15E391750CCC}"/>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11474</xdr:rowOff>
    </xdr:from>
    <xdr:to>
      <xdr:col>5</xdr:col>
      <xdr:colOff>609600</xdr:colOff>
      <xdr:row>204</xdr:row>
      <xdr:rowOff>54165</xdr:rowOff>
    </xdr:to>
    <xdr:sp macro="" textlink="">
      <xdr:nvSpPr>
        <xdr:cNvPr id="300097" name="Text Box 65" hidden="1">
          <a:extLst>
            <a:ext uri="{FF2B5EF4-FFF2-40B4-BE49-F238E27FC236}">
              <a16:creationId xmlns:a16="http://schemas.microsoft.com/office/drawing/2014/main" id="{8F698467-02C2-4527-BA18-6D30498FCA44}"/>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164256</xdr:rowOff>
    </xdr:from>
    <xdr:to>
      <xdr:col>5</xdr:col>
      <xdr:colOff>609600</xdr:colOff>
      <xdr:row>211</xdr:row>
      <xdr:rowOff>20444</xdr:rowOff>
    </xdr:to>
    <xdr:sp macro="" textlink="">
      <xdr:nvSpPr>
        <xdr:cNvPr id="300096" name="Text Box 64" hidden="1">
          <a:extLst>
            <a:ext uri="{FF2B5EF4-FFF2-40B4-BE49-F238E27FC236}">
              <a16:creationId xmlns:a16="http://schemas.microsoft.com/office/drawing/2014/main" id="{1E8CC488-45A7-4000-A729-622F8B63155B}"/>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95" name="Text Box 63" hidden="1">
          <a:extLst>
            <a:ext uri="{FF2B5EF4-FFF2-40B4-BE49-F238E27FC236}">
              <a16:creationId xmlns:a16="http://schemas.microsoft.com/office/drawing/2014/main" id="{CC5A3910-AA8E-492E-9081-94BBEF8369FA}"/>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160078</xdr:rowOff>
    </xdr:from>
    <xdr:to>
      <xdr:col>5</xdr:col>
      <xdr:colOff>628650</xdr:colOff>
      <xdr:row>56</xdr:row>
      <xdr:rowOff>334872</xdr:rowOff>
    </xdr:to>
    <xdr:sp macro="" textlink="">
      <xdr:nvSpPr>
        <xdr:cNvPr id="300094" name="Text Box 62" hidden="1">
          <a:extLst>
            <a:ext uri="{FF2B5EF4-FFF2-40B4-BE49-F238E27FC236}">
              <a16:creationId xmlns:a16="http://schemas.microsoft.com/office/drawing/2014/main" id="{0BA7CA8F-9D2C-481A-BB12-0DF9FE15AB64}"/>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163753</xdr:rowOff>
    </xdr:from>
    <xdr:to>
      <xdr:col>5</xdr:col>
      <xdr:colOff>628650</xdr:colOff>
      <xdr:row>56</xdr:row>
      <xdr:rowOff>19226</xdr:rowOff>
    </xdr:to>
    <xdr:sp macro="" textlink="">
      <xdr:nvSpPr>
        <xdr:cNvPr id="300093" name="Text Box 61" hidden="1">
          <a:extLst>
            <a:ext uri="{FF2B5EF4-FFF2-40B4-BE49-F238E27FC236}">
              <a16:creationId xmlns:a16="http://schemas.microsoft.com/office/drawing/2014/main" id="{2F630881-EE41-4D97-BAF3-14534000091A}"/>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35288</xdr:rowOff>
    </xdr:from>
    <xdr:to>
      <xdr:col>5</xdr:col>
      <xdr:colOff>628650</xdr:colOff>
      <xdr:row>57</xdr:row>
      <xdr:rowOff>226181</xdr:rowOff>
    </xdr:to>
    <xdr:sp macro="" textlink="">
      <xdr:nvSpPr>
        <xdr:cNvPr id="300092" name="Text Box 60" hidden="1">
          <a:extLst>
            <a:ext uri="{FF2B5EF4-FFF2-40B4-BE49-F238E27FC236}">
              <a16:creationId xmlns:a16="http://schemas.microsoft.com/office/drawing/2014/main" id="{4694531C-B886-409E-BE6E-B00A45214DA2}"/>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57</xdr:row>
      <xdr:rowOff>39281</xdr:rowOff>
    </xdr:to>
    <xdr:sp macro="" textlink="">
      <xdr:nvSpPr>
        <xdr:cNvPr id="300091" name="Text Box 59" hidden="1">
          <a:extLst>
            <a:ext uri="{FF2B5EF4-FFF2-40B4-BE49-F238E27FC236}">
              <a16:creationId xmlns:a16="http://schemas.microsoft.com/office/drawing/2014/main" id="{54B861E1-588E-4EB8-AD3D-F4E0615BA00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58649</xdr:rowOff>
    </xdr:from>
    <xdr:to>
      <xdr:col>5</xdr:col>
      <xdr:colOff>628650</xdr:colOff>
      <xdr:row>59</xdr:row>
      <xdr:rowOff>2548</xdr:rowOff>
    </xdr:to>
    <xdr:sp macro="" textlink="">
      <xdr:nvSpPr>
        <xdr:cNvPr id="300090" name="Text Box 58" hidden="1">
          <a:extLst>
            <a:ext uri="{FF2B5EF4-FFF2-40B4-BE49-F238E27FC236}">
              <a16:creationId xmlns:a16="http://schemas.microsoft.com/office/drawing/2014/main" id="{57441789-8374-4728-AE65-7057A4FAAE05}"/>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391190</xdr:rowOff>
    </xdr:from>
    <xdr:to>
      <xdr:col>5</xdr:col>
      <xdr:colOff>628650</xdr:colOff>
      <xdr:row>58</xdr:row>
      <xdr:rowOff>221042</xdr:rowOff>
    </xdr:to>
    <xdr:sp macro="" textlink="">
      <xdr:nvSpPr>
        <xdr:cNvPr id="300089" name="Text Box 57" hidden="1">
          <a:extLst>
            <a:ext uri="{FF2B5EF4-FFF2-40B4-BE49-F238E27FC236}">
              <a16:creationId xmlns:a16="http://schemas.microsoft.com/office/drawing/2014/main" id="{D2E66206-BC2B-479D-908B-4FED8BDC9CC7}"/>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65318</xdr:rowOff>
    </xdr:from>
    <xdr:to>
      <xdr:col>5</xdr:col>
      <xdr:colOff>628650</xdr:colOff>
      <xdr:row>60</xdr:row>
      <xdr:rowOff>135587</xdr:rowOff>
    </xdr:to>
    <xdr:sp macro="" textlink="">
      <xdr:nvSpPr>
        <xdr:cNvPr id="300088" name="Text Box 56" hidden="1">
          <a:extLst>
            <a:ext uri="{FF2B5EF4-FFF2-40B4-BE49-F238E27FC236}">
              <a16:creationId xmlns:a16="http://schemas.microsoft.com/office/drawing/2014/main" id="{B9F49866-69F1-4737-BC3C-C861A28096A8}"/>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249760</xdr:rowOff>
    </xdr:from>
    <xdr:to>
      <xdr:col>5</xdr:col>
      <xdr:colOff>628650</xdr:colOff>
      <xdr:row>59</xdr:row>
      <xdr:rowOff>164686</xdr:rowOff>
    </xdr:to>
    <xdr:sp macro="" textlink="">
      <xdr:nvSpPr>
        <xdr:cNvPr id="300087" name="Text Box 55" hidden="1">
          <a:extLst>
            <a:ext uri="{FF2B5EF4-FFF2-40B4-BE49-F238E27FC236}">
              <a16:creationId xmlns:a16="http://schemas.microsoft.com/office/drawing/2014/main" id="{228B0179-8685-4538-AC16-36CBAB9B368C}"/>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35992</xdr:rowOff>
    </xdr:from>
    <xdr:to>
      <xdr:col>5</xdr:col>
      <xdr:colOff>628650</xdr:colOff>
      <xdr:row>62</xdr:row>
      <xdr:rowOff>160150</xdr:rowOff>
    </xdr:to>
    <xdr:sp macro="" textlink="">
      <xdr:nvSpPr>
        <xdr:cNvPr id="300086" name="Text Box 54" hidden="1">
          <a:extLst>
            <a:ext uri="{FF2B5EF4-FFF2-40B4-BE49-F238E27FC236}">
              <a16:creationId xmlns:a16="http://schemas.microsoft.com/office/drawing/2014/main" id="{C63403D3-5E9E-45BF-94F1-2B1A325E02FC}"/>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283188</xdr:rowOff>
    </xdr:from>
    <xdr:to>
      <xdr:col>5</xdr:col>
      <xdr:colOff>628650</xdr:colOff>
      <xdr:row>61</xdr:row>
      <xdr:rowOff>155314</xdr:rowOff>
    </xdr:to>
    <xdr:sp macro="" textlink="">
      <xdr:nvSpPr>
        <xdr:cNvPr id="300085" name="Text Box 53" hidden="1">
          <a:extLst>
            <a:ext uri="{FF2B5EF4-FFF2-40B4-BE49-F238E27FC236}">
              <a16:creationId xmlns:a16="http://schemas.microsoft.com/office/drawing/2014/main" id="{2EB7743A-F8AE-4E72-8375-4E568B25D36E}"/>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142099</xdr:rowOff>
    </xdr:from>
    <xdr:to>
      <xdr:col>5</xdr:col>
      <xdr:colOff>628650</xdr:colOff>
      <xdr:row>80</xdr:row>
      <xdr:rowOff>142234</xdr:rowOff>
    </xdr:to>
    <xdr:sp macro="" textlink="">
      <xdr:nvSpPr>
        <xdr:cNvPr id="300084" name="Text Box 52" hidden="1">
          <a:extLst>
            <a:ext uri="{FF2B5EF4-FFF2-40B4-BE49-F238E27FC236}">
              <a16:creationId xmlns:a16="http://schemas.microsoft.com/office/drawing/2014/main" id="{C51A4BDA-4F21-4A35-B3D6-7C4E8A7FF0E5}"/>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75</xdr:row>
      <xdr:rowOff>152802</xdr:rowOff>
    </xdr:from>
    <xdr:to>
      <xdr:col>5</xdr:col>
      <xdr:colOff>628650</xdr:colOff>
      <xdr:row>79</xdr:row>
      <xdr:rowOff>151759</xdr:rowOff>
    </xdr:to>
    <xdr:sp macro="" textlink="">
      <xdr:nvSpPr>
        <xdr:cNvPr id="300083" name="Text Box 51" hidden="1">
          <a:extLst>
            <a:ext uri="{FF2B5EF4-FFF2-40B4-BE49-F238E27FC236}">
              <a16:creationId xmlns:a16="http://schemas.microsoft.com/office/drawing/2014/main" id="{B1F5BD9D-26A2-4E0B-AA0B-EB74DC30D470}"/>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97566</xdr:rowOff>
    </xdr:from>
    <xdr:to>
      <xdr:col>5</xdr:col>
      <xdr:colOff>628650</xdr:colOff>
      <xdr:row>81</xdr:row>
      <xdr:rowOff>115475</xdr:rowOff>
    </xdr:to>
    <xdr:sp macro="" textlink="">
      <xdr:nvSpPr>
        <xdr:cNvPr id="300082" name="Text Box 50" hidden="1">
          <a:extLst>
            <a:ext uri="{FF2B5EF4-FFF2-40B4-BE49-F238E27FC236}">
              <a16:creationId xmlns:a16="http://schemas.microsoft.com/office/drawing/2014/main" id="{05B30AE9-70BE-4C80-8CA8-12B27F590741}"/>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122556</xdr:rowOff>
    </xdr:from>
    <xdr:to>
      <xdr:col>5</xdr:col>
      <xdr:colOff>628650</xdr:colOff>
      <xdr:row>80</xdr:row>
      <xdr:rowOff>333741</xdr:rowOff>
    </xdr:to>
    <xdr:sp macro="" textlink="">
      <xdr:nvSpPr>
        <xdr:cNvPr id="300081" name="Text Box 49" hidden="1">
          <a:extLst>
            <a:ext uri="{FF2B5EF4-FFF2-40B4-BE49-F238E27FC236}">
              <a16:creationId xmlns:a16="http://schemas.microsoft.com/office/drawing/2014/main" id="{BAA25053-C368-48D2-9FF8-AE7FD46870FE}"/>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76353</xdr:rowOff>
    </xdr:from>
    <xdr:to>
      <xdr:col>5</xdr:col>
      <xdr:colOff>628650</xdr:colOff>
      <xdr:row>83</xdr:row>
      <xdr:rowOff>94728</xdr:rowOff>
    </xdr:to>
    <xdr:sp macro="" textlink="">
      <xdr:nvSpPr>
        <xdr:cNvPr id="300080" name="Text Box 48" hidden="1">
          <a:extLst>
            <a:ext uri="{FF2B5EF4-FFF2-40B4-BE49-F238E27FC236}">
              <a16:creationId xmlns:a16="http://schemas.microsoft.com/office/drawing/2014/main" id="{8B9B018E-4265-4FE4-A002-161666D26455}"/>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94610</xdr:rowOff>
    </xdr:from>
    <xdr:to>
      <xdr:col>5</xdr:col>
      <xdr:colOff>628650</xdr:colOff>
      <xdr:row>82</xdr:row>
      <xdr:rowOff>124096</xdr:rowOff>
    </xdr:to>
    <xdr:sp macro="" textlink="">
      <xdr:nvSpPr>
        <xdr:cNvPr id="300079" name="Text Box 47" hidden="1">
          <a:extLst>
            <a:ext uri="{FF2B5EF4-FFF2-40B4-BE49-F238E27FC236}">
              <a16:creationId xmlns:a16="http://schemas.microsoft.com/office/drawing/2014/main" id="{D1C2A618-EB2D-4D38-B3ED-BAE72003FF25}"/>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76581</xdr:rowOff>
    </xdr:from>
    <xdr:to>
      <xdr:col>5</xdr:col>
      <xdr:colOff>628650</xdr:colOff>
      <xdr:row>85</xdr:row>
      <xdr:rowOff>87585</xdr:rowOff>
    </xdr:to>
    <xdr:sp macro="" textlink="">
      <xdr:nvSpPr>
        <xdr:cNvPr id="300078" name="Text Box 46" hidden="1">
          <a:extLst>
            <a:ext uri="{FF2B5EF4-FFF2-40B4-BE49-F238E27FC236}">
              <a16:creationId xmlns:a16="http://schemas.microsoft.com/office/drawing/2014/main" id="{7EC4670D-1BFC-4431-A51C-BFAB6608E617}"/>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276590</xdr:rowOff>
    </xdr:from>
    <xdr:to>
      <xdr:col>5</xdr:col>
      <xdr:colOff>628650</xdr:colOff>
      <xdr:row>84</xdr:row>
      <xdr:rowOff>82822</xdr:rowOff>
    </xdr:to>
    <xdr:sp macro="" textlink="">
      <xdr:nvSpPr>
        <xdr:cNvPr id="300077" name="Text Box 45" hidden="1">
          <a:extLst>
            <a:ext uri="{FF2B5EF4-FFF2-40B4-BE49-F238E27FC236}">
              <a16:creationId xmlns:a16="http://schemas.microsoft.com/office/drawing/2014/main" id="{35E81BB0-F6C1-4A1D-9544-853FFFE20FCA}"/>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103</xdr:row>
      <xdr:rowOff>59182</xdr:rowOff>
    </xdr:from>
    <xdr:to>
      <xdr:col>5</xdr:col>
      <xdr:colOff>628650</xdr:colOff>
      <xdr:row>108</xdr:row>
      <xdr:rowOff>262</xdr:rowOff>
    </xdr:to>
    <xdr:sp macro="" textlink="">
      <xdr:nvSpPr>
        <xdr:cNvPr id="300076" name="Text Box 44" hidden="1">
          <a:extLst>
            <a:ext uri="{FF2B5EF4-FFF2-40B4-BE49-F238E27FC236}">
              <a16:creationId xmlns:a16="http://schemas.microsoft.com/office/drawing/2014/main" id="{7D96E04B-DB01-4037-96D6-8077271B4026}"/>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102</xdr:row>
      <xdr:rowOff>64329</xdr:rowOff>
    </xdr:from>
    <xdr:to>
      <xdr:col>5</xdr:col>
      <xdr:colOff>628650</xdr:colOff>
      <xdr:row>107</xdr:row>
      <xdr:rowOff>2906</xdr:rowOff>
    </xdr:to>
    <xdr:sp macro="" textlink="">
      <xdr:nvSpPr>
        <xdr:cNvPr id="300075" name="Text Box 43" hidden="1">
          <a:extLst>
            <a:ext uri="{FF2B5EF4-FFF2-40B4-BE49-F238E27FC236}">
              <a16:creationId xmlns:a16="http://schemas.microsoft.com/office/drawing/2014/main" id="{D700D34C-E1AE-4FD4-A31D-3986A9277779}"/>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93078</xdr:rowOff>
    </xdr:from>
    <xdr:to>
      <xdr:col>5</xdr:col>
      <xdr:colOff>628650</xdr:colOff>
      <xdr:row>109</xdr:row>
      <xdr:rowOff>162048</xdr:rowOff>
    </xdr:to>
    <xdr:sp macro="" textlink="">
      <xdr:nvSpPr>
        <xdr:cNvPr id="300074" name="Text Box 42" hidden="1">
          <a:extLst>
            <a:ext uri="{FF2B5EF4-FFF2-40B4-BE49-F238E27FC236}">
              <a16:creationId xmlns:a16="http://schemas.microsoft.com/office/drawing/2014/main" id="{C26BD84E-3B54-4DAA-B28E-88C530CBA82B}"/>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47046</xdr:rowOff>
    </xdr:from>
    <xdr:to>
      <xdr:col>5</xdr:col>
      <xdr:colOff>628650</xdr:colOff>
      <xdr:row>108</xdr:row>
      <xdr:rowOff>130764</xdr:rowOff>
    </xdr:to>
    <xdr:sp macro="" textlink="">
      <xdr:nvSpPr>
        <xdr:cNvPr id="300073" name="Text Box 41" hidden="1">
          <a:extLst>
            <a:ext uri="{FF2B5EF4-FFF2-40B4-BE49-F238E27FC236}">
              <a16:creationId xmlns:a16="http://schemas.microsoft.com/office/drawing/2014/main" id="{F3A64A61-EBC3-44CF-819C-CF1C7B9758A7}"/>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82954</xdr:rowOff>
    </xdr:from>
    <xdr:to>
      <xdr:col>5</xdr:col>
      <xdr:colOff>628650</xdr:colOff>
      <xdr:row>111</xdr:row>
      <xdr:rowOff>56452</xdr:rowOff>
    </xdr:to>
    <xdr:sp macro="" textlink="">
      <xdr:nvSpPr>
        <xdr:cNvPr id="300072" name="Text Box 40" hidden="1">
          <a:extLst>
            <a:ext uri="{FF2B5EF4-FFF2-40B4-BE49-F238E27FC236}">
              <a16:creationId xmlns:a16="http://schemas.microsoft.com/office/drawing/2014/main" id="{7F0A336A-E3A5-4E5D-B44C-0C7BC86D4CF1}"/>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104948</xdr:rowOff>
    </xdr:from>
    <xdr:to>
      <xdr:col>5</xdr:col>
      <xdr:colOff>628650</xdr:colOff>
      <xdr:row>110</xdr:row>
      <xdr:rowOff>39785</xdr:rowOff>
    </xdr:to>
    <xdr:sp macro="" textlink="">
      <xdr:nvSpPr>
        <xdr:cNvPr id="300071" name="Text Box 39" hidden="1">
          <a:extLst>
            <a:ext uri="{FF2B5EF4-FFF2-40B4-BE49-F238E27FC236}">
              <a16:creationId xmlns:a16="http://schemas.microsoft.com/office/drawing/2014/main" id="{E329A78D-9921-4D56-8AEE-1C11BB64FCD5}"/>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85990</xdr:rowOff>
    </xdr:from>
    <xdr:to>
      <xdr:col>5</xdr:col>
      <xdr:colOff>628650</xdr:colOff>
      <xdr:row>113</xdr:row>
      <xdr:rowOff>58370</xdr:rowOff>
    </xdr:to>
    <xdr:sp macro="" textlink="">
      <xdr:nvSpPr>
        <xdr:cNvPr id="300070" name="Text Box 38" hidden="1">
          <a:extLst>
            <a:ext uri="{FF2B5EF4-FFF2-40B4-BE49-F238E27FC236}">
              <a16:creationId xmlns:a16="http://schemas.microsoft.com/office/drawing/2014/main" id="{E19ABFDF-539F-4B94-B64B-2AF8B8215533}"/>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93600</xdr:rowOff>
    </xdr:from>
    <xdr:to>
      <xdr:col>5</xdr:col>
      <xdr:colOff>628650</xdr:colOff>
      <xdr:row>112</xdr:row>
      <xdr:rowOff>57576</xdr:rowOff>
    </xdr:to>
    <xdr:sp macro="" textlink="">
      <xdr:nvSpPr>
        <xdr:cNvPr id="300069" name="Text Box 37" hidden="1">
          <a:extLst>
            <a:ext uri="{FF2B5EF4-FFF2-40B4-BE49-F238E27FC236}">
              <a16:creationId xmlns:a16="http://schemas.microsoft.com/office/drawing/2014/main" id="{52BB9A55-0A6C-4E74-9757-EEDC0230A7A5}"/>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40" name="Text Box 108" hidden="1">
          <a:extLst>
            <a:ext uri="{FF2B5EF4-FFF2-40B4-BE49-F238E27FC236}">
              <a16:creationId xmlns:a16="http://schemas.microsoft.com/office/drawing/2014/main" id="{38C66A34-27C0-4A31-8D76-E77852569DE6}"/>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54112</xdr:rowOff>
    </xdr:from>
    <xdr:to>
      <xdr:col>5</xdr:col>
      <xdr:colOff>609600</xdr:colOff>
      <xdr:row>223</xdr:row>
      <xdr:rowOff>48555</xdr:rowOff>
    </xdr:to>
    <xdr:sp macro="" textlink="">
      <xdr:nvSpPr>
        <xdr:cNvPr id="300139" name="Text Box 107" hidden="1">
          <a:extLst>
            <a:ext uri="{FF2B5EF4-FFF2-40B4-BE49-F238E27FC236}">
              <a16:creationId xmlns:a16="http://schemas.microsoft.com/office/drawing/2014/main" id="{58C4CAB6-6814-4CEC-AF54-AB1374CD57F5}"/>
            </a:ext>
          </a:extLst>
        </xdr:cNvPr>
        <xdr:cNvSpPr txBox="1">
          <a:spLocks noChangeArrowheads="1"/>
        </xdr:cNvSpPr>
      </xdr:nvSpPr>
      <xdr:spPr bwMode="auto">
        <a:xfrm>
          <a:off x="3994150" y="40144700"/>
          <a:ext cx="1314450" cy="424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9278</xdr:rowOff>
    </xdr:from>
    <xdr:to>
      <xdr:col>5</xdr:col>
      <xdr:colOff>609600</xdr:colOff>
      <xdr:row>222</xdr:row>
      <xdr:rowOff>143806</xdr:rowOff>
    </xdr:to>
    <xdr:sp macro="" textlink="">
      <xdr:nvSpPr>
        <xdr:cNvPr id="300138" name="Text Box 106" hidden="1">
          <a:extLst>
            <a:ext uri="{FF2B5EF4-FFF2-40B4-BE49-F238E27FC236}">
              <a16:creationId xmlns:a16="http://schemas.microsoft.com/office/drawing/2014/main" id="{E896DD59-C8D7-4845-8240-56424F69F7B4}"/>
            </a:ext>
          </a:extLst>
        </xdr:cNvPr>
        <xdr:cNvSpPr txBox="1">
          <a:spLocks noChangeArrowheads="1"/>
        </xdr:cNvSpPr>
      </xdr:nvSpPr>
      <xdr:spPr bwMode="auto">
        <a:xfrm>
          <a:off x="3994150" y="404939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164827</xdr:rowOff>
    </xdr:from>
    <xdr:to>
      <xdr:col>5</xdr:col>
      <xdr:colOff>609600</xdr:colOff>
      <xdr:row>224</xdr:row>
      <xdr:rowOff>48555</xdr:rowOff>
    </xdr:to>
    <xdr:sp macro="" textlink="">
      <xdr:nvSpPr>
        <xdr:cNvPr id="300137" name="Text Box 105" hidden="1">
          <a:extLst>
            <a:ext uri="{FF2B5EF4-FFF2-40B4-BE49-F238E27FC236}">
              <a16:creationId xmlns:a16="http://schemas.microsoft.com/office/drawing/2014/main" id="{075BBCD3-9147-4A20-AB44-F9DD873505D8}"/>
            </a:ext>
          </a:extLst>
        </xdr:cNvPr>
        <xdr:cNvSpPr txBox="1">
          <a:spLocks noChangeArrowheads="1"/>
        </xdr:cNvSpPr>
      </xdr:nvSpPr>
      <xdr:spPr bwMode="auto">
        <a:xfrm>
          <a:off x="3994150" y="41014650"/>
          <a:ext cx="1314450" cy="356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164826</xdr:rowOff>
    </xdr:from>
    <xdr:to>
      <xdr:col>5</xdr:col>
      <xdr:colOff>609600</xdr:colOff>
      <xdr:row>211</xdr:row>
      <xdr:rowOff>162062</xdr:rowOff>
    </xdr:to>
    <xdr:sp macro="" textlink="">
      <xdr:nvSpPr>
        <xdr:cNvPr id="300136" name="Text Box 104" hidden="1">
          <a:extLst>
            <a:ext uri="{FF2B5EF4-FFF2-40B4-BE49-F238E27FC236}">
              <a16:creationId xmlns:a16="http://schemas.microsoft.com/office/drawing/2014/main" id="{623427C2-CB9E-4A06-8BD5-85B943819154}"/>
            </a:ext>
          </a:extLst>
        </xdr:cNvPr>
        <xdr:cNvSpPr txBox="1">
          <a:spLocks noChangeArrowheads="1"/>
        </xdr:cNvSpPr>
      </xdr:nvSpPr>
      <xdr:spPr bwMode="auto">
        <a:xfrm>
          <a:off x="3994150" y="41198800"/>
          <a:ext cx="1314450" cy="1098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168411</xdr:rowOff>
    </xdr:from>
    <xdr:to>
      <xdr:col>5</xdr:col>
      <xdr:colOff>609600</xdr:colOff>
      <xdr:row>189</xdr:row>
      <xdr:rowOff>87448</xdr:rowOff>
    </xdr:to>
    <xdr:sp macro="" textlink="">
      <xdr:nvSpPr>
        <xdr:cNvPr id="300135" name="Text Box 103" hidden="1">
          <a:extLst>
            <a:ext uri="{FF2B5EF4-FFF2-40B4-BE49-F238E27FC236}">
              <a16:creationId xmlns:a16="http://schemas.microsoft.com/office/drawing/2014/main" id="{49F7F916-DCC8-43CB-8DD7-EC00D96056C1}"/>
            </a:ext>
          </a:extLst>
        </xdr:cNvPr>
        <xdr:cNvSpPr txBox="1">
          <a:spLocks noChangeArrowheads="1"/>
        </xdr:cNvSpPr>
      </xdr:nvSpPr>
      <xdr:spPr bwMode="auto">
        <a:xfrm>
          <a:off x="3994150" y="369252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19981</xdr:rowOff>
    </xdr:from>
    <xdr:to>
      <xdr:col>5</xdr:col>
      <xdr:colOff>609600</xdr:colOff>
      <xdr:row>190</xdr:row>
      <xdr:rowOff>86654</xdr:rowOff>
    </xdr:to>
    <xdr:sp macro="" textlink="">
      <xdr:nvSpPr>
        <xdr:cNvPr id="300134" name="Text Box 102" hidden="1">
          <a:extLst>
            <a:ext uri="{FF2B5EF4-FFF2-40B4-BE49-F238E27FC236}">
              <a16:creationId xmlns:a16="http://schemas.microsoft.com/office/drawing/2014/main" id="{A9B4626F-2285-46E4-A5EB-8D13E1093BA9}"/>
            </a:ext>
          </a:extLst>
        </xdr:cNvPr>
        <xdr:cNvSpPr txBox="1">
          <a:spLocks noChangeArrowheads="1"/>
        </xdr:cNvSpPr>
      </xdr:nvSpPr>
      <xdr:spPr bwMode="auto">
        <a:xfrm>
          <a:off x="3994150" y="3733165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162445</xdr:rowOff>
    </xdr:from>
    <xdr:to>
      <xdr:col>5</xdr:col>
      <xdr:colOff>609600</xdr:colOff>
      <xdr:row>191</xdr:row>
      <xdr:rowOff>104912</xdr:rowOff>
    </xdr:to>
    <xdr:sp macro="" textlink="">
      <xdr:nvSpPr>
        <xdr:cNvPr id="300133" name="Text Box 101" hidden="1">
          <a:extLst>
            <a:ext uri="{FF2B5EF4-FFF2-40B4-BE49-F238E27FC236}">
              <a16:creationId xmlns:a16="http://schemas.microsoft.com/office/drawing/2014/main" id="{DC437AB9-8ABF-4A32-8580-8CC4B062683A}"/>
            </a:ext>
          </a:extLst>
        </xdr:cNvPr>
        <xdr:cNvSpPr txBox="1">
          <a:spLocks noChangeArrowheads="1"/>
        </xdr:cNvSpPr>
      </xdr:nvSpPr>
      <xdr:spPr bwMode="auto">
        <a:xfrm>
          <a:off x="3994150" y="37699950"/>
          <a:ext cx="13144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105295</xdr:rowOff>
    </xdr:from>
    <xdr:to>
      <xdr:col>5</xdr:col>
      <xdr:colOff>609600</xdr:colOff>
      <xdr:row>198</xdr:row>
      <xdr:rowOff>49350</xdr:rowOff>
    </xdr:to>
    <xdr:sp macro="" textlink="">
      <xdr:nvSpPr>
        <xdr:cNvPr id="300132" name="Text Box 100" hidden="1">
          <a:extLst>
            <a:ext uri="{FF2B5EF4-FFF2-40B4-BE49-F238E27FC236}">
              <a16:creationId xmlns:a16="http://schemas.microsoft.com/office/drawing/2014/main" id="{8FDFF0FB-C8E7-48A0-B16F-BFC915DF4B6F}"/>
            </a:ext>
          </a:extLst>
        </xdr:cNvPr>
        <xdr:cNvSpPr txBox="1">
          <a:spLocks noChangeArrowheads="1"/>
        </xdr:cNvSpPr>
      </xdr:nvSpPr>
      <xdr:spPr bwMode="auto">
        <a:xfrm>
          <a:off x="3994150" y="38068250"/>
          <a:ext cx="1314450" cy="168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31" name="Text Box 99" hidden="1">
          <a:extLst>
            <a:ext uri="{FF2B5EF4-FFF2-40B4-BE49-F238E27FC236}">
              <a16:creationId xmlns:a16="http://schemas.microsoft.com/office/drawing/2014/main" id="{49165951-EDCA-4682-97B8-5C9FB5B4A1E8}"/>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144703</xdr:rowOff>
    </xdr:from>
    <xdr:to>
      <xdr:col>5</xdr:col>
      <xdr:colOff>628650</xdr:colOff>
      <xdr:row>56</xdr:row>
      <xdr:rowOff>19226</xdr:rowOff>
    </xdr:to>
    <xdr:sp macro="" textlink="">
      <xdr:nvSpPr>
        <xdr:cNvPr id="300130" name="Text Box 98" hidden="1">
          <a:extLst>
            <a:ext uri="{FF2B5EF4-FFF2-40B4-BE49-F238E27FC236}">
              <a16:creationId xmlns:a16="http://schemas.microsoft.com/office/drawing/2014/main" id="{02882E38-BC26-4930-9755-E23E5684D1FF}"/>
            </a:ext>
          </a:extLst>
        </xdr:cNvPr>
        <xdr:cNvSpPr txBox="1">
          <a:spLocks noChangeArrowheads="1"/>
        </xdr:cNvSpPr>
      </xdr:nvSpPr>
      <xdr:spPr bwMode="auto">
        <a:xfrm>
          <a:off x="4013200" y="10731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2933</xdr:rowOff>
    </xdr:from>
    <xdr:to>
      <xdr:col>5</xdr:col>
      <xdr:colOff>628650</xdr:colOff>
      <xdr:row>56</xdr:row>
      <xdr:rowOff>201574</xdr:rowOff>
    </xdr:to>
    <xdr:sp macro="" textlink="">
      <xdr:nvSpPr>
        <xdr:cNvPr id="300128" name="Text Box 96" hidden="1">
          <a:extLst>
            <a:ext uri="{FF2B5EF4-FFF2-40B4-BE49-F238E27FC236}">
              <a16:creationId xmlns:a16="http://schemas.microsoft.com/office/drawing/2014/main" id="{0135D526-0EFD-4B5F-9141-4FCE9BB65587}"/>
            </a:ext>
          </a:extLst>
        </xdr:cNvPr>
        <xdr:cNvSpPr txBox="1">
          <a:spLocks noChangeArrowheads="1"/>
        </xdr:cNvSpPr>
      </xdr:nvSpPr>
      <xdr:spPr bwMode="auto">
        <a:xfrm>
          <a:off x="4013200" y="10966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19226</xdr:rowOff>
    </xdr:from>
    <xdr:to>
      <xdr:col>5</xdr:col>
      <xdr:colOff>628650</xdr:colOff>
      <xdr:row>57</xdr:row>
      <xdr:rowOff>187725</xdr:rowOff>
    </xdr:to>
    <xdr:sp macro="" textlink="">
      <xdr:nvSpPr>
        <xdr:cNvPr id="300126" name="Text Box 94" hidden="1">
          <a:extLst>
            <a:ext uri="{FF2B5EF4-FFF2-40B4-BE49-F238E27FC236}">
              <a16:creationId xmlns:a16="http://schemas.microsoft.com/office/drawing/2014/main" id="{3176FBF5-BA1E-491B-AA18-15963A4667E3}"/>
            </a:ext>
          </a:extLst>
        </xdr:cNvPr>
        <xdr:cNvSpPr txBox="1">
          <a:spLocks noChangeArrowheads="1"/>
        </xdr:cNvSpPr>
      </xdr:nvSpPr>
      <xdr:spPr bwMode="auto">
        <a:xfrm>
          <a:off x="4013200" y="115252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201574</xdr:rowOff>
    </xdr:from>
    <xdr:to>
      <xdr:col>5</xdr:col>
      <xdr:colOff>628650</xdr:colOff>
      <xdr:row>58</xdr:row>
      <xdr:rowOff>41086</xdr:rowOff>
    </xdr:to>
    <xdr:sp macro="" textlink="">
      <xdr:nvSpPr>
        <xdr:cNvPr id="300124" name="Text Box 92" hidden="1">
          <a:extLst>
            <a:ext uri="{FF2B5EF4-FFF2-40B4-BE49-F238E27FC236}">
              <a16:creationId xmlns:a16="http://schemas.microsoft.com/office/drawing/2014/main" id="{A674E3A3-A515-4319-A233-75052BF29969}"/>
            </a:ext>
          </a:extLst>
        </xdr:cNvPr>
        <xdr:cNvSpPr txBox="1">
          <a:spLocks noChangeArrowheads="1"/>
        </xdr:cNvSpPr>
      </xdr:nvSpPr>
      <xdr:spPr bwMode="auto">
        <a:xfrm>
          <a:off x="4013200" y="117475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380318</xdr:rowOff>
    </xdr:from>
    <xdr:to>
      <xdr:col>5</xdr:col>
      <xdr:colOff>628650</xdr:colOff>
      <xdr:row>58</xdr:row>
      <xdr:rowOff>190756</xdr:rowOff>
    </xdr:to>
    <xdr:sp macro="" textlink="">
      <xdr:nvSpPr>
        <xdr:cNvPr id="300122" name="Text Box 90" hidden="1">
          <a:extLst>
            <a:ext uri="{FF2B5EF4-FFF2-40B4-BE49-F238E27FC236}">
              <a16:creationId xmlns:a16="http://schemas.microsoft.com/office/drawing/2014/main" id="{0B346EC8-B51C-4398-A01F-7C6E455460A9}"/>
            </a:ext>
          </a:extLst>
        </xdr:cNvPr>
        <xdr:cNvSpPr txBox="1">
          <a:spLocks noChangeArrowheads="1"/>
        </xdr:cNvSpPr>
      </xdr:nvSpPr>
      <xdr:spPr bwMode="auto">
        <a:xfrm>
          <a:off x="4013200" y="119316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71</xdr:row>
      <xdr:rowOff>209280</xdr:rowOff>
    </xdr:from>
    <xdr:to>
      <xdr:col>5</xdr:col>
      <xdr:colOff>628650</xdr:colOff>
      <xdr:row>75</xdr:row>
      <xdr:rowOff>22136</xdr:rowOff>
    </xdr:to>
    <xdr:sp macro="" textlink="">
      <xdr:nvSpPr>
        <xdr:cNvPr id="300120" name="Text Box 88" hidden="1">
          <a:extLst>
            <a:ext uri="{FF2B5EF4-FFF2-40B4-BE49-F238E27FC236}">
              <a16:creationId xmlns:a16="http://schemas.microsoft.com/office/drawing/2014/main" id="{945468BA-A230-4E8C-961D-FF4A2B658026}"/>
            </a:ext>
          </a:extLst>
        </xdr:cNvPr>
        <xdr:cNvSpPr txBox="1">
          <a:spLocks noChangeArrowheads="1"/>
        </xdr:cNvSpPr>
      </xdr:nvSpPr>
      <xdr:spPr bwMode="auto">
        <a:xfrm>
          <a:off x="4013200" y="156019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72</xdr:row>
      <xdr:rowOff>172466</xdr:rowOff>
    </xdr:from>
    <xdr:to>
      <xdr:col>5</xdr:col>
      <xdr:colOff>628650</xdr:colOff>
      <xdr:row>76</xdr:row>
      <xdr:rowOff>3085</xdr:rowOff>
    </xdr:to>
    <xdr:sp macro="" textlink="">
      <xdr:nvSpPr>
        <xdr:cNvPr id="300118" name="Text Box 86" hidden="1">
          <a:extLst>
            <a:ext uri="{FF2B5EF4-FFF2-40B4-BE49-F238E27FC236}">
              <a16:creationId xmlns:a16="http://schemas.microsoft.com/office/drawing/2014/main" id="{5C597347-32B1-4AC8-848F-3A45124595FD}"/>
            </a:ext>
          </a:extLst>
        </xdr:cNvPr>
        <xdr:cNvSpPr txBox="1">
          <a:spLocks noChangeArrowheads="1"/>
        </xdr:cNvSpPr>
      </xdr:nvSpPr>
      <xdr:spPr bwMode="auto">
        <a:xfrm>
          <a:off x="4013200" y="157861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72</xdr:row>
      <xdr:rowOff>349559</xdr:rowOff>
    </xdr:from>
    <xdr:to>
      <xdr:col>5</xdr:col>
      <xdr:colOff>628650</xdr:colOff>
      <xdr:row>77</xdr:row>
      <xdr:rowOff>1799</xdr:rowOff>
    </xdr:to>
    <xdr:sp macro="" textlink="">
      <xdr:nvSpPr>
        <xdr:cNvPr id="300116" name="Text Box 84" hidden="1">
          <a:extLst>
            <a:ext uri="{FF2B5EF4-FFF2-40B4-BE49-F238E27FC236}">
              <a16:creationId xmlns:a16="http://schemas.microsoft.com/office/drawing/2014/main" id="{FDE75D3B-80B5-4902-93B2-199A545F8258}"/>
            </a:ext>
          </a:extLst>
        </xdr:cNvPr>
        <xdr:cNvSpPr txBox="1">
          <a:spLocks noChangeArrowheads="1"/>
        </xdr:cNvSpPr>
      </xdr:nvSpPr>
      <xdr:spPr bwMode="auto">
        <a:xfrm>
          <a:off x="4013200" y="159702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73</xdr:row>
      <xdr:rowOff>145844</xdr:rowOff>
    </xdr:from>
    <xdr:to>
      <xdr:col>5</xdr:col>
      <xdr:colOff>628650</xdr:colOff>
      <xdr:row>78</xdr:row>
      <xdr:rowOff>2705</xdr:rowOff>
    </xdr:to>
    <xdr:sp macro="" textlink="">
      <xdr:nvSpPr>
        <xdr:cNvPr id="300114" name="Text Box 82" hidden="1">
          <a:extLst>
            <a:ext uri="{FF2B5EF4-FFF2-40B4-BE49-F238E27FC236}">
              <a16:creationId xmlns:a16="http://schemas.microsoft.com/office/drawing/2014/main" id="{03440DA4-955E-48A0-B3A2-3A69ACF75FE8}"/>
            </a:ext>
          </a:extLst>
        </xdr:cNvPr>
        <xdr:cNvSpPr txBox="1">
          <a:spLocks noChangeArrowheads="1"/>
        </xdr:cNvSpPr>
      </xdr:nvSpPr>
      <xdr:spPr bwMode="auto">
        <a:xfrm>
          <a:off x="4013200" y="161544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94</xdr:row>
      <xdr:rowOff>49626</xdr:rowOff>
    </xdr:from>
    <xdr:to>
      <xdr:col>5</xdr:col>
      <xdr:colOff>628650</xdr:colOff>
      <xdr:row>98</xdr:row>
      <xdr:rowOff>7448</xdr:rowOff>
    </xdr:to>
    <xdr:sp macro="" textlink="">
      <xdr:nvSpPr>
        <xdr:cNvPr id="300112" name="Text Box 80" hidden="1">
          <a:extLst>
            <a:ext uri="{FF2B5EF4-FFF2-40B4-BE49-F238E27FC236}">
              <a16:creationId xmlns:a16="http://schemas.microsoft.com/office/drawing/2014/main" id="{5EF2C906-EFF7-4289-9335-C6BFE7FF7815}"/>
            </a:ext>
          </a:extLst>
        </xdr:cNvPr>
        <xdr:cNvSpPr txBox="1">
          <a:spLocks noChangeArrowheads="1"/>
        </xdr:cNvSpPr>
      </xdr:nvSpPr>
      <xdr:spPr bwMode="auto">
        <a:xfrm>
          <a:off x="4013200" y="20256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95</xdr:row>
      <xdr:rowOff>39773</xdr:rowOff>
    </xdr:from>
    <xdr:to>
      <xdr:col>5</xdr:col>
      <xdr:colOff>628650</xdr:colOff>
      <xdr:row>98</xdr:row>
      <xdr:rowOff>143009</xdr:rowOff>
    </xdr:to>
    <xdr:sp macro="" textlink="">
      <xdr:nvSpPr>
        <xdr:cNvPr id="300110" name="Text Box 78" hidden="1">
          <a:extLst>
            <a:ext uri="{FF2B5EF4-FFF2-40B4-BE49-F238E27FC236}">
              <a16:creationId xmlns:a16="http://schemas.microsoft.com/office/drawing/2014/main" id="{C3818618-EC4F-4BEA-886B-9EED6FA6E6C3}"/>
            </a:ext>
          </a:extLst>
        </xdr:cNvPr>
        <xdr:cNvSpPr txBox="1">
          <a:spLocks noChangeArrowheads="1"/>
        </xdr:cNvSpPr>
      </xdr:nvSpPr>
      <xdr:spPr bwMode="auto">
        <a:xfrm>
          <a:off x="4013200" y="20440650"/>
          <a:ext cx="13144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36599</xdr:rowOff>
    </xdr:from>
    <xdr:to>
      <xdr:col>5</xdr:col>
      <xdr:colOff>628650</xdr:colOff>
      <xdr:row>99</xdr:row>
      <xdr:rowOff>104644</xdr:rowOff>
    </xdr:to>
    <xdr:sp macro="" textlink="">
      <xdr:nvSpPr>
        <xdr:cNvPr id="300108" name="Text Box 76" hidden="1">
          <a:extLst>
            <a:ext uri="{FF2B5EF4-FFF2-40B4-BE49-F238E27FC236}">
              <a16:creationId xmlns:a16="http://schemas.microsoft.com/office/drawing/2014/main" id="{5B8FFE5B-CC86-4099-B7D8-9A9701999521}"/>
            </a:ext>
          </a:extLst>
        </xdr:cNvPr>
        <xdr:cNvSpPr txBox="1">
          <a:spLocks noChangeArrowheads="1"/>
        </xdr:cNvSpPr>
      </xdr:nvSpPr>
      <xdr:spPr bwMode="auto">
        <a:xfrm>
          <a:off x="4013200" y="206248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28492</xdr:rowOff>
    </xdr:from>
    <xdr:to>
      <xdr:col>5</xdr:col>
      <xdr:colOff>628650</xdr:colOff>
      <xdr:row>99</xdr:row>
      <xdr:rowOff>159466</xdr:rowOff>
    </xdr:to>
    <xdr:sp macro="" textlink="">
      <xdr:nvSpPr>
        <xdr:cNvPr id="300106" name="Text Box 74" hidden="1">
          <a:extLst>
            <a:ext uri="{FF2B5EF4-FFF2-40B4-BE49-F238E27FC236}">
              <a16:creationId xmlns:a16="http://schemas.microsoft.com/office/drawing/2014/main" id="{4D9CB830-1705-4F66-829B-5206664B81B3}"/>
            </a:ext>
          </a:extLst>
        </xdr:cNvPr>
        <xdr:cNvSpPr txBox="1">
          <a:spLocks noChangeArrowheads="1"/>
        </xdr:cNvSpPr>
      </xdr:nvSpPr>
      <xdr:spPr bwMode="auto">
        <a:xfrm>
          <a:off x="4013200" y="20605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63" name="Text Box 131" hidden="1">
          <a:extLst>
            <a:ext uri="{FF2B5EF4-FFF2-40B4-BE49-F238E27FC236}">
              <a16:creationId xmlns:a16="http://schemas.microsoft.com/office/drawing/2014/main" id="{5FC51EFE-B5A7-49EF-9DA7-79E00A8B610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46968</xdr:rowOff>
    </xdr:from>
    <xdr:to>
      <xdr:col>5</xdr:col>
      <xdr:colOff>609600</xdr:colOff>
      <xdr:row>223</xdr:row>
      <xdr:rowOff>18804</xdr:rowOff>
    </xdr:to>
    <xdr:sp macro="" textlink="">
      <xdr:nvSpPr>
        <xdr:cNvPr id="300162" name="Text Box 130" hidden="1">
          <a:extLst>
            <a:ext uri="{FF2B5EF4-FFF2-40B4-BE49-F238E27FC236}">
              <a16:creationId xmlns:a16="http://schemas.microsoft.com/office/drawing/2014/main" id="{11303ADD-0A57-46B9-92BE-56E7D36E75AC}"/>
            </a:ext>
          </a:extLst>
        </xdr:cNvPr>
        <xdr:cNvSpPr txBox="1">
          <a:spLocks noChangeArrowheads="1"/>
        </xdr:cNvSpPr>
      </xdr:nvSpPr>
      <xdr:spPr bwMode="auto">
        <a:xfrm>
          <a:off x="3994150" y="401383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163649</xdr:rowOff>
    </xdr:from>
    <xdr:to>
      <xdr:col>5</xdr:col>
      <xdr:colOff>609600</xdr:colOff>
      <xdr:row>222</xdr:row>
      <xdr:rowOff>125550</xdr:rowOff>
    </xdr:to>
    <xdr:sp macro="" textlink="">
      <xdr:nvSpPr>
        <xdr:cNvPr id="300161" name="Text Box 129" hidden="1">
          <a:extLst>
            <a:ext uri="{FF2B5EF4-FFF2-40B4-BE49-F238E27FC236}">
              <a16:creationId xmlns:a16="http://schemas.microsoft.com/office/drawing/2014/main" id="{8BAB0457-EDF8-4EF8-BB10-FAA02F246C3A}"/>
            </a:ext>
          </a:extLst>
        </xdr:cNvPr>
        <xdr:cNvSpPr txBox="1">
          <a:spLocks noChangeArrowheads="1"/>
        </xdr:cNvSpPr>
      </xdr:nvSpPr>
      <xdr:spPr bwMode="auto">
        <a:xfrm>
          <a:off x="3994150" y="404685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163649</xdr:rowOff>
    </xdr:from>
    <xdr:to>
      <xdr:col>5</xdr:col>
      <xdr:colOff>609600</xdr:colOff>
      <xdr:row>224</xdr:row>
      <xdr:rowOff>18803</xdr:rowOff>
    </xdr:to>
    <xdr:sp macro="" textlink="">
      <xdr:nvSpPr>
        <xdr:cNvPr id="300160" name="Text Box 128" hidden="1">
          <a:extLst>
            <a:ext uri="{FF2B5EF4-FFF2-40B4-BE49-F238E27FC236}">
              <a16:creationId xmlns:a16="http://schemas.microsoft.com/office/drawing/2014/main" id="{52FE8961-3689-4384-8C90-82320F42F33C}"/>
            </a:ext>
          </a:extLst>
        </xdr:cNvPr>
        <xdr:cNvSpPr txBox="1">
          <a:spLocks noChangeArrowheads="1"/>
        </xdr:cNvSpPr>
      </xdr:nvSpPr>
      <xdr:spPr bwMode="auto">
        <a:xfrm>
          <a:off x="3994150" y="410210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163649</xdr:rowOff>
    </xdr:from>
    <xdr:to>
      <xdr:col>5</xdr:col>
      <xdr:colOff>609600</xdr:colOff>
      <xdr:row>211</xdr:row>
      <xdr:rowOff>125549</xdr:rowOff>
    </xdr:to>
    <xdr:sp macro="" textlink="">
      <xdr:nvSpPr>
        <xdr:cNvPr id="300159" name="Text Box 127" hidden="1">
          <a:extLst>
            <a:ext uri="{FF2B5EF4-FFF2-40B4-BE49-F238E27FC236}">
              <a16:creationId xmlns:a16="http://schemas.microsoft.com/office/drawing/2014/main" id="{757330FA-8BA6-4D5B-BB34-B83E3E9286C7}"/>
            </a:ext>
          </a:extLst>
        </xdr:cNvPr>
        <xdr:cNvSpPr txBox="1">
          <a:spLocks noChangeArrowheads="1"/>
        </xdr:cNvSpPr>
      </xdr:nvSpPr>
      <xdr:spPr bwMode="auto">
        <a:xfrm>
          <a:off x="3994150" y="412051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125549</xdr:rowOff>
    </xdr:from>
    <xdr:to>
      <xdr:col>5</xdr:col>
      <xdr:colOff>609600</xdr:colOff>
      <xdr:row>189</xdr:row>
      <xdr:rowOff>87449</xdr:rowOff>
    </xdr:to>
    <xdr:sp macro="" textlink="">
      <xdr:nvSpPr>
        <xdr:cNvPr id="300158" name="Text Box 126" hidden="1">
          <a:extLst>
            <a:ext uri="{FF2B5EF4-FFF2-40B4-BE49-F238E27FC236}">
              <a16:creationId xmlns:a16="http://schemas.microsoft.com/office/drawing/2014/main" id="{A2D741AB-96E8-4C07-832D-F229F02B42FD}"/>
            </a:ext>
          </a:extLst>
        </xdr:cNvPr>
        <xdr:cNvSpPr txBox="1">
          <a:spLocks noChangeArrowheads="1"/>
        </xdr:cNvSpPr>
      </xdr:nvSpPr>
      <xdr:spPr bwMode="auto">
        <a:xfrm>
          <a:off x="3994150" y="368998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48556</xdr:rowOff>
    </xdr:from>
    <xdr:to>
      <xdr:col>5</xdr:col>
      <xdr:colOff>609600</xdr:colOff>
      <xdr:row>190</xdr:row>
      <xdr:rowOff>86654</xdr:rowOff>
    </xdr:to>
    <xdr:sp macro="" textlink="">
      <xdr:nvSpPr>
        <xdr:cNvPr id="300157" name="Text Box 125" hidden="1">
          <a:extLst>
            <a:ext uri="{FF2B5EF4-FFF2-40B4-BE49-F238E27FC236}">
              <a16:creationId xmlns:a16="http://schemas.microsoft.com/office/drawing/2014/main" id="{ADFB33F6-3A05-4E00-967D-96FA60E68E62}"/>
            </a:ext>
          </a:extLst>
        </xdr:cNvPr>
        <xdr:cNvSpPr txBox="1">
          <a:spLocks noChangeArrowheads="1"/>
        </xdr:cNvSpPr>
      </xdr:nvSpPr>
      <xdr:spPr bwMode="auto">
        <a:xfrm>
          <a:off x="3994150" y="373380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161268</xdr:rowOff>
    </xdr:from>
    <xdr:to>
      <xdr:col>5</xdr:col>
      <xdr:colOff>609600</xdr:colOff>
      <xdr:row>191</xdr:row>
      <xdr:rowOff>92212</xdr:rowOff>
    </xdr:to>
    <xdr:sp macro="" textlink="">
      <xdr:nvSpPr>
        <xdr:cNvPr id="300156" name="Text Box 124" hidden="1">
          <a:extLst>
            <a:ext uri="{FF2B5EF4-FFF2-40B4-BE49-F238E27FC236}">
              <a16:creationId xmlns:a16="http://schemas.microsoft.com/office/drawing/2014/main" id="{4972ADF8-134C-477C-A3CF-140B17884474}"/>
            </a:ext>
          </a:extLst>
        </xdr:cNvPr>
        <xdr:cNvSpPr txBox="1">
          <a:spLocks noChangeArrowheads="1"/>
        </xdr:cNvSpPr>
      </xdr:nvSpPr>
      <xdr:spPr bwMode="auto">
        <a:xfrm>
          <a:off x="3994150" y="37706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107292</xdr:rowOff>
    </xdr:from>
    <xdr:to>
      <xdr:col>5</xdr:col>
      <xdr:colOff>609600</xdr:colOff>
      <xdr:row>198</xdr:row>
      <xdr:rowOff>16422</xdr:rowOff>
    </xdr:to>
    <xdr:sp macro="" textlink="">
      <xdr:nvSpPr>
        <xdr:cNvPr id="300155" name="Text Box 123" hidden="1">
          <a:extLst>
            <a:ext uri="{FF2B5EF4-FFF2-40B4-BE49-F238E27FC236}">
              <a16:creationId xmlns:a16="http://schemas.microsoft.com/office/drawing/2014/main" id="{72AFF5F6-8541-459F-BB00-6F0F1B60882F}"/>
            </a:ext>
          </a:extLst>
        </xdr:cNvPr>
        <xdr:cNvSpPr txBox="1">
          <a:spLocks noChangeArrowheads="1"/>
        </xdr:cNvSpPr>
      </xdr:nvSpPr>
      <xdr:spPr bwMode="auto">
        <a:xfrm>
          <a:off x="3994150" y="380746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54" name="Text Box 122" hidden="1">
          <a:extLst>
            <a:ext uri="{FF2B5EF4-FFF2-40B4-BE49-F238E27FC236}">
              <a16:creationId xmlns:a16="http://schemas.microsoft.com/office/drawing/2014/main" id="{D343C7E4-BB51-4F2C-84F8-C29285C309D3}"/>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1828</xdr:rowOff>
    </xdr:from>
    <xdr:to>
      <xdr:col>5</xdr:col>
      <xdr:colOff>609600</xdr:colOff>
      <xdr:row>52</xdr:row>
      <xdr:rowOff>18809</xdr:rowOff>
    </xdr:to>
    <xdr:sp macro="" textlink="">
      <xdr:nvSpPr>
        <xdr:cNvPr id="300153" name="Text Box 121" hidden="1">
          <a:extLst>
            <a:ext uri="{FF2B5EF4-FFF2-40B4-BE49-F238E27FC236}">
              <a16:creationId xmlns:a16="http://schemas.microsoft.com/office/drawing/2014/main" id="{031F7546-36A8-417B-B27A-4E949A618587}"/>
            </a:ext>
          </a:extLst>
        </xdr:cNvPr>
        <xdr:cNvSpPr txBox="1">
          <a:spLocks noChangeArrowheads="1"/>
        </xdr:cNvSpPr>
      </xdr:nvSpPr>
      <xdr:spPr bwMode="auto">
        <a:xfrm>
          <a:off x="3994150" y="10617200"/>
          <a:ext cx="1314450" cy="19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2933</xdr:rowOff>
    </xdr:from>
    <xdr:to>
      <xdr:col>5</xdr:col>
      <xdr:colOff>609600</xdr:colOff>
      <xdr:row>54</xdr:row>
      <xdr:rowOff>82636</xdr:rowOff>
    </xdr:to>
    <xdr:sp macro="" textlink="">
      <xdr:nvSpPr>
        <xdr:cNvPr id="300152" name="Text Box 120" hidden="1">
          <a:extLst>
            <a:ext uri="{FF2B5EF4-FFF2-40B4-BE49-F238E27FC236}">
              <a16:creationId xmlns:a16="http://schemas.microsoft.com/office/drawing/2014/main" id="{8638A1AB-F3F5-447F-A0A3-B04791768E64}"/>
            </a:ext>
          </a:extLst>
        </xdr:cNvPr>
        <xdr:cNvSpPr txBox="1">
          <a:spLocks noChangeArrowheads="1"/>
        </xdr:cNvSpPr>
      </xdr:nvSpPr>
      <xdr:spPr bwMode="auto">
        <a:xfrm>
          <a:off x="3994150" y="10966450"/>
          <a:ext cx="131445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19226</xdr:rowOff>
    </xdr:from>
    <xdr:to>
      <xdr:col>5</xdr:col>
      <xdr:colOff>609600</xdr:colOff>
      <xdr:row>57</xdr:row>
      <xdr:rowOff>363029</xdr:rowOff>
    </xdr:to>
    <xdr:sp macro="" textlink="">
      <xdr:nvSpPr>
        <xdr:cNvPr id="300151" name="Text Box 119" hidden="1">
          <a:extLst>
            <a:ext uri="{FF2B5EF4-FFF2-40B4-BE49-F238E27FC236}">
              <a16:creationId xmlns:a16="http://schemas.microsoft.com/office/drawing/2014/main" id="{5C8A115F-6FA1-451F-BD5C-7B171D9EBA6F}"/>
            </a:ext>
          </a:extLst>
        </xdr:cNvPr>
        <xdr:cNvSpPr txBox="1">
          <a:spLocks noChangeArrowheads="1"/>
        </xdr:cNvSpPr>
      </xdr:nvSpPr>
      <xdr:spPr bwMode="auto">
        <a:xfrm>
          <a:off x="3994150" y="115252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200926</xdr:rowOff>
    </xdr:from>
    <xdr:to>
      <xdr:col>5</xdr:col>
      <xdr:colOff>609600</xdr:colOff>
      <xdr:row>59</xdr:row>
      <xdr:rowOff>145753</xdr:rowOff>
    </xdr:to>
    <xdr:sp macro="" textlink="">
      <xdr:nvSpPr>
        <xdr:cNvPr id="300150" name="Text Box 118" hidden="1">
          <a:extLst>
            <a:ext uri="{FF2B5EF4-FFF2-40B4-BE49-F238E27FC236}">
              <a16:creationId xmlns:a16="http://schemas.microsoft.com/office/drawing/2014/main" id="{01492D36-B812-49BE-AF1F-F53ECA0D5B01}"/>
            </a:ext>
          </a:extLst>
        </xdr:cNvPr>
        <xdr:cNvSpPr txBox="1">
          <a:spLocks noChangeArrowheads="1"/>
        </xdr:cNvSpPr>
      </xdr:nvSpPr>
      <xdr:spPr bwMode="auto">
        <a:xfrm>
          <a:off x="3994150" y="117094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380318</xdr:rowOff>
    </xdr:from>
    <xdr:to>
      <xdr:col>5</xdr:col>
      <xdr:colOff>609600</xdr:colOff>
      <xdr:row>61</xdr:row>
      <xdr:rowOff>111831</xdr:rowOff>
    </xdr:to>
    <xdr:sp macro="" textlink="">
      <xdr:nvSpPr>
        <xdr:cNvPr id="300149" name="Text Box 117" hidden="1">
          <a:extLst>
            <a:ext uri="{FF2B5EF4-FFF2-40B4-BE49-F238E27FC236}">
              <a16:creationId xmlns:a16="http://schemas.microsoft.com/office/drawing/2014/main" id="{D1787A2E-D454-4951-9015-099D2FE99609}"/>
            </a:ext>
          </a:extLst>
        </xdr:cNvPr>
        <xdr:cNvSpPr txBox="1">
          <a:spLocks noChangeArrowheads="1"/>
        </xdr:cNvSpPr>
      </xdr:nvSpPr>
      <xdr:spPr bwMode="auto">
        <a:xfrm>
          <a:off x="3994150" y="11931650"/>
          <a:ext cx="13144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6983</xdr:rowOff>
    </xdr:from>
    <xdr:to>
      <xdr:col>5</xdr:col>
      <xdr:colOff>609600</xdr:colOff>
      <xdr:row>75</xdr:row>
      <xdr:rowOff>22136</xdr:rowOff>
    </xdr:to>
    <xdr:sp macro="" textlink="">
      <xdr:nvSpPr>
        <xdr:cNvPr id="300148" name="Text Box 116" hidden="1">
          <a:extLst>
            <a:ext uri="{FF2B5EF4-FFF2-40B4-BE49-F238E27FC236}">
              <a16:creationId xmlns:a16="http://schemas.microsoft.com/office/drawing/2014/main" id="{2549166D-1EE4-48A9-AB4F-DFDEAF6B9D1E}"/>
            </a:ext>
          </a:extLst>
        </xdr:cNvPr>
        <xdr:cNvSpPr txBox="1">
          <a:spLocks noChangeArrowheads="1"/>
        </xdr:cNvSpPr>
      </xdr:nvSpPr>
      <xdr:spPr bwMode="auto">
        <a:xfrm>
          <a:off x="3994150" y="155829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163735</xdr:rowOff>
    </xdr:from>
    <xdr:to>
      <xdr:col>5</xdr:col>
      <xdr:colOff>609600</xdr:colOff>
      <xdr:row>76</xdr:row>
      <xdr:rowOff>3085</xdr:rowOff>
    </xdr:to>
    <xdr:sp macro="" textlink="">
      <xdr:nvSpPr>
        <xdr:cNvPr id="300147" name="Text Box 115" hidden="1">
          <a:extLst>
            <a:ext uri="{FF2B5EF4-FFF2-40B4-BE49-F238E27FC236}">
              <a16:creationId xmlns:a16="http://schemas.microsoft.com/office/drawing/2014/main" id="{CB452094-E929-47CE-BE87-EF9E7FC09CC8}"/>
            </a:ext>
          </a:extLst>
        </xdr:cNvPr>
        <xdr:cNvSpPr txBox="1">
          <a:spLocks noChangeArrowheads="1"/>
        </xdr:cNvSpPr>
      </xdr:nvSpPr>
      <xdr:spPr bwMode="auto">
        <a:xfrm>
          <a:off x="3994150" y="157670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331303</xdr:rowOff>
    </xdr:from>
    <xdr:to>
      <xdr:col>5</xdr:col>
      <xdr:colOff>609600</xdr:colOff>
      <xdr:row>77</xdr:row>
      <xdr:rowOff>1799</xdr:rowOff>
    </xdr:to>
    <xdr:sp macro="" textlink="">
      <xdr:nvSpPr>
        <xdr:cNvPr id="300146" name="Text Box 114" hidden="1">
          <a:extLst>
            <a:ext uri="{FF2B5EF4-FFF2-40B4-BE49-F238E27FC236}">
              <a16:creationId xmlns:a16="http://schemas.microsoft.com/office/drawing/2014/main" id="{C0EC714C-A61A-4753-A6B1-18277BF14981}"/>
            </a:ext>
          </a:extLst>
        </xdr:cNvPr>
        <xdr:cNvSpPr txBox="1">
          <a:spLocks noChangeArrowheads="1"/>
        </xdr:cNvSpPr>
      </xdr:nvSpPr>
      <xdr:spPr bwMode="auto">
        <a:xfrm>
          <a:off x="3994150" y="15951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122442</xdr:rowOff>
    </xdr:from>
    <xdr:to>
      <xdr:col>5</xdr:col>
      <xdr:colOff>609600</xdr:colOff>
      <xdr:row>78</xdr:row>
      <xdr:rowOff>2705</xdr:rowOff>
    </xdr:to>
    <xdr:sp macro="" textlink="">
      <xdr:nvSpPr>
        <xdr:cNvPr id="300145" name="Text Box 113" hidden="1">
          <a:extLst>
            <a:ext uri="{FF2B5EF4-FFF2-40B4-BE49-F238E27FC236}">
              <a16:creationId xmlns:a16="http://schemas.microsoft.com/office/drawing/2014/main" id="{B3045FF9-E015-4CCE-B099-1A2CEE408061}"/>
            </a:ext>
          </a:extLst>
        </xdr:cNvPr>
        <xdr:cNvSpPr txBox="1">
          <a:spLocks noChangeArrowheads="1"/>
        </xdr:cNvSpPr>
      </xdr:nvSpPr>
      <xdr:spPr bwMode="auto">
        <a:xfrm>
          <a:off x="3994150" y="161353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39308</xdr:rowOff>
    </xdr:from>
    <xdr:to>
      <xdr:col>5</xdr:col>
      <xdr:colOff>609600</xdr:colOff>
      <xdr:row>98</xdr:row>
      <xdr:rowOff>77448</xdr:rowOff>
    </xdr:to>
    <xdr:sp macro="" textlink="">
      <xdr:nvSpPr>
        <xdr:cNvPr id="300144" name="Text Box 112" hidden="1">
          <a:extLst>
            <a:ext uri="{FF2B5EF4-FFF2-40B4-BE49-F238E27FC236}">
              <a16:creationId xmlns:a16="http://schemas.microsoft.com/office/drawing/2014/main" id="{5D03C6E5-05D5-416B-BEDA-C75901EB4969}"/>
            </a:ext>
          </a:extLst>
        </xdr:cNvPr>
        <xdr:cNvSpPr txBox="1">
          <a:spLocks noChangeArrowheads="1"/>
        </xdr:cNvSpPr>
      </xdr:nvSpPr>
      <xdr:spPr bwMode="auto">
        <a:xfrm>
          <a:off x="3994150" y="2023745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38979</xdr:rowOff>
    </xdr:from>
    <xdr:to>
      <xdr:col>5</xdr:col>
      <xdr:colOff>609600</xdr:colOff>
      <xdr:row>98</xdr:row>
      <xdr:rowOff>77448</xdr:rowOff>
    </xdr:to>
    <xdr:sp macro="" textlink="">
      <xdr:nvSpPr>
        <xdr:cNvPr id="300143" name="Text Box 111" hidden="1">
          <a:extLst>
            <a:ext uri="{FF2B5EF4-FFF2-40B4-BE49-F238E27FC236}">
              <a16:creationId xmlns:a16="http://schemas.microsoft.com/office/drawing/2014/main" id="{E954E1BE-8ABB-40E1-8BA1-335B604FB26B}"/>
            </a:ext>
          </a:extLst>
        </xdr:cNvPr>
        <xdr:cNvSpPr txBox="1">
          <a:spLocks noChangeArrowheads="1"/>
        </xdr:cNvSpPr>
      </xdr:nvSpPr>
      <xdr:spPr bwMode="auto">
        <a:xfrm>
          <a:off x="3994150" y="20421600"/>
          <a:ext cx="13144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35805</xdr:rowOff>
    </xdr:from>
    <xdr:to>
      <xdr:col>5</xdr:col>
      <xdr:colOff>609600</xdr:colOff>
      <xdr:row>98</xdr:row>
      <xdr:rowOff>208597</xdr:rowOff>
    </xdr:to>
    <xdr:sp macro="" textlink="">
      <xdr:nvSpPr>
        <xdr:cNvPr id="300142" name="Text Box 110" hidden="1">
          <a:extLst>
            <a:ext uri="{FF2B5EF4-FFF2-40B4-BE49-F238E27FC236}">
              <a16:creationId xmlns:a16="http://schemas.microsoft.com/office/drawing/2014/main" id="{37B59FD8-C20C-4D92-B543-5E861AA06164}"/>
            </a:ext>
          </a:extLst>
        </xdr:cNvPr>
        <xdr:cNvSpPr txBox="1">
          <a:spLocks noChangeArrowheads="1"/>
        </xdr:cNvSpPr>
      </xdr:nvSpPr>
      <xdr:spPr bwMode="auto">
        <a:xfrm>
          <a:off x="3994150" y="20605750"/>
          <a:ext cx="131445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8584</xdr:rowOff>
    </xdr:from>
    <xdr:to>
      <xdr:col>5</xdr:col>
      <xdr:colOff>609600</xdr:colOff>
      <xdr:row>99</xdr:row>
      <xdr:rowOff>56225</xdr:rowOff>
    </xdr:to>
    <xdr:sp macro="" textlink="">
      <xdr:nvSpPr>
        <xdr:cNvPr id="300141" name="Text Box 109" hidden="1">
          <a:extLst>
            <a:ext uri="{FF2B5EF4-FFF2-40B4-BE49-F238E27FC236}">
              <a16:creationId xmlns:a16="http://schemas.microsoft.com/office/drawing/2014/main" id="{B6FF44E3-492B-435C-B780-DBD8B1B9DC70}"/>
            </a:ext>
          </a:extLst>
        </xdr:cNvPr>
        <xdr:cNvSpPr txBox="1">
          <a:spLocks noChangeArrowheads="1"/>
        </xdr:cNvSpPr>
      </xdr:nvSpPr>
      <xdr:spPr bwMode="auto">
        <a:xfrm>
          <a:off x="3994150" y="2057400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86" name="Text Box 154" hidden="1">
          <a:extLst>
            <a:ext uri="{FF2B5EF4-FFF2-40B4-BE49-F238E27FC236}">
              <a16:creationId xmlns:a16="http://schemas.microsoft.com/office/drawing/2014/main" id="{7D335DC8-0572-46C7-8399-FA67069490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47761</xdr:rowOff>
    </xdr:from>
    <xdr:to>
      <xdr:col>5</xdr:col>
      <xdr:colOff>609600</xdr:colOff>
      <xdr:row>224</xdr:row>
      <xdr:rowOff>18803</xdr:rowOff>
    </xdr:to>
    <xdr:sp macro="" textlink="">
      <xdr:nvSpPr>
        <xdr:cNvPr id="300185" name="Text Box 153" hidden="1">
          <a:extLst>
            <a:ext uri="{FF2B5EF4-FFF2-40B4-BE49-F238E27FC236}">
              <a16:creationId xmlns:a16="http://schemas.microsoft.com/office/drawing/2014/main" id="{7817C20E-9289-4D5C-9AB4-0D28C84248F3}"/>
            </a:ext>
          </a:extLst>
        </xdr:cNvPr>
        <xdr:cNvSpPr txBox="1">
          <a:spLocks noChangeArrowheads="1"/>
        </xdr:cNvSpPr>
      </xdr:nvSpPr>
      <xdr:spPr bwMode="auto">
        <a:xfrm>
          <a:off x="3848100" y="41138475"/>
          <a:ext cx="1276350" cy="438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163649</xdr:rowOff>
    </xdr:from>
    <xdr:to>
      <xdr:col>5</xdr:col>
      <xdr:colOff>609600</xdr:colOff>
      <xdr:row>223</xdr:row>
      <xdr:rowOff>125549</xdr:rowOff>
    </xdr:to>
    <xdr:sp macro="" textlink="">
      <xdr:nvSpPr>
        <xdr:cNvPr id="300184" name="Text Box 152" hidden="1">
          <a:extLst>
            <a:ext uri="{FF2B5EF4-FFF2-40B4-BE49-F238E27FC236}">
              <a16:creationId xmlns:a16="http://schemas.microsoft.com/office/drawing/2014/main" id="{64159A84-6DBD-4972-87A8-70A5B75389B7}"/>
            </a:ext>
          </a:extLst>
        </xdr:cNvPr>
        <xdr:cNvSpPr txBox="1">
          <a:spLocks noChangeArrowheads="1"/>
        </xdr:cNvSpPr>
      </xdr:nvSpPr>
      <xdr:spPr bwMode="auto">
        <a:xfrm>
          <a:off x="3848100" y="41481375"/>
          <a:ext cx="1276350" cy="396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163649</xdr:rowOff>
    </xdr:from>
    <xdr:to>
      <xdr:col>5</xdr:col>
      <xdr:colOff>609600</xdr:colOff>
      <xdr:row>225</xdr:row>
      <xdr:rowOff>18803</xdr:rowOff>
    </xdr:to>
    <xdr:sp macro="" textlink="">
      <xdr:nvSpPr>
        <xdr:cNvPr id="300183" name="Text Box 151" hidden="1">
          <a:extLst>
            <a:ext uri="{FF2B5EF4-FFF2-40B4-BE49-F238E27FC236}">
              <a16:creationId xmlns:a16="http://schemas.microsoft.com/office/drawing/2014/main" id="{7A26B745-AA0B-4A61-9A0D-64E9AF7393C9}"/>
            </a:ext>
          </a:extLst>
        </xdr:cNvPr>
        <xdr:cNvSpPr txBox="1">
          <a:spLocks noChangeArrowheads="1"/>
        </xdr:cNvSpPr>
      </xdr:nvSpPr>
      <xdr:spPr bwMode="auto">
        <a:xfrm>
          <a:off x="3848100" y="42052875"/>
          <a:ext cx="1276350" cy="3657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163650</xdr:rowOff>
    </xdr:from>
    <xdr:to>
      <xdr:col>5</xdr:col>
      <xdr:colOff>609600</xdr:colOff>
      <xdr:row>212</xdr:row>
      <xdr:rowOff>125549</xdr:rowOff>
    </xdr:to>
    <xdr:sp macro="" textlink="">
      <xdr:nvSpPr>
        <xdr:cNvPr id="300182" name="Text Box 150" hidden="1">
          <a:extLst>
            <a:ext uri="{FF2B5EF4-FFF2-40B4-BE49-F238E27FC236}">
              <a16:creationId xmlns:a16="http://schemas.microsoft.com/office/drawing/2014/main" id="{3DD44C58-C1CF-4611-A02F-70376414B574}"/>
            </a:ext>
          </a:extLst>
        </xdr:cNvPr>
        <xdr:cNvSpPr txBox="1">
          <a:spLocks noChangeArrowheads="1"/>
        </xdr:cNvSpPr>
      </xdr:nvSpPr>
      <xdr:spPr bwMode="auto">
        <a:xfrm>
          <a:off x="3848100" y="42243375"/>
          <a:ext cx="12763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126343</xdr:rowOff>
    </xdr:from>
    <xdr:to>
      <xdr:col>5</xdr:col>
      <xdr:colOff>609600</xdr:colOff>
      <xdr:row>190</xdr:row>
      <xdr:rowOff>47760</xdr:rowOff>
    </xdr:to>
    <xdr:sp macro="" textlink="">
      <xdr:nvSpPr>
        <xdr:cNvPr id="300181" name="Text Box 149" hidden="1">
          <a:extLst>
            <a:ext uri="{FF2B5EF4-FFF2-40B4-BE49-F238E27FC236}">
              <a16:creationId xmlns:a16="http://schemas.microsoft.com/office/drawing/2014/main" id="{787EFC1A-0432-406B-8676-E8B2B79773FB}"/>
            </a:ext>
          </a:extLst>
        </xdr:cNvPr>
        <xdr:cNvSpPr txBox="1">
          <a:spLocks noChangeArrowheads="1"/>
        </xdr:cNvSpPr>
      </xdr:nvSpPr>
      <xdr:spPr bwMode="auto">
        <a:xfrm>
          <a:off x="3848100" y="37785675"/>
          <a:ext cx="127635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11362</xdr:rowOff>
    </xdr:from>
    <xdr:to>
      <xdr:col>5</xdr:col>
      <xdr:colOff>609600</xdr:colOff>
      <xdr:row>191</xdr:row>
      <xdr:rowOff>54112</xdr:rowOff>
    </xdr:to>
    <xdr:sp macro="" textlink="">
      <xdr:nvSpPr>
        <xdr:cNvPr id="300180" name="Text Box 148" hidden="1">
          <a:extLst>
            <a:ext uri="{FF2B5EF4-FFF2-40B4-BE49-F238E27FC236}">
              <a16:creationId xmlns:a16="http://schemas.microsoft.com/office/drawing/2014/main" id="{B159C490-05FE-44C6-AB18-872C83BE1829}"/>
            </a:ext>
          </a:extLst>
        </xdr:cNvPr>
        <xdr:cNvSpPr txBox="1">
          <a:spLocks noChangeArrowheads="1"/>
        </xdr:cNvSpPr>
      </xdr:nvSpPr>
      <xdr:spPr bwMode="auto">
        <a:xfrm>
          <a:off x="3848100" y="382428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149362</xdr:rowOff>
    </xdr:from>
    <xdr:to>
      <xdr:col>5</xdr:col>
      <xdr:colOff>609600</xdr:colOff>
      <xdr:row>192</xdr:row>
      <xdr:rowOff>67606</xdr:rowOff>
    </xdr:to>
    <xdr:sp macro="" textlink="">
      <xdr:nvSpPr>
        <xdr:cNvPr id="300179" name="Text Box 147" hidden="1">
          <a:extLst>
            <a:ext uri="{FF2B5EF4-FFF2-40B4-BE49-F238E27FC236}">
              <a16:creationId xmlns:a16="http://schemas.microsoft.com/office/drawing/2014/main" id="{91ECDA2E-3AAB-4E3C-9E22-269D26FBCE75}"/>
            </a:ext>
          </a:extLst>
        </xdr:cNvPr>
        <xdr:cNvSpPr txBox="1">
          <a:spLocks noChangeArrowheads="1"/>
        </xdr:cNvSpPr>
      </xdr:nvSpPr>
      <xdr:spPr bwMode="auto">
        <a:xfrm>
          <a:off x="3848100" y="386238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86654</xdr:rowOff>
    </xdr:from>
    <xdr:to>
      <xdr:col>5</xdr:col>
      <xdr:colOff>609600</xdr:colOff>
      <xdr:row>199</xdr:row>
      <xdr:rowOff>16422</xdr:rowOff>
    </xdr:to>
    <xdr:sp macro="" textlink="">
      <xdr:nvSpPr>
        <xdr:cNvPr id="300178" name="Text Box 146" hidden="1">
          <a:extLst>
            <a:ext uri="{FF2B5EF4-FFF2-40B4-BE49-F238E27FC236}">
              <a16:creationId xmlns:a16="http://schemas.microsoft.com/office/drawing/2014/main" id="{8FEAFFF0-EAFC-4F83-A14C-D30830CBD65F}"/>
            </a:ext>
          </a:extLst>
        </xdr:cNvPr>
        <xdr:cNvSpPr txBox="1">
          <a:spLocks noChangeArrowheads="1"/>
        </xdr:cNvSpPr>
      </xdr:nvSpPr>
      <xdr:spPr bwMode="auto">
        <a:xfrm>
          <a:off x="3848100" y="39004875"/>
          <a:ext cx="12763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77" name="Text Box 145" hidden="1">
          <a:extLst>
            <a:ext uri="{FF2B5EF4-FFF2-40B4-BE49-F238E27FC236}">
              <a16:creationId xmlns:a16="http://schemas.microsoft.com/office/drawing/2014/main" id="{49E1267C-F12A-4407-97DA-03037EEC5E1E}"/>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50567</xdr:rowOff>
    </xdr:from>
    <xdr:to>
      <xdr:col>5</xdr:col>
      <xdr:colOff>609600</xdr:colOff>
      <xdr:row>55</xdr:row>
      <xdr:rowOff>12343</xdr:rowOff>
    </xdr:to>
    <xdr:sp macro="" textlink="">
      <xdr:nvSpPr>
        <xdr:cNvPr id="300176" name="Text Box 144" hidden="1">
          <a:extLst>
            <a:ext uri="{FF2B5EF4-FFF2-40B4-BE49-F238E27FC236}">
              <a16:creationId xmlns:a16="http://schemas.microsoft.com/office/drawing/2014/main" id="{F2B56962-4DAE-45BB-B439-206271EF856C}"/>
            </a:ext>
          </a:extLst>
        </xdr:cNvPr>
        <xdr:cNvSpPr txBox="1">
          <a:spLocks noChangeArrowheads="1"/>
        </xdr:cNvSpPr>
      </xdr:nvSpPr>
      <xdr:spPr bwMode="auto">
        <a:xfrm>
          <a:off x="3848100" y="11039475"/>
          <a:ext cx="127635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12343</xdr:rowOff>
    </xdr:from>
    <xdr:to>
      <xdr:col>5</xdr:col>
      <xdr:colOff>609600</xdr:colOff>
      <xdr:row>55</xdr:row>
      <xdr:rowOff>104605</xdr:rowOff>
    </xdr:to>
    <xdr:sp macro="" textlink="">
      <xdr:nvSpPr>
        <xdr:cNvPr id="300175" name="Text Box 143" hidden="1">
          <a:extLst>
            <a:ext uri="{FF2B5EF4-FFF2-40B4-BE49-F238E27FC236}">
              <a16:creationId xmlns:a16="http://schemas.microsoft.com/office/drawing/2014/main" id="{8DFC739B-B5A4-45F8-86B8-EF9F5B8F86B9}"/>
            </a:ext>
          </a:extLst>
        </xdr:cNvPr>
        <xdr:cNvSpPr txBox="1">
          <a:spLocks noChangeArrowheads="1"/>
        </xdr:cNvSpPr>
      </xdr:nvSpPr>
      <xdr:spPr bwMode="auto">
        <a:xfrm>
          <a:off x="3848100" y="11382375"/>
          <a:ext cx="1276350" cy="104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200926</xdr:rowOff>
    </xdr:from>
    <xdr:to>
      <xdr:col>5</xdr:col>
      <xdr:colOff>609600</xdr:colOff>
      <xdr:row>58</xdr:row>
      <xdr:rowOff>171706</xdr:rowOff>
    </xdr:to>
    <xdr:sp macro="" textlink="">
      <xdr:nvSpPr>
        <xdr:cNvPr id="300174" name="Text Box 142" hidden="1">
          <a:extLst>
            <a:ext uri="{FF2B5EF4-FFF2-40B4-BE49-F238E27FC236}">
              <a16:creationId xmlns:a16="http://schemas.microsoft.com/office/drawing/2014/main" id="{B0AD930A-69A8-4E39-B0EF-7935D16E9D1A}"/>
            </a:ext>
          </a:extLst>
        </xdr:cNvPr>
        <xdr:cNvSpPr txBox="1">
          <a:spLocks noChangeArrowheads="1"/>
        </xdr:cNvSpPr>
      </xdr:nvSpPr>
      <xdr:spPr bwMode="auto">
        <a:xfrm>
          <a:off x="3848100" y="117538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352388</xdr:rowOff>
    </xdr:from>
    <xdr:to>
      <xdr:col>5</xdr:col>
      <xdr:colOff>609600</xdr:colOff>
      <xdr:row>60</xdr:row>
      <xdr:rowOff>68207</xdr:rowOff>
    </xdr:to>
    <xdr:sp macro="" textlink="">
      <xdr:nvSpPr>
        <xdr:cNvPr id="300173" name="Text Box 141" hidden="1">
          <a:extLst>
            <a:ext uri="{FF2B5EF4-FFF2-40B4-BE49-F238E27FC236}">
              <a16:creationId xmlns:a16="http://schemas.microsoft.com/office/drawing/2014/main" id="{24FAB9A6-BA8D-40DF-B3E3-84AF9F0AE6F0}"/>
            </a:ext>
          </a:extLst>
        </xdr:cNvPr>
        <xdr:cNvSpPr txBox="1">
          <a:spLocks noChangeArrowheads="1"/>
        </xdr:cNvSpPr>
      </xdr:nvSpPr>
      <xdr:spPr bwMode="auto">
        <a:xfrm>
          <a:off x="3848100" y="11944350"/>
          <a:ext cx="1276350" cy="1381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47865</xdr:rowOff>
    </xdr:from>
    <xdr:to>
      <xdr:col>5</xdr:col>
      <xdr:colOff>609600</xdr:colOff>
      <xdr:row>62</xdr:row>
      <xdr:rowOff>84459</xdr:rowOff>
    </xdr:to>
    <xdr:sp macro="" textlink="">
      <xdr:nvSpPr>
        <xdr:cNvPr id="300172" name="Text Box 140" hidden="1">
          <a:extLst>
            <a:ext uri="{FF2B5EF4-FFF2-40B4-BE49-F238E27FC236}">
              <a16:creationId xmlns:a16="http://schemas.microsoft.com/office/drawing/2014/main" id="{E2D28B84-888E-4655-8B0F-C7CC26EC4E9C}"/>
            </a:ext>
          </a:extLst>
        </xdr:cNvPr>
        <xdr:cNvSpPr txBox="1">
          <a:spLocks noChangeArrowheads="1"/>
        </xdr:cNvSpPr>
      </xdr:nvSpPr>
      <xdr:spPr bwMode="auto">
        <a:xfrm>
          <a:off x="3848100" y="12192000"/>
          <a:ext cx="1276350" cy="1533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163735</xdr:rowOff>
    </xdr:from>
    <xdr:to>
      <xdr:col>5</xdr:col>
      <xdr:colOff>609600</xdr:colOff>
      <xdr:row>76</xdr:row>
      <xdr:rowOff>3085</xdr:rowOff>
    </xdr:to>
    <xdr:sp macro="" textlink="">
      <xdr:nvSpPr>
        <xdr:cNvPr id="300171" name="Text Box 139" hidden="1">
          <a:extLst>
            <a:ext uri="{FF2B5EF4-FFF2-40B4-BE49-F238E27FC236}">
              <a16:creationId xmlns:a16="http://schemas.microsoft.com/office/drawing/2014/main" id="{265EF26C-9A18-4919-BFBD-9DB62C1DA74C}"/>
            </a:ext>
          </a:extLst>
        </xdr:cNvPr>
        <xdr:cNvSpPr txBox="1">
          <a:spLocks noChangeArrowheads="1"/>
        </xdr:cNvSpPr>
      </xdr:nvSpPr>
      <xdr:spPr bwMode="auto">
        <a:xfrm>
          <a:off x="3848100" y="15897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331303</xdr:rowOff>
    </xdr:from>
    <xdr:to>
      <xdr:col>5</xdr:col>
      <xdr:colOff>609600</xdr:colOff>
      <xdr:row>77</xdr:row>
      <xdr:rowOff>1799</xdr:rowOff>
    </xdr:to>
    <xdr:sp macro="" textlink="">
      <xdr:nvSpPr>
        <xdr:cNvPr id="300170" name="Text Box 138" hidden="1">
          <a:extLst>
            <a:ext uri="{FF2B5EF4-FFF2-40B4-BE49-F238E27FC236}">
              <a16:creationId xmlns:a16="http://schemas.microsoft.com/office/drawing/2014/main" id="{F2951846-6E73-4A22-B379-405CB7411D62}"/>
            </a:ext>
          </a:extLst>
        </xdr:cNvPr>
        <xdr:cNvSpPr txBox="1">
          <a:spLocks noChangeArrowheads="1"/>
        </xdr:cNvSpPr>
      </xdr:nvSpPr>
      <xdr:spPr bwMode="auto">
        <a:xfrm>
          <a:off x="3848100" y="16087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122442</xdr:rowOff>
    </xdr:from>
    <xdr:to>
      <xdr:col>5</xdr:col>
      <xdr:colOff>609600</xdr:colOff>
      <xdr:row>78</xdr:row>
      <xdr:rowOff>2705</xdr:rowOff>
    </xdr:to>
    <xdr:sp macro="" textlink="">
      <xdr:nvSpPr>
        <xdr:cNvPr id="300169" name="Text Box 137" hidden="1">
          <a:extLst>
            <a:ext uri="{FF2B5EF4-FFF2-40B4-BE49-F238E27FC236}">
              <a16:creationId xmlns:a16="http://schemas.microsoft.com/office/drawing/2014/main" id="{A2655596-A238-4D5A-882C-DBF44CED545A}"/>
            </a:ext>
          </a:extLst>
        </xdr:cNvPr>
        <xdr:cNvSpPr txBox="1">
          <a:spLocks noChangeArrowheads="1"/>
        </xdr:cNvSpPr>
      </xdr:nvSpPr>
      <xdr:spPr bwMode="auto">
        <a:xfrm>
          <a:off x="3848100" y="16278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96747</xdr:rowOff>
    </xdr:from>
    <xdr:to>
      <xdr:col>5</xdr:col>
      <xdr:colOff>609600</xdr:colOff>
      <xdr:row>79</xdr:row>
      <xdr:rowOff>3116</xdr:rowOff>
    </xdr:to>
    <xdr:sp macro="" textlink="">
      <xdr:nvSpPr>
        <xdr:cNvPr id="300168" name="Text Box 136" hidden="1">
          <a:extLst>
            <a:ext uri="{FF2B5EF4-FFF2-40B4-BE49-F238E27FC236}">
              <a16:creationId xmlns:a16="http://schemas.microsoft.com/office/drawing/2014/main" id="{62B212E0-400C-4C28-B416-F520FFA76BB7}"/>
            </a:ext>
          </a:extLst>
        </xdr:cNvPr>
        <xdr:cNvSpPr txBox="1">
          <a:spLocks noChangeArrowheads="1"/>
        </xdr:cNvSpPr>
      </xdr:nvSpPr>
      <xdr:spPr bwMode="auto">
        <a:xfrm>
          <a:off x="3848100" y="16468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38979</xdr:rowOff>
    </xdr:from>
    <xdr:to>
      <xdr:col>5</xdr:col>
      <xdr:colOff>609600</xdr:colOff>
      <xdr:row>99</xdr:row>
      <xdr:rowOff>102316</xdr:rowOff>
    </xdr:to>
    <xdr:sp macro="" textlink="">
      <xdr:nvSpPr>
        <xdr:cNvPr id="300167" name="Text Box 135" hidden="1">
          <a:extLst>
            <a:ext uri="{FF2B5EF4-FFF2-40B4-BE49-F238E27FC236}">
              <a16:creationId xmlns:a16="http://schemas.microsoft.com/office/drawing/2014/main" id="{6D19925F-5AAB-4507-BD73-36EED6014229}"/>
            </a:ext>
          </a:extLst>
        </xdr:cNvPr>
        <xdr:cNvSpPr txBox="1">
          <a:spLocks noChangeArrowheads="1"/>
        </xdr:cNvSpPr>
      </xdr:nvSpPr>
      <xdr:spPr bwMode="auto">
        <a:xfrm>
          <a:off x="3848100" y="206787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35805</xdr:rowOff>
    </xdr:from>
    <xdr:to>
      <xdr:col>5</xdr:col>
      <xdr:colOff>609600</xdr:colOff>
      <xdr:row>99</xdr:row>
      <xdr:rowOff>102316</xdr:rowOff>
    </xdr:to>
    <xdr:sp macro="" textlink="">
      <xdr:nvSpPr>
        <xdr:cNvPr id="300166" name="Text Box 134" hidden="1">
          <a:extLst>
            <a:ext uri="{FF2B5EF4-FFF2-40B4-BE49-F238E27FC236}">
              <a16:creationId xmlns:a16="http://schemas.microsoft.com/office/drawing/2014/main" id="{A669C438-4134-412C-9C85-FF1ADE3A954C}"/>
            </a:ext>
          </a:extLst>
        </xdr:cNvPr>
        <xdr:cNvSpPr txBox="1">
          <a:spLocks noChangeArrowheads="1"/>
        </xdr:cNvSpPr>
      </xdr:nvSpPr>
      <xdr:spPr bwMode="auto">
        <a:xfrm>
          <a:off x="3848100" y="20869275"/>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237802</xdr:rowOff>
    </xdr:from>
    <xdr:to>
      <xdr:col>5</xdr:col>
      <xdr:colOff>609600</xdr:colOff>
      <xdr:row>99</xdr:row>
      <xdr:rowOff>107079</xdr:rowOff>
    </xdr:to>
    <xdr:sp macro="" textlink="">
      <xdr:nvSpPr>
        <xdr:cNvPr id="300165" name="Text Box 133" hidden="1">
          <a:extLst>
            <a:ext uri="{FF2B5EF4-FFF2-40B4-BE49-F238E27FC236}">
              <a16:creationId xmlns:a16="http://schemas.microsoft.com/office/drawing/2014/main" id="{A3238887-8DE3-466D-AA6C-8325B7333505}"/>
            </a:ext>
          </a:extLst>
        </xdr:cNvPr>
        <xdr:cNvSpPr txBox="1">
          <a:spLocks noChangeArrowheads="1"/>
        </xdr:cNvSpPr>
      </xdr:nvSpPr>
      <xdr:spPr bwMode="auto">
        <a:xfrm>
          <a:off x="3848100" y="21059775"/>
          <a:ext cx="127635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197881</xdr:rowOff>
    </xdr:from>
    <xdr:to>
      <xdr:col>5</xdr:col>
      <xdr:colOff>609600</xdr:colOff>
      <xdr:row>99</xdr:row>
      <xdr:rowOff>226291</xdr:rowOff>
    </xdr:to>
    <xdr:sp macro="" textlink="">
      <xdr:nvSpPr>
        <xdr:cNvPr id="300164" name="Text Box 132" hidden="1">
          <a:extLst>
            <a:ext uri="{FF2B5EF4-FFF2-40B4-BE49-F238E27FC236}">
              <a16:creationId xmlns:a16="http://schemas.microsoft.com/office/drawing/2014/main" id="{034A9325-B1E8-4168-BE79-A6D894C6B7CF}"/>
            </a:ext>
          </a:extLst>
        </xdr:cNvPr>
        <xdr:cNvSpPr txBox="1">
          <a:spLocks noChangeArrowheads="1"/>
        </xdr:cNvSpPr>
      </xdr:nvSpPr>
      <xdr:spPr bwMode="auto">
        <a:xfrm>
          <a:off x="3848100" y="21021675"/>
          <a:ext cx="1276350"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692944</xdr:colOff>
      <xdr:row>8</xdr:row>
      <xdr:rowOff>76200</xdr:rowOff>
    </xdr:from>
    <xdr:to>
      <xdr:col>21</xdr:col>
      <xdr:colOff>616744</xdr:colOff>
      <xdr:row>12</xdr:row>
      <xdr:rowOff>92075</xdr:rowOff>
    </xdr:to>
    <xdr:sp macro="" textlink="">
      <xdr:nvSpPr>
        <xdr:cNvPr id="300187" name="Text Box 155" hidden="1">
          <a:extLst>
            <a:ext uri="{FF2B5EF4-FFF2-40B4-BE49-F238E27FC236}">
              <a16:creationId xmlns:a16="http://schemas.microsoft.com/office/drawing/2014/main" id="{342BBCE1-6545-4617-9C75-9F51804FF4A1}"/>
            </a:ext>
          </a:extLst>
        </xdr:cNvPr>
        <xdr:cNvSpPr txBox="1">
          <a:spLocks noChangeArrowheads="1"/>
        </xdr:cNvSpPr>
      </xdr:nvSpPr>
      <xdr:spPr bwMode="auto">
        <a:xfrm>
          <a:off x="17192625" y="2476500"/>
          <a:ext cx="1447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13</xdr:row>
      <xdr:rowOff>130175</xdr:rowOff>
    </xdr:from>
    <xdr:to>
      <xdr:col>21</xdr:col>
      <xdr:colOff>445294</xdr:colOff>
      <xdr:row>17</xdr:row>
      <xdr:rowOff>168275</xdr:rowOff>
    </xdr:to>
    <xdr:sp macro="" textlink="">
      <xdr:nvSpPr>
        <xdr:cNvPr id="300188" name="Text Box 156" hidden="1">
          <a:extLst>
            <a:ext uri="{FF2B5EF4-FFF2-40B4-BE49-F238E27FC236}">
              <a16:creationId xmlns:a16="http://schemas.microsoft.com/office/drawing/2014/main" id="{E1A16396-85F9-4121-BDD2-9FD5192C8013}"/>
            </a:ext>
          </a:extLst>
        </xdr:cNvPr>
        <xdr:cNvSpPr txBox="1">
          <a:spLocks noChangeArrowheads="1"/>
        </xdr:cNvSpPr>
      </xdr:nvSpPr>
      <xdr:spPr bwMode="auto">
        <a:xfrm>
          <a:off x="17154525" y="34575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24</xdr:row>
      <xdr:rowOff>57649</xdr:rowOff>
    </xdr:from>
    <xdr:to>
      <xdr:col>21</xdr:col>
      <xdr:colOff>445294</xdr:colOff>
      <xdr:row>28</xdr:row>
      <xdr:rowOff>123995</xdr:rowOff>
    </xdr:to>
    <xdr:sp macro="" textlink="">
      <xdr:nvSpPr>
        <xdr:cNvPr id="300189" name="Text Box 157" hidden="1">
          <a:extLst>
            <a:ext uri="{FF2B5EF4-FFF2-40B4-BE49-F238E27FC236}">
              <a16:creationId xmlns:a16="http://schemas.microsoft.com/office/drawing/2014/main" id="{B72126FC-B130-4C94-959E-3307E1A10C21}"/>
            </a:ext>
          </a:extLst>
        </xdr:cNvPr>
        <xdr:cNvSpPr txBox="1">
          <a:spLocks noChangeArrowheads="1"/>
        </xdr:cNvSpPr>
      </xdr:nvSpPr>
      <xdr:spPr bwMode="auto">
        <a:xfrm>
          <a:off x="17154525" y="5867400"/>
          <a:ext cx="13144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119</xdr:row>
      <xdr:rowOff>95413</xdr:rowOff>
    </xdr:from>
    <xdr:to>
      <xdr:col>21</xdr:col>
      <xdr:colOff>445294</xdr:colOff>
      <xdr:row>123</xdr:row>
      <xdr:rowOff>145420</xdr:rowOff>
    </xdr:to>
    <xdr:sp macro="" textlink="">
      <xdr:nvSpPr>
        <xdr:cNvPr id="300196" name="Text Box 164" hidden="1">
          <a:extLst>
            <a:ext uri="{FF2B5EF4-FFF2-40B4-BE49-F238E27FC236}">
              <a16:creationId xmlns:a16="http://schemas.microsoft.com/office/drawing/2014/main" id="{DFC68AE1-8461-4AAB-A7FA-65D4CA4D36B9}"/>
            </a:ext>
          </a:extLst>
        </xdr:cNvPr>
        <xdr:cNvSpPr txBox="1">
          <a:spLocks noChangeArrowheads="1"/>
        </xdr:cNvSpPr>
      </xdr:nvSpPr>
      <xdr:spPr bwMode="auto">
        <a:xfrm>
          <a:off x="17154525" y="255936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47" name="Text Box 27" hidden="1">
          <a:extLst>
            <a:ext uri="{FF2B5EF4-FFF2-40B4-BE49-F238E27FC236}">
              <a16:creationId xmlns:a16="http://schemas.microsoft.com/office/drawing/2014/main" id="{24B7A5F1-FD00-49CE-A402-05693900F39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18804</xdr:rowOff>
    </xdr:from>
    <xdr:to>
      <xdr:col>5</xdr:col>
      <xdr:colOff>609600</xdr:colOff>
      <xdr:row>249</xdr:row>
      <xdr:rowOff>18803</xdr:rowOff>
    </xdr:to>
    <xdr:sp macro="" textlink="">
      <xdr:nvSpPr>
        <xdr:cNvPr id="312346" name="Text Box 26" hidden="1">
          <a:extLst>
            <a:ext uri="{FF2B5EF4-FFF2-40B4-BE49-F238E27FC236}">
              <a16:creationId xmlns:a16="http://schemas.microsoft.com/office/drawing/2014/main" id="{90F7B677-0BE3-4769-A802-33C3FFF98E71}"/>
            </a:ext>
          </a:extLst>
        </xdr:cNvPr>
        <xdr:cNvSpPr txBox="1">
          <a:spLocks noChangeArrowheads="1"/>
        </xdr:cNvSpPr>
      </xdr:nvSpPr>
      <xdr:spPr bwMode="auto">
        <a:xfrm>
          <a:off x="3994150" y="44926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227</xdr:row>
      <xdr:rowOff>163649</xdr:rowOff>
    </xdr:from>
    <xdr:to>
      <xdr:col>5</xdr:col>
      <xdr:colOff>609600</xdr:colOff>
      <xdr:row>248</xdr:row>
      <xdr:rowOff>125549</xdr:rowOff>
    </xdr:to>
    <xdr:sp macro="" textlink="">
      <xdr:nvSpPr>
        <xdr:cNvPr id="312345" name="Text Box 25" hidden="1">
          <a:extLst>
            <a:ext uri="{FF2B5EF4-FFF2-40B4-BE49-F238E27FC236}">
              <a16:creationId xmlns:a16="http://schemas.microsoft.com/office/drawing/2014/main" id="{87DCCA14-7AEF-488C-AFE5-84EF0A52B32A}"/>
            </a:ext>
          </a:extLst>
        </xdr:cNvPr>
        <xdr:cNvSpPr txBox="1">
          <a:spLocks noChangeArrowheads="1"/>
        </xdr:cNvSpPr>
      </xdr:nvSpPr>
      <xdr:spPr bwMode="auto">
        <a:xfrm>
          <a:off x="3994150" y="452564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230</xdr:row>
      <xdr:rowOff>163649</xdr:rowOff>
    </xdr:from>
    <xdr:to>
      <xdr:col>5</xdr:col>
      <xdr:colOff>609600</xdr:colOff>
      <xdr:row>250</xdr:row>
      <xdr:rowOff>18803</xdr:rowOff>
    </xdr:to>
    <xdr:sp macro="" textlink="">
      <xdr:nvSpPr>
        <xdr:cNvPr id="312344" name="Text Box 24" hidden="1">
          <a:extLst>
            <a:ext uri="{FF2B5EF4-FFF2-40B4-BE49-F238E27FC236}">
              <a16:creationId xmlns:a16="http://schemas.microsoft.com/office/drawing/2014/main" id="{CEBEC7BE-1570-47A7-981B-4A18CD024042}"/>
            </a:ext>
          </a:extLst>
        </xdr:cNvPr>
        <xdr:cNvSpPr txBox="1">
          <a:spLocks noChangeArrowheads="1"/>
        </xdr:cNvSpPr>
      </xdr:nvSpPr>
      <xdr:spPr bwMode="auto">
        <a:xfrm>
          <a:off x="3994150" y="458089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231</xdr:row>
      <xdr:rowOff>163649</xdr:rowOff>
    </xdr:from>
    <xdr:to>
      <xdr:col>5</xdr:col>
      <xdr:colOff>609600</xdr:colOff>
      <xdr:row>237</xdr:row>
      <xdr:rowOff>125549</xdr:rowOff>
    </xdr:to>
    <xdr:sp macro="" textlink="">
      <xdr:nvSpPr>
        <xdr:cNvPr id="312343" name="Text Box 23" hidden="1">
          <a:extLst>
            <a:ext uri="{FF2B5EF4-FFF2-40B4-BE49-F238E27FC236}">
              <a16:creationId xmlns:a16="http://schemas.microsoft.com/office/drawing/2014/main" id="{2EB2FC6E-05DD-4265-97BF-2D7B293A1A1B}"/>
            </a:ext>
          </a:extLst>
        </xdr:cNvPr>
        <xdr:cNvSpPr txBox="1">
          <a:spLocks noChangeArrowheads="1"/>
        </xdr:cNvSpPr>
      </xdr:nvSpPr>
      <xdr:spPr bwMode="auto">
        <a:xfrm>
          <a:off x="3994150" y="459930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87449</xdr:rowOff>
    </xdr:from>
    <xdr:to>
      <xdr:col>5</xdr:col>
      <xdr:colOff>609600</xdr:colOff>
      <xdr:row>214</xdr:row>
      <xdr:rowOff>125549</xdr:rowOff>
    </xdr:to>
    <xdr:sp macro="" textlink="">
      <xdr:nvSpPr>
        <xdr:cNvPr id="312342" name="Text Box 22" hidden="1">
          <a:extLst>
            <a:ext uri="{FF2B5EF4-FFF2-40B4-BE49-F238E27FC236}">
              <a16:creationId xmlns:a16="http://schemas.microsoft.com/office/drawing/2014/main" id="{10CC6170-32F4-4FC7-BA21-342EC3EB44E9}"/>
            </a:ext>
          </a:extLst>
        </xdr:cNvPr>
        <xdr:cNvSpPr txBox="1">
          <a:spLocks noChangeArrowheads="1"/>
        </xdr:cNvSpPr>
      </xdr:nvSpPr>
      <xdr:spPr bwMode="auto">
        <a:xfrm>
          <a:off x="3994150" y="41687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210</xdr:row>
      <xdr:rowOff>163649</xdr:rowOff>
    </xdr:from>
    <xdr:to>
      <xdr:col>5</xdr:col>
      <xdr:colOff>609600</xdr:colOff>
      <xdr:row>215</xdr:row>
      <xdr:rowOff>163649</xdr:rowOff>
    </xdr:to>
    <xdr:sp macro="" textlink="">
      <xdr:nvSpPr>
        <xdr:cNvPr id="312341" name="Text Box 21" hidden="1">
          <a:extLst>
            <a:ext uri="{FF2B5EF4-FFF2-40B4-BE49-F238E27FC236}">
              <a16:creationId xmlns:a16="http://schemas.microsoft.com/office/drawing/2014/main" id="{9E1DFC1B-5E0C-4098-9606-13C2A8F7658A}"/>
            </a:ext>
          </a:extLst>
        </xdr:cNvPr>
        <xdr:cNvSpPr txBox="1">
          <a:spLocks noChangeArrowheads="1"/>
        </xdr:cNvSpPr>
      </xdr:nvSpPr>
      <xdr:spPr bwMode="auto">
        <a:xfrm>
          <a:off x="3994150" y="421259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163649</xdr:rowOff>
    </xdr:from>
    <xdr:to>
      <xdr:col>5</xdr:col>
      <xdr:colOff>609600</xdr:colOff>
      <xdr:row>217</xdr:row>
      <xdr:rowOff>18803</xdr:rowOff>
    </xdr:to>
    <xdr:sp macro="" textlink="">
      <xdr:nvSpPr>
        <xdr:cNvPr id="312340" name="Text Box 20" hidden="1">
          <a:extLst>
            <a:ext uri="{FF2B5EF4-FFF2-40B4-BE49-F238E27FC236}">
              <a16:creationId xmlns:a16="http://schemas.microsoft.com/office/drawing/2014/main" id="{377D7A44-1B1E-4E94-AD5A-DCAC89A3F208}"/>
            </a:ext>
          </a:extLst>
        </xdr:cNvPr>
        <xdr:cNvSpPr txBox="1">
          <a:spLocks noChangeArrowheads="1"/>
        </xdr:cNvSpPr>
      </xdr:nvSpPr>
      <xdr:spPr bwMode="auto">
        <a:xfrm>
          <a:off x="3994150" y="424942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214</xdr:row>
      <xdr:rowOff>163649</xdr:rowOff>
    </xdr:from>
    <xdr:to>
      <xdr:col>5</xdr:col>
      <xdr:colOff>609600</xdr:colOff>
      <xdr:row>223</xdr:row>
      <xdr:rowOff>163649</xdr:rowOff>
    </xdr:to>
    <xdr:sp macro="" textlink="">
      <xdr:nvSpPr>
        <xdr:cNvPr id="312339" name="Text Box 19" hidden="1">
          <a:extLst>
            <a:ext uri="{FF2B5EF4-FFF2-40B4-BE49-F238E27FC236}">
              <a16:creationId xmlns:a16="http://schemas.microsoft.com/office/drawing/2014/main" id="{E0FCF23C-E105-40FC-86A8-5E96813A6BAE}"/>
            </a:ext>
          </a:extLst>
        </xdr:cNvPr>
        <xdr:cNvSpPr txBox="1">
          <a:spLocks noChangeArrowheads="1"/>
        </xdr:cNvSpPr>
      </xdr:nvSpPr>
      <xdr:spPr bwMode="auto">
        <a:xfrm>
          <a:off x="3994150" y="428625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12338" name="Text Box 18" hidden="1">
          <a:extLst>
            <a:ext uri="{FF2B5EF4-FFF2-40B4-BE49-F238E27FC236}">
              <a16:creationId xmlns:a16="http://schemas.microsoft.com/office/drawing/2014/main" id="{DA728862-80AD-4483-A29F-A7A162307DA2}"/>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149813</xdr:rowOff>
    </xdr:from>
    <xdr:to>
      <xdr:col>5</xdr:col>
      <xdr:colOff>609600</xdr:colOff>
      <xdr:row>77</xdr:row>
      <xdr:rowOff>78559</xdr:rowOff>
    </xdr:to>
    <xdr:sp macro="" textlink="">
      <xdr:nvSpPr>
        <xdr:cNvPr id="312337" name="Text Box 17" hidden="1">
          <a:extLst>
            <a:ext uri="{FF2B5EF4-FFF2-40B4-BE49-F238E27FC236}">
              <a16:creationId xmlns:a16="http://schemas.microsoft.com/office/drawing/2014/main" id="{CCCD26B6-3D83-4717-AA41-51504AAF6AFF}"/>
            </a:ext>
          </a:extLst>
        </xdr:cNvPr>
        <xdr:cNvSpPr txBox="1">
          <a:spLocks noChangeArrowheads="1"/>
        </xdr:cNvSpPr>
      </xdr:nvSpPr>
      <xdr:spPr bwMode="auto">
        <a:xfrm>
          <a:off x="3994150" y="161988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149813</xdr:rowOff>
    </xdr:from>
    <xdr:to>
      <xdr:col>5</xdr:col>
      <xdr:colOff>609600</xdr:colOff>
      <xdr:row>78</xdr:row>
      <xdr:rowOff>154609</xdr:rowOff>
    </xdr:to>
    <xdr:sp macro="" textlink="">
      <xdr:nvSpPr>
        <xdr:cNvPr id="312336" name="Text Box 16" hidden="1">
          <a:extLst>
            <a:ext uri="{FF2B5EF4-FFF2-40B4-BE49-F238E27FC236}">
              <a16:creationId xmlns:a16="http://schemas.microsoft.com/office/drawing/2014/main" id="{A7C4382E-86A3-4046-8E7C-15086E743C9F}"/>
            </a:ext>
          </a:extLst>
        </xdr:cNvPr>
        <xdr:cNvSpPr txBox="1">
          <a:spLocks noChangeArrowheads="1"/>
        </xdr:cNvSpPr>
      </xdr:nvSpPr>
      <xdr:spPr bwMode="auto">
        <a:xfrm>
          <a:off x="3994150" y="161988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79052</xdr:rowOff>
    </xdr:from>
    <xdr:to>
      <xdr:col>5</xdr:col>
      <xdr:colOff>609600</xdr:colOff>
      <xdr:row>79</xdr:row>
      <xdr:rowOff>74659</xdr:rowOff>
    </xdr:to>
    <xdr:sp macro="" textlink="">
      <xdr:nvSpPr>
        <xdr:cNvPr id="312335" name="Text Box 15" hidden="1">
          <a:extLst>
            <a:ext uri="{FF2B5EF4-FFF2-40B4-BE49-F238E27FC236}">
              <a16:creationId xmlns:a16="http://schemas.microsoft.com/office/drawing/2014/main" id="{B3546F50-B39A-416B-94A1-422D11D6C82A}"/>
            </a:ext>
          </a:extLst>
        </xdr:cNvPr>
        <xdr:cNvSpPr txBox="1">
          <a:spLocks noChangeArrowheads="1"/>
        </xdr:cNvSpPr>
      </xdr:nvSpPr>
      <xdr:spPr bwMode="auto">
        <a:xfrm>
          <a:off x="3994150" y="163131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85402</xdr:rowOff>
    </xdr:from>
    <xdr:to>
      <xdr:col>5</xdr:col>
      <xdr:colOff>609600</xdr:colOff>
      <xdr:row>81</xdr:row>
      <xdr:rowOff>77268</xdr:rowOff>
    </xdr:to>
    <xdr:sp macro="" textlink="">
      <xdr:nvSpPr>
        <xdr:cNvPr id="312334" name="Text Box 14" hidden="1">
          <a:extLst>
            <a:ext uri="{FF2B5EF4-FFF2-40B4-BE49-F238E27FC236}">
              <a16:creationId xmlns:a16="http://schemas.microsoft.com/office/drawing/2014/main" id="{F218059C-462B-471B-B2C8-716D8B59A3EA}"/>
            </a:ext>
          </a:extLst>
        </xdr:cNvPr>
        <xdr:cNvSpPr txBox="1">
          <a:spLocks noChangeArrowheads="1"/>
        </xdr:cNvSpPr>
      </xdr:nvSpPr>
      <xdr:spPr bwMode="auto">
        <a:xfrm>
          <a:off x="3994150" y="164973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17510</xdr:rowOff>
    </xdr:from>
    <xdr:to>
      <xdr:col>5</xdr:col>
      <xdr:colOff>609600</xdr:colOff>
      <xdr:row>87</xdr:row>
      <xdr:rowOff>10484</xdr:rowOff>
    </xdr:to>
    <xdr:sp macro="" textlink="">
      <xdr:nvSpPr>
        <xdr:cNvPr id="312333" name="Text Box 13" hidden="1">
          <a:extLst>
            <a:ext uri="{FF2B5EF4-FFF2-40B4-BE49-F238E27FC236}">
              <a16:creationId xmlns:a16="http://schemas.microsoft.com/office/drawing/2014/main" id="{252B37E3-4EF9-4736-8F7D-29CF0FFDF632}"/>
            </a:ext>
          </a:extLst>
        </xdr:cNvPr>
        <xdr:cNvSpPr txBox="1">
          <a:spLocks noChangeArrowheads="1"/>
        </xdr:cNvSpPr>
      </xdr:nvSpPr>
      <xdr:spPr bwMode="auto">
        <a:xfrm>
          <a:off x="3994150" y="17195800"/>
          <a:ext cx="1314450" cy="170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141701</xdr:rowOff>
    </xdr:from>
    <xdr:to>
      <xdr:col>5</xdr:col>
      <xdr:colOff>609600</xdr:colOff>
      <xdr:row>98</xdr:row>
      <xdr:rowOff>114194</xdr:rowOff>
    </xdr:to>
    <xdr:sp macro="" textlink="">
      <xdr:nvSpPr>
        <xdr:cNvPr id="312332" name="Text Box 12" hidden="1">
          <a:extLst>
            <a:ext uri="{FF2B5EF4-FFF2-40B4-BE49-F238E27FC236}">
              <a16:creationId xmlns:a16="http://schemas.microsoft.com/office/drawing/2014/main" id="{7EC3AE11-B17A-4F23-875C-8057673863A1}"/>
            </a:ext>
          </a:extLst>
        </xdr:cNvPr>
        <xdr:cNvSpPr txBox="1">
          <a:spLocks noChangeArrowheads="1"/>
        </xdr:cNvSpPr>
      </xdr:nvSpPr>
      <xdr:spPr bwMode="auto">
        <a:xfrm>
          <a:off x="3994150" y="20370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135023</xdr:rowOff>
    </xdr:from>
    <xdr:to>
      <xdr:col>5</xdr:col>
      <xdr:colOff>609600</xdr:colOff>
      <xdr:row>99</xdr:row>
      <xdr:rowOff>48341</xdr:rowOff>
    </xdr:to>
    <xdr:sp macro="" textlink="">
      <xdr:nvSpPr>
        <xdr:cNvPr id="312331" name="Text Box 11" hidden="1">
          <a:extLst>
            <a:ext uri="{FF2B5EF4-FFF2-40B4-BE49-F238E27FC236}">
              <a16:creationId xmlns:a16="http://schemas.microsoft.com/office/drawing/2014/main" id="{B3AA88FA-DC57-47BA-A3C6-D9147E95F6E2}"/>
            </a:ext>
          </a:extLst>
        </xdr:cNvPr>
        <xdr:cNvSpPr txBox="1">
          <a:spLocks noChangeArrowheads="1"/>
        </xdr:cNvSpPr>
      </xdr:nvSpPr>
      <xdr:spPr bwMode="auto">
        <a:xfrm>
          <a:off x="3994150" y="205549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135024</xdr:rowOff>
    </xdr:from>
    <xdr:to>
      <xdr:col>5</xdr:col>
      <xdr:colOff>609600</xdr:colOff>
      <xdr:row>100</xdr:row>
      <xdr:rowOff>9475</xdr:rowOff>
    </xdr:to>
    <xdr:sp macro="" textlink="">
      <xdr:nvSpPr>
        <xdr:cNvPr id="312330" name="Text Box 10" hidden="1">
          <a:extLst>
            <a:ext uri="{FF2B5EF4-FFF2-40B4-BE49-F238E27FC236}">
              <a16:creationId xmlns:a16="http://schemas.microsoft.com/office/drawing/2014/main" id="{84DFF8CB-6854-40A1-A05F-9B3D6D17187F}"/>
            </a:ext>
          </a:extLst>
        </xdr:cNvPr>
        <xdr:cNvSpPr txBox="1">
          <a:spLocks noChangeArrowheads="1"/>
        </xdr:cNvSpPr>
      </xdr:nvSpPr>
      <xdr:spPr bwMode="auto">
        <a:xfrm>
          <a:off x="3994150" y="207391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59810</xdr:rowOff>
    </xdr:from>
    <xdr:to>
      <xdr:col>5</xdr:col>
      <xdr:colOff>609600</xdr:colOff>
      <xdr:row>101</xdr:row>
      <xdr:rowOff>7505</xdr:rowOff>
    </xdr:to>
    <xdr:sp macro="" textlink="">
      <xdr:nvSpPr>
        <xdr:cNvPr id="312329" name="Text Box 9" hidden="1">
          <a:extLst>
            <a:ext uri="{FF2B5EF4-FFF2-40B4-BE49-F238E27FC236}">
              <a16:creationId xmlns:a16="http://schemas.microsoft.com/office/drawing/2014/main" id="{C4E0B211-9B7F-4B48-AC2A-D6C1FAD35617}"/>
            </a:ext>
          </a:extLst>
        </xdr:cNvPr>
        <xdr:cNvSpPr txBox="1">
          <a:spLocks noChangeArrowheads="1"/>
        </xdr:cNvSpPr>
      </xdr:nvSpPr>
      <xdr:spPr bwMode="auto">
        <a:xfrm>
          <a:off x="3994150" y="209232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111879</xdr:rowOff>
    </xdr:from>
    <xdr:to>
      <xdr:col>5</xdr:col>
      <xdr:colOff>609600</xdr:colOff>
      <xdr:row>123</xdr:row>
      <xdr:rowOff>131926</xdr:rowOff>
    </xdr:to>
    <xdr:sp macro="" textlink="">
      <xdr:nvSpPr>
        <xdr:cNvPr id="312328" name="Text Box 8" hidden="1">
          <a:extLst>
            <a:ext uri="{FF2B5EF4-FFF2-40B4-BE49-F238E27FC236}">
              <a16:creationId xmlns:a16="http://schemas.microsoft.com/office/drawing/2014/main" id="{866AAD52-1FFD-44F0-9CAA-D29FEACF3BC9}"/>
            </a:ext>
          </a:extLst>
        </xdr:cNvPr>
        <xdr:cNvSpPr txBox="1">
          <a:spLocks noChangeArrowheads="1"/>
        </xdr:cNvSpPr>
      </xdr:nvSpPr>
      <xdr:spPr bwMode="auto">
        <a:xfrm>
          <a:off x="3994150" y="250253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119</xdr:row>
      <xdr:rowOff>95413</xdr:rowOff>
    </xdr:from>
    <xdr:to>
      <xdr:col>5</xdr:col>
      <xdr:colOff>609600</xdr:colOff>
      <xdr:row>123</xdr:row>
      <xdr:rowOff>131926</xdr:rowOff>
    </xdr:to>
    <xdr:sp macro="" textlink="">
      <xdr:nvSpPr>
        <xdr:cNvPr id="312327" name="Text Box 7" hidden="1">
          <a:extLst>
            <a:ext uri="{FF2B5EF4-FFF2-40B4-BE49-F238E27FC236}">
              <a16:creationId xmlns:a16="http://schemas.microsoft.com/office/drawing/2014/main" id="{B3E2ED39-5CF3-4144-9BBE-D680989986B7}"/>
            </a:ext>
          </a:extLst>
        </xdr:cNvPr>
        <xdr:cNvSpPr txBox="1">
          <a:spLocks noChangeArrowheads="1"/>
        </xdr:cNvSpPr>
      </xdr:nvSpPr>
      <xdr:spPr bwMode="auto">
        <a:xfrm>
          <a:off x="3994150" y="252095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120</xdr:row>
      <xdr:rowOff>69220</xdr:rowOff>
    </xdr:from>
    <xdr:to>
      <xdr:col>5</xdr:col>
      <xdr:colOff>609600</xdr:colOff>
      <xdr:row>123</xdr:row>
      <xdr:rowOff>131926</xdr:rowOff>
    </xdr:to>
    <xdr:sp macro="" textlink="">
      <xdr:nvSpPr>
        <xdr:cNvPr id="312326" name="Text Box 6" hidden="1">
          <a:extLst>
            <a:ext uri="{FF2B5EF4-FFF2-40B4-BE49-F238E27FC236}">
              <a16:creationId xmlns:a16="http://schemas.microsoft.com/office/drawing/2014/main" id="{D621EBD7-4FD6-42A9-B56F-07785B99FDCE}"/>
            </a:ext>
          </a:extLst>
        </xdr:cNvPr>
        <xdr:cNvSpPr txBox="1">
          <a:spLocks noChangeArrowheads="1"/>
        </xdr:cNvSpPr>
      </xdr:nvSpPr>
      <xdr:spPr bwMode="auto">
        <a:xfrm>
          <a:off x="3994150" y="25393650"/>
          <a:ext cx="1314450" cy="596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120</xdr:row>
      <xdr:rowOff>48582</xdr:rowOff>
    </xdr:from>
    <xdr:to>
      <xdr:col>5</xdr:col>
      <xdr:colOff>609600</xdr:colOff>
      <xdr:row>123</xdr:row>
      <xdr:rowOff>131926</xdr:rowOff>
    </xdr:to>
    <xdr:sp macro="" textlink="">
      <xdr:nvSpPr>
        <xdr:cNvPr id="312325" name="Text Box 5" hidden="1">
          <a:extLst>
            <a:ext uri="{FF2B5EF4-FFF2-40B4-BE49-F238E27FC236}">
              <a16:creationId xmlns:a16="http://schemas.microsoft.com/office/drawing/2014/main" id="{C60A3970-7BA3-4252-9EC3-15C3FD244C28}"/>
            </a:ext>
          </a:extLst>
        </xdr:cNvPr>
        <xdr:cNvSpPr txBox="1">
          <a:spLocks noChangeArrowheads="1"/>
        </xdr:cNvSpPr>
      </xdr:nvSpPr>
      <xdr:spPr bwMode="auto">
        <a:xfrm>
          <a:off x="3994150" y="25361900"/>
          <a:ext cx="1314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24</xdr:row>
      <xdr:rowOff>57649</xdr:rowOff>
    </xdr:from>
    <xdr:to>
      <xdr:col>21</xdr:col>
      <xdr:colOff>445294</xdr:colOff>
      <xdr:row>28</xdr:row>
      <xdr:rowOff>123995</xdr:rowOff>
    </xdr:to>
    <xdr:sp macro="" textlink="">
      <xdr:nvSpPr>
        <xdr:cNvPr id="312322" name="Text Box 2" hidden="1">
          <a:extLst>
            <a:ext uri="{FF2B5EF4-FFF2-40B4-BE49-F238E27FC236}">
              <a16:creationId xmlns:a16="http://schemas.microsoft.com/office/drawing/2014/main" id="{C3534DDB-508C-41FE-B150-11F7E31A5E2B}"/>
            </a:ext>
          </a:extLst>
        </xdr:cNvPr>
        <xdr:cNvSpPr txBox="1">
          <a:spLocks noChangeArrowheads="1"/>
        </xdr:cNvSpPr>
      </xdr:nvSpPr>
      <xdr:spPr bwMode="auto">
        <a:xfrm>
          <a:off x="17526000" y="57785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144</xdr:row>
      <xdr:rowOff>35882</xdr:rowOff>
    </xdr:from>
    <xdr:to>
      <xdr:col>21</xdr:col>
      <xdr:colOff>445294</xdr:colOff>
      <xdr:row>148</xdr:row>
      <xdr:rowOff>73983</xdr:rowOff>
    </xdr:to>
    <xdr:sp macro="" textlink="">
      <xdr:nvSpPr>
        <xdr:cNvPr id="312321" name="Text Box 1" hidden="1">
          <a:extLst>
            <a:ext uri="{FF2B5EF4-FFF2-40B4-BE49-F238E27FC236}">
              <a16:creationId xmlns:a16="http://schemas.microsoft.com/office/drawing/2014/main" id="{F7A85577-42A2-48D6-953F-4F95ED7B7DCB}"/>
            </a:ext>
          </a:extLst>
        </xdr:cNvPr>
        <xdr:cNvSpPr txBox="1">
          <a:spLocks noChangeArrowheads="1"/>
        </xdr:cNvSpPr>
      </xdr:nvSpPr>
      <xdr:spPr bwMode="auto">
        <a:xfrm>
          <a:off x="17526000" y="29794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30</xdr:row>
      <xdr:rowOff>68263</xdr:rowOff>
    </xdr:from>
    <xdr:to>
      <xdr:col>21</xdr:col>
      <xdr:colOff>407194</xdr:colOff>
      <xdr:row>35</xdr:row>
      <xdr:rowOff>1587</xdr:rowOff>
    </xdr:to>
    <xdr:sp macro="" textlink="">
      <xdr:nvSpPr>
        <xdr:cNvPr id="312352" name="Text Box 32" hidden="1">
          <a:extLst>
            <a:ext uri="{FF2B5EF4-FFF2-40B4-BE49-F238E27FC236}">
              <a16:creationId xmlns:a16="http://schemas.microsoft.com/office/drawing/2014/main" id="{C3B50093-3956-44EE-AEC7-FA28E6561D97}"/>
            </a:ext>
          </a:extLst>
        </xdr:cNvPr>
        <xdr:cNvSpPr txBox="1">
          <a:spLocks noChangeArrowheads="1"/>
        </xdr:cNvSpPr>
      </xdr:nvSpPr>
      <xdr:spPr bwMode="auto">
        <a:xfrm>
          <a:off x="17564100" y="684530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31</xdr:row>
      <xdr:rowOff>86519</xdr:rowOff>
    </xdr:from>
    <xdr:to>
      <xdr:col>16</xdr:col>
      <xdr:colOff>407194</xdr:colOff>
      <xdr:row>36</xdr:row>
      <xdr:rowOff>1587</xdr:rowOff>
    </xdr:to>
    <xdr:sp macro="" textlink="">
      <xdr:nvSpPr>
        <xdr:cNvPr id="312353" name="Text Box 33" hidden="1">
          <a:extLst>
            <a:ext uri="{FF2B5EF4-FFF2-40B4-BE49-F238E27FC236}">
              <a16:creationId xmlns:a16="http://schemas.microsoft.com/office/drawing/2014/main" id="{36EC1BD6-6892-4A76-9A40-6AB759BF6AED}"/>
            </a:ext>
          </a:extLst>
        </xdr:cNvPr>
        <xdr:cNvSpPr txBox="1">
          <a:spLocks noChangeArrowheads="1"/>
        </xdr:cNvSpPr>
      </xdr:nvSpPr>
      <xdr:spPr bwMode="auto">
        <a:xfrm>
          <a:off x="13677900" y="702945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80" name="Text Box 60" hidden="1">
          <a:extLst>
            <a:ext uri="{FF2B5EF4-FFF2-40B4-BE49-F238E27FC236}">
              <a16:creationId xmlns:a16="http://schemas.microsoft.com/office/drawing/2014/main" id="{53624875-A8CA-4383-B3E5-1DCB6657BB78}"/>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2929</xdr:rowOff>
    </xdr:from>
    <xdr:to>
      <xdr:col>5</xdr:col>
      <xdr:colOff>609600</xdr:colOff>
      <xdr:row>245</xdr:row>
      <xdr:rowOff>2929</xdr:rowOff>
    </xdr:to>
    <xdr:sp macro="" textlink="">
      <xdr:nvSpPr>
        <xdr:cNvPr id="312379" name="Text Box 59" hidden="1">
          <a:extLst>
            <a:ext uri="{FF2B5EF4-FFF2-40B4-BE49-F238E27FC236}">
              <a16:creationId xmlns:a16="http://schemas.microsoft.com/office/drawing/2014/main" id="{3FA73798-BCAE-40BD-B929-BDAAA4E266D8}"/>
            </a:ext>
          </a:extLst>
        </xdr:cNvPr>
        <xdr:cNvSpPr txBox="1">
          <a:spLocks noChangeArrowheads="1"/>
        </xdr:cNvSpPr>
      </xdr:nvSpPr>
      <xdr:spPr bwMode="auto">
        <a:xfrm>
          <a:off x="3994150" y="441769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150949</xdr:rowOff>
    </xdr:from>
    <xdr:to>
      <xdr:col>5</xdr:col>
      <xdr:colOff>609600</xdr:colOff>
      <xdr:row>244</xdr:row>
      <xdr:rowOff>112849</xdr:rowOff>
    </xdr:to>
    <xdr:sp macro="" textlink="">
      <xdr:nvSpPr>
        <xdr:cNvPr id="312378" name="Text Box 58" hidden="1">
          <a:extLst>
            <a:ext uri="{FF2B5EF4-FFF2-40B4-BE49-F238E27FC236}">
              <a16:creationId xmlns:a16="http://schemas.microsoft.com/office/drawing/2014/main" id="{373B89C6-EA34-4523-89DC-4A7C805F5286}"/>
            </a:ext>
          </a:extLst>
        </xdr:cNvPr>
        <xdr:cNvSpPr txBox="1">
          <a:spLocks noChangeArrowheads="1"/>
        </xdr:cNvSpPr>
      </xdr:nvSpPr>
      <xdr:spPr bwMode="auto">
        <a:xfrm>
          <a:off x="3994150" y="445071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150949</xdr:rowOff>
    </xdr:from>
    <xdr:to>
      <xdr:col>5</xdr:col>
      <xdr:colOff>609600</xdr:colOff>
      <xdr:row>246</xdr:row>
      <xdr:rowOff>2928</xdr:rowOff>
    </xdr:to>
    <xdr:sp macro="" textlink="">
      <xdr:nvSpPr>
        <xdr:cNvPr id="312377" name="Text Box 57" hidden="1">
          <a:extLst>
            <a:ext uri="{FF2B5EF4-FFF2-40B4-BE49-F238E27FC236}">
              <a16:creationId xmlns:a16="http://schemas.microsoft.com/office/drawing/2014/main" id="{66236043-EF53-4FB0-A0FF-3434B5AF95E0}"/>
            </a:ext>
          </a:extLst>
        </xdr:cNvPr>
        <xdr:cNvSpPr txBox="1">
          <a:spLocks noChangeArrowheads="1"/>
        </xdr:cNvSpPr>
      </xdr:nvSpPr>
      <xdr:spPr bwMode="auto">
        <a:xfrm>
          <a:off x="3994150" y="450596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227</xdr:row>
      <xdr:rowOff>150949</xdr:rowOff>
    </xdr:from>
    <xdr:to>
      <xdr:col>5</xdr:col>
      <xdr:colOff>609600</xdr:colOff>
      <xdr:row>233</xdr:row>
      <xdr:rowOff>112849</xdr:rowOff>
    </xdr:to>
    <xdr:sp macro="" textlink="">
      <xdr:nvSpPr>
        <xdr:cNvPr id="312376" name="Text Box 56" hidden="1">
          <a:extLst>
            <a:ext uri="{FF2B5EF4-FFF2-40B4-BE49-F238E27FC236}">
              <a16:creationId xmlns:a16="http://schemas.microsoft.com/office/drawing/2014/main" id="{FBDDAAEF-CC92-4ABF-8C0E-87D2136BD04C}"/>
            </a:ext>
          </a:extLst>
        </xdr:cNvPr>
        <xdr:cNvSpPr txBox="1">
          <a:spLocks noChangeArrowheads="1"/>
        </xdr:cNvSpPr>
      </xdr:nvSpPr>
      <xdr:spPr bwMode="auto">
        <a:xfrm>
          <a:off x="3994150" y="452437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74749</xdr:rowOff>
    </xdr:from>
    <xdr:to>
      <xdr:col>5</xdr:col>
      <xdr:colOff>609600</xdr:colOff>
      <xdr:row>210</xdr:row>
      <xdr:rowOff>112849</xdr:rowOff>
    </xdr:to>
    <xdr:sp macro="" textlink="">
      <xdr:nvSpPr>
        <xdr:cNvPr id="312375" name="Text Box 55" hidden="1">
          <a:extLst>
            <a:ext uri="{FF2B5EF4-FFF2-40B4-BE49-F238E27FC236}">
              <a16:creationId xmlns:a16="http://schemas.microsoft.com/office/drawing/2014/main" id="{9671EAD1-CF55-4CE8-878D-59C2C34AAF02}"/>
            </a:ext>
          </a:extLst>
        </xdr:cNvPr>
        <xdr:cNvSpPr txBox="1">
          <a:spLocks noChangeArrowheads="1"/>
        </xdr:cNvSpPr>
      </xdr:nvSpPr>
      <xdr:spPr bwMode="auto">
        <a:xfrm>
          <a:off x="3994150" y="409384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150950</xdr:rowOff>
    </xdr:from>
    <xdr:to>
      <xdr:col>5</xdr:col>
      <xdr:colOff>609600</xdr:colOff>
      <xdr:row>211</xdr:row>
      <xdr:rowOff>169999</xdr:rowOff>
    </xdr:to>
    <xdr:sp macro="" textlink="">
      <xdr:nvSpPr>
        <xdr:cNvPr id="312374" name="Text Box 54" hidden="1">
          <a:extLst>
            <a:ext uri="{FF2B5EF4-FFF2-40B4-BE49-F238E27FC236}">
              <a16:creationId xmlns:a16="http://schemas.microsoft.com/office/drawing/2014/main" id="{B8CB7696-6CBD-4D4B-939D-2D3592DFBA48}"/>
            </a:ext>
          </a:extLst>
        </xdr:cNvPr>
        <xdr:cNvSpPr txBox="1">
          <a:spLocks noChangeArrowheads="1"/>
        </xdr:cNvSpPr>
      </xdr:nvSpPr>
      <xdr:spPr bwMode="auto">
        <a:xfrm>
          <a:off x="3994150" y="413766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150949</xdr:rowOff>
    </xdr:from>
    <xdr:to>
      <xdr:col>5</xdr:col>
      <xdr:colOff>609600</xdr:colOff>
      <xdr:row>213</xdr:row>
      <xdr:rowOff>2929</xdr:rowOff>
    </xdr:to>
    <xdr:sp macro="" textlink="">
      <xdr:nvSpPr>
        <xdr:cNvPr id="312373" name="Text Box 53" hidden="1">
          <a:extLst>
            <a:ext uri="{FF2B5EF4-FFF2-40B4-BE49-F238E27FC236}">
              <a16:creationId xmlns:a16="http://schemas.microsoft.com/office/drawing/2014/main" id="{F5DC6244-C4CA-4CD9-B958-B537659060E9}"/>
            </a:ext>
          </a:extLst>
        </xdr:cNvPr>
        <xdr:cNvSpPr txBox="1">
          <a:spLocks noChangeArrowheads="1"/>
        </xdr:cNvSpPr>
      </xdr:nvSpPr>
      <xdr:spPr bwMode="auto">
        <a:xfrm>
          <a:off x="3994150" y="41744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210</xdr:row>
      <xdr:rowOff>150949</xdr:rowOff>
    </xdr:from>
    <xdr:to>
      <xdr:col>5</xdr:col>
      <xdr:colOff>609600</xdr:colOff>
      <xdr:row>219</xdr:row>
      <xdr:rowOff>169999</xdr:rowOff>
    </xdr:to>
    <xdr:sp macro="" textlink="">
      <xdr:nvSpPr>
        <xdr:cNvPr id="312372" name="Text Box 52" hidden="1">
          <a:extLst>
            <a:ext uri="{FF2B5EF4-FFF2-40B4-BE49-F238E27FC236}">
              <a16:creationId xmlns:a16="http://schemas.microsoft.com/office/drawing/2014/main" id="{C5E945D5-3986-4643-8B19-D5EF73FA79D0}"/>
            </a:ext>
          </a:extLst>
        </xdr:cNvPr>
        <xdr:cNvSpPr txBox="1">
          <a:spLocks noChangeArrowheads="1"/>
        </xdr:cNvSpPr>
      </xdr:nvSpPr>
      <xdr:spPr bwMode="auto">
        <a:xfrm>
          <a:off x="3994150" y="421132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935</xdr:rowOff>
    </xdr:from>
    <xdr:to>
      <xdr:col>5</xdr:col>
      <xdr:colOff>609600</xdr:colOff>
      <xdr:row>73</xdr:row>
      <xdr:rowOff>103952</xdr:rowOff>
    </xdr:to>
    <xdr:sp macro="" textlink="">
      <xdr:nvSpPr>
        <xdr:cNvPr id="312370" name="Text Box 50" hidden="1">
          <a:extLst>
            <a:ext uri="{FF2B5EF4-FFF2-40B4-BE49-F238E27FC236}">
              <a16:creationId xmlns:a16="http://schemas.microsoft.com/office/drawing/2014/main" id="{51B3F5F0-03CB-446F-BAC8-7D93232BA013}"/>
            </a:ext>
          </a:extLst>
        </xdr:cNvPr>
        <xdr:cNvSpPr txBox="1">
          <a:spLocks noChangeArrowheads="1"/>
        </xdr:cNvSpPr>
      </xdr:nvSpPr>
      <xdr:spPr bwMode="auto">
        <a:xfrm>
          <a:off x="3994150" y="154495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935</xdr:rowOff>
    </xdr:from>
    <xdr:to>
      <xdr:col>5</xdr:col>
      <xdr:colOff>609600</xdr:colOff>
      <xdr:row>74</xdr:row>
      <xdr:rowOff>168569</xdr:rowOff>
    </xdr:to>
    <xdr:sp macro="" textlink="">
      <xdr:nvSpPr>
        <xdr:cNvPr id="312369" name="Text Box 49" hidden="1">
          <a:extLst>
            <a:ext uri="{FF2B5EF4-FFF2-40B4-BE49-F238E27FC236}">
              <a16:creationId xmlns:a16="http://schemas.microsoft.com/office/drawing/2014/main" id="{4E27CBC6-FA75-43E0-B44B-AC1D7EF341E6}"/>
            </a:ext>
          </a:extLst>
        </xdr:cNvPr>
        <xdr:cNvSpPr txBox="1">
          <a:spLocks noChangeArrowheads="1"/>
        </xdr:cNvSpPr>
      </xdr:nvSpPr>
      <xdr:spPr bwMode="auto">
        <a:xfrm>
          <a:off x="3994150" y="154495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103888</xdr:rowOff>
    </xdr:from>
    <xdr:to>
      <xdr:col>5</xdr:col>
      <xdr:colOff>609600</xdr:colOff>
      <xdr:row>75</xdr:row>
      <xdr:rowOff>121354</xdr:rowOff>
    </xdr:to>
    <xdr:sp macro="" textlink="">
      <xdr:nvSpPr>
        <xdr:cNvPr id="312368" name="Text Box 48" hidden="1">
          <a:extLst>
            <a:ext uri="{FF2B5EF4-FFF2-40B4-BE49-F238E27FC236}">
              <a16:creationId xmlns:a16="http://schemas.microsoft.com/office/drawing/2014/main" id="{44734B09-1C6B-41DD-848B-1823D2D6C72D}"/>
            </a:ext>
          </a:extLst>
        </xdr:cNvPr>
        <xdr:cNvSpPr txBox="1">
          <a:spLocks noChangeArrowheads="1"/>
        </xdr:cNvSpPr>
      </xdr:nvSpPr>
      <xdr:spPr bwMode="auto">
        <a:xfrm>
          <a:off x="3994150" y="155638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64694</xdr:rowOff>
    </xdr:from>
    <xdr:to>
      <xdr:col>5</xdr:col>
      <xdr:colOff>609600</xdr:colOff>
      <xdr:row>78</xdr:row>
      <xdr:rowOff>143497</xdr:rowOff>
    </xdr:to>
    <xdr:sp macro="" textlink="">
      <xdr:nvSpPr>
        <xdr:cNvPr id="312367" name="Text Box 47" hidden="1">
          <a:extLst>
            <a:ext uri="{FF2B5EF4-FFF2-40B4-BE49-F238E27FC236}">
              <a16:creationId xmlns:a16="http://schemas.microsoft.com/office/drawing/2014/main" id="{3887D86D-B178-43D9-9133-AACC3A09759A}"/>
            </a:ext>
          </a:extLst>
        </xdr:cNvPr>
        <xdr:cNvSpPr txBox="1">
          <a:spLocks noChangeArrowheads="1"/>
        </xdr:cNvSpPr>
      </xdr:nvSpPr>
      <xdr:spPr bwMode="auto">
        <a:xfrm>
          <a:off x="3994150" y="157480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41186</xdr:rowOff>
    </xdr:from>
    <xdr:to>
      <xdr:col>5</xdr:col>
      <xdr:colOff>609600</xdr:colOff>
      <xdr:row>83</xdr:row>
      <xdr:rowOff>8103</xdr:rowOff>
    </xdr:to>
    <xdr:sp macro="" textlink="">
      <xdr:nvSpPr>
        <xdr:cNvPr id="312366" name="Text Box 46" hidden="1">
          <a:extLst>
            <a:ext uri="{FF2B5EF4-FFF2-40B4-BE49-F238E27FC236}">
              <a16:creationId xmlns:a16="http://schemas.microsoft.com/office/drawing/2014/main" id="{481989A4-E870-45A7-9E09-1B67AC6AC4DB}"/>
            </a:ext>
          </a:extLst>
        </xdr:cNvPr>
        <xdr:cNvSpPr txBox="1">
          <a:spLocks noChangeArrowheads="1"/>
        </xdr:cNvSpPr>
      </xdr:nvSpPr>
      <xdr:spPr bwMode="auto">
        <a:xfrm>
          <a:off x="3994150" y="16446500"/>
          <a:ext cx="1314450" cy="1720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958</xdr:rowOff>
    </xdr:from>
    <xdr:to>
      <xdr:col>5</xdr:col>
      <xdr:colOff>609600</xdr:colOff>
      <xdr:row>95</xdr:row>
      <xdr:rowOff>38979</xdr:rowOff>
    </xdr:to>
    <xdr:sp macro="" textlink="">
      <xdr:nvSpPr>
        <xdr:cNvPr id="312365" name="Text Box 45" hidden="1">
          <a:extLst>
            <a:ext uri="{FF2B5EF4-FFF2-40B4-BE49-F238E27FC236}">
              <a16:creationId xmlns:a16="http://schemas.microsoft.com/office/drawing/2014/main" id="{63F665F0-FF13-40B1-8042-24C19FF5E7CA}"/>
            </a:ext>
          </a:extLst>
        </xdr:cNvPr>
        <xdr:cNvSpPr txBox="1">
          <a:spLocks noChangeArrowheads="1"/>
        </xdr:cNvSpPr>
      </xdr:nvSpPr>
      <xdr:spPr bwMode="auto">
        <a:xfrm>
          <a:off x="3994150" y="196215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161513</xdr:rowOff>
    </xdr:from>
    <xdr:to>
      <xdr:col>5</xdr:col>
      <xdr:colOff>609600</xdr:colOff>
      <xdr:row>96</xdr:row>
      <xdr:rowOff>35805</xdr:rowOff>
    </xdr:to>
    <xdr:sp macro="" textlink="">
      <xdr:nvSpPr>
        <xdr:cNvPr id="312364" name="Text Box 44" hidden="1">
          <a:extLst>
            <a:ext uri="{FF2B5EF4-FFF2-40B4-BE49-F238E27FC236}">
              <a16:creationId xmlns:a16="http://schemas.microsoft.com/office/drawing/2014/main" id="{BE88554A-90A8-42E3-859D-AE3FB0BF1FC4}"/>
            </a:ext>
          </a:extLst>
        </xdr:cNvPr>
        <xdr:cNvSpPr txBox="1">
          <a:spLocks noChangeArrowheads="1"/>
        </xdr:cNvSpPr>
      </xdr:nvSpPr>
      <xdr:spPr bwMode="auto">
        <a:xfrm>
          <a:off x="3994150" y="198056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133529</xdr:rowOff>
    </xdr:from>
    <xdr:to>
      <xdr:col>5</xdr:col>
      <xdr:colOff>609600</xdr:colOff>
      <xdr:row>96</xdr:row>
      <xdr:rowOff>237802</xdr:rowOff>
    </xdr:to>
    <xdr:sp macro="" textlink="">
      <xdr:nvSpPr>
        <xdr:cNvPr id="312363" name="Text Box 43" hidden="1">
          <a:extLst>
            <a:ext uri="{FF2B5EF4-FFF2-40B4-BE49-F238E27FC236}">
              <a16:creationId xmlns:a16="http://schemas.microsoft.com/office/drawing/2014/main" id="{E4D59710-5CE5-48DA-A30F-D9724E10D4CD}"/>
            </a:ext>
          </a:extLst>
        </xdr:cNvPr>
        <xdr:cNvSpPr txBox="1">
          <a:spLocks noChangeArrowheads="1"/>
        </xdr:cNvSpPr>
      </xdr:nvSpPr>
      <xdr:spPr bwMode="auto">
        <a:xfrm>
          <a:off x="3994150" y="199898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122979</xdr:rowOff>
    </xdr:from>
    <xdr:to>
      <xdr:col>5</xdr:col>
      <xdr:colOff>609600</xdr:colOff>
      <xdr:row>97</xdr:row>
      <xdr:rowOff>168936</xdr:rowOff>
    </xdr:to>
    <xdr:sp macro="" textlink="">
      <xdr:nvSpPr>
        <xdr:cNvPr id="312362" name="Text Box 42" hidden="1">
          <a:extLst>
            <a:ext uri="{FF2B5EF4-FFF2-40B4-BE49-F238E27FC236}">
              <a16:creationId xmlns:a16="http://schemas.microsoft.com/office/drawing/2014/main" id="{D35225BE-8C92-4CE8-BB2C-A325CB0F4E63}"/>
            </a:ext>
          </a:extLst>
        </xdr:cNvPr>
        <xdr:cNvSpPr txBox="1">
          <a:spLocks noChangeArrowheads="1"/>
        </xdr:cNvSpPr>
      </xdr:nvSpPr>
      <xdr:spPr bwMode="auto">
        <a:xfrm>
          <a:off x="3994150" y="201739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126196</xdr:rowOff>
    </xdr:from>
    <xdr:to>
      <xdr:col>5</xdr:col>
      <xdr:colOff>609600</xdr:colOff>
      <xdr:row>119</xdr:row>
      <xdr:rowOff>131926</xdr:rowOff>
    </xdr:to>
    <xdr:sp macro="" textlink="">
      <xdr:nvSpPr>
        <xdr:cNvPr id="312361" name="Text Box 41" hidden="1">
          <a:extLst>
            <a:ext uri="{FF2B5EF4-FFF2-40B4-BE49-F238E27FC236}">
              <a16:creationId xmlns:a16="http://schemas.microsoft.com/office/drawing/2014/main" id="{47139516-3EDA-4C7C-89C0-CEF4FF83C015}"/>
            </a:ext>
          </a:extLst>
        </xdr:cNvPr>
        <xdr:cNvSpPr txBox="1">
          <a:spLocks noChangeArrowheads="1"/>
        </xdr:cNvSpPr>
      </xdr:nvSpPr>
      <xdr:spPr bwMode="auto">
        <a:xfrm>
          <a:off x="3994150" y="24276050"/>
          <a:ext cx="13144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122199</xdr:rowOff>
    </xdr:from>
    <xdr:to>
      <xdr:col>5</xdr:col>
      <xdr:colOff>609600</xdr:colOff>
      <xdr:row>119</xdr:row>
      <xdr:rowOff>131926</xdr:rowOff>
    </xdr:to>
    <xdr:sp macro="" textlink="">
      <xdr:nvSpPr>
        <xdr:cNvPr id="312360" name="Text Box 40" hidden="1">
          <a:extLst>
            <a:ext uri="{FF2B5EF4-FFF2-40B4-BE49-F238E27FC236}">
              <a16:creationId xmlns:a16="http://schemas.microsoft.com/office/drawing/2014/main" id="{3969DDE0-8CEA-4E63-B6CA-C84325F4E0D0}"/>
            </a:ext>
          </a:extLst>
        </xdr:cNvPr>
        <xdr:cNvSpPr txBox="1">
          <a:spLocks noChangeArrowheads="1"/>
        </xdr:cNvSpPr>
      </xdr:nvSpPr>
      <xdr:spPr bwMode="auto">
        <a:xfrm>
          <a:off x="3994150" y="244602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107118</xdr:rowOff>
    </xdr:from>
    <xdr:to>
      <xdr:col>5</xdr:col>
      <xdr:colOff>609600</xdr:colOff>
      <xdr:row>119</xdr:row>
      <xdr:rowOff>131926</xdr:rowOff>
    </xdr:to>
    <xdr:sp macro="" textlink="">
      <xdr:nvSpPr>
        <xdr:cNvPr id="312359" name="Text Box 39" hidden="1">
          <a:extLst>
            <a:ext uri="{FF2B5EF4-FFF2-40B4-BE49-F238E27FC236}">
              <a16:creationId xmlns:a16="http://schemas.microsoft.com/office/drawing/2014/main" id="{B284DA57-3D67-453E-9B06-7B25BF3F5B78}"/>
            </a:ext>
          </a:extLst>
        </xdr:cNvPr>
        <xdr:cNvSpPr txBox="1">
          <a:spLocks noChangeArrowheads="1"/>
        </xdr:cNvSpPr>
      </xdr:nvSpPr>
      <xdr:spPr bwMode="auto">
        <a:xfrm>
          <a:off x="3994150" y="24644350"/>
          <a:ext cx="1314450" cy="60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69018</xdr:rowOff>
    </xdr:from>
    <xdr:to>
      <xdr:col>5</xdr:col>
      <xdr:colOff>609600</xdr:colOff>
      <xdr:row>119</xdr:row>
      <xdr:rowOff>131926</xdr:rowOff>
    </xdr:to>
    <xdr:sp macro="" textlink="">
      <xdr:nvSpPr>
        <xdr:cNvPr id="312358" name="Text Box 38" hidden="1">
          <a:extLst>
            <a:ext uri="{FF2B5EF4-FFF2-40B4-BE49-F238E27FC236}">
              <a16:creationId xmlns:a16="http://schemas.microsoft.com/office/drawing/2014/main" id="{89699A45-0B0B-49D4-B74E-DF88C2859BEB}"/>
            </a:ext>
          </a:extLst>
        </xdr:cNvPr>
        <xdr:cNvSpPr txBox="1">
          <a:spLocks noChangeArrowheads="1"/>
        </xdr:cNvSpPr>
      </xdr:nvSpPr>
      <xdr:spPr bwMode="auto">
        <a:xfrm>
          <a:off x="3994150" y="24612600"/>
          <a:ext cx="1314450" cy="63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20</xdr:row>
      <xdr:rowOff>87638</xdr:rowOff>
    </xdr:from>
    <xdr:to>
      <xdr:col>21</xdr:col>
      <xdr:colOff>445294</xdr:colOff>
      <xdr:row>24</xdr:row>
      <xdr:rowOff>73524</xdr:rowOff>
    </xdr:to>
    <xdr:sp macro="" textlink="">
      <xdr:nvSpPr>
        <xdr:cNvPr id="312357" name="Text Box 37" hidden="1">
          <a:extLst>
            <a:ext uri="{FF2B5EF4-FFF2-40B4-BE49-F238E27FC236}">
              <a16:creationId xmlns:a16="http://schemas.microsoft.com/office/drawing/2014/main" id="{2BC2CE78-6C5C-4DF0-9894-3CB3E614EEAA}"/>
            </a:ext>
          </a:extLst>
        </xdr:cNvPr>
        <xdr:cNvSpPr txBox="1">
          <a:spLocks noChangeArrowheads="1"/>
        </xdr:cNvSpPr>
      </xdr:nvSpPr>
      <xdr:spPr bwMode="auto">
        <a:xfrm>
          <a:off x="17526000" y="5029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140</xdr:row>
      <xdr:rowOff>25564</xdr:rowOff>
    </xdr:from>
    <xdr:to>
      <xdr:col>21</xdr:col>
      <xdr:colOff>445294</xdr:colOff>
      <xdr:row>144</xdr:row>
      <xdr:rowOff>58107</xdr:rowOff>
    </xdr:to>
    <xdr:sp macro="" textlink="">
      <xdr:nvSpPr>
        <xdr:cNvPr id="312356" name="Text Box 36" hidden="1">
          <a:extLst>
            <a:ext uri="{FF2B5EF4-FFF2-40B4-BE49-F238E27FC236}">
              <a16:creationId xmlns:a16="http://schemas.microsoft.com/office/drawing/2014/main" id="{86805420-FE8C-4984-B483-B20003062D2E}"/>
            </a:ext>
          </a:extLst>
        </xdr:cNvPr>
        <xdr:cNvSpPr txBox="1">
          <a:spLocks noChangeArrowheads="1"/>
        </xdr:cNvSpPr>
      </xdr:nvSpPr>
      <xdr:spPr bwMode="auto">
        <a:xfrm>
          <a:off x="17526000" y="290449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26</xdr:row>
      <xdr:rowOff>28279</xdr:rowOff>
    </xdr:from>
    <xdr:to>
      <xdr:col>21</xdr:col>
      <xdr:colOff>407194</xdr:colOff>
      <xdr:row>30</xdr:row>
      <xdr:rowOff>122238</xdr:rowOff>
    </xdr:to>
    <xdr:sp macro="" textlink="">
      <xdr:nvSpPr>
        <xdr:cNvPr id="312355" name="Text Box 35" hidden="1">
          <a:extLst>
            <a:ext uri="{FF2B5EF4-FFF2-40B4-BE49-F238E27FC236}">
              <a16:creationId xmlns:a16="http://schemas.microsoft.com/office/drawing/2014/main" id="{DE0F2A7B-0539-49AB-9D3F-EB0C72E34AB9}"/>
            </a:ext>
          </a:extLst>
        </xdr:cNvPr>
        <xdr:cNvSpPr txBox="1">
          <a:spLocks noChangeArrowheads="1"/>
        </xdr:cNvSpPr>
      </xdr:nvSpPr>
      <xdr:spPr bwMode="auto">
        <a:xfrm>
          <a:off x="17564100" y="611505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27</xdr:row>
      <xdr:rowOff>49150</xdr:rowOff>
    </xdr:from>
    <xdr:to>
      <xdr:col>16</xdr:col>
      <xdr:colOff>407194</xdr:colOff>
      <xdr:row>31</xdr:row>
      <xdr:rowOff>140494</xdr:rowOff>
    </xdr:to>
    <xdr:sp macro="" textlink="">
      <xdr:nvSpPr>
        <xdr:cNvPr id="312354" name="Text Box 34" hidden="1">
          <a:extLst>
            <a:ext uri="{FF2B5EF4-FFF2-40B4-BE49-F238E27FC236}">
              <a16:creationId xmlns:a16="http://schemas.microsoft.com/office/drawing/2014/main" id="{DD7C907B-85BF-425F-A2FD-F17C61AB290C}"/>
            </a:ext>
          </a:extLst>
        </xdr:cNvPr>
        <xdr:cNvSpPr txBox="1">
          <a:spLocks noChangeArrowheads="1"/>
        </xdr:cNvSpPr>
      </xdr:nvSpPr>
      <xdr:spPr bwMode="auto">
        <a:xfrm>
          <a:off x="13677900" y="629920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06" name="Text Box 86" hidden="1">
          <a:extLst>
            <a:ext uri="{FF2B5EF4-FFF2-40B4-BE49-F238E27FC236}">
              <a16:creationId xmlns:a16="http://schemas.microsoft.com/office/drawing/2014/main" id="{311C77C6-9F40-423A-7B6A-10ECF8774BA7}"/>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67606</xdr:rowOff>
    </xdr:from>
    <xdr:to>
      <xdr:col>5</xdr:col>
      <xdr:colOff>609600</xdr:colOff>
      <xdr:row>222</xdr:row>
      <xdr:rowOff>46969</xdr:rowOff>
    </xdr:to>
    <xdr:sp macro="" textlink="">
      <xdr:nvSpPr>
        <xdr:cNvPr id="312405" name="Text Box 85" hidden="1">
          <a:extLst>
            <a:ext uri="{FF2B5EF4-FFF2-40B4-BE49-F238E27FC236}">
              <a16:creationId xmlns:a16="http://schemas.microsoft.com/office/drawing/2014/main" id="{2193B999-E7D5-1093-C534-6AB0289CA23C}"/>
            </a:ext>
          </a:extLst>
        </xdr:cNvPr>
        <xdr:cNvSpPr txBox="1">
          <a:spLocks noChangeArrowheads="1"/>
        </xdr:cNvSpPr>
      </xdr:nvSpPr>
      <xdr:spPr bwMode="auto">
        <a:xfrm>
          <a:off x="3994150" y="39719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18803</xdr:rowOff>
    </xdr:from>
    <xdr:to>
      <xdr:col>5</xdr:col>
      <xdr:colOff>609600</xdr:colOff>
      <xdr:row>221</xdr:row>
      <xdr:rowOff>161268</xdr:rowOff>
    </xdr:to>
    <xdr:sp macro="" textlink="">
      <xdr:nvSpPr>
        <xdr:cNvPr id="312404" name="Text Box 84" hidden="1">
          <a:extLst>
            <a:ext uri="{FF2B5EF4-FFF2-40B4-BE49-F238E27FC236}">
              <a16:creationId xmlns:a16="http://schemas.microsoft.com/office/drawing/2014/main" id="{DE04D550-AB70-3411-E6A3-38CADB6CE996}"/>
            </a:ext>
          </a:extLst>
        </xdr:cNvPr>
        <xdr:cNvSpPr txBox="1">
          <a:spLocks noChangeArrowheads="1"/>
        </xdr:cNvSpPr>
      </xdr:nvSpPr>
      <xdr:spPr bwMode="auto">
        <a:xfrm>
          <a:off x="3994150" y="400558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6897</xdr:rowOff>
    </xdr:from>
    <xdr:to>
      <xdr:col>5</xdr:col>
      <xdr:colOff>609600</xdr:colOff>
      <xdr:row>223</xdr:row>
      <xdr:rowOff>46968</xdr:rowOff>
    </xdr:to>
    <xdr:sp macro="" textlink="">
      <xdr:nvSpPr>
        <xdr:cNvPr id="312403" name="Text Box 83" hidden="1">
          <a:extLst>
            <a:ext uri="{FF2B5EF4-FFF2-40B4-BE49-F238E27FC236}">
              <a16:creationId xmlns:a16="http://schemas.microsoft.com/office/drawing/2014/main" id="{8501CE79-5C60-B93D-350B-BC474F21CCE2}"/>
            </a:ext>
          </a:extLst>
        </xdr:cNvPr>
        <xdr:cNvSpPr txBox="1">
          <a:spLocks noChangeArrowheads="1"/>
        </xdr:cNvSpPr>
      </xdr:nvSpPr>
      <xdr:spPr bwMode="auto">
        <a:xfrm>
          <a:off x="3994150" y="406082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6897</xdr:rowOff>
    </xdr:from>
    <xdr:to>
      <xdr:col>5</xdr:col>
      <xdr:colOff>609600</xdr:colOff>
      <xdr:row>210</xdr:row>
      <xdr:rowOff>161268</xdr:rowOff>
    </xdr:to>
    <xdr:sp macro="" textlink="">
      <xdr:nvSpPr>
        <xdr:cNvPr id="312402" name="Text Box 82" hidden="1">
          <a:extLst>
            <a:ext uri="{FF2B5EF4-FFF2-40B4-BE49-F238E27FC236}">
              <a16:creationId xmlns:a16="http://schemas.microsoft.com/office/drawing/2014/main" id="{A3B20700-3A7F-F771-F362-1333A77D4788}"/>
            </a:ext>
          </a:extLst>
        </xdr:cNvPr>
        <xdr:cNvSpPr txBox="1">
          <a:spLocks noChangeArrowheads="1"/>
        </xdr:cNvSpPr>
      </xdr:nvSpPr>
      <xdr:spPr bwMode="auto">
        <a:xfrm>
          <a:off x="3994150" y="407924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87449</xdr:rowOff>
    </xdr:from>
    <xdr:to>
      <xdr:col>5</xdr:col>
      <xdr:colOff>609600</xdr:colOff>
      <xdr:row>188</xdr:row>
      <xdr:rowOff>111262</xdr:rowOff>
    </xdr:to>
    <xdr:sp macro="" textlink="">
      <xdr:nvSpPr>
        <xdr:cNvPr id="312401" name="Text Box 81" hidden="1">
          <a:extLst>
            <a:ext uri="{FF2B5EF4-FFF2-40B4-BE49-F238E27FC236}">
              <a16:creationId xmlns:a16="http://schemas.microsoft.com/office/drawing/2014/main" id="{90C7049E-6B68-93CD-AC6B-2B8FA25F18B9}"/>
            </a:ext>
          </a:extLst>
        </xdr:cNvPr>
        <xdr:cNvSpPr txBox="1">
          <a:spLocks noChangeArrowheads="1"/>
        </xdr:cNvSpPr>
      </xdr:nvSpPr>
      <xdr:spPr bwMode="auto">
        <a:xfrm>
          <a:off x="3994150" y="36480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169206</xdr:rowOff>
    </xdr:from>
    <xdr:to>
      <xdr:col>5</xdr:col>
      <xdr:colOff>609600</xdr:colOff>
      <xdr:row>189</xdr:row>
      <xdr:rowOff>125549</xdr:rowOff>
    </xdr:to>
    <xdr:sp macro="" textlink="">
      <xdr:nvSpPr>
        <xdr:cNvPr id="312400" name="Text Box 80" hidden="1">
          <a:extLst>
            <a:ext uri="{FF2B5EF4-FFF2-40B4-BE49-F238E27FC236}">
              <a16:creationId xmlns:a16="http://schemas.microsoft.com/office/drawing/2014/main" id="{98490EBA-CBA5-0FF7-0741-72E920D2FEF3}"/>
            </a:ext>
          </a:extLst>
        </xdr:cNvPr>
        <xdr:cNvSpPr txBox="1">
          <a:spLocks noChangeArrowheads="1"/>
        </xdr:cNvSpPr>
      </xdr:nvSpPr>
      <xdr:spPr bwMode="auto">
        <a:xfrm>
          <a:off x="3994150" y="369252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11362</xdr:rowOff>
    </xdr:from>
    <xdr:to>
      <xdr:col>5</xdr:col>
      <xdr:colOff>609600</xdr:colOff>
      <xdr:row>190</xdr:row>
      <xdr:rowOff>112056</xdr:rowOff>
    </xdr:to>
    <xdr:sp macro="" textlink="">
      <xdr:nvSpPr>
        <xdr:cNvPr id="312399" name="Text Box 79" hidden="1">
          <a:extLst>
            <a:ext uri="{FF2B5EF4-FFF2-40B4-BE49-F238E27FC236}">
              <a16:creationId xmlns:a16="http://schemas.microsoft.com/office/drawing/2014/main" id="{9954C361-C187-1CC2-E2F8-9E76CFA83CD6}"/>
            </a:ext>
          </a:extLst>
        </xdr:cNvPr>
        <xdr:cNvSpPr txBox="1">
          <a:spLocks noChangeArrowheads="1"/>
        </xdr:cNvSpPr>
      </xdr:nvSpPr>
      <xdr:spPr bwMode="auto">
        <a:xfrm>
          <a:off x="3994150" y="372935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149362</xdr:rowOff>
    </xdr:from>
    <xdr:to>
      <xdr:col>5</xdr:col>
      <xdr:colOff>609600</xdr:colOff>
      <xdr:row>197</xdr:row>
      <xdr:rowOff>63637</xdr:rowOff>
    </xdr:to>
    <xdr:sp macro="" textlink="">
      <xdr:nvSpPr>
        <xdr:cNvPr id="312398" name="Text Box 78" hidden="1">
          <a:extLst>
            <a:ext uri="{FF2B5EF4-FFF2-40B4-BE49-F238E27FC236}">
              <a16:creationId xmlns:a16="http://schemas.microsoft.com/office/drawing/2014/main" id="{0F454F12-2AFE-F47C-C852-D20A73F9C149}"/>
            </a:ext>
          </a:extLst>
        </xdr:cNvPr>
        <xdr:cNvSpPr txBox="1">
          <a:spLocks noChangeArrowheads="1"/>
        </xdr:cNvSpPr>
      </xdr:nvSpPr>
      <xdr:spPr bwMode="auto">
        <a:xfrm>
          <a:off x="3994150" y="376618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94458</xdr:rowOff>
    </xdr:from>
    <xdr:to>
      <xdr:col>5</xdr:col>
      <xdr:colOff>609600</xdr:colOff>
      <xdr:row>53</xdr:row>
      <xdr:rowOff>39455</xdr:rowOff>
    </xdr:to>
    <xdr:sp macro="" textlink="">
      <xdr:nvSpPr>
        <xdr:cNvPr id="312397" name="Text Box 77" hidden="1">
          <a:extLst>
            <a:ext uri="{FF2B5EF4-FFF2-40B4-BE49-F238E27FC236}">
              <a16:creationId xmlns:a16="http://schemas.microsoft.com/office/drawing/2014/main" id="{98F37360-62A5-F4DC-A167-A6E66ED9599A}"/>
            </a:ext>
          </a:extLst>
        </xdr:cNvPr>
        <xdr:cNvSpPr txBox="1">
          <a:spLocks noChangeArrowheads="1"/>
        </xdr:cNvSpPr>
      </xdr:nvSpPr>
      <xdr:spPr bwMode="auto">
        <a:xfrm>
          <a:off x="3994150" y="10325100"/>
          <a:ext cx="131445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94458</xdr:rowOff>
    </xdr:from>
    <xdr:to>
      <xdr:col>5</xdr:col>
      <xdr:colOff>609600</xdr:colOff>
      <xdr:row>54</xdr:row>
      <xdr:rowOff>113833</xdr:rowOff>
    </xdr:to>
    <xdr:sp macro="" textlink="">
      <xdr:nvSpPr>
        <xdr:cNvPr id="312396" name="Text Box 76" hidden="1">
          <a:extLst>
            <a:ext uri="{FF2B5EF4-FFF2-40B4-BE49-F238E27FC236}">
              <a16:creationId xmlns:a16="http://schemas.microsoft.com/office/drawing/2014/main" id="{43E4FE32-7592-CFE7-178A-5B11895ED830}"/>
            </a:ext>
          </a:extLst>
        </xdr:cNvPr>
        <xdr:cNvSpPr txBox="1">
          <a:spLocks noChangeArrowheads="1"/>
        </xdr:cNvSpPr>
      </xdr:nvSpPr>
      <xdr:spPr bwMode="auto">
        <a:xfrm>
          <a:off x="3994150" y="1032510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46831</xdr:rowOff>
    </xdr:from>
    <xdr:to>
      <xdr:col>5</xdr:col>
      <xdr:colOff>609600</xdr:colOff>
      <xdr:row>56</xdr:row>
      <xdr:rowOff>101989</xdr:rowOff>
    </xdr:to>
    <xdr:sp macro="" textlink="">
      <xdr:nvSpPr>
        <xdr:cNvPr id="312395" name="Text Box 75" hidden="1">
          <a:extLst>
            <a:ext uri="{FF2B5EF4-FFF2-40B4-BE49-F238E27FC236}">
              <a16:creationId xmlns:a16="http://schemas.microsoft.com/office/drawing/2014/main" id="{77AF5DCB-7825-9E3A-399E-19ADE4D21A56}"/>
            </a:ext>
          </a:extLst>
        </xdr:cNvPr>
        <xdr:cNvSpPr txBox="1">
          <a:spLocks noChangeArrowheads="1"/>
        </xdr:cNvSpPr>
      </xdr:nvSpPr>
      <xdr:spPr bwMode="auto">
        <a:xfrm>
          <a:off x="3994150" y="106362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58505</xdr:rowOff>
    </xdr:from>
    <xdr:to>
      <xdr:col>5</xdr:col>
      <xdr:colOff>609600</xdr:colOff>
      <xdr:row>57</xdr:row>
      <xdr:rowOff>344005</xdr:rowOff>
    </xdr:to>
    <xdr:sp macro="" textlink="">
      <xdr:nvSpPr>
        <xdr:cNvPr id="312394" name="Text Box 74" hidden="1">
          <a:extLst>
            <a:ext uri="{FF2B5EF4-FFF2-40B4-BE49-F238E27FC236}">
              <a16:creationId xmlns:a16="http://schemas.microsoft.com/office/drawing/2014/main" id="{FB5DFABC-373E-46A6-DDF3-A15C6D4FD20F}"/>
            </a:ext>
          </a:extLst>
        </xdr:cNvPr>
        <xdr:cNvSpPr txBox="1">
          <a:spLocks noChangeArrowheads="1"/>
        </xdr:cNvSpPr>
      </xdr:nvSpPr>
      <xdr:spPr bwMode="auto">
        <a:xfrm>
          <a:off x="3994150" y="11023600"/>
          <a:ext cx="1314450" cy="1358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237293</xdr:rowOff>
    </xdr:from>
    <xdr:to>
      <xdr:col>5</xdr:col>
      <xdr:colOff>609600</xdr:colOff>
      <xdr:row>62</xdr:row>
      <xdr:rowOff>9612</xdr:rowOff>
    </xdr:to>
    <xdr:sp macro="" textlink="">
      <xdr:nvSpPr>
        <xdr:cNvPr id="312393" name="Text Box 73" hidden="1">
          <a:extLst>
            <a:ext uri="{FF2B5EF4-FFF2-40B4-BE49-F238E27FC236}">
              <a16:creationId xmlns:a16="http://schemas.microsoft.com/office/drawing/2014/main" id="{0BE90657-0D9E-5190-6236-AF48B5D6DF8F}"/>
            </a:ext>
          </a:extLst>
        </xdr:cNvPr>
        <xdr:cNvSpPr txBox="1">
          <a:spLocks noChangeArrowheads="1"/>
        </xdr:cNvSpPr>
      </xdr:nvSpPr>
      <xdr:spPr bwMode="auto">
        <a:xfrm>
          <a:off x="3994150" y="11734800"/>
          <a:ext cx="13144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163470</xdr:rowOff>
    </xdr:from>
    <xdr:to>
      <xdr:col>5</xdr:col>
      <xdr:colOff>609600</xdr:colOff>
      <xdr:row>72</xdr:row>
      <xdr:rowOff>351940</xdr:rowOff>
    </xdr:to>
    <xdr:sp macro="" textlink="">
      <xdr:nvSpPr>
        <xdr:cNvPr id="312392" name="Text Box 72" hidden="1">
          <a:extLst>
            <a:ext uri="{FF2B5EF4-FFF2-40B4-BE49-F238E27FC236}">
              <a16:creationId xmlns:a16="http://schemas.microsoft.com/office/drawing/2014/main" id="{C60C22F5-8DE9-89EF-BA05-39741D5B7272}"/>
            </a:ext>
          </a:extLst>
        </xdr:cNvPr>
        <xdr:cNvSpPr txBox="1">
          <a:spLocks noChangeArrowheads="1"/>
        </xdr:cNvSpPr>
      </xdr:nvSpPr>
      <xdr:spPr bwMode="auto">
        <a:xfrm>
          <a:off x="3994150" y="149669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122472</xdr:rowOff>
    </xdr:from>
    <xdr:to>
      <xdr:col>5</xdr:col>
      <xdr:colOff>609600</xdr:colOff>
      <xdr:row>73</xdr:row>
      <xdr:rowOff>150606</xdr:rowOff>
    </xdr:to>
    <xdr:sp macro="" textlink="">
      <xdr:nvSpPr>
        <xdr:cNvPr id="312391" name="Text Box 71" hidden="1">
          <a:extLst>
            <a:ext uri="{FF2B5EF4-FFF2-40B4-BE49-F238E27FC236}">
              <a16:creationId xmlns:a16="http://schemas.microsoft.com/office/drawing/2014/main" id="{1A46EF72-6EBE-A59D-E316-A4FA5CE17515}"/>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103094</xdr:rowOff>
    </xdr:from>
    <xdr:to>
      <xdr:col>5</xdr:col>
      <xdr:colOff>609600</xdr:colOff>
      <xdr:row>74</xdr:row>
      <xdr:rowOff>164600</xdr:rowOff>
    </xdr:to>
    <xdr:sp macro="" textlink="">
      <xdr:nvSpPr>
        <xdr:cNvPr id="312390" name="Text Box 70" hidden="1">
          <a:extLst>
            <a:ext uri="{FF2B5EF4-FFF2-40B4-BE49-F238E27FC236}">
              <a16:creationId xmlns:a16="http://schemas.microsoft.com/office/drawing/2014/main" id="{A721BE0A-2A7A-1CAA-A955-53D4B8CF7098}"/>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63900</xdr:rowOff>
    </xdr:from>
    <xdr:to>
      <xdr:col>5</xdr:col>
      <xdr:colOff>609600</xdr:colOff>
      <xdr:row>75</xdr:row>
      <xdr:rowOff>161425</xdr:rowOff>
    </xdr:to>
    <xdr:sp macro="" textlink="">
      <xdr:nvSpPr>
        <xdr:cNvPr id="312389" name="Text Box 69" hidden="1">
          <a:extLst>
            <a:ext uri="{FF2B5EF4-FFF2-40B4-BE49-F238E27FC236}">
              <a16:creationId xmlns:a16="http://schemas.microsoft.com/office/drawing/2014/main" id="{D8A1B67A-6D3D-FFD2-D48D-2EA120363997}"/>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1469</xdr:rowOff>
    </xdr:from>
    <xdr:to>
      <xdr:col>5</xdr:col>
      <xdr:colOff>609600</xdr:colOff>
      <xdr:row>97</xdr:row>
      <xdr:rowOff>140921</xdr:rowOff>
    </xdr:to>
    <xdr:sp macro="" textlink="">
      <xdr:nvSpPr>
        <xdr:cNvPr id="312388" name="Text Box 68" hidden="1">
          <a:extLst>
            <a:ext uri="{FF2B5EF4-FFF2-40B4-BE49-F238E27FC236}">
              <a16:creationId xmlns:a16="http://schemas.microsoft.com/office/drawing/2014/main" id="{54179F96-58E8-7AD3-51F6-8FDE00422009}"/>
            </a:ext>
          </a:extLst>
        </xdr:cNvPr>
        <xdr:cNvSpPr txBox="1">
          <a:spLocks noChangeArrowheads="1"/>
        </xdr:cNvSpPr>
      </xdr:nvSpPr>
      <xdr:spPr bwMode="auto">
        <a:xfrm>
          <a:off x="3994150" y="1978660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3106</xdr:rowOff>
    </xdr:from>
    <xdr:to>
      <xdr:col>5</xdr:col>
      <xdr:colOff>609600</xdr:colOff>
      <xdr:row>97</xdr:row>
      <xdr:rowOff>140921</xdr:rowOff>
    </xdr:to>
    <xdr:sp macro="" textlink="">
      <xdr:nvSpPr>
        <xdr:cNvPr id="312387" name="Text Box 67" hidden="1">
          <a:extLst>
            <a:ext uri="{FF2B5EF4-FFF2-40B4-BE49-F238E27FC236}">
              <a16:creationId xmlns:a16="http://schemas.microsoft.com/office/drawing/2014/main" id="{4AF25F54-5739-DB06-373D-4134376AB0F4}"/>
            </a:ext>
          </a:extLst>
        </xdr:cNvPr>
        <xdr:cNvSpPr txBox="1">
          <a:spLocks noChangeArrowheads="1"/>
        </xdr:cNvSpPr>
      </xdr:nvSpPr>
      <xdr:spPr bwMode="auto">
        <a:xfrm>
          <a:off x="3994150" y="19970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150432</xdr:rowOff>
    </xdr:from>
    <xdr:to>
      <xdr:col>5</xdr:col>
      <xdr:colOff>609600</xdr:colOff>
      <xdr:row>97</xdr:row>
      <xdr:rowOff>140921</xdr:rowOff>
    </xdr:to>
    <xdr:sp macro="" textlink="">
      <xdr:nvSpPr>
        <xdr:cNvPr id="312386" name="Text Box 66" hidden="1">
          <a:extLst>
            <a:ext uri="{FF2B5EF4-FFF2-40B4-BE49-F238E27FC236}">
              <a16:creationId xmlns:a16="http://schemas.microsoft.com/office/drawing/2014/main" id="{16CA8962-80AA-AF99-990C-794F405503EA}"/>
            </a:ext>
          </a:extLst>
        </xdr:cNvPr>
        <xdr:cNvSpPr txBox="1">
          <a:spLocks noChangeArrowheads="1"/>
        </xdr:cNvSpPr>
      </xdr:nvSpPr>
      <xdr:spPr bwMode="auto">
        <a:xfrm>
          <a:off x="3994150" y="2015490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121857</xdr:rowOff>
    </xdr:from>
    <xdr:to>
      <xdr:col>5</xdr:col>
      <xdr:colOff>609600</xdr:colOff>
      <xdr:row>97</xdr:row>
      <xdr:rowOff>140921</xdr:rowOff>
    </xdr:to>
    <xdr:sp macro="" textlink="">
      <xdr:nvSpPr>
        <xdr:cNvPr id="312385" name="Text Box 65" hidden="1">
          <a:extLst>
            <a:ext uri="{FF2B5EF4-FFF2-40B4-BE49-F238E27FC236}">
              <a16:creationId xmlns:a16="http://schemas.microsoft.com/office/drawing/2014/main" id="{78224BFF-B2D9-E2D5-AE6A-90755DB2D7D2}"/>
            </a:ext>
          </a:extLst>
        </xdr:cNvPr>
        <xdr:cNvSpPr txBox="1">
          <a:spLocks noChangeArrowheads="1"/>
        </xdr:cNvSpPr>
      </xdr:nvSpPr>
      <xdr:spPr bwMode="auto">
        <a:xfrm>
          <a:off x="3994150" y="2011680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117</xdr:row>
      <xdr:rowOff>106323</xdr:rowOff>
    </xdr:from>
    <xdr:to>
      <xdr:col>21</xdr:col>
      <xdr:colOff>445294</xdr:colOff>
      <xdr:row>121</xdr:row>
      <xdr:rowOff>139865</xdr:rowOff>
    </xdr:to>
    <xdr:sp macro="" textlink="">
      <xdr:nvSpPr>
        <xdr:cNvPr id="312383" name="Text Box 63" hidden="1">
          <a:extLst>
            <a:ext uri="{FF2B5EF4-FFF2-40B4-BE49-F238E27FC236}">
              <a16:creationId xmlns:a16="http://schemas.microsoft.com/office/drawing/2014/main" id="{C8E89293-D42B-9139-1E51-BCEED87A48C8}"/>
            </a:ext>
          </a:extLst>
        </xdr:cNvPr>
        <xdr:cNvSpPr txBox="1">
          <a:spLocks noChangeArrowheads="1"/>
        </xdr:cNvSpPr>
      </xdr:nvSpPr>
      <xdr:spPr bwMode="auto">
        <a:xfrm>
          <a:off x="17526000" y="24587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14</xdr:row>
      <xdr:rowOff>95250</xdr:rowOff>
    </xdr:from>
    <xdr:to>
      <xdr:col>22</xdr:col>
      <xdr:colOff>616744</xdr:colOff>
      <xdr:row>18</xdr:row>
      <xdr:rowOff>92868</xdr:rowOff>
    </xdr:to>
    <xdr:sp macro="" textlink="">
      <xdr:nvSpPr>
        <xdr:cNvPr id="312407" name="Text Box 87" hidden="1">
          <a:extLst>
            <a:ext uri="{FF2B5EF4-FFF2-40B4-BE49-F238E27FC236}">
              <a16:creationId xmlns:a16="http://schemas.microsoft.com/office/drawing/2014/main" id="{5FB0B8AF-8E9A-5382-A0C9-F96B4F1CF81E}"/>
            </a:ext>
          </a:extLst>
        </xdr:cNvPr>
        <xdr:cNvSpPr txBox="1">
          <a:spLocks noChangeArrowheads="1"/>
        </xdr:cNvSpPr>
      </xdr:nvSpPr>
      <xdr:spPr bwMode="auto">
        <a:xfrm>
          <a:off x="18351500" y="35560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22</xdr:row>
      <xdr:rowOff>28279</xdr:rowOff>
    </xdr:from>
    <xdr:to>
      <xdr:col>22</xdr:col>
      <xdr:colOff>616744</xdr:colOff>
      <xdr:row>26</xdr:row>
      <xdr:rowOff>69554</xdr:rowOff>
    </xdr:to>
    <xdr:sp macro="" textlink="">
      <xdr:nvSpPr>
        <xdr:cNvPr id="312408" name="Text Box 88" hidden="1">
          <a:extLst>
            <a:ext uri="{FF2B5EF4-FFF2-40B4-BE49-F238E27FC236}">
              <a16:creationId xmlns:a16="http://schemas.microsoft.com/office/drawing/2014/main" id="{743065B2-ED9E-4814-9DF9-9436A3C9D184}"/>
            </a:ext>
          </a:extLst>
        </xdr:cNvPr>
        <xdr:cNvSpPr txBox="1">
          <a:spLocks noChangeArrowheads="1"/>
        </xdr:cNvSpPr>
      </xdr:nvSpPr>
      <xdr:spPr bwMode="auto">
        <a:xfrm>
          <a:off x="18351500" y="537845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121</xdr:row>
      <xdr:rowOff>93034</xdr:rowOff>
    </xdr:from>
    <xdr:to>
      <xdr:col>22</xdr:col>
      <xdr:colOff>616744</xdr:colOff>
      <xdr:row>125</xdr:row>
      <xdr:rowOff>83508</xdr:rowOff>
    </xdr:to>
    <xdr:sp macro="" textlink="">
      <xdr:nvSpPr>
        <xdr:cNvPr id="312452" name="Text Box 132" hidden="1">
          <a:extLst>
            <a:ext uri="{FF2B5EF4-FFF2-40B4-BE49-F238E27FC236}">
              <a16:creationId xmlns:a16="http://schemas.microsoft.com/office/drawing/2014/main" id="{4712543A-9159-D352-6632-85DD6A71BE06}"/>
            </a:ext>
          </a:extLst>
        </xdr:cNvPr>
        <xdr:cNvSpPr txBox="1">
          <a:spLocks noChangeArrowheads="1"/>
        </xdr:cNvSpPr>
      </xdr:nvSpPr>
      <xdr:spPr bwMode="auto">
        <a:xfrm>
          <a:off x="18351500" y="25342850"/>
          <a:ext cx="14414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78" name="Text Box 158" hidden="1">
          <a:extLst>
            <a:ext uri="{FF2B5EF4-FFF2-40B4-BE49-F238E27FC236}">
              <a16:creationId xmlns:a16="http://schemas.microsoft.com/office/drawing/2014/main" id="{845267AF-BF8B-CB2C-3BA3-985A3DFEEB6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49349</xdr:rowOff>
    </xdr:from>
    <xdr:to>
      <xdr:col>5</xdr:col>
      <xdr:colOff>609600</xdr:colOff>
      <xdr:row>223</xdr:row>
      <xdr:rowOff>46968</xdr:rowOff>
    </xdr:to>
    <xdr:sp macro="" textlink="">
      <xdr:nvSpPr>
        <xdr:cNvPr id="312477" name="Text Box 157" hidden="1">
          <a:extLst>
            <a:ext uri="{FF2B5EF4-FFF2-40B4-BE49-F238E27FC236}">
              <a16:creationId xmlns:a16="http://schemas.microsoft.com/office/drawing/2014/main" id="{C534468E-2626-8EFA-AE62-5DC39719B638}"/>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6897</xdr:rowOff>
    </xdr:from>
    <xdr:to>
      <xdr:col>5</xdr:col>
      <xdr:colOff>609600</xdr:colOff>
      <xdr:row>222</xdr:row>
      <xdr:rowOff>161269</xdr:rowOff>
    </xdr:to>
    <xdr:sp macro="" textlink="">
      <xdr:nvSpPr>
        <xdr:cNvPr id="312476" name="Text Box 156" hidden="1">
          <a:extLst>
            <a:ext uri="{FF2B5EF4-FFF2-40B4-BE49-F238E27FC236}">
              <a16:creationId xmlns:a16="http://schemas.microsoft.com/office/drawing/2014/main" id="{3C064C7C-C04B-B960-6EB2-BB90768E40C2}"/>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6897</xdr:rowOff>
    </xdr:from>
    <xdr:to>
      <xdr:col>5</xdr:col>
      <xdr:colOff>609600</xdr:colOff>
      <xdr:row>224</xdr:row>
      <xdr:rowOff>46968</xdr:rowOff>
    </xdr:to>
    <xdr:sp macro="" textlink="">
      <xdr:nvSpPr>
        <xdr:cNvPr id="312475" name="Text Box 155" hidden="1">
          <a:extLst>
            <a:ext uri="{FF2B5EF4-FFF2-40B4-BE49-F238E27FC236}">
              <a16:creationId xmlns:a16="http://schemas.microsoft.com/office/drawing/2014/main" id="{73BB9345-E304-089F-6193-57C3A5F58509}"/>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6898</xdr:rowOff>
    </xdr:from>
    <xdr:to>
      <xdr:col>5</xdr:col>
      <xdr:colOff>609600</xdr:colOff>
      <xdr:row>211</xdr:row>
      <xdr:rowOff>161268</xdr:rowOff>
    </xdr:to>
    <xdr:sp macro="" textlink="">
      <xdr:nvSpPr>
        <xdr:cNvPr id="312474" name="Text Box 154" hidden="1">
          <a:extLst>
            <a:ext uri="{FF2B5EF4-FFF2-40B4-BE49-F238E27FC236}">
              <a16:creationId xmlns:a16="http://schemas.microsoft.com/office/drawing/2014/main" id="{39B8AF94-BDBC-8C76-CE23-D87D28437683}"/>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87449</xdr:rowOff>
    </xdr:from>
    <xdr:to>
      <xdr:col>5</xdr:col>
      <xdr:colOff>609600</xdr:colOff>
      <xdr:row>189</xdr:row>
      <xdr:rowOff>68399</xdr:rowOff>
    </xdr:to>
    <xdr:sp macro="" textlink="">
      <xdr:nvSpPr>
        <xdr:cNvPr id="312473" name="Text Box 153" hidden="1">
          <a:extLst>
            <a:ext uri="{FF2B5EF4-FFF2-40B4-BE49-F238E27FC236}">
              <a16:creationId xmlns:a16="http://schemas.microsoft.com/office/drawing/2014/main" id="{1E8377F0-0A5C-81E2-F72F-C5CC0054A490}"/>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10866</xdr:rowOff>
    </xdr:from>
    <xdr:to>
      <xdr:col>5</xdr:col>
      <xdr:colOff>609600</xdr:colOff>
      <xdr:row>190</xdr:row>
      <xdr:rowOff>112963</xdr:rowOff>
    </xdr:to>
    <xdr:sp macro="" textlink="">
      <xdr:nvSpPr>
        <xdr:cNvPr id="312472" name="Text Box 152" hidden="1">
          <a:extLst>
            <a:ext uri="{FF2B5EF4-FFF2-40B4-BE49-F238E27FC236}">
              <a16:creationId xmlns:a16="http://schemas.microsoft.com/office/drawing/2014/main" id="{976A5749-690B-4C07-224A-C60A67D4B537}"/>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161268</xdr:rowOff>
    </xdr:from>
    <xdr:to>
      <xdr:col>5</xdr:col>
      <xdr:colOff>609600</xdr:colOff>
      <xdr:row>191</xdr:row>
      <xdr:rowOff>106500</xdr:rowOff>
    </xdr:to>
    <xdr:sp macro="" textlink="">
      <xdr:nvSpPr>
        <xdr:cNvPr id="312471" name="Text Box 151" hidden="1">
          <a:extLst>
            <a:ext uri="{FF2B5EF4-FFF2-40B4-BE49-F238E27FC236}">
              <a16:creationId xmlns:a16="http://schemas.microsoft.com/office/drawing/2014/main" id="{8185C859-B82E-6C2E-4423-385430DB322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106499</xdr:rowOff>
    </xdr:from>
    <xdr:to>
      <xdr:col>5</xdr:col>
      <xdr:colOff>609600</xdr:colOff>
      <xdr:row>198</xdr:row>
      <xdr:rowOff>63637</xdr:rowOff>
    </xdr:to>
    <xdr:sp macro="" textlink="">
      <xdr:nvSpPr>
        <xdr:cNvPr id="312470" name="Text Box 150" hidden="1">
          <a:extLst>
            <a:ext uri="{FF2B5EF4-FFF2-40B4-BE49-F238E27FC236}">
              <a16:creationId xmlns:a16="http://schemas.microsoft.com/office/drawing/2014/main" id="{B58EC60B-4C67-760F-130A-5474FB471022}"/>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140820</xdr:rowOff>
    </xdr:to>
    <xdr:sp macro="" textlink="">
      <xdr:nvSpPr>
        <xdr:cNvPr id="312469" name="Text Box 149" hidden="1">
          <a:extLst>
            <a:ext uri="{FF2B5EF4-FFF2-40B4-BE49-F238E27FC236}">
              <a16:creationId xmlns:a16="http://schemas.microsoft.com/office/drawing/2014/main" id="{1F4201A8-0053-A269-9098-DBBA9106F362}"/>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56</xdr:row>
      <xdr:rowOff>399367</xdr:rowOff>
    </xdr:to>
    <xdr:sp macro="" textlink="">
      <xdr:nvSpPr>
        <xdr:cNvPr id="312468" name="Text Box 148" hidden="1">
          <a:extLst>
            <a:ext uri="{FF2B5EF4-FFF2-40B4-BE49-F238E27FC236}">
              <a16:creationId xmlns:a16="http://schemas.microsoft.com/office/drawing/2014/main" id="{52485202-0A48-1D63-4A6D-5F684F4EF2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64620</xdr:rowOff>
    </xdr:from>
    <xdr:to>
      <xdr:col>5</xdr:col>
      <xdr:colOff>609600</xdr:colOff>
      <xdr:row>57</xdr:row>
      <xdr:rowOff>161557</xdr:rowOff>
    </xdr:to>
    <xdr:sp macro="" textlink="">
      <xdr:nvSpPr>
        <xdr:cNvPr id="312467" name="Text Box 147" hidden="1">
          <a:extLst>
            <a:ext uri="{FF2B5EF4-FFF2-40B4-BE49-F238E27FC236}">
              <a16:creationId xmlns:a16="http://schemas.microsoft.com/office/drawing/2014/main" id="{E682F73F-77D1-060E-4F5B-852C269F3631}"/>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102720</xdr:rowOff>
    </xdr:from>
    <xdr:to>
      <xdr:col>5</xdr:col>
      <xdr:colOff>609600</xdr:colOff>
      <xdr:row>59</xdr:row>
      <xdr:rowOff>107653</xdr:rowOff>
    </xdr:to>
    <xdr:sp macro="" textlink="">
      <xdr:nvSpPr>
        <xdr:cNvPr id="312466" name="Text Box 146" hidden="1">
          <a:extLst>
            <a:ext uri="{FF2B5EF4-FFF2-40B4-BE49-F238E27FC236}">
              <a16:creationId xmlns:a16="http://schemas.microsoft.com/office/drawing/2014/main" id="{1C1D455E-40B1-9967-304D-6776DD78CF27}"/>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418417</xdr:rowOff>
    </xdr:from>
    <xdr:to>
      <xdr:col>5</xdr:col>
      <xdr:colOff>609600</xdr:colOff>
      <xdr:row>63</xdr:row>
      <xdr:rowOff>11816</xdr:rowOff>
    </xdr:to>
    <xdr:sp macro="" textlink="">
      <xdr:nvSpPr>
        <xdr:cNvPr id="312465" name="Text Box 145" hidden="1">
          <a:extLst>
            <a:ext uri="{FF2B5EF4-FFF2-40B4-BE49-F238E27FC236}">
              <a16:creationId xmlns:a16="http://schemas.microsoft.com/office/drawing/2014/main" id="{8C945AA5-162D-AC38-34C9-D2D0B368ED04}"/>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122472</xdr:rowOff>
    </xdr:from>
    <xdr:to>
      <xdr:col>5</xdr:col>
      <xdr:colOff>609600</xdr:colOff>
      <xdr:row>73</xdr:row>
      <xdr:rowOff>150606</xdr:rowOff>
    </xdr:to>
    <xdr:sp macro="" textlink="">
      <xdr:nvSpPr>
        <xdr:cNvPr id="312464" name="Text Box 144" hidden="1">
          <a:extLst>
            <a:ext uri="{FF2B5EF4-FFF2-40B4-BE49-F238E27FC236}">
              <a16:creationId xmlns:a16="http://schemas.microsoft.com/office/drawing/2014/main" id="{BBE51AC7-D972-50CF-9BD5-AC3F15A7F693}"/>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103094</xdr:rowOff>
    </xdr:from>
    <xdr:to>
      <xdr:col>5</xdr:col>
      <xdr:colOff>609600</xdr:colOff>
      <xdr:row>74</xdr:row>
      <xdr:rowOff>164600</xdr:rowOff>
    </xdr:to>
    <xdr:sp macro="" textlink="">
      <xdr:nvSpPr>
        <xdr:cNvPr id="312463" name="Text Box 143" hidden="1">
          <a:extLst>
            <a:ext uri="{FF2B5EF4-FFF2-40B4-BE49-F238E27FC236}">
              <a16:creationId xmlns:a16="http://schemas.microsoft.com/office/drawing/2014/main" id="{E2061A42-ADE5-F57C-2817-B1F895E02F7E}"/>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63900</xdr:rowOff>
    </xdr:from>
    <xdr:to>
      <xdr:col>5</xdr:col>
      <xdr:colOff>609600</xdr:colOff>
      <xdr:row>75</xdr:row>
      <xdr:rowOff>161425</xdr:rowOff>
    </xdr:to>
    <xdr:sp macro="" textlink="">
      <xdr:nvSpPr>
        <xdr:cNvPr id="312462" name="Text Box 142" hidden="1">
          <a:extLst>
            <a:ext uri="{FF2B5EF4-FFF2-40B4-BE49-F238E27FC236}">
              <a16:creationId xmlns:a16="http://schemas.microsoft.com/office/drawing/2014/main" id="{8F453C92-FCF0-4D18-51E0-DE894F5E5DF9}"/>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255280</xdr:rowOff>
    </xdr:from>
    <xdr:to>
      <xdr:col>5</xdr:col>
      <xdr:colOff>609600</xdr:colOff>
      <xdr:row>77</xdr:row>
      <xdr:rowOff>7355</xdr:rowOff>
    </xdr:to>
    <xdr:sp macro="" textlink="">
      <xdr:nvSpPr>
        <xdr:cNvPr id="312461" name="Text Box 141" hidden="1">
          <a:extLst>
            <a:ext uri="{FF2B5EF4-FFF2-40B4-BE49-F238E27FC236}">
              <a16:creationId xmlns:a16="http://schemas.microsoft.com/office/drawing/2014/main" id="{D1CFB6AB-F62C-4861-5253-59152F41259A}"/>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3106</xdr:rowOff>
    </xdr:from>
    <xdr:to>
      <xdr:col>5</xdr:col>
      <xdr:colOff>609600</xdr:colOff>
      <xdr:row>98</xdr:row>
      <xdr:rowOff>86179</xdr:rowOff>
    </xdr:to>
    <xdr:sp macro="" textlink="">
      <xdr:nvSpPr>
        <xdr:cNvPr id="312460" name="Text Box 140" hidden="1">
          <a:extLst>
            <a:ext uri="{FF2B5EF4-FFF2-40B4-BE49-F238E27FC236}">
              <a16:creationId xmlns:a16="http://schemas.microsoft.com/office/drawing/2014/main" id="{6D348F64-9BD5-E0B9-2E72-F172C9BB3625}"/>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150432</xdr:rowOff>
    </xdr:from>
    <xdr:to>
      <xdr:col>5</xdr:col>
      <xdr:colOff>609600</xdr:colOff>
      <xdr:row>98</xdr:row>
      <xdr:rowOff>86179</xdr:rowOff>
    </xdr:to>
    <xdr:sp macro="" textlink="">
      <xdr:nvSpPr>
        <xdr:cNvPr id="312459" name="Text Box 139" hidden="1">
          <a:extLst>
            <a:ext uri="{FF2B5EF4-FFF2-40B4-BE49-F238E27FC236}">
              <a16:creationId xmlns:a16="http://schemas.microsoft.com/office/drawing/2014/main" id="{2818E02D-DA51-199A-1C2E-09234F60242F}"/>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162804</xdr:rowOff>
    </xdr:from>
    <xdr:to>
      <xdr:col>5</xdr:col>
      <xdr:colOff>609600</xdr:colOff>
      <xdr:row>98</xdr:row>
      <xdr:rowOff>86179</xdr:rowOff>
    </xdr:to>
    <xdr:sp macro="" textlink="">
      <xdr:nvSpPr>
        <xdr:cNvPr id="312458" name="Text Box 138" hidden="1">
          <a:extLst>
            <a:ext uri="{FF2B5EF4-FFF2-40B4-BE49-F238E27FC236}">
              <a16:creationId xmlns:a16="http://schemas.microsoft.com/office/drawing/2014/main" id="{417BF8A8-CED5-FF4D-C4FD-BF0BF89E7A4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115179</xdr:rowOff>
    </xdr:from>
    <xdr:to>
      <xdr:col>5</xdr:col>
      <xdr:colOff>609600</xdr:colOff>
      <xdr:row>98</xdr:row>
      <xdr:rowOff>86179</xdr:rowOff>
    </xdr:to>
    <xdr:sp macro="" textlink="">
      <xdr:nvSpPr>
        <xdr:cNvPr id="312457" name="Text Box 137" hidden="1">
          <a:extLst>
            <a:ext uri="{FF2B5EF4-FFF2-40B4-BE49-F238E27FC236}">
              <a16:creationId xmlns:a16="http://schemas.microsoft.com/office/drawing/2014/main" id="{803C42D5-C5CC-1851-DE36-1629EE010267}"/>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118</xdr:row>
      <xdr:rowOff>88067</xdr:rowOff>
    </xdr:from>
    <xdr:to>
      <xdr:col>21</xdr:col>
      <xdr:colOff>445294</xdr:colOff>
      <xdr:row>122</xdr:row>
      <xdr:rowOff>139864</xdr:rowOff>
    </xdr:to>
    <xdr:sp macro="" textlink="">
      <xdr:nvSpPr>
        <xdr:cNvPr id="312456" name="Text Box 136" hidden="1">
          <a:extLst>
            <a:ext uri="{FF2B5EF4-FFF2-40B4-BE49-F238E27FC236}">
              <a16:creationId xmlns:a16="http://schemas.microsoft.com/office/drawing/2014/main" id="{1B7361AC-F063-C0BC-C9FD-2ED3940D34FD}"/>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12455" name="Text Box 135" hidden="1">
          <a:extLst>
            <a:ext uri="{FF2B5EF4-FFF2-40B4-BE49-F238E27FC236}">
              <a16:creationId xmlns:a16="http://schemas.microsoft.com/office/drawing/2014/main" id="{7AF7C879-429A-9C1A-B63C-9032FC37A07B}"/>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68200</xdr:rowOff>
    </xdr:to>
    <xdr:sp macro="" textlink="">
      <xdr:nvSpPr>
        <xdr:cNvPr id="312454" name="Text Box 134" hidden="1">
          <a:extLst>
            <a:ext uri="{FF2B5EF4-FFF2-40B4-BE49-F238E27FC236}">
              <a16:creationId xmlns:a16="http://schemas.microsoft.com/office/drawing/2014/main" id="{25F6315A-DE7C-AE21-9B36-57BDBE98B5C3}"/>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122</xdr:row>
      <xdr:rowOff>93033</xdr:rowOff>
    </xdr:from>
    <xdr:to>
      <xdr:col>22</xdr:col>
      <xdr:colOff>616744</xdr:colOff>
      <xdr:row>126</xdr:row>
      <xdr:rowOff>73983</xdr:rowOff>
    </xdr:to>
    <xdr:sp macro="" textlink="">
      <xdr:nvSpPr>
        <xdr:cNvPr id="312453" name="Text Box 133" hidden="1">
          <a:extLst>
            <a:ext uri="{FF2B5EF4-FFF2-40B4-BE49-F238E27FC236}">
              <a16:creationId xmlns:a16="http://schemas.microsoft.com/office/drawing/2014/main" id="{D35B94F4-CAC4-28F5-F853-621B706E9E0C}"/>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60" name="Text Box 52" hidden="1">
          <a:extLst>
            <a:ext uri="{FF2B5EF4-FFF2-40B4-BE49-F238E27FC236}">
              <a16:creationId xmlns:a16="http://schemas.microsoft.com/office/drawing/2014/main" id="{9BB0D879-7766-BA29-C5CD-2B2FF210C313}"/>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49349</xdr:rowOff>
    </xdr:from>
    <xdr:to>
      <xdr:col>5</xdr:col>
      <xdr:colOff>609600</xdr:colOff>
      <xdr:row>223</xdr:row>
      <xdr:rowOff>46968</xdr:rowOff>
    </xdr:to>
    <xdr:sp macro="" textlink="">
      <xdr:nvSpPr>
        <xdr:cNvPr id="375859" name="Text Box 51" hidden="1">
          <a:extLst>
            <a:ext uri="{FF2B5EF4-FFF2-40B4-BE49-F238E27FC236}">
              <a16:creationId xmlns:a16="http://schemas.microsoft.com/office/drawing/2014/main" id="{54AF25F4-1B9B-1D56-BB9C-4EAAB778397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6897</xdr:rowOff>
    </xdr:from>
    <xdr:to>
      <xdr:col>5</xdr:col>
      <xdr:colOff>609600</xdr:colOff>
      <xdr:row>222</xdr:row>
      <xdr:rowOff>161269</xdr:rowOff>
    </xdr:to>
    <xdr:sp macro="" textlink="">
      <xdr:nvSpPr>
        <xdr:cNvPr id="375858" name="Text Box 50" hidden="1">
          <a:extLst>
            <a:ext uri="{FF2B5EF4-FFF2-40B4-BE49-F238E27FC236}">
              <a16:creationId xmlns:a16="http://schemas.microsoft.com/office/drawing/2014/main" id="{779D5990-8C31-E68F-BA0D-420FBC8D4C31}"/>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6897</xdr:rowOff>
    </xdr:from>
    <xdr:to>
      <xdr:col>5</xdr:col>
      <xdr:colOff>609600</xdr:colOff>
      <xdr:row>224</xdr:row>
      <xdr:rowOff>46968</xdr:rowOff>
    </xdr:to>
    <xdr:sp macro="" textlink="">
      <xdr:nvSpPr>
        <xdr:cNvPr id="375857" name="Text Box 49" hidden="1">
          <a:extLst>
            <a:ext uri="{FF2B5EF4-FFF2-40B4-BE49-F238E27FC236}">
              <a16:creationId xmlns:a16="http://schemas.microsoft.com/office/drawing/2014/main" id="{13F168C6-C549-C884-27AF-AE275C8A29E2}"/>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6898</xdr:rowOff>
    </xdr:from>
    <xdr:to>
      <xdr:col>5</xdr:col>
      <xdr:colOff>609600</xdr:colOff>
      <xdr:row>211</xdr:row>
      <xdr:rowOff>161268</xdr:rowOff>
    </xdr:to>
    <xdr:sp macro="" textlink="">
      <xdr:nvSpPr>
        <xdr:cNvPr id="375856" name="Text Box 48" hidden="1">
          <a:extLst>
            <a:ext uri="{FF2B5EF4-FFF2-40B4-BE49-F238E27FC236}">
              <a16:creationId xmlns:a16="http://schemas.microsoft.com/office/drawing/2014/main" id="{41CB1053-87EA-1F97-5CAB-7611510B4E8B}"/>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87449</xdr:rowOff>
    </xdr:from>
    <xdr:to>
      <xdr:col>5</xdr:col>
      <xdr:colOff>609600</xdr:colOff>
      <xdr:row>189</xdr:row>
      <xdr:rowOff>68399</xdr:rowOff>
    </xdr:to>
    <xdr:sp macro="" textlink="">
      <xdr:nvSpPr>
        <xdr:cNvPr id="375855" name="Text Box 47" hidden="1">
          <a:extLst>
            <a:ext uri="{FF2B5EF4-FFF2-40B4-BE49-F238E27FC236}">
              <a16:creationId xmlns:a16="http://schemas.microsoft.com/office/drawing/2014/main" id="{005B4CBF-F7B7-DC20-0026-D830EF4317D1}"/>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10866</xdr:rowOff>
    </xdr:from>
    <xdr:to>
      <xdr:col>5</xdr:col>
      <xdr:colOff>609600</xdr:colOff>
      <xdr:row>190</xdr:row>
      <xdr:rowOff>112963</xdr:rowOff>
    </xdr:to>
    <xdr:sp macro="" textlink="">
      <xdr:nvSpPr>
        <xdr:cNvPr id="375854" name="Text Box 46" hidden="1">
          <a:extLst>
            <a:ext uri="{FF2B5EF4-FFF2-40B4-BE49-F238E27FC236}">
              <a16:creationId xmlns:a16="http://schemas.microsoft.com/office/drawing/2014/main" id="{8F18C1EC-D132-4BCA-E42D-773377474E4D}"/>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161268</xdr:rowOff>
    </xdr:from>
    <xdr:to>
      <xdr:col>5</xdr:col>
      <xdr:colOff>609600</xdr:colOff>
      <xdr:row>191</xdr:row>
      <xdr:rowOff>106500</xdr:rowOff>
    </xdr:to>
    <xdr:sp macro="" textlink="">
      <xdr:nvSpPr>
        <xdr:cNvPr id="375853" name="Text Box 45" hidden="1">
          <a:extLst>
            <a:ext uri="{FF2B5EF4-FFF2-40B4-BE49-F238E27FC236}">
              <a16:creationId xmlns:a16="http://schemas.microsoft.com/office/drawing/2014/main" id="{030225DF-20C9-D1E5-9D1E-D0EBBE44AAF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106499</xdr:rowOff>
    </xdr:from>
    <xdr:to>
      <xdr:col>5</xdr:col>
      <xdr:colOff>609600</xdr:colOff>
      <xdr:row>198</xdr:row>
      <xdr:rowOff>63637</xdr:rowOff>
    </xdr:to>
    <xdr:sp macro="" textlink="">
      <xdr:nvSpPr>
        <xdr:cNvPr id="375852" name="Text Box 44" hidden="1">
          <a:extLst>
            <a:ext uri="{FF2B5EF4-FFF2-40B4-BE49-F238E27FC236}">
              <a16:creationId xmlns:a16="http://schemas.microsoft.com/office/drawing/2014/main" id="{C9F84F35-4BEC-8000-089F-60F1B2525BFD}"/>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140820</xdr:rowOff>
    </xdr:to>
    <xdr:sp macro="" textlink="">
      <xdr:nvSpPr>
        <xdr:cNvPr id="375851" name="Text Box 43" hidden="1">
          <a:extLst>
            <a:ext uri="{FF2B5EF4-FFF2-40B4-BE49-F238E27FC236}">
              <a16:creationId xmlns:a16="http://schemas.microsoft.com/office/drawing/2014/main" id="{569BDF41-FC98-5D04-FCC0-C9C57A1DBAAC}"/>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56</xdr:row>
      <xdr:rowOff>399367</xdr:rowOff>
    </xdr:to>
    <xdr:sp macro="" textlink="">
      <xdr:nvSpPr>
        <xdr:cNvPr id="375850" name="Text Box 42" hidden="1">
          <a:extLst>
            <a:ext uri="{FF2B5EF4-FFF2-40B4-BE49-F238E27FC236}">
              <a16:creationId xmlns:a16="http://schemas.microsoft.com/office/drawing/2014/main" id="{946AF4FC-C6A5-CFD5-7106-2DD8A0F2CC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64620</xdr:rowOff>
    </xdr:from>
    <xdr:to>
      <xdr:col>5</xdr:col>
      <xdr:colOff>609600</xdr:colOff>
      <xdr:row>57</xdr:row>
      <xdr:rowOff>161557</xdr:rowOff>
    </xdr:to>
    <xdr:sp macro="" textlink="">
      <xdr:nvSpPr>
        <xdr:cNvPr id="375849" name="Text Box 41" hidden="1">
          <a:extLst>
            <a:ext uri="{FF2B5EF4-FFF2-40B4-BE49-F238E27FC236}">
              <a16:creationId xmlns:a16="http://schemas.microsoft.com/office/drawing/2014/main" id="{934DBEBB-6A49-8579-BA58-59F7C1E1FD39}"/>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102720</xdr:rowOff>
    </xdr:from>
    <xdr:to>
      <xdr:col>5</xdr:col>
      <xdr:colOff>609600</xdr:colOff>
      <xdr:row>59</xdr:row>
      <xdr:rowOff>107653</xdr:rowOff>
    </xdr:to>
    <xdr:sp macro="" textlink="">
      <xdr:nvSpPr>
        <xdr:cNvPr id="375848" name="Text Box 40" hidden="1">
          <a:extLst>
            <a:ext uri="{FF2B5EF4-FFF2-40B4-BE49-F238E27FC236}">
              <a16:creationId xmlns:a16="http://schemas.microsoft.com/office/drawing/2014/main" id="{F65A18DB-EDD8-7D4F-2AE5-042C3189403A}"/>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418417</xdr:rowOff>
    </xdr:from>
    <xdr:to>
      <xdr:col>5</xdr:col>
      <xdr:colOff>609600</xdr:colOff>
      <xdr:row>63</xdr:row>
      <xdr:rowOff>11816</xdr:rowOff>
    </xdr:to>
    <xdr:sp macro="" textlink="">
      <xdr:nvSpPr>
        <xdr:cNvPr id="375847" name="Text Box 39" hidden="1">
          <a:extLst>
            <a:ext uri="{FF2B5EF4-FFF2-40B4-BE49-F238E27FC236}">
              <a16:creationId xmlns:a16="http://schemas.microsoft.com/office/drawing/2014/main" id="{E4B1E98E-FB5F-2FEE-81EF-2AC28E6DF417}"/>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122472</xdr:rowOff>
    </xdr:from>
    <xdr:to>
      <xdr:col>5</xdr:col>
      <xdr:colOff>609600</xdr:colOff>
      <xdr:row>73</xdr:row>
      <xdr:rowOff>150606</xdr:rowOff>
    </xdr:to>
    <xdr:sp macro="" textlink="">
      <xdr:nvSpPr>
        <xdr:cNvPr id="375846" name="Text Box 38" hidden="1">
          <a:extLst>
            <a:ext uri="{FF2B5EF4-FFF2-40B4-BE49-F238E27FC236}">
              <a16:creationId xmlns:a16="http://schemas.microsoft.com/office/drawing/2014/main" id="{642D6D38-7351-AFDB-C370-BAA4B457F522}"/>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103094</xdr:rowOff>
    </xdr:from>
    <xdr:to>
      <xdr:col>5</xdr:col>
      <xdr:colOff>609600</xdr:colOff>
      <xdr:row>74</xdr:row>
      <xdr:rowOff>164600</xdr:rowOff>
    </xdr:to>
    <xdr:sp macro="" textlink="">
      <xdr:nvSpPr>
        <xdr:cNvPr id="375845" name="Text Box 37" hidden="1">
          <a:extLst>
            <a:ext uri="{FF2B5EF4-FFF2-40B4-BE49-F238E27FC236}">
              <a16:creationId xmlns:a16="http://schemas.microsoft.com/office/drawing/2014/main" id="{E6C71401-D8A1-0CD0-CAD0-688236CF87C3}"/>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63900</xdr:rowOff>
    </xdr:from>
    <xdr:to>
      <xdr:col>5</xdr:col>
      <xdr:colOff>609600</xdr:colOff>
      <xdr:row>75</xdr:row>
      <xdr:rowOff>161425</xdr:rowOff>
    </xdr:to>
    <xdr:sp macro="" textlink="">
      <xdr:nvSpPr>
        <xdr:cNvPr id="375844" name="Text Box 36" hidden="1">
          <a:extLst>
            <a:ext uri="{FF2B5EF4-FFF2-40B4-BE49-F238E27FC236}">
              <a16:creationId xmlns:a16="http://schemas.microsoft.com/office/drawing/2014/main" id="{33FFD8A1-E924-1101-4800-F64DDD92591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255280</xdr:rowOff>
    </xdr:from>
    <xdr:to>
      <xdr:col>5</xdr:col>
      <xdr:colOff>609600</xdr:colOff>
      <xdr:row>77</xdr:row>
      <xdr:rowOff>7355</xdr:rowOff>
    </xdr:to>
    <xdr:sp macro="" textlink="">
      <xdr:nvSpPr>
        <xdr:cNvPr id="375843" name="Text Box 35" hidden="1">
          <a:extLst>
            <a:ext uri="{FF2B5EF4-FFF2-40B4-BE49-F238E27FC236}">
              <a16:creationId xmlns:a16="http://schemas.microsoft.com/office/drawing/2014/main" id="{A2A88B2E-F1EA-023F-2A37-2C0517D30844}"/>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3106</xdr:rowOff>
    </xdr:from>
    <xdr:to>
      <xdr:col>5</xdr:col>
      <xdr:colOff>609600</xdr:colOff>
      <xdr:row>98</xdr:row>
      <xdr:rowOff>86179</xdr:rowOff>
    </xdr:to>
    <xdr:sp macro="" textlink="">
      <xdr:nvSpPr>
        <xdr:cNvPr id="375842" name="Text Box 34" hidden="1">
          <a:extLst>
            <a:ext uri="{FF2B5EF4-FFF2-40B4-BE49-F238E27FC236}">
              <a16:creationId xmlns:a16="http://schemas.microsoft.com/office/drawing/2014/main" id="{999D79A8-53E4-362E-D424-2662B60C6319}"/>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150432</xdr:rowOff>
    </xdr:from>
    <xdr:to>
      <xdr:col>5</xdr:col>
      <xdr:colOff>609600</xdr:colOff>
      <xdr:row>98</xdr:row>
      <xdr:rowOff>86179</xdr:rowOff>
    </xdr:to>
    <xdr:sp macro="" textlink="">
      <xdr:nvSpPr>
        <xdr:cNvPr id="375841" name="Text Box 33" hidden="1">
          <a:extLst>
            <a:ext uri="{FF2B5EF4-FFF2-40B4-BE49-F238E27FC236}">
              <a16:creationId xmlns:a16="http://schemas.microsoft.com/office/drawing/2014/main" id="{6B07B8A8-383C-E12D-6D2B-EE5B7C85D185}"/>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162804</xdr:rowOff>
    </xdr:from>
    <xdr:to>
      <xdr:col>5</xdr:col>
      <xdr:colOff>609600</xdr:colOff>
      <xdr:row>98</xdr:row>
      <xdr:rowOff>86179</xdr:rowOff>
    </xdr:to>
    <xdr:sp macro="" textlink="">
      <xdr:nvSpPr>
        <xdr:cNvPr id="375840" name="Text Box 32" hidden="1">
          <a:extLst>
            <a:ext uri="{FF2B5EF4-FFF2-40B4-BE49-F238E27FC236}">
              <a16:creationId xmlns:a16="http://schemas.microsoft.com/office/drawing/2014/main" id="{E42AC223-9CCD-C156-9EEB-702DF63A446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115179</xdr:rowOff>
    </xdr:from>
    <xdr:to>
      <xdr:col>5</xdr:col>
      <xdr:colOff>609600</xdr:colOff>
      <xdr:row>98</xdr:row>
      <xdr:rowOff>86179</xdr:rowOff>
    </xdr:to>
    <xdr:sp macro="" textlink="">
      <xdr:nvSpPr>
        <xdr:cNvPr id="375839" name="Text Box 31" hidden="1">
          <a:extLst>
            <a:ext uri="{FF2B5EF4-FFF2-40B4-BE49-F238E27FC236}">
              <a16:creationId xmlns:a16="http://schemas.microsoft.com/office/drawing/2014/main" id="{E0DA22E3-BFF2-BE25-0190-DB4AAAFDF07B}"/>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118</xdr:row>
      <xdr:rowOff>88067</xdr:rowOff>
    </xdr:from>
    <xdr:to>
      <xdr:col>21</xdr:col>
      <xdr:colOff>445294</xdr:colOff>
      <xdr:row>122</xdr:row>
      <xdr:rowOff>139864</xdr:rowOff>
    </xdr:to>
    <xdr:sp macro="" textlink="">
      <xdr:nvSpPr>
        <xdr:cNvPr id="375838" name="Text Box 30" hidden="1">
          <a:extLst>
            <a:ext uri="{FF2B5EF4-FFF2-40B4-BE49-F238E27FC236}">
              <a16:creationId xmlns:a16="http://schemas.microsoft.com/office/drawing/2014/main" id="{8884078D-B363-5302-AF76-DEAF3C9BB4E3}"/>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75837" name="Text Box 29" hidden="1">
          <a:extLst>
            <a:ext uri="{FF2B5EF4-FFF2-40B4-BE49-F238E27FC236}">
              <a16:creationId xmlns:a16="http://schemas.microsoft.com/office/drawing/2014/main" id="{C3A613E3-05E9-F80A-1D9A-80788981F5A4}"/>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68200</xdr:rowOff>
    </xdr:to>
    <xdr:sp macro="" textlink="">
      <xdr:nvSpPr>
        <xdr:cNvPr id="375836" name="Text Box 28" hidden="1">
          <a:extLst>
            <a:ext uri="{FF2B5EF4-FFF2-40B4-BE49-F238E27FC236}">
              <a16:creationId xmlns:a16="http://schemas.microsoft.com/office/drawing/2014/main" id="{6DE4DCD4-4056-F9F2-F0B8-05E28EE17480}"/>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122</xdr:row>
      <xdr:rowOff>93033</xdr:rowOff>
    </xdr:from>
    <xdr:to>
      <xdr:col>22</xdr:col>
      <xdr:colOff>616744</xdr:colOff>
      <xdr:row>126</xdr:row>
      <xdr:rowOff>73983</xdr:rowOff>
    </xdr:to>
    <xdr:sp macro="" textlink="">
      <xdr:nvSpPr>
        <xdr:cNvPr id="375835" name="Text Box 27" hidden="1">
          <a:extLst>
            <a:ext uri="{FF2B5EF4-FFF2-40B4-BE49-F238E27FC236}">
              <a16:creationId xmlns:a16="http://schemas.microsoft.com/office/drawing/2014/main" id="{E9E26D3B-0228-E004-9E0F-0626BA833C9F}"/>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34" name="Text Box 26" hidden="1">
          <a:extLst>
            <a:ext uri="{FF2B5EF4-FFF2-40B4-BE49-F238E27FC236}">
              <a16:creationId xmlns:a16="http://schemas.microsoft.com/office/drawing/2014/main" id="{3022296A-0C69-DA5A-90A2-95EABD49BF41}"/>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49349</xdr:rowOff>
    </xdr:from>
    <xdr:to>
      <xdr:col>5</xdr:col>
      <xdr:colOff>609600</xdr:colOff>
      <xdr:row>223</xdr:row>
      <xdr:rowOff>46968</xdr:rowOff>
    </xdr:to>
    <xdr:sp macro="" textlink="">
      <xdr:nvSpPr>
        <xdr:cNvPr id="375833" name="Text Box 25" hidden="1">
          <a:extLst>
            <a:ext uri="{FF2B5EF4-FFF2-40B4-BE49-F238E27FC236}">
              <a16:creationId xmlns:a16="http://schemas.microsoft.com/office/drawing/2014/main" id="{4B5C7AF0-2BB6-1684-4C1C-B37C6082236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6897</xdr:rowOff>
    </xdr:from>
    <xdr:to>
      <xdr:col>5</xdr:col>
      <xdr:colOff>609600</xdr:colOff>
      <xdr:row>222</xdr:row>
      <xdr:rowOff>161269</xdr:rowOff>
    </xdr:to>
    <xdr:sp macro="" textlink="">
      <xdr:nvSpPr>
        <xdr:cNvPr id="375832" name="Text Box 24" hidden="1">
          <a:extLst>
            <a:ext uri="{FF2B5EF4-FFF2-40B4-BE49-F238E27FC236}">
              <a16:creationId xmlns:a16="http://schemas.microsoft.com/office/drawing/2014/main" id="{822FD925-FFB5-0DD3-AA2B-A1C26DDABCDF}"/>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6897</xdr:rowOff>
    </xdr:from>
    <xdr:to>
      <xdr:col>5</xdr:col>
      <xdr:colOff>609600</xdr:colOff>
      <xdr:row>224</xdr:row>
      <xdr:rowOff>46968</xdr:rowOff>
    </xdr:to>
    <xdr:sp macro="" textlink="">
      <xdr:nvSpPr>
        <xdr:cNvPr id="375831" name="Text Box 23" hidden="1">
          <a:extLst>
            <a:ext uri="{FF2B5EF4-FFF2-40B4-BE49-F238E27FC236}">
              <a16:creationId xmlns:a16="http://schemas.microsoft.com/office/drawing/2014/main" id="{1138CCD9-A4C9-5598-7FFD-268B1A3B461D}"/>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6898</xdr:rowOff>
    </xdr:from>
    <xdr:to>
      <xdr:col>5</xdr:col>
      <xdr:colOff>609600</xdr:colOff>
      <xdr:row>211</xdr:row>
      <xdr:rowOff>161268</xdr:rowOff>
    </xdr:to>
    <xdr:sp macro="" textlink="">
      <xdr:nvSpPr>
        <xdr:cNvPr id="375830" name="Text Box 22" hidden="1">
          <a:extLst>
            <a:ext uri="{FF2B5EF4-FFF2-40B4-BE49-F238E27FC236}">
              <a16:creationId xmlns:a16="http://schemas.microsoft.com/office/drawing/2014/main" id="{9E35B8A7-E487-D549-B0C8-31DF93668931}"/>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87449</xdr:rowOff>
    </xdr:from>
    <xdr:to>
      <xdr:col>5</xdr:col>
      <xdr:colOff>609600</xdr:colOff>
      <xdr:row>189</xdr:row>
      <xdr:rowOff>68399</xdr:rowOff>
    </xdr:to>
    <xdr:sp macro="" textlink="">
      <xdr:nvSpPr>
        <xdr:cNvPr id="375829" name="Text Box 21" hidden="1">
          <a:extLst>
            <a:ext uri="{FF2B5EF4-FFF2-40B4-BE49-F238E27FC236}">
              <a16:creationId xmlns:a16="http://schemas.microsoft.com/office/drawing/2014/main" id="{99B33BD4-3440-CA33-3C4A-CE3154F76FF6}"/>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10866</xdr:rowOff>
    </xdr:from>
    <xdr:to>
      <xdr:col>5</xdr:col>
      <xdr:colOff>609600</xdr:colOff>
      <xdr:row>190</xdr:row>
      <xdr:rowOff>112963</xdr:rowOff>
    </xdr:to>
    <xdr:sp macro="" textlink="">
      <xdr:nvSpPr>
        <xdr:cNvPr id="375828" name="Text Box 20" hidden="1">
          <a:extLst>
            <a:ext uri="{FF2B5EF4-FFF2-40B4-BE49-F238E27FC236}">
              <a16:creationId xmlns:a16="http://schemas.microsoft.com/office/drawing/2014/main" id="{3BEC16E4-FBBB-C88C-CB90-7A5FF6F2F2F1}"/>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161268</xdr:rowOff>
    </xdr:from>
    <xdr:to>
      <xdr:col>5</xdr:col>
      <xdr:colOff>609600</xdr:colOff>
      <xdr:row>191</xdr:row>
      <xdr:rowOff>106500</xdr:rowOff>
    </xdr:to>
    <xdr:sp macro="" textlink="">
      <xdr:nvSpPr>
        <xdr:cNvPr id="375827" name="Text Box 19" hidden="1">
          <a:extLst>
            <a:ext uri="{FF2B5EF4-FFF2-40B4-BE49-F238E27FC236}">
              <a16:creationId xmlns:a16="http://schemas.microsoft.com/office/drawing/2014/main" id="{69D4C724-0434-13A7-4863-5BC7E9EBE0A3}"/>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106499</xdr:rowOff>
    </xdr:from>
    <xdr:to>
      <xdr:col>5</xdr:col>
      <xdr:colOff>609600</xdr:colOff>
      <xdr:row>198</xdr:row>
      <xdr:rowOff>63637</xdr:rowOff>
    </xdr:to>
    <xdr:sp macro="" textlink="">
      <xdr:nvSpPr>
        <xdr:cNvPr id="375826" name="Text Box 18" hidden="1">
          <a:extLst>
            <a:ext uri="{FF2B5EF4-FFF2-40B4-BE49-F238E27FC236}">
              <a16:creationId xmlns:a16="http://schemas.microsoft.com/office/drawing/2014/main" id="{63D9F8BC-F3B6-A0AD-C16F-07A03249B59F}"/>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140820</xdr:rowOff>
    </xdr:to>
    <xdr:sp macro="" textlink="">
      <xdr:nvSpPr>
        <xdr:cNvPr id="375825" name="Text Box 17" hidden="1">
          <a:extLst>
            <a:ext uri="{FF2B5EF4-FFF2-40B4-BE49-F238E27FC236}">
              <a16:creationId xmlns:a16="http://schemas.microsoft.com/office/drawing/2014/main" id="{CC35A40E-81DD-A5DA-22F6-D625E6E03329}"/>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56</xdr:row>
      <xdr:rowOff>399367</xdr:rowOff>
    </xdr:to>
    <xdr:sp macro="" textlink="">
      <xdr:nvSpPr>
        <xdr:cNvPr id="375824" name="Text Box 16" hidden="1">
          <a:extLst>
            <a:ext uri="{FF2B5EF4-FFF2-40B4-BE49-F238E27FC236}">
              <a16:creationId xmlns:a16="http://schemas.microsoft.com/office/drawing/2014/main" id="{5253BBB6-1743-BAF3-93B4-67ED2F7BDB4F}"/>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64620</xdr:rowOff>
    </xdr:from>
    <xdr:to>
      <xdr:col>5</xdr:col>
      <xdr:colOff>609600</xdr:colOff>
      <xdr:row>57</xdr:row>
      <xdr:rowOff>161557</xdr:rowOff>
    </xdr:to>
    <xdr:sp macro="" textlink="">
      <xdr:nvSpPr>
        <xdr:cNvPr id="375823" name="Text Box 15" hidden="1">
          <a:extLst>
            <a:ext uri="{FF2B5EF4-FFF2-40B4-BE49-F238E27FC236}">
              <a16:creationId xmlns:a16="http://schemas.microsoft.com/office/drawing/2014/main" id="{C9453DAD-4746-C17A-6C43-FAF0A0E7156B}"/>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102720</xdr:rowOff>
    </xdr:from>
    <xdr:to>
      <xdr:col>5</xdr:col>
      <xdr:colOff>609600</xdr:colOff>
      <xdr:row>59</xdr:row>
      <xdr:rowOff>107653</xdr:rowOff>
    </xdr:to>
    <xdr:sp macro="" textlink="">
      <xdr:nvSpPr>
        <xdr:cNvPr id="375822" name="Text Box 14" hidden="1">
          <a:extLst>
            <a:ext uri="{FF2B5EF4-FFF2-40B4-BE49-F238E27FC236}">
              <a16:creationId xmlns:a16="http://schemas.microsoft.com/office/drawing/2014/main" id="{34B97C51-8DC3-26E0-2DFB-0A2EFF617730}"/>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418417</xdr:rowOff>
    </xdr:from>
    <xdr:to>
      <xdr:col>5</xdr:col>
      <xdr:colOff>609600</xdr:colOff>
      <xdr:row>63</xdr:row>
      <xdr:rowOff>11816</xdr:rowOff>
    </xdr:to>
    <xdr:sp macro="" textlink="">
      <xdr:nvSpPr>
        <xdr:cNvPr id="375821" name="Text Box 13" hidden="1">
          <a:extLst>
            <a:ext uri="{FF2B5EF4-FFF2-40B4-BE49-F238E27FC236}">
              <a16:creationId xmlns:a16="http://schemas.microsoft.com/office/drawing/2014/main" id="{AE465D29-72E9-B30C-E3D3-D80C358A4E6A}"/>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122472</xdr:rowOff>
    </xdr:from>
    <xdr:to>
      <xdr:col>5</xdr:col>
      <xdr:colOff>609600</xdr:colOff>
      <xdr:row>73</xdr:row>
      <xdr:rowOff>150606</xdr:rowOff>
    </xdr:to>
    <xdr:sp macro="" textlink="">
      <xdr:nvSpPr>
        <xdr:cNvPr id="375820" name="Text Box 12" hidden="1">
          <a:extLst>
            <a:ext uri="{FF2B5EF4-FFF2-40B4-BE49-F238E27FC236}">
              <a16:creationId xmlns:a16="http://schemas.microsoft.com/office/drawing/2014/main" id="{A9D92175-0E83-3B46-5B3D-818F52B814A4}"/>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103094</xdr:rowOff>
    </xdr:from>
    <xdr:to>
      <xdr:col>5</xdr:col>
      <xdr:colOff>609600</xdr:colOff>
      <xdr:row>74</xdr:row>
      <xdr:rowOff>164600</xdr:rowOff>
    </xdr:to>
    <xdr:sp macro="" textlink="">
      <xdr:nvSpPr>
        <xdr:cNvPr id="375819" name="Text Box 11" hidden="1">
          <a:extLst>
            <a:ext uri="{FF2B5EF4-FFF2-40B4-BE49-F238E27FC236}">
              <a16:creationId xmlns:a16="http://schemas.microsoft.com/office/drawing/2014/main" id="{BA7C2936-8AB1-44BC-35E3-2D8D615D378F}"/>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63900</xdr:rowOff>
    </xdr:from>
    <xdr:to>
      <xdr:col>5</xdr:col>
      <xdr:colOff>609600</xdr:colOff>
      <xdr:row>75</xdr:row>
      <xdr:rowOff>161425</xdr:rowOff>
    </xdr:to>
    <xdr:sp macro="" textlink="">
      <xdr:nvSpPr>
        <xdr:cNvPr id="375818" name="Text Box 10" hidden="1">
          <a:extLst>
            <a:ext uri="{FF2B5EF4-FFF2-40B4-BE49-F238E27FC236}">
              <a16:creationId xmlns:a16="http://schemas.microsoft.com/office/drawing/2014/main" id="{480BF800-D1E6-EA02-8F41-0989E551A8A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255280</xdr:rowOff>
    </xdr:from>
    <xdr:to>
      <xdr:col>5</xdr:col>
      <xdr:colOff>609600</xdr:colOff>
      <xdr:row>77</xdr:row>
      <xdr:rowOff>7355</xdr:rowOff>
    </xdr:to>
    <xdr:sp macro="" textlink="">
      <xdr:nvSpPr>
        <xdr:cNvPr id="375817" name="Text Box 9" hidden="1">
          <a:extLst>
            <a:ext uri="{FF2B5EF4-FFF2-40B4-BE49-F238E27FC236}">
              <a16:creationId xmlns:a16="http://schemas.microsoft.com/office/drawing/2014/main" id="{4FAB4BF9-6EB3-51CA-5A2A-33779128A38D}"/>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3106</xdr:rowOff>
    </xdr:from>
    <xdr:to>
      <xdr:col>5</xdr:col>
      <xdr:colOff>609600</xdr:colOff>
      <xdr:row>98</xdr:row>
      <xdr:rowOff>86179</xdr:rowOff>
    </xdr:to>
    <xdr:sp macro="" textlink="">
      <xdr:nvSpPr>
        <xdr:cNvPr id="375816" name="Text Box 8" hidden="1">
          <a:extLst>
            <a:ext uri="{FF2B5EF4-FFF2-40B4-BE49-F238E27FC236}">
              <a16:creationId xmlns:a16="http://schemas.microsoft.com/office/drawing/2014/main" id="{B912171B-B130-4FA3-F862-D62919EF310C}"/>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150432</xdr:rowOff>
    </xdr:from>
    <xdr:to>
      <xdr:col>5</xdr:col>
      <xdr:colOff>609600</xdr:colOff>
      <xdr:row>98</xdr:row>
      <xdr:rowOff>86179</xdr:rowOff>
    </xdr:to>
    <xdr:sp macro="" textlink="">
      <xdr:nvSpPr>
        <xdr:cNvPr id="375815" name="Text Box 7" hidden="1">
          <a:extLst>
            <a:ext uri="{FF2B5EF4-FFF2-40B4-BE49-F238E27FC236}">
              <a16:creationId xmlns:a16="http://schemas.microsoft.com/office/drawing/2014/main" id="{9ACD6825-9C4F-5283-524B-F2D630D53DE9}"/>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162804</xdr:rowOff>
    </xdr:from>
    <xdr:to>
      <xdr:col>5</xdr:col>
      <xdr:colOff>609600</xdr:colOff>
      <xdr:row>98</xdr:row>
      <xdr:rowOff>86179</xdr:rowOff>
    </xdr:to>
    <xdr:sp macro="" textlink="">
      <xdr:nvSpPr>
        <xdr:cNvPr id="375814" name="Text Box 6" hidden="1">
          <a:extLst>
            <a:ext uri="{FF2B5EF4-FFF2-40B4-BE49-F238E27FC236}">
              <a16:creationId xmlns:a16="http://schemas.microsoft.com/office/drawing/2014/main" id="{245EA03C-D59A-2EE6-7797-77B58C9B0C77}"/>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115179</xdr:rowOff>
    </xdr:from>
    <xdr:to>
      <xdr:col>5</xdr:col>
      <xdr:colOff>609600</xdr:colOff>
      <xdr:row>98</xdr:row>
      <xdr:rowOff>86179</xdr:rowOff>
    </xdr:to>
    <xdr:sp macro="" textlink="">
      <xdr:nvSpPr>
        <xdr:cNvPr id="375813" name="Text Box 5" hidden="1">
          <a:extLst>
            <a:ext uri="{FF2B5EF4-FFF2-40B4-BE49-F238E27FC236}">
              <a16:creationId xmlns:a16="http://schemas.microsoft.com/office/drawing/2014/main" id="{A6F89D68-CB6B-6CD8-F766-E9DD99A9EB96}"/>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118</xdr:row>
      <xdr:rowOff>88067</xdr:rowOff>
    </xdr:from>
    <xdr:to>
      <xdr:col>21</xdr:col>
      <xdr:colOff>445294</xdr:colOff>
      <xdr:row>122</xdr:row>
      <xdr:rowOff>139864</xdr:rowOff>
    </xdr:to>
    <xdr:sp macro="" textlink="">
      <xdr:nvSpPr>
        <xdr:cNvPr id="375812" name="Text Box 4" hidden="1">
          <a:extLst>
            <a:ext uri="{FF2B5EF4-FFF2-40B4-BE49-F238E27FC236}">
              <a16:creationId xmlns:a16="http://schemas.microsoft.com/office/drawing/2014/main" id="{64F9AA27-C9E4-7622-5D38-8A5C9C852838}"/>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75811" name="Text Box 3" hidden="1">
          <a:extLst>
            <a:ext uri="{FF2B5EF4-FFF2-40B4-BE49-F238E27FC236}">
              <a16:creationId xmlns:a16="http://schemas.microsoft.com/office/drawing/2014/main" id="{240378C1-7DBF-144D-3F07-AA9AF848FFC3}"/>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68200</xdr:rowOff>
    </xdr:to>
    <xdr:sp macro="" textlink="">
      <xdr:nvSpPr>
        <xdr:cNvPr id="375810" name="Text Box 2" hidden="1">
          <a:extLst>
            <a:ext uri="{FF2B5EF4-FFF2-40B4-BE49-F238E27FC236}">
              <a16:creationId xmlns:a16="http://schemas.microsoft.com/office/drawing/2014/main" id="{F036D932-0543-954F-D851-6131B4CEFF98}"/>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122</xdr:row>
      <xdr:rowOff>93033</xdr:rowOff>
    </xdr:from>
    <xdr:to>
      <xdr:col>22</xdr:col>
      <xdr:colOff>616744</xdr:colOff>
      <xdr:row>126</xdr:row>
      <xdr:rowOff>73983</xdr:rowOff>
    </xdr:to>
    <xdr:sp macro="" textlink="">
      <xdr:nvSpPr>
        <xdr:cNvPr id="375809" name="Text Box 1" hidden="1">
          <a:extLst>
            <a:ext uri="{FF2B5EF4-FFF2-40B4-BE49-F238E27FC236}">
              <a16:creationId xmlns:a16="http://schemas.microsoft.com/office/drawing/2014/main" id="{04C33CE1-4E84-6780-DA42-711BAF590574}"/>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886" name="Text Box 78" hidden="1">
          <a:extLst>
            <a:ext uri="{FF2B5EF4-FFF2-40B4-BE49-F238E27FC236}">
              <a16:creationId xmlns:a16="http://schemas.microsoft.com/office/drawing/2014/main" id="{679F7B95-5434-264E-13DF-9AE506C4620C}"/>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46968</xdr:rowOff>
    </xdr:from>
    <xdr:to>
      <xdr:col>5</xdr:col>
      <xdr:colOff>609600</xdr:colOff>
      <xdr:row>228</xdr:row>
      <xdr:rowOff>46968</xdr:rowOff>
    </xdr:to>
    <xdr:sp macro="" textlink="">
      <xdr:nvSpPr>
        <xdr:cNvPr id="375885" name="Text Box 77" hidden="1">
          <a:extLst>
            <a:ext uri="{FF2B5EF4-FFF2-40B4-BE49-F238E27FC236}">
              <a16:creationId xmlns:a16="http://schemas.microsoft.com/office/drawing/2014/main" id="{3D9376BA-800C-B7F3-29A9-B799A49ED420}"/>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6898</xdr:rowOff>
    </xdr:from>
    <xdr:to>
      <xdr:col>5</xdr:col>
      <xdr:colOff>609600</xdr:colOff>
      <xdr:row>227</xdr:row>
      <xdr:rowOff>164443</xdr:rowOff>
    </xdr:to>
    <xdr:sp macro="" textlink="">
      <xdr:nvSpPr>
        <xdr:cNvPr id="375884" name="Text Box 76" hidden="1">
          <a:extLst>
            <a:ext uri="{FF2B5EF4-FFF2-40B4-BE49-F238E27FC236}">
              <a16:creationId xmlns:a16="http://schemas.microsoft.com/office/drawing/2014/main" id="{72FE50D5-6536-E247-265E-92E41734ADBB}"/>
            </a:ext>
          </a:extLst>
        </xdr:cNvPr>
        <xdr:cNvSpPr txBox="1">
          <a:spLocks noChangeArrowheads="1"/>
        </xdr:cNvSpPr>
      </xdr:nvSpPr>
      <xdr:spPr bwMode="auto">
        <a:xfrm>
          <a:off x="3994150" y="4116070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210</xdr:row>
      <xdr:rowOff>6898</xdr:rowOff>
    </xdr:from>
    <xdr:to>
      <xdr:col>5</xdr:col>
      <xdr:colOff>609600</xdr:colOff>
      <xdr:row>229</xdr:row>
      <xdr:rowOff>46968</xdr:rowOff>
    </xdr:to>
    <xdr:sp macro="" textlink="">
      <xdr:nvSpPr>
        <xdr:cNvPr id="375883" name="Text Box 75" hidden="1">
          <a:extLst>
            <a:ext uri="{FF2B5EF4-FFF2-40B4-BE49-F238E27FC236}">
              <a16:creationId xmlns:a16="http://schemas.microsoft.com/office/drawing/2014/main" id="{AD145783-0DC9-6B4B-93F3-25A92C3838AD}"/>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6897</xdr:rowOff>
    </xdr:from>
    <xdr:to>
      <xdr:col>5</xdr:col>
      <xdr:colOff>609600</xdr:colOff>
      <xdr:row>216</xdr:row>
      <xdr:rowOff>164443</xdr:rowOff>
    </xdr:to>
    <xdr:sp macro="" textlink="">
      <xdr:nvSpPr>
        <xdr:cNvPr id="375882" name="Text Box 74" hidden="1">
          <a:extLst>
            <a:ext uri="{FF2B5EF4-FFF2-40B4-BE49-F238E27FC236}">
              <a16:creationId xmlns:a16="http://schemas.microsoft.com/office/drawing/2014/main" id="{A655FB3A-20E4-9B5F-99BB-957BBA1AD730}"/>
            </a:ext>
          </a:extLst>
        </xdr:cNvPr>
        <xdr:cNvSpPr txBox="1">
          <a:spLocks noChangeArrowheads="1"/>
        </xdr:cNvSpPr>
      </xdr:nvSpPr>
      <xdr:spPr bwMode="auto">
        <a:xfrm>
          <a:off x="3994150" y="4189730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73162</xdr:rowOff>
    </xdr:from>
    <xdr:to>
      <xdr:col>5</xdr:col>
      <xdr:colOff>609600</xdr:colOff>
      <xdr:row>194</xdr:row>
      <xdr:rowOff>17217</xdr:rowOff>
    </xdr:to>
    <xdr:sp macro="" textlink="">
      <xdr:nvSpPr>
        <xdr:cNvPr id="375881" name="Text Box 73" hidden="1">
          <a:extLst>
            <a:ext uri="{FF2B5EF4-FFF2-40B4-BE49-F238E27FC236}">
              <a16:creationId xmlns:a16="http://schemas.microsoft.com/office/drawing/2014/main" id="{64580842-18B6-3EBE-C04B-22DA2E4502B7}"/>
            </a:ext>
          </a:extLst>
        </xdr:cNvPr>
        <xdr:cNvSpPr txBox="1">
          <a:spLocks noChangeArrowheads="1"/>
        </xdr:cNvSpPr>
      </xdr:nvSpPr>
      <xdr:spPr bwMode="auto">
        <a:xfrm>
          <a:off x="3994150" y="37585650"/>
          <a:ext cx="1314450" cy="1149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113642</xdr:rowOff>
    </xdr:from>
    <xdr:to>
      <xdr:col>5</xdr:col>
      <xdr:colOff>609600</xdr:colOff>
      <xdr:row>195</xdr:row>
      <xdr:rowOff>63637</xdr:rowOff>
    </xdr:to>
    <xdr:sp macro="" textlink="">
      <xdr:nvSpPr>
        <xdr:cNvPr id="375880" name="Text Box 72" hidden="1">
          <a:extLst>
            <a:ext uri="{FF2B5EF4-FFF2-40B4-BE49-F238E27FC236}">
              <a16:creationId xmlns:a16="http://schemas.microsoft.com/office/drawing/2014/main" id="{33DC4FA7-4E2F-224B-41E7-712557D55992}"/>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68400</xdr:rowOff>
    </xdr:from>
    <xdr:to>
      <xdr:col>5</xdr:col>
      <xdr:colOff>609600</xdr:colOff>
      <xdr:row>196</xdr:row>
      <xdr:rowOff>82687</xdr:rowOff>
    </xdr:to>
    <xdr:sp macro="" textlink="">
      <xdr:nvSpPr>
        <xdr:cNvPr id="375879" name="Text Box 71" hidden="1">
          <a:extLst>
            <a:ext uri="{FF2B5EF4-FFF2-40B4-BE49-F238E27FC236}">
              <a16:creationId xmlns:a16="http://schemas.microsoft.com/office/drawing/2014/main" id="{071349C9-271F-0405-05DB-D2BFC7D58937}"/>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46969</xdr:rowOff>
    </xdr:from>
    <xdr:to>
      <xdr:col>5</xdr:col>
      <xdr:colOff>609600</xdr:colOff>
      <xdr:row>203</xdr:row>
      <xdr:rowOff>25948</xdr:rowOff>
    </xdr:to>
    <xdr:sp macro="" textlink="">
      <xdr:nvSpPr>
        <xdr:cNvPr id="375878" name="Text Box 70" hidden="1">
          <a:extLst>
            <a:ext uri="{FF2B5EF4-FFF2-40B4-BE49-F238E27FC236}">
              <a16:creationId xmlns:a16="http://schemas.microsoft.com/office/drawing/2014/main" id="{D8DA05B9-DB7C-7BEC-636D-D2395642F0BD}"/>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877" name="Text Box 69" hidden="1">
          <a:extLst>
            <a:ext uri="{FF2B5EF4-FFF2-40B4-BE49-F238E27FC236}">
              <a16:creationId xmlns:a16="http://schemas.microsoft.com/office/drawing/2014/main" id="{53E04E3D-EA08-BC34-DE1C-2D0E2AD90DAD}"/>
            </a:ext>
          </a:extLst>
        </xdr:cNvPr>
        <xdr:cNvSpPr txBox="1">
          <a:spLocks noChangeArrowheads="1"/>
        </xdr:cNvSpPr>
      </xdr:nvSpPr>
      <xdr:spPr bwMode="auto">
        <a:xfrm>
          <a:off x="3994150" y="11334750"/>
          <a:ext cx="1314450" cy="2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77085</xdr:rowOff>
    </xdr:to>
    <xdr:sp macro="" textlink="">
      <xdr:nvSpPr>
        <xdr:cNvPr id="375876" name="Text Box 68" hidden="1">
          <a:extLst>
            <a:ext uri="{FF2B5EF4-FFF2-40B4-BE49-F238E27FC236}">
              <a16:creationId xmlns:a16="http://schemas.microsoft.com/office/drawing/2014/main" id="{4F0939EA-E708-9510-9ACE-17AF22C1D70C}"/>
            </a:ext>
          </a:extLst>
        </xdr:cNvPr>
        <xdr:cNvSpPr txBox="1">
          <a:spLocks noChangeArrowheads="1"/>
        </xdr:cNvSpPr>
      </xdr:nvSpPr>
      <xdr:spPr bwMode="auto">
        <a:xfrm>
          <a:off x="3994150" y="11334750"/>
          <a:ext cx="1314450" cy="261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66504</xdr:rowOff>
    </xdr:from>
    <xdr:to>
      <xdr:col>5</xdr:col>
      <xdr:colOff>609600</xdr:colOff>
      <xdr:row>68</xdr:row>
      <xdr:rowOff>124329</xdr:rowOff>
    </xdr:to>
    <xdr:sp macro="" textlink="">
      <xdr:nvSpPr>
        <xdr:cNvPr id="375875" name="Text Box 67" hidden="1">
          <a:extLst>
            <a:ext uri="{FF2B5EF4-FFF2-40B4-BE49-F238E27FC236}">
              <a16:creationId xmlns:a16="http://schemas.microsoft.com/office/drawing/2014/main" id="{E3C1E128-0C18-051A-1A16-B84B2887543F}"/>
            </a:ext>
          </a:extLst>
        </xdr:cNvPr>
        <xdr:cNvSpPr txBox="1">
          <a:spLocks noChangeArrowheads="1"/>
        </xdr:cNvSpPr>
      </xdr:nvSpPr>
      <xdr:spPr bwMode="auto">
        <a:xfrm>
          <a:off x="3994150" y="1143000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85554</xdr:rowOff>
    </xdr:from>
    <xdr:to>
      <xdr:col>5</xdr:col>
      <xdr:colOff>609600</xdr:colOff>
      <xdr:row>68</xdr:row>
      <xdr:rowOff>143379</xdr:rowOff>
    </xdr:to>
    <xdr:sp macro="" textlink="">
      <xdr:nvSpPr>
        <xdr:cNvPr id="375874" name="Text Box 66" hidden="1">
          <a:extLst>
            <a:ext uri="{FF2B5EF4-FFF2-40B4-BE49-F238E27FC236}">
              <a16:creationId xmlns:a16="http://schemas.microsoft.com/office/drawing/2014/main" id="{C91672DD-02B9-EB7B-FA40-1F2B7C1D9690}"/>
            </a:ext>
          </a:extLst>
        </xdr:cNvPr>
        <xdr:cNvSpPr txBox="1">
          <a:spLocks noChangeArrowheads="1"/>
        </xdr:cNvSpPr>
      </xdr:nvSpPr>
      <xdr:spPr bwMode="auto">
        <a:xfrm>
          <a:off x="3994150" y="1144905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94159</xdr:rowOff>
    </xdr:from>
    <xdr:to>
      <xdr:col>5</xdr:col>
      <xdr:colOff>609600</xdr:colOff>
      <xdr:row>68</xdr:row>
      <xdr:rowOff>102104</xdr:rowOff>
    </xdr:to>
    <xdr:sp macro="" textlink="">
      <xdr:nvSpPr>
        <xdr:cNvPr id="375873" name="Text Box 65" hidden="1">
          <a:extLst>
            <a:ext uri="{FF2B5EF4-FFF2-40B4-BE49-F238E27FC236}">
              <a16:creationId xmlns:a16="http://schemas.microsoft.com/office/drawing/2014/main" id="{70C9E381-3BC2-6948-057F-E334D7400D5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59736</xdr:rowOff>
    </xdr:from>
    <xdr:to>
      <xdr:col>5</xdr:col>
      <xdr:colOff>609600</xdr:colOff>
      <xdr:row>80</xdr:row>
      <xdr:rowOff>1633</xdr:rowOff>
    </xdr:to>
    <xdr:sp macro="" textlink="">
      <xdr:nvSpPr>
        <xdr:cNvPr id="375872" name="Text Box 64" hidden="1">
          <a:extLst>
            <a:ext uri="{FF2B5EF4-FFF2-40B4-BE49-F238E27FC236}">
              <a16:creationId xmlns:a16="http://schemas.microsoft.com/office/drawing/2014/main" id="{4F3F9146-45EF-BCEA-3AE9-DEF58C5EAC03}"/>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164600</xdr:rowOff>
    </xdr:from>
    <xdr:to>
      <xdr:col>5</xdr:col>
      <xdr:colOff>609600</xdr:colOff>
      <xdr:row>79</xdr:row>
      <xdr:rowOff>113553</xdr:rowOff>
    </xdr:to>
    <xdr:sp macro="" textlink="">
      <xdr:nvSpPr>
        <xdr:cNvPr id="375871" name="Text Box 63" hidden="1">
          <a:extLst>
            <a:ext uri="{FF2B5EF4-FFF2-40B4-BE49-F238E27FC236}">
              <a16:creationId xmlns:a16="http://schemas.microsoft.com/office/drawing/2014/main" id="{1C166D5A-52FC-EA79-61D2-0C5FB276A52C}"/>
            </a:ext>
          </a:extLst>
        </xdr:cNvPr>
        <xdr:cNvSpPr txBox="1">
          <a:spLocks noChangeArrowheads="1"/>
        </xdr:cNvSpPr>
      </xdr:nvSpPr>
      <xdr:spPr bwMode="auto">
        <a:xfrm>
          <a:off x="3994150" y="1617980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122147</xdr:rowOff>
    </xdr:from>
    <xdr:to>
      <xdr:col>5</xdr:col>
      <xdr:colOff>609600</xdr:colOff>
      <xdr:row>81</xdr:row>
      <xdr:rowOff>642</xdr:rowOff>
    </xdr:to>
    <xdr:sp macro="" textlink="">
      <xdr:nvSpPr>
        <xdr:cNvPr id="375870" name="Text Box 62" hidden="1">
          <a:extLst>
            <a:ext uri="{FF2B5EF4-FFF2-40B4-BE49-F238E27FC236}">
              <a16:creationId xmlns:a16="http://schemas.microsoft.com/office/drawing/2014/main" id="{60F4B0B1-0856-1224-664C-C42347A819B0}"/>
            </a:ext>
          </a:extLst>
        </xdr:cNvPr>
        <xdr:cNvSpPr txBox="1">
          <a:spLocks noChangeArrowheads="1"/>
        </xdr:cNvSpPr>
      </xdr:nvSpPr>
      <xdr:spPr bwMode="auto">
        <a:xfrm>
          <a:off x="3994150" y="163131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115798</xdr:rowOff>
    </xdr:from>
    <xdr:to>
      <xdr:col>5</xdr:col>
      <xdr:colOff>609600</xdr:colOff>
      <xdr:row>82</xdr:row>
      <xdr:rowOff>11385</xdr:rowOff>
    </xdr:to>
    <xdr:sp macro="" textlink="">
      <xdr:nvSpPr>
        <xdr:cNvPr id="375869" name="Text Box 61" hidden="1">
          <a:extLst>
            <a:ext uri="{FF2B5EF4-FFF2-40B4-BE49-F238E27FC236}">
              <a16:creationId xmlns:a16="http://schemas.microsoft.com/office/drawing/2014/main" id="{3DB740B5-1B3C-1DE3-FC27-91C258600CA0}"/>
            </a:ext>
          </a:extLst>
        </xdr:cNvPr>
        <xdr:cNvSpPr txBox="1">
          <a:spLocks noChangeArrowheads="1"/>
        </xdr:cNvSpPr>
      </xdr:nvSpPr>
      <xdr:spPr bwMode="auto">
        <a:xfrm>
          <a:off x="3994150" y="16490950"/>
          <a:ext cx="1314450" cy="122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7448</xdr:rowOff>
    </xdr:from>
    <xdr:to>
      <xdr:col>5</xdr:col>
      <xdr:colOff>609600</xdr:colOff>
      <xdr:row>104</xdr:row>
      <xdr:rowOff>107861</xdr:rowOff>
    </xdr:to>
    <xdr:sp macro="" textlink="">
      <xdr:nvSpPr>
        <xdr:cNvPr id="375868" name="Text Box 60" hidden="1">
          <a:extLst>
            <a:ext uri="{FF2B5EF4-FFF2-40B4-BE49-F238E27FC236}">
              <a16:creationId xmlns:a16="http://schemas.microsoft.com/office/drawing/2014/main" id="{03CCD19D-F9A0-1F6A-30F1-31A1C1B37333}"/>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9214</xdr:rowOff>
    </xdr:from>
    <xdr:to>
      <xdr:col>5</xdr:col>
      <xdr:colOff>609600</xdr:colOff>
      <xdr:row>104</xdr:row>
      <xdr:rowOff>50711</xdr:rowOff>
    </xdr:to>
    <xdr:sp macro="" textlink="">
      <xdr:nvSpPr>
        <xdr:cNvPr id="375867" name="Text Box 59" hidden="1">
          <a:extLst>
            <a:ext uri="{FF2B5EF4-FFF2-40B4-BE49-F238E27FC236}">
              <a16:creationId xmlns:a16="http://schemas.microsoft.com/office/drawing/2014/main" id="{38E776EE-BD98-3CAF-E32D-8DADA44C00A5}"/>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207241</xdr:rowOff>
    </xdr:from>
    <xdr:to>
      <xdr:col>5</xdr:col>
      <xdr:colOff>609600</xdr:colOff>
      <xdr:row>104</xdr:row>
      <xdr:rowOff>20518</xdr:rowOff>
    </xdr:to>
    <xdr:sp macro="" textlink="">
      <xdr:nvSpPr>
        <xdr:cNvPr id="375866" name="Text Box 58" hidden="1">
          <a:extLst>
            <a:ext uri="{FF2B5EF4-FFF2-40B4-BE49-F238E27FC236}">
              <a16:creationId xmlns:a16="http://schemas.microsoft.com/office/drawing/2014/main" id="{F9D20BFD-4193-C82A-51DE-65D482BEA7D1}"/>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164229</xdr:rowOff>
    </xdr:from>
    <xdr:to>
      <xdr:col>5</xdr:col>
      <xdr:colOff>609600</xdr:colOff>
      <xdr:row>104</xdr:row>
      <xdr:rowOff>20518</xdr:rowOff>
    </xdr:to>
    <xdr:sp macro="" textlink="">
      <xdr:nvSpPr>
        <xdr:cNvPr id="375865" name="Text Box 57" hidden="1">
          <a:extLst>
            <a:ext uri="{FF2B5EF4-FFF2-40B4-BE49-F238E27FC236}">
              <a16:creationId xmlns:a16="http://schemas.microsoft.com/office/drawing/2014/main" id="{17EDF8B4-3753-4A8E-CBFB-B10C276AF0A9}"/>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123</xdr:row>
      <xdr:rowOff>73983</xdr:rowOff>
    </xdr:from>
    <xdr:to>
      <xdr:col>21</xdr:col>
      <xdr:colOff>438150</xdr:colOff>
      <xdr:row>127</xdr:row>
      <xdr:rowOff>145420</xdr:rowOff>
    </xdr:to>
    <xdr:sp macro="" textlink="">
      <xdr:nvSpPr>
        <xdr:cNvPr id="375864" name="Text Box 56" hidden="1">
          <a:extLst>
            <a:ext uri="{FF2B5EF4-FFF2-40B4-BE49-F238E27FC236}">
              <a16:creationId xmlns:a16="http://schemas.microsoft.com/office/drawing/2014/main" id="{4CC3D817-0B0C-6326-1008-C857DF345F57}"/>
            </a:ext>
          </a:extLst>
        </xdr:cNvPr>
        <xdr:cNvSpPr txBox="1">
          <a:spLocks noChangeArrowheads="1"/>
        </xdr:cNvSpPr>
      </xdr:nvSpPr>
      <xdr:spPr bwMode="auto">
        <a:xfrm>
          <a:off x="17519650" y="256921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863" name="Text Box 55" hidden="1">
          <a:extLst>
            <a:ext uri="{FF2B5EF4-FFF2-40B4-BE49-F238E27FC236}">
              <a16:creationId xmlns:a16="http://schemas.microsoft.com/office/drawing/2014/main" id="{2EEFA84B-5377-1CB5-E59B-F988FA72B48D}"/>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862" name="Text Box 54" hidden="1">
          <a:extLst>
            <a:ext uri="{FF2B5EF4-FFF2-40B4-BE49-F238E27FC236}">
              <a16:creationId xmlns:a16="http://schemas.microsoft.com/office/drawing/2014/main" id="{A9C8D5C5-848E-5ED8-2BC8-930055E7F8D9}"/>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127</xdr:row>
      <xdr:rowOff>111289</xdr:rowOff>
    </xdr:from>
    <xdr:to>
      <xdr:col>22</xdr:col>
      <xdr:colOff>609600</xdr:colOff>
      <xdr:row>131</xdr:row>
      <xdr:rowOff>73982</xdr:rowOff>
    </xdr:to>
    <xdr:sp macro="" textlink="">
      <xdr:nvSpPr>
        <xdr:cNvPr id="375861" name="Text Box 53" hidden="1">
          <a:extLst>
            <a:ext uri="{FF2B5EF4-FFF2-40B4-BE49-F238E27FC236}">
              <a16:creationId xmlns:a16="http://schemas.microsoft.com/office/drawing/2014/main" id="{DC114991-8955-4B92-68B5-2BE375D32495}"/>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890" name="Text Box 82" hidden="1">
          <a:extLst>
            <a:ext uri="{FF2B5EF4-FFF2-40B4-BE49-F238E27FC236}">
              <a16:creationId xmlns:a16="http://schemas.microsoft.com/office/drawing/2014/main" id="{4360794E-E690-B56D-7B25-2EE78FDDAF4A}"/>
            </a:ext>
          </a:extLst>
        </xdr:cNvPr>
        <xdr:cNvSpPr txBox="1">
          <a:spLocks noChangeArrowheads="1"/>
        </xdr:cNvSpPr>
      </xdr:nvSpPr>
      <xdr:spPr bwMode="auto">
        <a:xfrm>
          <a:off x="936625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101600</xdr:rowOff>
    </xdr:from>
    <xdr:to>
      <xdr:col>24</xdr:col>
      <xdr:colOff>654050</xdr:colOff>
      <xdr:row>18</xdr:row>
      <xdr:rowOff>160337</xdr:rowOff>
    </xdr:to>
    <xdr:sp macro="" textlink="">
      <xdr:nvSpPr>
        <xdr:cNvPr id="375891" name="Text Box 83" hidden="1">
          <a:extLst>
            <a:ext uri="{FF2B5EF4-FFF2-40B4-BE49-F238E27FC236}">
              <a16:creationId xmlns:a16="http://schemas.microsoft.com/office/drawing/2014/main" id="{7D44F9D2-1D57-65C5-F1B5-EC650A796C8C}"/>
            </a:ext>
          </a:extLst>
        </xdr:cNvPr>
        <xdr:cNvSpPr txBox="1">
          <a:spLocks noChangeArrowheads="1"/>
        </xdr:cNvSpPr>
      </xdr:nvSpPr>
      <xdr:spPr bwMode="auto">
        <a:xfrm>
          <a:off x="20034250" y="356235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29074</xdr:rowOff>
    </xdr:from>
    <xdr:to>
      <xdr:col>24</xdr:col>
      <xdr:colOff>654050</xdr:colOff>
      <xdr:row>28</xdr:row>
      <xdr:rowOff>142875</xdr:rowOff>
    </xdr:to>
    <xdr:sp macro="" textlink="">
      <xdr:nvSpPr>
        <xdr:cNvPr id="375892" name="Text Box 84" hidden="1">
          <a:extLst>
            <a:ext uri="{FF2B5EF4-FFF2-40B4-BE49-F238E27FC236}">
              <a16:creationId xmlns:a16="http://schemas.microsoft.com/office/drawing/2014/main" id="{29122F4A-FFD1-5628-93C4-6FD5E488A5C4}"/>
            </a:ext>
          </a:extLst>
        </xdr:cNvPr>
        <xdr:cNvSpPr txBox="1">
          <a:spLocks noChangeArrowheads="1"/>
        </xdr:cNvSpPr>
      </xdr:nvSpPr>
      <xdr:spPr bwMode="auto">
        <a:xfrm>
          <a:off x="20034250" y="5753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127</xdr:row>
      <xdr:rowOff>111289</xdr:rowOff>
    </xdr:from>
    <xdr:to>
      <xdr:col>24</xdr:col>
      <xdr:colOff>654050</xdr:colOff>
      <xdr:row>132</xdr:row>
      <xdr:rowOff>10185</xdr:rowOff>
    </xdr:to>
    <xdr:sp macro="" textlink="">
      <xdr:nvSpPr>
        <xdr:cNvPr id="375893" name="Text Box 85" hidden="1">
          <a:extLst>
            <a:ext uri="{FF2B5EF4-FFF2-40B4-BE49-F238E27FC236}">
              <a16:creationId xmlns:a16="http://schemas.microsoft.com/office/drawing/2014/main" id="{444C4E1F-6595-D8E7-EB8F-1993A239585B}"/>
            </a:ext>
          </a:extLst>
        </xdr:cNvPr>
        <xdr:cNvSpPr txBox="1">
          <a:spLocks noChangeArrowheads="1"/>
        </xdr:cNvSpPr>
      </xdr:nvSpPr>
      <xdr:spPr bwMode="auto">
        <a:xfrm>
          <a:off x="20034250" y="26454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23" name="Text Box 115" hidden="1">
          <a:extLst>
            <a:ext uri="{FF2B5EF4-FFF2-40B4-BE49-F238E27FC236}">
              <a16:creationId xmlns:a16="http://schemas.microsoft.com/office/drawing/2014/main" id="{0B851AE6-E5CF-9605-3051-2AFCD5BF057A}"/>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46968</xdr:rowOff>
    </xdr:from>
    <xdr:to>
      <xdr:col>5</xdr:col>
      <xdr:colOff>609600</xdr:colOff>
      <xdr:row>228</xdr:row>
      <xdr:rowOff>46968</xdr:rowOff>
    </xdr:to>
    <xdr:sp macro="" textlink="">
      <xdr:nvSpPr>
        <xdr:cNvPr id="375922" name="Text Box 114" hidden="1">
          <a:extLst>
            <a:ext uri="{FF2B5EF4-FFF2-40B4-BE49-F238E27FC236}">
              <a16:creationId xmlns:a16="http://schemas.microsoft.com/office/drawing/2014/main" id="{A9F0A090-7671-FCF8-2F0C-CAFE573D738F}"/>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6898</xdr:rowOff>
    </xdr:from>
    <xdr:to>
      <xdr:col>5</xdr:col>
      <xdr:colOff>609600</xdr:colOff>
      <xdr:row>227</xdr:row>
      <xdr:rowOff>161268</xdr:rowOff>
    </xdr:to>
    <xdr:sp macro="" textlink="">
      <xdr:nvSpPr>
        <xdr:cNvPr id="375921" name="Text Box 113" hidden="1">
          <a:extLst>
            <a:ext uri="{FF2B5EF4-FFF2-40B4-BE49-F238E27FC236}">
              <a16:creationId xmlns:a16="http://schemas.microsoft.com/office/drawing/2014/main" id="{69622A66-0E1D-101C-78BE-8363EF463123}"/>
            </a:ext>
          </a:extLst>
        </xdr:cNvPr>
        <xdr:cNvSpPr txBox="1">
          <a:spLocks noChangeArrowheads="1"/>
        </xdr:cNvSpPr>
      </xdr:nvSpPr>
      <xdr:spPr bwMode="auto">
        <a:xfrm>
          <a:off x="3994150" y="411607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210</xdr:row>
      <xdr:rowOff>6898</xdr:rowOff>
    </xdr:from>
    <xdr:to>
      <xdr:col>5</xdr:col>
      <xdr:colOff>609600</xdr:colOff>
      <xdr:row>229</xdr:row>
      <xdr:rowOff>46968</xdr:rowOff>
    </xdr:to>
    <xdr:sp macro="" textlink="">
      <xdr:nvSpPr>
        <xdr:cNvPr id="375920" name="Text Box 112" hidden="1">
          <a:extLst>
            <a:ext uri="{FF2B5EF4-FFF2-40B4-BE49-F238E27FC236}">
              <a16:creationId xmlns:a16="http://schemas.microsoft.com/office/drawing/2014/main" id="{08D21B0F-2F82-31D6-A761-BC37F1F58744}"/>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6897</xdr:rowOff>
    </xdr:from>
    <xdr:to>
      <xdr:col>5</xdr:col>
      <xdr:colOff>609600</xdr:colOff>
      <xdr:row>216</xdr:row>
      <xdr:rowOff>161268</xdr:rowOff>
    </xdr:to>
    <xdr:sp macro="" textlink="">
      <xdr:nvSpPr>
        <xdr:cNvPr id="375919" name="Text Box 111" hidden="1">
          <a:extLst>
            <a:ext uri="{FF2B5EF4-FFF2-40B4-BE49-F238E27FC236}">
              <a16:creationId xmlns:a16="http://schemas.microsoft.com/office/drawing/2014/main" id="{CDA1EE3C-CF72-E12D-121D-57C90A024E95}"/>
            </a:ext>
          </a:extLst>
        </xdr:cNvPr>
        <xdr:cNvSpPr txBox="1">
          <a:spLocks noChangeArrowheads="1"/>
        </xdr:cNvSpPr>
      </xdr:nvSpPr>
      <xdr:spPr bwMode="auto">
        <a:xfrm>
          <a:off x="3994150" y="418973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73162</xdr:rowOff>
    </xdr:from>
    <xdr:to>
      <xdr:col>5</xdr:col>
      <xdr:colOff>609600</xdr:colOff>
      <xdr:row>194</xdr:row>
      <xdr:rowOff>10867</xdr:rowOff>
    </xdr:to>
    <xdr:sp macro="" textlink="">
      <xdr:nvSpPr>
        <xdr:cNvPr id="375918" name="Text Box 110" hidden="1">
          <a:extLst>
            <a:ext uri="{FF2B5EF4-FFF2-40B4-BE49-F238E27FC236}">
              <a16:creationId xmlns:a16="http://schemas.microsoft.com/office/drawing/2014/main" id="{E5FBA9DC-F08F-4FE2-D724-068E0209C097}"/>
            </a:ext>
          </a:extLst>
        </xdr:cNvPr>
        <xdr:cNvSpPr txBox="1">
          <a:spLocks noChangeArrowheads="1"/>
        </xdr:cNvSpPr>
      </xdr:nvSpPr>
      <xdr:spPr bwMode="auto">
        <a:xfrm>
          <a:off x="3994150" y="375856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113642</xdr:rowOff>
    </xdr:from>
    <xdr:to>
      <xdr:col>5</xdr:col>
      <xdr:colOff>609600</xdr:colOff>
      <xdr:row>195</xdr:row>
      <xdr:rowOff>63637</xdr:rowOff>
    </xdr:to>
    <xdr:sp macro="" textlink="">
      <xdr:nvSpPr>
        <xdr:cNvPr id="375917" name="Text Box 109" hidden="1">
          <a:extLst>
            <a:ext uri="{FF2B5EF4-FFF2-40B4-BE49-F238E27FC236}">
              <a16:creationId xmlns:a16="http://schemas.microsoft.com/office/drawing/2014/main" id="{C1FDBBE8-0523-B855-3C46-8B75ECA5E1E3}"/>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68400</xdr:rowOff>
    </xdr:from>
    <xdr:to>
      <xdr:col>5</xdr:col>
      <xdr:colOff>609600</xdr:colOff>
      <xdr:row>196</xdr:row>
      <xdr:rowOff>82687</xdr:rowOff>
    </xdr:to>
    <xdr:sp macro="" textlink="">
      <xdr:nvSpPr>
        <xdr:cNvPr id="375916" name="Text Box 108" hidden="1">
          <a:extLst>
            <a:ext uri="{FF2B5EF4-FFF2-40B4-BE49-F238E27FC236}">
              <a16:creationId xmlns:a16="http://schemas.microsoft.com/office/drawing/2014/main" id="{91E5D39C-716B-C539-0BEB-587680BC913E}"/>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46969</xdr:rowOff>
    </xdr:from>
    <xdr:to>
      <xdr:col>5</xdr:col>
      <xdr:colOff>609600</xdr:colOff>
      <xdr:row>203</xdr:row>
      <xdr:rowOff>25948</xdr:rowOff>
    </xdr:to>
    <xdr:sp macro="" textlink="">
      <xdr:nvSpPr>
        <xdr:cNvPr id="375915" name="Text Box 107" hidden="1">
          <a:extLst>
            <a:ext uri="{FF2B5EF4-FFF2-40B4-BE49-F238E27FC236}">
              <a16:creationId xmlns:a16="http://schemas.microsoft.com/office/drawing/2014/main" id="{F29A053D-3092-8561-EBAF-EFE50E32383C}"/>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14" name="Text Box 106" hidden="1">
          <a:extLst>
            <a:ext uri="{FF2B5EF4-FFF2-40B4-BE49-F238E27FC236}">
              <a16:creationId xmlns:a16="http://schemas.microsoft.com/office/drawing/2014/main" id="{101BB53F-B551-7EF6-78C2-71B69A661DEA}"/>
            </a:ext>
          </a:extLst>
        </xdr:cNvPr>
        <xdr:cNvSpPr txBox="1">
          <a:spLocks noChangeArrowheads="1"/>
        </xdr:cNvSpPr>
      </xdr:nvSpPr>
      <xdr:spPr bwMode="auto">
        <a:xfrm>
          <a:off x="3994150" y="11334750"/>
          <a:ext cx="13144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77085</xdr:rowOff>
    </xdr:to>
    <xdr:sp macro="" textlink="">
      <xdr:nvSpPr>
        <xdr:cNvPr id="375913" name="Text Box 105" hidden="1">
          <a:extLst>
            <a:ext uri="{FF2B5EF4-FFF2-40B4-BE49-F238E27FC236}">
              <a16:creationId xmlns:a16="http://schemas.microsoft.com/office/drawing/2014/main" id="{0EB126BD-7322-1C2A-D5F8-30EA46AC8DFB}"/>
            </a:ext>
          </a:extLst>
        </xdr:cNvPr>
        <xdr:cNvSpPr txBox="1">
          <a:spLocks noChangeArrowheads="1"/>
        </xdr:cNvSpPr>
      </xdr:nvSpPr>
      <xdr:spPr bwMode="auto">
        <a:xfrm>
          <a:off x="3994150" y="11334750"/>
          <a:ext cx="1314450" cy="2609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66504</xdr:rowOff>
    </xdr:from>
    <xdr:to>
      <xdr:col>5</xdr:col>
      <xdr:colOff>609600</xdr:colOff>
      <xdr:row>68</xdr:row>
      <xdr:rowOff>130679</xdr:rowOff>
    </xdr:to>
    <xdr:sp macro="" textlink="">
      <xdr:nvSpPr>
        <xdr:cNvPr id="375912" name="Text Box 104" hidden="1">
          <a:extLst>
            <a:ext uri="{FF2B5EF4-FFF2-40B4-BE49-F238E27FC236}">
              <a16:creationId xmlns:a16="http://schemas.microsoft.com/office/drawing/2014/main" id="{794F27E4-19B6-464E-80D3-0433F642EC0D}"/>
            </a:ext>
          </a:extLst>
        </xdr:cNvPr>
        <xdr:cNvSpPr txBox="1">
          <a:spLocks noChangeArrowheads="1"/>
        </xdr:cNvSpPr>
      </xdr:nvSpPr>
      <xdr:spPr bwMode="auto">
        <a:xfrm>
          <a:off x="3994150" y="1143000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85554</xdr:rowOff>
    </xdr:from>
    <xdr:to>
      <xdr:col>5</xdr:col>
      <xdr:colOff>609600</xdr:colOff>
      <xdr:row>68</xdr:row>
      <xdr:rowOff>149729</xdr:rowOff>
    </xdr:to>
    <xdr:sp macro="" textlink="">
      <xdr:nvSpPr>
        <xdr:cNvPr id="375911" name="Text Box 103" hidden="1">
          <a:extLst>
            <a:ext uri="{FF2B5EF4-FFF2-40B4-BE49-F238E27FC236}">
              <a16:creationId xmlns:a16="http://schemas.microsoft.com/office/drawing/2014/main" id="{C43FF1ED-E0E4-EDFB-DD0E-18972E56EFE9}"/>
            </a:ext>
          </a:extLst>
        </xdr:cNvPr>
        <xdr:cNvSpPr txBox="1">
          <a:spLocks noChangeArrowheads="1"/>
        </xdr:cNvSpPr>
      </xdr:nvSpPr>
      <xdr:spPr bwMode="auto">
        <a:xfrm>
          <a:off x="3994150" y="1144905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94159</xdr:rowOff>
    </xdr:from>
    <xdr:to>
      <xdr:col>5</xdr:col>
      <xdr:colOff>609600</xdr:colOff>
      <xdr:row>68</xdr:row>
      <xdr:rowOff>102104</xdr:rowOff>
    </xdr:to>
    <xdr:sp macro="" textlink="">
      <xdr:nvSpPr>
        <xdr:cNvPr id="375910" name="Text Box 102" hidden="1">
          <a:extLst>
            <a:ext uri="{FF2B5EF4-FFF2-40B4-BE49-F238E27FC236}">
              <a16:creationId xmlns:a16="http://schemas.microsoft.com/office/drawing/2014/main" id="{DA8B00A9-3100-C25A-C6D0-C780DDFA14D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59736</xdr:rowOff>
    </xdr:from>
    <xdr:to>
      <xdr:col>5</xdr:col>
      <xdr:colOff>609600</xdr:colOff>
      <xdr:row>80</xdr:row>
      <xdr:rowOff>1633</xdr:rowOff>
    </xdr:to>
    <xdr:sp macro="" textlink="">
      <xdr:nvSpPr>
        <xdr:cNvPr id="375909" name="Text Box 101" hidden="1">
          <a:extLst>
            <a:ext uri="{FF2B5EF4-FFF2-40B4-BE49-F238E27FC236}">
              <a16:creationId xmlns:a16="http://schemas.microsoft.com/office/drawing/2014/main" id="{942034FF-A541-4883-45A5-782D504092F7}"/>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164600</xdr:rowOff>
    </xdr:from>
    <xdr:to>
      <xdr:col>5</xdr:col>
      <xdr:colOff>609600</xdr:colOff>
      <xdr:row>79</xdr:row>
      <xdr:rowOff>88153</xdr:rowOff>
    </xdr:to>
    <xdr:sp macro="" textlink="">
      <xdr:nvSpPr>
        <xdr:cNvPr id="375908" name="Text Box 100" hidden="1">
          <a:extLst>
            <a:ext uri="{FF2B5EF4-FFF2-40B4-BE49-F238E27FC236}">
              <a16:creationId xmlns:a16="http://schemas.microsoft.com/office/drawing/2014/main" id="{D1AAB25D-5300-72CD-C8EB-E40C387EF240}"/>
            </a:ext>
          </a:extLst>
        </xdr:cNvPr>
        <xdr:cNvSpPr txBox="1">
          <a:spLocks noChangeArrowheads="1"/>
        </xdr:cNvSpPr>
      </xdr:nvSpPr>
      <xdr:spPr bwMode="auto">
        <a:xfrm>
          <a:off x="3994150" y="161798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122147</xdr:rowOff>
    </xdr:from>
    <xdr:to>
      <xdr:col>5</xdr:col>
      <xdr:colOff>609600</xdr:colOff>
      <xdr:row>81</xdr:row>
      <xdr:rowOff>642</xdr:rowOff>
    </xdr:to>
    <xdr:sp macro="" textlink="">
      <xdr:nvSpPr>
        <xdr:cNvPr id="375907" name="Text Box 99" hidden="1">
          <a:extLst>
            <a:ext uri="{FF2B5EF4-FFF2-40B4-BE49-F238E27FC236}">
              <a16:creationId xmlns:a16="http://schemas.microsoft.com/office/drawing/2014/main" id="{27CD9360-36DD-4068-A217-5D03A9C10236}"/>
            </a:ext>
          </a:extLst>
        </xdr:cNvPr>
        <xdr:cNvSpPr txBox="1">
          <a:spLocks noChangeArrowheads="1"/>
        </xdr:cNvSpPr>
      </xdr:nvSpPr>
      <xdr:spPr bwMode="auto">
        <a:xfrm>
          <a:off x="3994150" y="1630680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115798</xdr:rowOff>
    </xdr:from>
    <xdr:to>
      <xdr:col>5</xdr:col>
      <xdr:colOff>609600</xdr:colOff>
      <xdr:row>82</xdr:row>
      <xdr:rowOff>1563</xdr:rowOff>
    </xdr:to>
    <xdr:sp macro="" textlink="">
      <xdr:nvSpPr>
        <xdr:cNvPr id="375906" name="Text Box 98" hidden="1">
          <a:extLst>
            <a:ext uri="{FF2B5EF4-FFF2-40B4-BE49-F238E27FC236}">
              <a16:creationId xmlns:a16="http://schemas.microsoft.com/office/drawing/2014/main" id="{0998EE4F-DA05-623E-DC93-83A7670AEDC9}"/>
            </a:ext>
          </a:extLst>
        </xdr:cNvPr>
        <xdr:cNvSpPr txBox="1">
          <a:spLocks noChangeArrowheads="1"/>
        </xdr:cNvSpPr>
      </xdr:nvSpPr>
      <xdr:spPr bwMode="auto">
        <a:xfrm>
          <a:off x="3994150" y="164909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7448</xdr:rowOff>
    </xdr:from>
    <xdr:to>
      <xdr:col>5</xdr:col>
      <xdr:colOff>609600</xdr:colOff>
      <xdr:row>104</xdr:row>
      <xdr:rowOff>107861</xdr:rowOff>
    </xdr:to>
    <xdr:sp macro="" textlink="">
      <xdr:nvSpPr>
        <xdr:cNvPr id="375905" name="Text Box 97" hidden="1">
          <a:extLst>
            <a:ext uri="{FF2B5EF4-FFF2-40B4-BE49-F238E27FC236}">
              <a16:creationId xmlns:a16="http://schemas.microsoft.com/office/drawing/2014/main" id="{D091AB2C-0016-3AE7-3CDA-511DD6E2862E}"/>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9214</xdr:rowOff>
    </xdr:from>
    <xdr:to>
      <xdr:col>5</xdr:col>
      <xdr:colOff>609600</xdr:colOff>
      <xdr:row>104</xdr:row>
      <xdr:rowOff>50711</xdr:rowOff>
    </xdr:to>
    <xdr:sp macro="" textlink="">
      <xdr:nvSpPr>
        <xdr:cNvPr id="375904" name="Text Box 96" hidden="1">
          <a:extLst>
            <a:ext uri="{FF2B5EF4-FFF2-40B4-BE49-F238E27FC236}">
              <a16:creationId xmlns:a16="http://schemas.microsoft.com/office/drawing/2014/main" id="{AB7FA3C7-FFBC-08BC-A09E-56DEF836CC79}"/>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207241</xdr:rowOff>
    </xdr:from>
    <xdr:to>
      <xdr:col>5</xdr:col>
      <xdr:colOff>609600</xdr:colOff>
      <xdr:row>104</xdr:row>
      <xdr:rowOff>20518</xdr:rowOff>
    </xdr:to>
    <xdr:sp macro="" textlink="">
      <xdr:nvSpPr>
        <xdr:cNvPr id="375903" name="Text Box 95" hidden="1">
          <a:extLst>
            <a:ext uri="{FF2B5EF4-FFF2-40B4-BE49-F238E27FC236}">
              <a16:creationId xmlns:a16="http://schemas.microsoft.com/office/drawing/2014/main" id="{B634E961-4089-16E4-C15B-6A1A7EE774F6}"/>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164229</xdr:rowOff>
    </xdr:from>
    <xdr:to>
      <xdr:col>5</xdr:col>
      <xdr:colOff>609600</xdr:colOff>
      <xdr:row>104</xdr:row>
      <xdr:rowOff>20518</xdr:rowOff>
    </xdr:to>
    <xdr:sp macro="" textlink="">
      <xdr:nvSpPr>
        <xdr:cNvPr id="375902" name="Text Box 94" hidden="1">
          <a:extLst>
            <a:ext uri="{FF2B5EF4-FFF2-40B4-BE49-F238E27FC236}">
              <a16:creationId xmlns:a16="http://schemas.microsoft.com/office/drawing/2014/main" id="{F0755C43-9A70-366D-E2EE-A3ECC187F3FF}"/>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123</xdr:row>
      <xdr:rowOff>73983</xdr:rowOff>
    </xdr:from>
    <xdr:to>
      <xdr:col>21</xdr:col>
      <xdr:colOff>438150</xdr:colOff>
      <xdr:row>127</xdr:row>
      <xdr:rowOff>151770</xdr:rowOff>
    </xdr:to>
    <xdr:sp macro="" textlink="">
      <xdr:nvSpPr>
        <xdr:cNvPr id="375901" name="Text Box 93" hidden="1">
          <a:extLst>
            <a:ext uri="{FF2B5EF4-FFF2-40B4-BE49-F238E27FC236}">
              <a16:creationId xmlns:a16="http://schemas.microsoft.com/office/drawing/2014/main" id="{2D6E15EF-2053-7331-3FC6-F7DD2EACB2B8}"/>
            </a:ext>
          </a:extLst>
        </xdr:cNvPr>
        <xdr:cNvSpPr txBox="1">
          <a:spLocks noChangeArrowheads="1"/>
        </xdr:cNvSpPr>
      </xdr:nvSpPr>
      <xdr:spPr bwMode="auto">
        <a:xfrm>
          <a:off x="17519650" y="256921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00" name="Text Box 92" hidden="1">
          <a:extLst>
            <a:ext uri="{FF2B5EF4-FFF2-40B4-BE49-F238E27FC236}">
              <a16:creationId xmlns:a16="http://schemas.microsoft.com/office/drawing/2014/main" id="{B5667A02-88FC-3C6E-0127-CBD62A0905C2}"/>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899" name="Text Box 91" hidden="1">
          <a:extLst>
            <a:ext uri="{FF2B5EF4-FFF2-40B4-BE49-F238E27FC236}">
              <a16:creationId xmlns:a16="http://schemas.microsoft.com/office/drawing/2014/main" id="{8F2A9109-09E1-D2DF-837A-C0B7117761FF}"/>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127</xdr:row>
      <xdr:rowOff>111289</xdr:rowOff>
    </xdr:from>
    <xdr:to>
      <xdr:col>22</xdr:col>
      <xdr:colOff>609600</xdr:colOff>
      <xdr:row>131</xdr:row>
      <xdr:rowOff>73982</xdr:rowOff>
    </xdr:to>
    <xdr:sp macro="" textlink="">
      <xdr:nvSpPr>
        <xdr:cNvPr id="375898" name="Text Box 90" hidden="1">
          <a:extLst>
            <a:ext uri="{FF2B5EF4-FFF2-40B4-BE49-F238E27FC236}">
              <a16:creationId xmlns:a16="http://schemas.microsoft.com/office/drawing/2014/main" id="{C2733543-54DC-0013-8FAB-3FCCFA11486F}"/>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897" name="Text Box 89" hidden="1">
          <a:extLst>
            <a:ext uri="{FF2B5EF4-FFF2-40B4-BE49-F238E27FC236}">
              <a16:creationId xmlns:a16="http://schemas.microsoft.com/office/drawing/2014/main" id="{63740A62-4A83-CA3D-17FF-7EAD1E220E5F}"/>
            </a:ext>
          </a:extLst>
        </xdr:cNvPr>
        <xdr:cNvSpPr txBox="1">
          <a:spLocks noChangeArrowheads="1"/>
        </xdr:cNvSpPr>
      </xdr:nvSpPr>
      <xdr:spPr bwMode="auto">
        <a:xfrm>
          <a:off x="9366250" y="75882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5896" name="Text Box 88" hidden="1">
          <a:extLst>
            <a:ext uri="{FF2B5EF4-FFF2-40B4-BE49-F238E27FC236}">
              <a16:creationId xmlns:a16="http://schemas.microsoft.com/office/drawing/2014/main" id="{A88BA161-C5A2-DF1A-FC12-16193BFF41DD}"/>
            </a:ext>
          </a:extLst>
        </xdr:cNvPr>
        <xdr:cNvSpPr txBox="1">
          <a:spLocks noChangeArrowheads="1"/>
        </xdr:cNvSpPr>
      </xdr:nvSpPr>
      <xdr:spPr bwMode="auto">
        <a:xfrm>
          <a:off x="2003425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895" name="Text Box 87" hidden="1">
          <a:extLst>
            <a:ext uri="{FF2B5EF4-FFF2-40B4-BE49-F238E27FC236}">
              <a16:creationId xmlns:a16="http://schemas.microsoft.com/office/drawing/2014/main" id="{DDAB76A3-CBBB-20C6-89FE-1A3186DC5E82}"/>
            </a:ext>
          </a:extLst>
        </xdr:cNvPr>
        <xdr:cNvSpPr txBox="1">
          <a:spLocks noChangeArrowheads="1"/>
        </xdr:cNvSpPr>
      </xdr:nvSpPr>
      <xdr:spPr bwMode="auto">
        <a:xfrm>
          <a:off x="20034250" y="5746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127</xdr:row>
      <xdr:rowOff>111289</xdr:rowOff>
    </xdr:from>
    <xdr:to>
      <xdr:col>24</xdr:col>
      <xdr:colOff>647700</xdr:colOff>
      <xdr:row>132</xdr:row>
      <xdr:rowOff>10185</xdr:rowOff>
    </xdr:to>
    <xdr:sp macro="" textlink="">
      <xdr:nvSpPr>
        <xdr:cNvPr id="375894" name="Text Box 86" hidden="1">
          <a:extLst>
            <a:ext uri="{FF2B5EF4-FFF2-40B4-BE49-F238E27FC236}">
              <a16:creationId xmlns:a16="http://schemas.microsoft.com/office/drawing/2014/main" id="{EFB92CEA-0683-9059-AEC5-6EF18E608C4F}"/>
            </a:ext>
          </a:extLst>
        </xdr:cNvPr>
        <xdr:cNvSpPr txBox="1">
          <a:spLocks noChangeArrowheads="1"/>
        </xdr:cNvSpPr>
      </xdr:nvSpPr>
      <xdr:spPr bwMode="auto">
        <a:xfrm>
          <a:off x="20034250" y="26447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53" name="Text Box 145" hidden="1">
          <a:extLst>
            <a:ext uri="{FF2B5EF4-FFF2-40B4-BE49-F238E27FC236}">
              <a16:creationId xmlns:a16="http://schemas.microsoft.com/office/drawing/2014/main" id="{AFAB564F-BC57-6F89-59A1-9336DBE954C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46968</xdr:rowOff>
    </xdr:from>
    <xdr:to>
      <xdr:col>5</xdr:col>
      <xdr:colOff>609600</xdr:colOff>
      <xdr:row>228</xdr:row>
      <xdr:rowOff>46968</xdr:rowOff>
    </xdr:to>
    <xdr:sp macro="" textlink="">
      <xdr:nvSpPr>
        <xdr:cNvPr id="375952" name="Text Box 144" hidden="1">
          <a:extLst>
            <a:ext uri="{FF2B5EF4-FFF2-40B4-BE49-F238E27FC236}">
              <a16:creationId xmlns:a16="http://schemas.microsoft.com/office/drawing/2014/main" id="{91B686DF-388E-AAD2-A22C-F881891AB67D}"/>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6898</xdr:rowOff>
    </xdr:from>
    <xdr:to>
      <xdr:col>5</xdr:col>
      <xdr:colOff>609600</xdr:colOff>
      <xdr:row>227</xdr:row>
      <xdr:rowOff>161268</xdr:rowOff>
    </xdr:to>
    <xdr:sp macro="" textlink="">
      <xdr:nvSpPr>
        <xdr:cNvPr id="375951" name="Text Box 143" hidden="1">
          <a:extLst>
            <a:ext uri="{FF2B5EF4-FFF2-40B4-BE49-F238E27FC236}">
              <a16:creationId xmlns:a16="http://schemas.microsoft.com/office/drawing/2014/main" id="{7A3B0374-F8BE-D6D3-9A6D-6E023E918DCE}"/>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210</xdr:row>
      <xdr:rowOff>6898</xdr:rowOff>
    </xdr:from>
    <xdr:to>
      <xdr:col>5</xdr:col>
      <xdr:colOff>609600</xdr:colOff>
      <xdr:row>229</xdr:row>
      <xdr:rowOff>46968</xdr:rowOff>
    </xdr:to>
    <xdr:sp macro="" textlink="">
      <xdr:nvSpPr>
        <xdr:cNvPr id="375950" name="Text Box 142" hidden="1">
          <a:extLst>
            <a:ext uri="{FF2B5EF4-FFF2-40B4-BE49-F238E27FC236}">
              <a16:creationId xmlns:a16="http://schemas.microsoft.com/office/drawing/2014/main" id="{BEF7188E-5D0D-F4D4-9AD8-F7FA2212BA8C}"/>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6897</xdr:rowOff>
    </xdr:from>
    <xdr:to>
      <xdr:col>5</xdr:col>
      <xdr:colOff>609600</xdr:colOff>
      <xdr:row>216</xdr:row>
      <xdr:rowOff>161268</xdr:rowOff>
    </xdr:to>
    <xdr:sp macro="" textlink="">
      <xdr:nvSpPr>
        <xdr:cNvPr id="375949" name="Text Box 141" hidden="1">
          <a:extLst>
            <a:ext uri="{FF2B5EF4-FFF2-40B4-BE49-F238E27FC236}">
              <a16:creationId xmlns:a16="http://schemas.microsoft.com/office/drawing/2014/main" id="{37CCA463-B563-7968-9087-4AA7CAA71C9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73162</xdr:rowOff>
    </xdr:from>
    <xdr:to>
      <xdr:col>5</xdr:col>
      <xdr:colOff>609600</xdr:colOff>
      <xdr:row>194</xdr:row>
      <xdr:rowOff>10867</xdr:rowOff>
    </xdr:to>
    <xdr:sp macro="" textlink="">
      <xdr:nvSpPr>
        <xdr:cNvPr id="375948" name="Text Box 140" hidden="1">
          <a:extLst>
            <a:ext uri="{FF2B5EF4-FFF2-40B4-BE49-F238E27FC236}">
              <a16:creationId xmlns:a16="http://schemas.microsoft.com/office/drawing/2014/main" id="{EC37C7C4-36D1-3862-7E83-88AB418BB180}"/>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113642</xdr:rowOff>
    </xdr:from>
    <xdr:to>
      <xdr:col>5</xdr:col>
      <xdr:colOff>609600</xdr:colOff>
      <xdr:row>195</xdr:row>
      <xdr:rowOff>63637</xdr:rowOff>
    </xdr:to>
    <xdr:sp macro="" textlink="">
      <xdr:nvSpPr>
        <xdr:cNvPr id="375947" name="Text Box 139" hidden="1">
          <a:extLst>
            <a:ext uri="{FF2B5EF4-FFF2-40B4-BE49-F238E27FC236}">
              <a16:creationId xmlns:a16="http://schemas.microsoft.com/office/drawing/2014/main" id="{74CCB67F-D272-CEF4-005E-965322170C87}"/>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68400</xdr:rowOff>
    </xdr:from>
    <xdr:to>
      <xdr:col>5</xdr:col>
      <xdr:colOff>609600</xdr:colOff>
      <xdr:row>196</xdr:row>
      <xdr:rowOff>82687</xdr:rowOff>
    </xdr:to>
    <xdr:sp macro="" textlink="">
      <xdr:nvSpPr>
        <xdr:cNvPr id="375946" name="Text Box 138" hidden="1">
          <a:extLst>
            <a:ext uri="{FF2B5EF4-FFF2-40B4-BE49-F238E27FC236}">
              <a16:creationId xmlns:a16="http://schemas.microsoft.com/office/drawing/2014/main" id="{6A887F85-C22D-FF79-00FE-F6698D7AA4DE}"/>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46969</xdr:rowOff>
    </xdr:from>
    <xdr:to>
      <xdr:col>5</xdr:col>
      <xdr:colOff>609600</xdr:colOff>
      <xdr:row>203</xdr:row>
      <xdr:rowOff>25948</xdr:rowOff>
    </xdr:to>
    <xdr:sp macro="" textlink="">
      <xdr:nvSpPr>
        <xdr:cNvPr id="375945" name="Text Box 137" hidden="1">
          <a:extLst>
            <a:ext uri="{FF2B5EF4-FFF2-40B4-BE49-F238E27FC236}">
              <a16:creationId xmlns:a16="http://schemas.microsoft.com/office/drawing/2014/main" id="{625CC563-8542-8B62-CD65-1AC9F66E3893}"/>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44" name="Text Box 136" hidden="1">
          <a:extLst>
            <a:ext uri="{FF2B5EF4-FFF2-40B4-BE49-F238E27FC236}">
              <a16:creationId xmlns:a16="http://schemas.microsoft.com/office/drawing/2014/main" id="{B548ED0B-5C36-A26E-8922-8DEA8047B0A3}"/>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77085</xdr:rowOff>
    </xdr:to>
    <xdr:sp macro="" textlink="">
      <xdr:nvSpPr>
        <xdr:cNvPr id="375943" name="Text Box 135" hidden="1">
          <a:extLst>
            <a:ext uri="{FF2B5EF4-FFF2-40B4-BE49-F238E27FC236}">
              <a16:creationId xmlns:a16="http://schemas.microsoft.com/office/drawing/2014/main" id="{075964B5-B16A-22F3-981D-1E57EBDA1CB7}"/>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66504</xdr:rowOff>
    </xdr:from>
    <xdr:to>
      <xdr:col>5</xdr:col>
      <xdr:colOff>609600</xdr:colOff>
      <xdr:row>68</xdr:row>
      <xdr:rowOff>130679</xdr:rowOff>
    </xdr:to>
    <xdr:sp macro="" textlink="">
      <xdr:nvSpPr>
        <xdr:cNvPr id="375942" name="Text Box 134" hidden="1">
          <a:extLst>
            <a:ext uri="{FF2B5EF4-FFF2-40B4-BE49-F238E27FC236}">
              <a16:creationId xmlns:a16="http://schemas.microsoft.com/office/drawing/2014/main" id="{DE9C68D9-A398-25FC-F371-9D3548489A9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85554</xdr:rowOff>
    </xdr:from>
    <xdr:to>
      <xdr:col>5</xdr:col>
      <xdr:colOff>609600</xdr:colOff>
      <xdr:row>68</xdr:row>
      <xdr:rowOff>149729</xdr:rowOff>
    </xdr:to>
    <xdr:sp macro="" textlink="">
      <xdr:nvSpPr>
        <xdr:cNvPr id="375941" name="Text Box 133" hidden="1">
          <a:extLst>
            <a:ext uri="{FF2B5EF4-FFF2-40B4-BE49-F238E27FC236}">
              <a16:creationId xmlns:a16="http://schemas.microsoft.com/office/drawing/2014/main" id="{A1E70EA2-BB78-BBEC-4581-BF16FDBB1FC2}"/>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94159</xdr:rowOff>
    </xdr:from>
    <xdr:to>
      <xdr:col>5</xdr:col>
      <xdr:colOff>609600</xdr:colOff>
      <xdr:row>68</xdr:row>
      <xdr:rowOff>102104</xdr:rowOff>
    </xdr:to>
    <xdr:sp macro="" textlink="">
      <xdr:nvSpPr>
        <xdr:cNvPr id="375940" name="Text Box 132" hidden="1">
          <a:extLst>
            <a:ext uri="{FF2B5EF4-FFF2-40B4-BE49-F238E27FC236}">
              <a16:creationId xmlns:a16="http://schemas.microsoft.com/office/drawing/2014/main" id="{8722ECB3-E2E6-78F5-B634-5867D2F21EE7}"/>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59736</xdr:rowOff>
    </xdr:from>
    <xdr:to>
      <xdr:col>5</xdr:col>
      <xdr:colOff>609600</xdr:colOff>
      <xdr:row>80</xdr:row>
      <xdr:rowOff>1633</xdr:rowOff>
    </xdr:to>
    <xdr:sp macro="" textlink="">
      <xdr:nvSpPr>
        <xdr:cNvPr id="375939" name="Text Box 131" hidden="1">
          <a:extLst>
            <a:ext uri="{FF2B5EF4-FFF2-40B4-BE49-F238E27FC236}">
              <a16:creationId xmlns:a16="http://schemas.microsoft.com/office/drawing/2014/main" id="{5353114D-A872-A0F4-0DC2-6F67EF5DCF0A}"/>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164600</xdr:rowOff>
    </xdr:from>
    <xdr:to>
      <xdr:col>5</xdr:col>
      <xdr:colOff>609600</xdr:colOff>
      <xdr:row>79</xdr:row>
      <xdr:rowOff>88153</xdr:rowOff>
    </xdr:to>
    <xdr:sp macro="" textlink="">
      <xdr:nvSpPr>
        <xdr:cNvPr id="375938" name="Text Box 130" hidden="1">
          <a:extLst>
            <a:ext uri="{FF2B5EF4-FFF2-40B4-BE49-F238E27FC236}">
              <a16:creationId xmlns:a16="http://schemas.microsoft.com/office/drawing/2014/main" id="{227660FD-C430-088B-6F65-37542D21F912}"/>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122147</xdr:rowOff>
    </xdr:from>
    <xdr:to>
      <xdr:col>5</xdr:col>
      <xdr:colOff>609600</xdr:colOff>
      <xdr:row>81</xdr:row>
      <xdr:rowOff>642</xdr:rowOff>
    </xdr:to>
    <xdr:sp macro="" textlink="">
      <xdr:nvSpPr>
        <xdr:cNvPr id="375937" name="Text Box 129" hidden="1">
          <a:extLst>
            <a:ext uri="{FF2B5EF4-FFF2-40B4-BE49-F238E27FC236}">
              <a16:creationId xmlns:a16="http://schemas.microsoft.com/office/drawing/2014/main" id="{A38F248E-8940-7BC9-9DDA-D05C2FA16D6C}"/>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115798</xdr:rowOff>
    </xdr:from>
    <xdr:to>
      <xdr:col>5</xdr:col>
      <xdr:colOff>609600</xdr:colOff>
      <xdr:row>82</xdr:row>
      <xdr:rowOff>1563</xdr:rowOff>
    </xdr:to>
    <xdr:sp macro="" textlink="">
      <xdr:nvSpPr>
        <xdr:cNvPr id="375936" name="Text Box 128" hidden="1">
          <a:extLst>
            <a:ext uri="{FF2B5EF4-FFF2-40B4-BE49-F238E27FC236}">
              <a16:creationId xmlns:a16="http://schemas.microsoft.com/office/drawing/2014/main" id="{F5A152E9-B8D8-F3A8-261F-DD6339ABDD0D}"/>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7448</xdr:rowOff>
    </xdr:from>
    <xdr:to>
      <xdr:col>5</xdr:col>
      <xdr:colOff>609600</xdr:colOff>
      <xdr:row>104</xdr:row>
      <xdr:rowOff>107861</xdr:rowOff>
    </xdr:to>
    <xdr:sp macro="" textlink="">
      <xdr:nvSpPr>
        <xdr:cNvPr id="375935" name="Text Box 127" hidden="1">
          <a:extLst>
            <a:ext uri="{FF2B5EF4-FFF2-40B4-BE49-F238E27FC236}">
              <a16:creationId xmlns:a16="http://schemas.microsoft.com/office/drawing/2014/main" id="{30F3BE31-FA1D-3635-91F1-932F0CABAD13}"/>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9214</xdr:rowOff>
    </xdr:from>
    <xdr:to>
      <xdr:col>5</xdr:col>
      <xdr:colOff>609600</xdr:colOff>
      <xdr:row>104</xdr:row>
      <xdr:rowOff>50711</xdr:rowOff>
    </xdr:to>
    <xdr:sp macro="" textlink="">
      <xdr:nvSpPr>
        <xdr:cNvPr id="375934" name="Text Box 126" hidden="1">
          <a:extLst>
            <a:ext uri="{FF2B5EF4-FFF2-40B4-BE49-F238E27FC236}">
              <a16:creationId xmlns:a16="http://schemas.microsoft.com/office/drawing/2014/main" id="{1B12DFA8-2B8D-F355-05C8-CB3BCFFA4EC7}"/>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207241</xdr:rowOff>
    </xdr:from>
    <xdr:to>
      <xdr:col>5</xdr:col>
      <xdr:colOff>609600</xdr:colOff>
      <xdr:row>104</xdr:row>
      <xdr:rowOff>20518</xdr:rowOff>
    </xdr:to>
    <xdr:sp macro="" textlink="">
      <xdr:nvSpPr>
        <xdr:cNvPr id="375933" name="Text Box 125" hidden="1">
          <a:extLst>
            <a:ext uri="{FF2B5EF4-FFF2-40B4-BE49-F238E27FC236}">
              <a16:creationId xmlns:a16="http://schemas.microsoft.com/office/drawing/2014/main" id="{437B4AFB-0EC8-AADC-096A-44EC19E0D421}"/>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164229</xdr:rowOff>
    </xdr:from>
    <xdr:to>
      <xdr:col>5</xdr:col>
      <xdr:colOff>609600</xdr:colOff>
      <xdr:row>104</xdr:row>
      <xdr:rowOff>20518</xdr:rowOff>
    </xdr:to>
    <xdr:sp macro="" textlink="">
      <xdr:nvSpPr>
        <xdr:cNvPr id="375932" name="Text Box 124" hidden="1">
          <a:extLst>
            <a:ext uri="{FF2B5EF4-FFF2-40B4-BE49-F238E27FC236}">
              <a16:creationId xmlns:a16="http://schemas.microsoft.com/office/drawing/2014/main" id="{B07A994F-B360-7D42-99B2-D151409FF42D}"/>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123</xdr:row>
      <xdr:rowOff>73983</xdr:rowOff>
    </xdr:from>
    <xdr:to>
      <xdr:col>21</xdr:col>
      <xdr:colOff>438150</xdr:colOff>
      <xdr:row>127</xdr:row>
      <xdr:rowOff>151770</xdr:rowOff>
    </xdr:to>
    <xdr:sp macro="" textlink="">
      <xdr:nvSpPr>
        <xdr:cNvPr id="375931" name="Text Box 123" hidden="1">
          <a:extLst>
            <a:ext uri="{FF2B5EF4-FFF2-40B4-BE49-F238E27FC236}">
              <a16:creationId xmlns:a16="http://schemas.microsoft.com/office/drawing/2014/main" id="{C68BDD8B-6F09-31D6-F34A-262A05137F41}"/>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30" name="Text Box 122" hidden="1">
          <a:extLst>
            <a:ext uri="{FF2B5EF4-FFF2-40B4-BE49-F238E27FC236}">
              <a16:creationId xmlns:a16="http://schemas.microsoft.com/office/drawing/2014/main" id="{C10AB60D-256B-04F5-D046-01230C2AF916}"/>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929" name="Text Box 121" hidden="1">
          <a:extLst>
            <a:ext uri="{FF2B5EF4-FFF2-40B4-BE49-F238E27FC236}">
              <a16:creationId xmlns:a16="http://schemas.microsoft.com/office/drawing/2014/main" id="{A7DCB2D0-6063-25B8-F902-80B50155419F}"/>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127</xdr:row>
      <xdr:rowOff>111289</xdr:rowOff>
    </xdr:from>
    <xdr:to>
      <xdr:col>22</xdr:col>
      <xdr:colOff>609600</xdr:colOff>
      <xdr:row>131</xdr:row>
      <xdr:rowOff>73982</xdr:rowOff>
    </xdr:to>
    <xdr:sp macro="" textlink="">
      <xdr:nvSpPr>
        <xdr:cNvPr id="375928" name="Text Box 120" hidden="1">
          <a:extLst>
            <a:ext uri="{FF2B5EF4-FFF2-40B4-BE49-F238E27FC236}">
              <a16:creationId xmlns:a16="http://schemas.microsoft.com/office/drawing/2014/main" id="{729C288C-2D89-90AE-A818-7BF18756FB43}"/>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927" name="Text Box 119" hidden="1">
          <a:extLst>
            <a:ext uri="{FF2B5EF4-FFF2-40B4-BE49-F238E27FC236}">
              <a16:creationId xmlns:a16="http://schemas.microsoft.com/office/drawing/2014/main" id="{D2992C62-1B9B-4DE6-F40F-41D2048DDBFD}"/>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5926" name="Text Box 118" hidden="1">
          <a:extLst>
            <a:ext uri="{FF2B5EF4-FFF2-40B4-BE49-F238E27FC236}">
              <a16:creationId xmlns:a16="http://schemas.microsoft.com/office/drawing/2014/main" id="{3A415EE0-A6F5-378A-45BA-758849D69494}"/>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925" name="Text Box 117" hidden="1">
          <a:extLst>
            <a:ext uri="{FF2B5EF4-FFF2-40B4-BE49-F238E27FC236}">
              <a16:creationId xmlns:a16="http://schemas.microsoft.com/office/drawing/2014/main" id="{9C81C5F2-109C-2892-1719-CB8B7D81DD53}"/>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127</xdr:row>
      <xdr:rowOff>111289</xdr:rowOff>
    </xdr:from>
    <xdr:to>
      <xdr:col>24</xdr:col>
      <xdr:colOff>647700</xdr:colOff>
      <xdr:row>132</xdr:row>
      <xdr:rowOff>10185</xdr:rowOff>
    </xdr:to>
    <xdr:sp macro="" textlink="">
      <xdr:nvSpPr>
        <xdr:cNvPr id="375924" name="Text Box 116" hidden="1">
          <a:extLst>
            <a:ext uri="{FF2B5EF4-FFF2-40B4-BE49-F238E27FC236}">
              <a16:creationId xmlns:a16="http://schemas.microsoft.com/office/drawing/2014/main" id="{D848D0A5-714E-5B2B-DAB0-89AE96418637}"/>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83" name="Text Box 175" hidden="1">
          <a:extLst>
            <a:ext uri="{FF2B5EF4-FFF2-40B4-BE49-F238E27FC236}">
              <a16:creationId xmlns:a16="http://schemas.microsoft.com/office/drawing/2014/main" id="{803CB105-DA05-36B8-59A0-A46DAE83B02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46968</xdr:rowOff>
    </xdr:from>
    <xdr:to>
      <xdr:col>5</xdr:col>
      <xdr:colOff>609600</xdr:colOff>
      <xdr:row>228</xdr:row>
      <xdr:rowOff>46968</xdr:rowOff>
    </xdr:to>
    <xdr:sp macro="" textlink="">
      <xdr:nvSpPr>
        <xdr:cNvPr id="375982" name="Text Box 174" hidden="1">
          <a:extLst>
            <a:ext uri="{FF2B5EF4-FFF2-40B4-BE49-F238E27FC236}">
              <a16:creationId xmlns:a16="http://schemas.microsoft.com/office/drawing/2014/main" id="{A141038D-8045-E1A1-C6AA-FD53967CC93A}"/>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6898</xdr:rowOff>
    </xdr:from>
    <xdr:to>
      <xdr:col>5</xdr:col>
      <xdr:colOff>609600</xdr:colOff>
      <xdr:row>227</xdr:row>
      <xdr:rowOff>161268</xdr:rowOff>
    </xdr:to>
    <xdr:sp macro="" textlink="">
      <xdr:nvSpPr>
        <xdr:cNvPr id="375981" name="Text Box 173" hidden="1">
          <a:extLst>
            <a:ext uri="{FF2B5EF4-FFF2-40B4-BE49-F238E27FC236}">
              <a16:creationId xmlns:a16="http://schemas.microsoft.com/office/drawing/2014/main" id="{A1C2BF6C-13B7-BCE3-6C34-9A9AB1970598}"/>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210</xdr:row>
      <xdr:rowOff>6898</xdr:rowOff>
    </xdr:from>
    <xdr:to>
      <xdr:col>5</xdr:col>
      <xdr:colOff>609600</xdr:colOff>
      <xdr:row>229</xdr:row>
      <xdr:rowOff>46968</xdr:rowOff>
    </xdr:to>
    <xdr:sp macro="" textlink="">
      <xdr:nvSpPr>
        <xdr:cNvPr id="375980" name="Text Box 172" hidden="1">
          <a:extLst>
            <a:ext uri="{FF2B5EF4-FFF2-40B4-BE49-F238E27FC236}">
              <a16:creationId xmlns:a16="http://schemas.microsoft.com/office/drawing/2014/main" id="{F4EA7B0E-54B2-4212-F9E6-7E0D6666BF7A}"/>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6897</xdr:rowOff>
    </xdr:from>
    <xdr:to>
      <xdr:col>5</xdr:col>
      <xdr:colOff>609600</xdr:colOff>
      <xdr:row>216</xdr:row>
      <xdr:rowOff>161268</xdr:rowOff>
    </xdr:to>
    <xdr:sp macro="" textlink="">
      <xdr:nvSpPr>
        <xdr:cNvPr id="375979" name="Text Box 171" hidden="1">
          <a:extLst>
            <a:ext uri="{FF2B5EF4-FFF2-40B4-BE49-F238E27FC236}">
              <a16:creationId xmlns:a16="http://schemas.microsoft.com/office/drawing/2014/main" id="{4B849349-E46D-B2BB-9303-A136BA7AA2C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73162</xdr:rowOff>
    </xdr:from>
    <xdr:to>
      <xdr:col>5</xdr:col>
      <xdr:colOff>609600</xdr:colOff>
      <xdr:row>194</xdr:row>
      <xdr:rowOff>10867</xdr:rowOff>
    </xdr:to>
    <xdr:sp macro="" textlink="">
      <xdr:nvSpPr>
        <xdr:cNvPr id="375978" name="Text Box 170" hidden="1">
          <a:extLst>
            <a:ext uri="{FF2B5EF4-FFF2-40B4-BE49-F238E27FC236}">
              <a16:creationId xmlns:a16="http://schemas.microsoft.com/office/drawing/2014/main" id="{CD46FE38-D34C-BDB3-CB85-AA8A3487503E}"/>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113642</xdr:rowOff>
    </xdr:from>
    <xdr:to>
      <xdr:col>5</xdr:col>
      <xdr:colOff>609600</xdr:colOff>
      <xdr:row>195</xdr:row>
      <xdr:rowOff>63637</xdr:rowOff>
    </xdr:to>
    <xdr:sp macro="" textlink="">
      <xdr:nvSpPr>
        <xdr:cNvPr id="375977" name="Text Box 169" hidden="1">
          <a:extLst>
            <a:ext uri="{FF2B5EF4-FFF2-40B4-BE49-F238E27FC236}">
              <a16:creationId xmlns:a16="http://schemas.microsoft.com/office/drawing/2014/main" id="{03C6498C-1EA6-7C05-88F7-4E3AEBA77881}"/>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68400</xdr:rowOff>
    </xdr:from>
    <xdr:to>
      <xdr:col>5</xdr:col>
      <xdr:colOff>609600</xdr:colOff>
      <xdr:row>196</xdr:row>
      <xdr:rowOff>82687</xdr:rowOff>
    </xdr:to>
    <xdr:sp macro="" textlink="">
      <xdr:nvSpPr>
        <xdr:cNvPr id="375976" name="Text Box 168" hidden="1">
          <a:extLst>
            <a:ext uri="{FF2B5EF4-FFF2-40B4-BE49-F238E27FC236}">
              <a16:creationId xmlns:a16="http://schemas.microsoft.com/office/drawing/2014/main" id="{305084BA-BD52-B40D-C5BA-513561A485C9}"/>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46969</xdr:rowOff>
    </xdr:from>
    <xdr:to>
      <xdr:col>5</xdr:col>
      <xdr:colOff>609600</xdr:colOff>
      <xdr:row>203</xdr:row>
      <xdr:rowOff>25948</xdr:rowOff>
    </xdr:to>
    <xdr:sp macro="" textlink="">
      <xdr:nvSpPr>
        <xdr:cNvPr id="375975" name="Text Box 167" hidden="1">
          <a:extLst>
            <a:ext uri="{FF2B5EF4-FFF2-40B4-BE49-F238E27FC236}">
              <a16:creationId xmlns:a16="http://schemas.microsoft.com/office/drawing/2014/main" id="{BC9E4A6F-8CE2-5756-4231-A6EBA9F1C1BE}"/>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74" name="Text Box 166" hidden="1">
          <a:extLst>
            <a:ext uri="{FF2B5EF4-FFF2-40B4-BE49-F238E27FC236}">
              <a16:creationId xmlns:a16="http://schemas.microsoft.com/office/drawing/2014/main" id="{9CEEDF96-439D-7704-3018-1F933B0DCC10}"/>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77085</xdr:rowOff>
    </xdr:to>
    <xdr:sp macro="" textlink="">
      <xdr:nvSpPr>
        <xdr:cNvPr id="375973" name="Text Box 165" hidden="1">
          <a:extLst>
            <a:ext uri="{FF2B5EF4-FFF2-40B4-BE49-F238E27FC236}">
              <a16:creationId xmlns:a16="http://schemas.microsoft.com/office/drawing/2014/main" id="{57F8BDEB-FCC1-3AF6-DE59-1F02845F7BBA}"/>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66504</xdr:rowOff>
    </xdr:from>
    <xdr:to>
      <xdr:col>5</xdr:col>
      <xdr:colOff>609600</xdr:colOff>
      <xdr:row>68</xdr:row>
      <xdr:rowOff>130679</xdr:rowOff>
    </xdr:to>
    <xdr:sp macro="" textlink="">
      <xdr:nvSpPr>
        <xdr:cNvPr id="375972" name="Text Box 164" hidden="1">
          <a:extLst>
            <a:ext uri="{FF2B5EF4-FFF2-40B4-BE49-F238E27FC236}">
              <a16:creationId xmlns:a16="http://schemas.microsoft.com/office/drawing/2014/main" id="{6B9874A2-2830-FABD-F542-A5731CF9998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85554</xdr:rowOff>
    </xdr:from>
    <xdr:to>
      <xdr:col>5</xdr:col>
      <xdr:colOff>609600</xdr:colOff>
      <xdr:row>68</xdr:row>
      <xdr:rowOff>149729</xdr:rowOff>
    </xdr:to>
    <xdr:sp macro="" textlink="">
      <xdr:nvSpPr>
        <xdr:cNvPr id="375971" name="Text Box 163" hidden="1">
          <a:extLst>
            <a:ext uri="{FF2B5EF4-FFF2-40B4-BE49-F238E27FC236}">
              <a16:creationId xmlns:a16="http://schemas.microsoft.com/office/drawing/2014/main" id="{04C68E9C-76EF-589F-8E5E-E239B08D7384}"/>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94159</xdr:rowOff>
    </xdr:from>
    <xdr:to>
      <xdr:col>5</xdr:col>
      <xdr:colOff>609600</xdr:colOff>
      <xdr:row>68</xdr:row>
      <xdr:rowOff>102104</xdr:rowOff>
    </xdr:to>
    <xdr:sp macro="" textlink="">
      <xdr:nvSpPr>
        <xdr:cNvPr id="375970" name="Text Box 162" hidden="1">
          <a:extLst>
            <a:ext uri="{FF2B5EF4-FFF2-40B4-BE49-F238E27FC236}">
              <a16:creationId xmlns:a16="http://schemas.microsoft.com/office/drawing/2014/main" id="{9F63C317-9531-76AB-46FB-4D003054678B}"/>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59736</xdr:rowOff>
    </xdr:from>
    <xdr:to>
      <xdr:col>5</xdr:col>
      <xdr:colOff>609600</xdr:colOff>
      <xdr:row>80</xdr:row>
      <xdr:rowOff>1633</xdr:rowOff>
    </xdr:to>
    <xdr:sp macro="" textlink="">
      <xdr:nvSpPr>
        <xdr:cNvPr id="375969" name="Text Box 161" hidden="1">
          <a:extLst>
            <a:ext uri="{FF2B5EF4-FFF2-40B4-BE49-F238E27FC236}">
              <a16:creationId xmlns:a16="http://schemas.microsoft.com/office/drawing/2014/main" id="{F808C4C6-88DC-B75D-17BC-302F3E145B98}"/>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164600</xdr:rowOff>
    </xdr:from>
    <xdr:to>
      <xdr:col>5</xdr:col>
      <xdr:colOff>609600</xdr:colOff>
      <xdr:row>79</xdr:row>
      <xdr:rowOff>88153</xdr:rowOff>
    </xdr:to>
    <xdr:sp macro="" textlink="">
      <xdr:nvSpPr>
        <xdr:cNvPr id="375968" name="Text Box 160" hidden="1">
          <a:extLst>
            <a:ext uri="{FF2B5EF4-FFF2-40B4-BE49-F238E27FC236}">
              <a16:creationId xmlns:a16="http://schemas.microsoft.com/office/drawing/2014/main" id="{CCA93F76-126D-8ADE-7293-79080283A728}"/>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122147</xdr:rowOff>
    </xdr:from>
    <xdr:to>
      <xdr:col>5</xdr:col>
      <xdr:colOff>609600</xdr:colOff>
      <xdr:row>81</xdr:row>
      <xdr:rowOff>642</xdr:rowOff>
    </xdr:to>
    <xdr:sp macro="" textlink="">
      <xdr:nvSpPr>
        <xdr:cNvPr id="375967" name="Text Box 159" hidden="1">
          <a:extLst>
            <a:ext uri="{FF2B5EF4-FFF2-40B4-BE49-F238E27FC236}">
              <a16:creationId xmlns:a16="http://schemas.microsoft.com/office/drawing/2014/main" id="{FA7DBA68-BFA4-F504-22AC-EA2A2B55986B}"/>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115798</xdr:rowOff>
    </xdr:from>
    <xdr:to>
      <xdr:col>5</xdr:col>
      <xdr:colOff>609600</xdr:colOff>
      <xdr:row>82</xdr:row>
      <xdr:rowOff>1563</xdr:rowOff>
    </xdr:to>
    <xdr:sp macro="" textlink="">
      <xdr:nvSpPr>
        <xdr:cNvPr id="375966" name="Text Box 158" hidden="1">
          <a:extLst>
            <a:ext uri="{FF2B5EF4-FFF2-40B4-BE49-F238E27FC236}">
              <a16:creationId xmlns:a16="http://schemas.microsoft.com/office/drawing/2014/main" id="{548FFCDE-2FC2-46AC-66C9-7321A5BDA925}"/>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7448</xdr:rowOff>
    </xdr:from>
    <xdr:to>
      <xdr:col>5</xdr:col>
      <xdr:colOff>609600</xdr:colOff>
      <xdr:row>104</xdr:row>
      <xdr:rowOff>107861</xdr:rowOff>
    </xdr:to>
    <xdr:sp macro="" textlink="">
      <xdr:nvSpPr>
        <xdr:cNvPr id="375965" name="Text Box 157" hidden="1">
          <a:extLst>
            <a:ext uri="{FF2B5EF4-FFF2-40B4-BE49-F238E27FC236}">
              <a16:creationId xmlns:a16="http://schemas.microsoft.com/office/drawing/2014/main" id="{5ABE033D-19AA-C7EA-04BB-9B88C13149EA}"/>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9214</xdr:rowOff>
    </xdr:from>
    <xdr:to>
      <xdr:col>5</xdr:col>
      <xdr:colOff>609600</xdr:colOff>
      <xdr:row>104</xdr:row>
      <xdr:rowOff>50711</xdr:rowOff>
    </xdr:to>
    <xdr:sp macro="" textlink="">
      <xdr:nvSpPr>
        <xdr:cNvPr id="375964" name="Text Box 156" hidden="1">
          <a:extLst>
            <a:ext uri="{FF2B5EF4-FFF2-40B4-BE49-F238E27FC236}">
              <a16:creationId xmlns:a16="http://schemas.microsoft.com/office/drawing/2014/main" id="{C47A4A8A-CF63-6B5C-4A09-32FC34423054}"/>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207241</xdr:rowOff>
    </xdr:from>
    <xdr:to>
      <xdr:col>5</xdr:col>
      <xdr:colOff>609600</xdr:colOff>
      <xdr:row>104</xdr:row>
      <xdr:rowOff>20518</xdr:rowOff>
    </xdr:to>
    <xdr:sp macro="" textlink="">
      <xdr:nvSpPr>
        <xdr:cNvPr id="375963" name="Text Box 155" hidden="1">
          <a:extLst>
            <a:ext uri="{FF2B5EF4-FFF2-40B4-BE49-F238E27FC236}">
              <a16:creationId xmlns:a16="http://schemas.microsoft.com/office/drawing/2014/main" id="{715378B3-6083-8599-0348-7402FBB43A36}"/>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164229</xdr:rowOff>
    </xdr:from>
    <xdr:to>
      <xdr:col>5</xdr:col>
      <xdr:colOff>609600</xdr:colOff>
      <xdr:row>104</xdr:row>
      <xdr:rowOff>20518</xdr:rowOff>
    </xdr:to>
    <xdr:sp macro="" textlink="">
      <xdr:nvSpPr>
        <xdr:cNvPr id="375962" name="Text Box 154" hidden="1">
          <a:extLst>
            <a:ext uri="{FF2B5EF4-FFF2-40B4-BE49-F238E27FC236}">
              <a16:creationId xmlns:a16="http://schemas.microsoft.com/office/drawing/2014/main" id="{AFA7273E-CBBD-894F-0262-50CEB5B02B6E}"/>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123</xdr:row>
      <xdr:rowOff>73983</xdr:rowOff>
    </xdr:from>
    <xdr:to>
      <xdr:col>21</xdr:col>
      <xdr:colOff>438150</xdr:colOff>
      <xdr:row>127</xdr:row>
      <xdr:rowOff>151770</xdr:rowOff>
    </xdr:to>
    <xdr:sp macro="" textlink="">
      <xdr:nvSpPr>
        <xdr:cNvPr id="375961" name="Text Box 153" hidden="1">
          <a:extLst>
            <a:ext uri="{FF2B5EF4-FFF2-40B4-BE49-F238E27FC236}">
              <a16:creationId xmlns:a16="http://schemas.microsoft.com/office/drawing/2014/main" id="{534F5159-385C-45F4-E1B5-5E1072BC0D2B}"/>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60" name="Text Box 152" hidden="1">
          <a:extLst>
            <a:ext uri="{FF2B5EF4-FFF2-40B4-BE49-F238E27FC236}">
              <a16:creationId xmlns:a16="http://schemas.microsoft.com/office/drawing/2014/main" id="{97E4913C-737E-710D-6CF3-27E4858E844F}"/>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959" name="Text Box 151" hidden="1">
          <a:extLst>
            <a:ext uri="{FF2B5EF4-FFF2-40B4-BE49-F238E27FC236}">
              <a16:creationId xmlns:a16="http://schemas.microsoft.com/office/drawing/2014/main" id="{58E4EF65-A8A1-23E5-FC17-98786BDDB5AE}"/>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127</xdr:row>
      <xdr:rowOff>111289</xdr:rowOff>
    </xdr:from>
    <xdr:to>
      <xdr:col>22</xdr:col>
      <xdr:colOff>609600</xdr:colOff>
      <xdr:row>131</xdr:row>
      <xdr:rowOff>73982</xdr:rowOff>
    </xdr:to>
    <xdr:sp macro="" textlink="">
      <xdr:nvSpPr>
        <xdr:cNvPr id="375958" name="Text Box 150" hidden="1">
          <a:extLst>
            <a:ext uri="{FF2B5EF4-FFF2-40B4-BE49-F238E27FC236}">
              <a16:creationId xmlns:a16="http://schemas.microsoft.com/office/drawing/2014/main" id="{CE92BBB1-5135-681F-22A7-8A14866C5F9F}"/>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957" name="Text Box 149" hidden="1">
          <a:extLst>
            <a:ext uri="{FF2B5EF4-FFF2-40B4-BE49-F238E27FC236}">
              <a16:creationId xmlns:a16="http://schemas.microsoft.com/office/drawing/2014/main" id="{77598CC2-B56E-5319-AC9A-7300FF7AA642}"/>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5956" name="Text Box 148" hidden="1">
          <a:extLst>
            <a:ext uri="{FF2B5EF4-FFF2-40B4-BE49-F238E27FC236}">
              <a16:creationId xmlns:a16="http://schemas.microsoft.com/office/drawing/2014/main" id="{B6B06366-A62C-DF2A-891C-D69521A42B89}"/>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955" name="Text Box 147" hidden="1">
          <a:extLst>
            <a:ext uri="{FF2B5EF4-FFF2-40B4-BE49-F238E27FC236}">
              <a16:creationId xmlns:a16="http://schemas.microsoft.com/office/drawing/2014/main" id="{DC7A2932-D6DD-C643-BF21-9EBA2EDFBC99}"/>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127</xdr:row>
      <xdr:rowOff>111289</xdr:rowOff>
    </xdr:from>
    <xdr:to>
      <xdr:col>24</xdr:col>
      <xdr:colOff>647700</xdr:colOff>
      <xdr:row>132</xdr:row>
      <xdr:rowOff>10185</xdr:rowOff>
    </xdr:to>
    <xdr:sp macro="" textlink="">
      <xdr:nvSpPr>
        <xdr:cNvPr id="375954" name="Text Box 146" hidden="1">
          <a:extLst>
            <a:ext uri="{FF2B5EF4-FFF2-40B4-BE49-F238E27FC236}">
              <a16:creationId xmlns:a16="http://schemas.microsoft.com/office/drawing/2014/main" id="{5E7AC962-4985-2771-4273-3948FF23C985}"/>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654050</xdr:colOff>
      <xdr:row>18</xdr:row>
      <xdr:rowOff>140493</xdr:rowOff>
    </xdr:to>
    <xdr:sp macro="" textlink="">
      <xdr:nvSpPr>
        <xdr:cNvPr id="375984" name="Text Box 176" hidden="1">
          <a:extLst>
            <a:ext uri="{FF2B5EF4-FFF2-40B4-BE49-F238E27FC236}">
              <a16:creationId xmlns:a16="http://schemas.microsoft.com/office/drawing/2014/main" id="{AE1D7549-0259-B4B6-9114-5B299780C280}"/>
            </a:ext>
          </a:extLst>
        </xdr:cNvPr>
        <xdr:cNvSpPr txBox="1">
          <a:spLocks noChangeArrowheads="1"/>
        </xdr:cNvSpPr>
      </xdr:nvSpPr>
      <xdr:spPr bwMode="auto">
        <a:xfrm>
          <a:off x="20789900" y="35750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35424</xdr:rowOff>
    </xdr:from>
    <xdr:to>
      <xdr:col>25</xdr:col>
      <xdr:colOff>654050</xdr:colOff>
      <xdr:row>28</xdr:row>
      <xdr:rowOff>114470</xdr:rowOff>
    </xdr:to>
    <xdr:sp macro="" textlink="">
      <xdr:nvSpPr>
        <xdr:cNvPr id="375985" name="Text Box 177" hidden="1">
          <a:extLst>
            <a:ext uri="{FF2B5EF4-FFF2-40B4-BE49-F238E27FC236}">
              <a16:creationId xmlns:a16="http://schemas.microsoft.com/office/drawing/2014/main" id="{85391003-A2C0-483F-C093-C42F3011C66A}"/>
            </a:ext>
          </a:extLst>
        </xdr:cNvPr>
        <xdr:cNvSpPr txBox="1">
          <a:spLocks noChangeArrowheads="1"/>
        </xdr:cNvSpPr>
      </xdr:nvSpPr>
      <xdr:spPr bwMode="auto">
        <a:xfrm>
          <a:off x="20789900" y="5765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127</xdr:row>
      <xdr:rowOff>151770</xdr:rowOff>
    </xdr:from>
    <xdr:to>
      <xdr:col>25</xdr:col>
      <xdr:colOff>654050</xdr:colOff>
      <xdr:row>131</xdr:row>
      <xdr:rowOff>150182</xdr:rowOff>
    </xdr:to>
    <xdr:sp macro="" textlink="">
      <xdr:nvSpPr>
        <xdr:cNvPr id="375986" name="Text Box 178" hidden="1">
          <a:extLst>
            <a:ext uri="{FF2B5EF4-FFF2-40B4-BE49-F238E27FC236}">
              <a16:creationId xmlns:a16="http://schemas.microsoft.com/office/drawing/2014/main" id="{558E45C6-092E-A41B-16DB-425D9C7A201F}"/>
            </a:ext>
          </a:extLst>
        </xdr:cNvPr>
        <xdr:cNvSpPr txBox="1">
          <a:spLocks noChangeArrowheads="1"/>
        </xdr:cNvSpPr>
      </xdr:nvSpPr>
      <xdr:spPr bwMode="auto">
        <a:xfrm>
          <a:off x="20789900" y="26466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52" name="Text Box 244" hidden="1">
          <a:extLst>
            <a:ext uri="{FF2B5EF4-FFF2-40B4-BE49-F238E27FC236}">
              <a16:creationId xmlns:a16="http://schemas.microsoft.com/office/drawing/2014/main" id="{23AC36C6-0247-BE1A-47F2-E97E12560934}"/>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46968</xdr:rowOff>
    </xdr:from>
    <xdr:to>
      <xdr:col>5</xdr:col>
      <xdr:colOff>609600</xdr:colOff>
      <xdr:row>243</xdr:row>
      <xdr:rowOff>46968</xdr:rowOff>
    </xdr:to>
    <xdr:sp macro="" textlink="">
      <xdr:nvSpPr>
        <xdr:cNvPr id="376051" name="Text Box 243" hidden="1">
          <a:extLst>
            <a:ext uri="{FF2B5EF4-FFF2-40B4-BE49-F238E27FC236}">
              <a16:creationId xmlns:a16="http://schemas.microsoft.com/office/drawing/2014/main" id="{D055DF9F-F28D-6C3B-BD1A-0BE2A88AE19C}"/>
            </a:ext>
          </a:extLst>
        </xdr:cNvPr>
        <xdr:cNvSpPr txBox="1">
          <a:spLocks noChangeArrowheads="1"/>
        </xdr:cNvSpPr>
      </xdr:nvSpPr>
      <xdr:spPr bwMode="auto">
        <a:xfrm>
          <a:off x="3994150" y="43586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6898</xdr:rowOff>
    </xdr:from>
    <xdr:to>
      <xdr:col>5</xdr:col>
      <xdr:colOff>609600</xdr:colOff>
      <xdr:row>242</xdr:row>
      <xdr:rowOff>161268</xdr:rowOff>
    </xdr:to>
    <xdr:sp macro="" textlink="">
      <xdr:nvSpPr>
        <xdr:cNvPr id="376050" name="Text Box 242" hidden="1">
          <a:extLst>
            <a:ext uri="{FF2B5EF4-FFF2-40B4-BE49-F238E27FC236}">
              <a16:creationId xmlns:a16="http://schemas.microsoft.com/office/drawing/2014/main" id="{D6D12E7E-065A-019E-6188-AE5B8A24E3C4}"/>
            </a:ext>
          </a:extLst>
        </xdr:cNvPr>
        <xdr:cNvSpPr txBox="1">
          <a:spLocks noChangeArrowheads="1"/>
        </xdr:cNvSpPr>
      </xdr:nvSpPr>
      <xdr:spPr bwMode="auto">
        <a:xfrm>
          <a:off x="3994150" y="43922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6897</xdr:rowOff>
    </xdr:from>
    <xdr:to>
      <xdr:col>5</xdr:col>
      <xdr:colOff>609600</xdr:colOff>
      <xdr:row>244</xdr:row>
      <xdr:rowOff>46968</xdr:rowOff>
    </xdr:to>
    <xdr:sp macro="" textlink="">
      <xdr:nvSpPr>
        <xdr:cNvPr id="376049" name="Text Box 241" hidden="1">
          <a:extLst>
            <a:ext uri="{FF2B5EF4-FFF2-40B4-BE49-F238E27FC236}">
              <a16:creationId xmlns:a16="http://schemas.microsoft.com/office/drawing/2014/main" id="{9676CD5E-E04A-5414-CC22-3E406A7E4E8C}"/>
            </a:ext>
          </a:extLst>
        </xdr:cNvPr>
        <xdr:cNvSpPr txBox="1">
          <a:spLocks noChangeArrowheads="1"/>
        </xdr:cNvSpPr>
      </xdr:nvSpPr>
      <xdr:spPr bwMode="auto">
        <a:xfrm>
          <a:off x="3994150" y="44475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6898</xdr:rowOff>
    </xdr:from>
    <xdr:to>
      <xdr:col>5</xdr:col>
      <xdr:colOff>609600</xdr:colOff>
      <xdr:row>231</xdr:row>
      <xdr:rowOff>161268</xdr:rowOff>
    </xdr:to>
    <xdr:sp macro="" textlink="">
      <xdr:nvSpPr>
        <xdr:cNvPr id="376048" name="Text Box 240" hidden="1">
          <a:extLst>
            <a:ext uri="{FF2B5EF4-FFF2-40B4-BE49-F238E27FC236}">
              <a16:creationId xmlns:a16="http://schemas.microsoft.com/office/drawing/2014/main" id="{817D18A4-77FB-ACB4-191B-2EC077BDF52E}"/>
            </a:ext>
          </a:extLst>
        </xdr:cNvPr>
        <xdr:cNvSpPr txBox="1">
          <a:spLocks noChangeArrowheads="1"/>
        </xdr:cNvSpPr>
      </xdr:nvSpPr>
      <xdr:spPr bwMode="auto">
        <a:xfrm>
          <a:off x="3994150" y="44659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123168</xdr:rowOff>
    </xdr:from>
    <xdr:to>
      <xdr:col>5</xdr:col>
      <xdr:colOff>609600</xdr:colOff>
      <xdr:row>208</xdr:row>
      <xdr:rowOff>161268</xdr:rowOff>
    </xdr:to>
    <xdr:sp macro="" textlink="">
      <xdr:nvSpPr>
        <xdr:cNvPr id="376047" name="Text Box 239" hidden="1">
          <a:extLst>
            <a:ext uri="{FF2B5EF4-FFF2-40B4-BE49-F238E27FC236}">
              <a16:creationId xmlns:a16="http://schemas.microsoft.com/office/drawing/2014/main" id="{5F7632AB-E87C-13B3-CF69-ADBA78E71500}"/>
            </a:ext>
          </a:extLst>
        </xdr:cNvPr>
        <xdr:cNvSpPr txBox="1">
          <a:spLocks noChangeArrowheads="1"/>
        </xdr:cNvSpPr>
      </xdr:nvSpPr>
      <xdr:spPr bwMode="auto">
        <a:xfrm>
          <a:off x="3994150" y="40347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6897</xdr:rowOff>
    </xdr:from>
    <xdr:to>
      <xdr:col>5</xdr:col>
      <xdr:colOff>609600</xdr:colOff>
      <xdr:row>210</xdr:row>
      <xdr:rowOff>25948</xdr:rowOff>
    </xdr:to>
    <xdr:sp macro="" textlink="">
      <xdr:nvSpPr>
        <xdr:cNvPr id="376046" name="Text Box 238" hidden="1">
          <a:extLst>
            <a:ext uri="{FF2B5EF4-FFF2-40B4-BE49-F238E27FC236}">
              <a16:creationId xmlns:a16="http://schemas.microsoft.com/office/drawing/2014/main" id="{50700D75-5D84-502B-9AD0-3F13D965378E}"/>
            </a:ext>
          </a:extLst>
        </xdr:cNvPr>
        <xdr:cNvSpPr txBox="1">
          <a:spLocks noChangeArrowheads="1"/>
        </xdr:cNvSpPr>
      </xdr:nvSpPr>
      <xdr:spPr bwMode="auto">
        <a:xfrm>
          <a:off x="3994150" y="40792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6898</xdr:rowOff>
    </xdr:from>
    <xdr:to>
      <xdr:col>5</xdr:col>
      <xdr:colOff>609600</xdr:colOff>
      <xdr:row>211</xdr:row>
      <xdr:rowOff>46968</xdr:rowOff>
    </xdr:to>
    <xdr:sp macro="" textlink="">
      <xdr:nvSpPr>
        <xdr:cNvPr id="376045" name="Text Box 237" hidden="1">
          <a:extLst>
            <a:ext uri="{FF2B5EF4-FFF2-40B4-BE49-F238E27FC236}">
              <a16:creationId xmlns:a16="http://schemas.microsoft.com/office/drawing/2014/main" id="{F88325FF-AB64-6BD3-AD6E-31B79C3691C3}"/>
            </a:ext>
          </a:extLst>
        </xdr:cNvPr>
        <xdr:cNvSpPr txBox="1">
          <a:spLocks noChangeArrowheads="1"/>
        </xdr:cNvSpPr>
      </xdr:nvSpPr>
      <xdr:spPr bwMode="auto">
        <a:xfrm>
          <a:off x="3994150" y="41160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6898</xdr:rowOff>
    </xdr:from>
    <xdr:to>
      <xdr:col>5</xdr:col>
      <xdr:colOff>609600</xdr:colOff>
      <xdr:row>218</xdr:row>
      <xdr:rowOff>25947</xdr:rowOff>
    </xdr:to>
    <xdr:sp macro="" textlink="">
      <xdr:nvSpPr>
        <xdr:cNvPr id="376044" name="Text Box 236" hidden="1">
          <a:extLst>
            <a:ext uri="{FF2B5EF4-FFF2-40B4-BE49-F238E27FC236}">
              <a16:creationId xmlns:a16="http://schemas.microsoft.com/office/drawing/2014/main" id="{FA153D4F-A572-E63F-94FA-6AB1306A48E9}"/>
            </a:ext>
          </a:extLst>
        </xdr:cNvPr>
        <xdr:cNvSpPr txBox="1">
          <a:spLocks noChangeArrowheads="1"/>
        </xdr:cNvSpPr>
      </xdr:nvSpPr>
      <xdr:spPr bwMode="auto">
        <a:xfrm>
          <a:off x="3994150" y="41529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143532</xdr:rowOff>
    </xdr:from>
    <xdr:to>
      <xdr:col>5</xdr:col>
      <xdr:colOff>609600</xdr:colOff>
      <xdr:row>69</xdr:row>
      <xdr:rowOff>143532</xdr:rowOff>
    </xdr:to>
    <xdr:sp macro="" textlink="">
      <xdr:nvSpPr>
        <xdr:cNvPr id="376043" name="Text Box 235" hidden="1">
          <a:extLst>
            <a:ext uri="{FF2B5EF4-FFF2-40B4-BE49-F238E27FC236}">
              <a16:creationId xmlns:a16="http://schemas.microsoft.com/office/drawing/2014/main" id="{BCC2EDC3-B5B4-8C7D-F865-D1B19A33D054}"/>
            </a:ext>
          </a:extLst>
        </xdr:cNvPr>
        <xdr:cNvSpPr txBox="1">
          <a:spLocks noChangeArrowheads="1"/>
        </xdr:cNvSpPr>
      </xdr:nvSpPr>
      <xdr:spPr bwMode="auto">
        <a:xfrm>
          <a:off x="3994150" y="149669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82878</xdr:rowOff>
    </xdr:from>
    <xdr:to>
      <xdr:col>5</xdr:col>
      <xdr:colOff>628650</xdr:colOff>
      <xdr:row>85</xdr:row>
      <xdr:rowOff>35089</xdr:rowOff>
    </xdr:to>
    <xdr:sp macro="" textlink="">
      <xdr:nvSpPr>
        <xdr:cNvPr id="376042" name="Text Box 234" hidden="1">
          <a:extLst>
            <a:ext uri="{FF2B5EF4-FFF2-40B4-BE49-F238E27FC236}">
              <a16:creationId xmlns:a16="http://schemas.microsoft.com/office/drawing/2014/main" id="{822592F6-C9E9-A6FF-A532-E414C1288FC2}"/>
            </a:ext>
          </a:extLst>
        </xdr:cNvPr>
        <xdr:cNvSpPr txBox="1">
          <a:spLocks noChangeArrowheads="1"/>
        </xdr:cNvSpPr>
      </xdr:nvSpPr>
      <xdr:spPr bwMode="auto">
        <a:xfrm>
          <a:off x="4013200" y="15100300"/>
          <a:ext cx="1314450" cy="320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143532</xdr:rowOff>
    </xdr:from>
    <xdr:to>
      <xdr:col>5</xdr:col>
      <xdr:colOff>609600</xdr:colOff>
      <xdr:row>85</xdr:row>
      <xdr:rowOff>45408</xdr:rowOff>
    </xdr:to>
    <xdr:sp macro="" textlink="">
      <xdr:nvSpPr>
        <xdr:cNvPr id="376041" name="Text Box 233" hidden="1">
          <a:extLst>
            <a:ext uri="{FF2B5EF4-FFF2-40B4-BE49-F238E27FC236}">
              <a16:creationId xmlns:a16="http://schemas.microsoft.com/office/drawing/2014/main" id="{10708BC8-792A-7695-F789-DF2D4B89560B}"/>
            </a:ext>
          </a:extLst>
        </xdr:cNvPr>
        <xdr:cNvSpPr txBox="1">
          <a:spLocks noChangeArrowheads="1"/>
        </xdr:cNvSpPr>
      </xdr:nvSpPr>
      <xdr:spPr bwMode="auto">
        <a:xfrm>
          <a:off x="3994150" y="1496695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162582</xdr:rowOff>
    </xdr:from>
    <xdr:to>
      <xdr:col>5</xdr:col>
      <xdr:colOff>609600</xdr:colOff>
      <xdr:row>85</xdr:row>
      <xdr:rowOff>64458</xdr:rowOff>
    </xdr:to>
    <xdr:sp macro="" textlink="">
      <xdr:nvSpPr>
        <xdr:cNvPr id="376040" name="Text Box 232" hidden="1">
          <a:extLst>
            <a:ext uri="{FF2B5EF4-FFF2-40B4-BE49-F238E27FC236}">
              <a16:creationId xmlns:a16="http://schemas.microsoft.com/office/drawing/2014/main" id="{4524E07A-2FB6-276E-0844-35921C0E66B9}"/>
            </a:ext>
          </a:extLst>
        </xdr:cNvPr>
        <xdr:cNvSpPr txBox="1">
          <a:spLocks noChangeArrowheads="1"/>
        </xdr:cNvSpPr>
      </xdr:nvSpPr>
      <xdr:spPr bwMode="auto">
        <a:xfrm>
          <a:off x="3994150" y="1498600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8593</xdr:rowOff>
    </xdr:from>
    <xdr:to>
      <xdr:col>5</xdr:col>
      <xdr:colOff>609600</xdr:colOff>
      <xdr:row>88</xdr:row>
      <xdr:rowOff>958</xdr:rowOff>
    </xdr:to>
    <xdr:sp macro="" textlink="">
      <xdr:nvSpPr>
        <xdr:cNvPr id="376039" name="Text Box 231" hidden="1">
          <a:extLst>
            <a:ext uri="{FF2B5EF4-FFF2-40B4-BE49-F238E27FC236}">
              <a16:creationId xmlns:a16="http://schemas.microsoft.com/office/drawing/2014/main" id="{AD5BD6C6-F726-5A04-89E3-977A7EF8BE3A}"/>
            </a:ext>
          </a:extLst>
        </xdr:cNvPr>
        <xdr:cNvSpPr txBox="1">
          <a:spLocks noChangeArrowheads="1"/>
        </xdr:cNvSpPr>
      </xdr:nvSpPr>
      <xdr:spPr bwMode="auto">
        <a:xfrm>
          <a:off x="3994150" y="15830550"/>
          <a:ext cx="1314450" cy="300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88</xdr:row>
      <xdr:rowOff>958</xdr:rowOff>
    </xdr:from>
    <xdr:to>
      <xdr:col>5</xdr:col>
      <xdr:colOff>609600</xdr:colOff>
      <xdr:row>95</xdr:row>
      <xdr:rowOff>141451</xdr:rowOff>
    </xdr:to>
    <xdr:sp macro="" textlink="">
      <xdr:nvSpPr>
        <xdr:cNvPr id="376038" name="Text Box 230" hidden="1">
          <a:extLst>
            <a:ext uri="{FF2B5EF4-FFF2-40B4-BE49-F238E27FC236}">
              <a16:creationId xmlns:a16="http://schemas.microsoft.com/office/drawing/2014/main" id="{0C4991F2-A7AE-9799-7A7C-8FDC70E3D67B}"/>
            </a:ext>
          </a:extLst>
        </xdr:cNvPr>
        <xdr:cNvSpPr txBox="1">
          <a:spLocks noChangeArrowheads="1"/>
        </xdr:cNvSpPr>
      </xdr:nvSpPr>
      <xdr:spPr bwMode="auto">
        <a:xfrm>
          <a:off x="3994150" y="18834100"/>
          <a:ext cx="1314450" cy="149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88</xdr:row>
      <xdr:rowOff>77952</xdr:rowOff>
    </xdr:from>
    <xdr:to>
      <xdr:col>5</xdr:col>
      <xdr:colOff>609600</xdr:colOff>
      <xdr:row>95</xdr:row>
      <xdr:rowOff>1454</xdr:rowOff>
    </xdr:to>
    <xdr:sp macro="" textlink="">
      <xdr:nvSpPr>
        <xdr:cNvPr id="376037" name="Text Box 229" hidden="1">
          <a:extLst>
            <a:ext uri="{FF2B5EF4-FFF2-40B4-BE49-F238E27FC236}">
              <a16:creationId xmlns:a16="http://schemas.microsoft.com/office/drawing/2014/main" id="{CEB68F79-6F7F-6812-0DB8-1A96656E58D4}"/>
            </a:ext>
          </a:extLst>
        </xdr:cNvPr>
        <xdr:cNvSpPr txBox="1">
          <a:spLocks noChangeArrowheads="1"/>
        </xdr:cNvSpPr>
      </xdr:nvSpPr>
      <xdr:spPr bwMode="auto">
        <a:xfrm>
          <a:off x="3994150" y="18942050"/>
          <a:ext cx="1314450" cy="1250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30326</xdr:rowOff>
    </xdr:from>
    <xdr:to>
      <xdr:col>5</xdr:col>
      <xdr:colOff>609600</xdr:colOff>
      <xdr:row>95</xdr:row>
      <xdr:rowOff>74776</xdr:rowOff>
    </xdr:to>
    <xdr:sp macro="" textlink="">
      <xdr:nvSpPr>
        <xdr:cNvPr id="376036" name="Text Box 228" hidden="1">
          <a:extLst>
            <a:ext uri="{FF2B5EF4-FFF2-40B4-BE49-F238E27FC236}">
              <a16:creationId xmlns:a16="http://schemas.microsoft.com/office/drawing/2014/main" id="{74DF94C4-E41A-D6DD-2ACF-873603817628}"/>
            </a:ext>
          </a:extLst>
        </xdr:cNvPr>
        <xdr:cNvSpPr txBox="1">
          <a:spLocks noChangeArrowheads="1"/>
        </xdr:cNvSpPr>
      </xdr:nvSpPr>
      <xdr:spPr bwMode="auto">
        <a:xfrm>
          <a:off x="3994150" y="190690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27946</xdr:rowOff>
    </xdr:from>
    <xdr:to>
      <xdr:col>5</xdr:col>
      <xdr:colOff>609600</xdr:colOff>
      <xdr:row>96</xdr:row>
      <xdr:rowOff>93827</xdr:rowOff>
    </xdr:to>
    <xdr:sp macro="" textlink="">
      <xdr:nvSpPr>
        <xdr:cNvPr id="376035" name="Text Box 227" hidden="1">
          <a:extLst>
            <a:ext uri="{FF2B5EF4-FFF2-40B4-BE49-F238E27FC236}">
              <a16:creationId xmlns:a16="http://schemas.microsoft.com/office/drawing/2014/main" id="{752EDF00-4960-246E-7B07-D048B5446990}"/>
            </a:ext>
          </a:extLst>
        </xdr:cNvPr>
        <xdr:cNvSpPr txBox="1">
          <a:spLocks noChangeArrowheads="1"/>
        </xdr:cNvSpPr>
      </xdr:nvSpPr>
      <xdr:spPr bwMode="auto">
        <a:xfrm>
          <a:off x="3994150" y="1925320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112</xdr:row>
      <xdr:rowOff>162387</xdr:rowOff>
    </xdr:from>
    <xdr:to>
      <xdr:col>5</xdr:col>
      <xdr:colOff>609600</xdr:colOff>
      <xdr:row>121</xdr:row>
      <xdr:rowOff>35884</xdr:rowOff>
    </xdr:to>
    <xdr:sp macro="" textlink="">
      <xdr:nvSpPr>
        <xdr:cNvPr id="376034" name="Text Box 226" hidden="1">
          <a:extLst>
            <a:ext uri="{FF2B5EF4-FFF2-40B4-BE49-F238E27FC236}">
              <a16:creationId xmlns:a16="http://schemas.microsoft.com/office/drawing/2014/main" id="{A25EAE4B-C74F-DB33-75DB-4D2DEEA36D72}"/>
            </a:ext>
          </a:extLst>
        </xdr:cNvPr>
        <xdr:cNvSpPr txBox="1">
          <a:spLocks noChangeArrowheads="1"/>
        </xdr:cNvSpPr>
      </xdr:nvSpPr>
      <xdr:spPr bwMode="auto">
        <a:xfrm>
          <a:off x="3994150" y="23723600"/>
          <a:ext cx="1314450" cy="1562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56549</xdr:rowOff>
    </xdr:from>
    <xdr:to>
      <xdr:col>5</xdr:col>
      <xdr:colOff>609600</xdr:colOff>
      <xdr:row>119</xdr:row>
      <xdr:rowOff>139864</xdr:rowOff>
    </xdr:to>
    <xdr:sp macro="" textlink="">
      <xdr:nvSpPr>
        <xdr:cNvPr id="376033" name="Text Box 225" hidden="1">
          <a:extLst>
            <a:ext uri="{FF2B5EF4-FFF2-40B4-BE49-F238E27FC236}">
              <a16:creationId xmlns:a16="http://schemas.microsoft.com/office/drawing/2014/main" id="{FA33C289-972B-7F41-AC71-EDE61DB9147D}"/>
            </a:ext>
          </a:extLst>
        </xdr:cNvPr>
        <xdr:cNvSpPr txBox="1">
          <a:spLocks noChangeArrowheads="1"/>
        </xdr:cNvSpPr>
      </xdr:nvSpPr>
      <xdr:spPr bwMode="auto">
        <a:xfrm>
          <a:off x="3994150" y="23964900"/>
          <a:ext cx="131445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45408</xdr:rowOff>
    </xdr:from>
    <xdr:to>
      <xdr:col>5</xdr:col>
      <xdr:colOff>609600</xdr:colOff>
      <xdr:row>119</xdr:row>
      <xdr:rowOff>35089</xdr:rowOff>
    </xdr:to>
    <xdr:sp macro="" textlink="">
      <xdr:nvSpPr>
        <xdr:cNvPr id="376032" name="Text Box 224" hidden="1">
          <a:extLst>
            <a:ext uri="{FF2B5EF4-FFF2-40B4-BE49-F238E27FC236}">
              <a16:creationId xmlns:a16="http://schemas.microsoft.com/office/drawing/2014/main" id="{8B09F8B0-655E-946E-97AA-4692DB3B2101}"/>
            </a:ext>
          </a:extLst>
        </xdr:cNvPr>
        <xdr:cNvSpPr txBox="1">
          <a:spLocks noChangeArrowheads="1"/>
        </xdr:cNvSpPr>
      </xdr:nvSpPr>
      <xdr:spPr bwMode="auto">
        <a:xfrm>
          <a:off x="3994150" y="2414905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7308</xdr:rowOff>
    </xdr:from>
    <xdr:to>
      <xdr:col>5</xdr:col>
      <xdr:colOff>609600</xdr:colOff>
      <xdr:row>119</xdr:row>
      <xdr:rowOff>92239</xdr:rowOff>
    </xdr:to>
    <xdr:sp macro="" textlink="">
      <xdr:nvSpPr>
        <xdr:cNvPr id="376031" name="Text Box 223" hidden="1">
          <a:extLst>
            <a:ext uri="{FF2B5EF4-FFF2-40B4-BE49-F238E27FC236}">
              <a16:creationId xmlns:a16="http://schemas.microsoft.com/office/drawing/2014/main" id="{AD34C2A5-F6C4-E5EF-3AFB-664D154D840D}"/>
            </a:ext>
          </a:extLst>
        </xdr:cNvPr>
        <xdr:cNvSpPr txBox="1">
          <a:spLocks noChangeArrowheads="1"/>
        </xdr:cNvSpPr>
      </xdr:nvSpPr>
      <xdr:spPr bwMode="auto">
        <a:xfrm>
          <a:off x="3994150" y="24110950"/>
          <a:ext cx="13144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138</xdr:row>
      <xdr:rowOff>73982</xdr:rowOff>
    </xdr:from>
    <xdr:to>
      <xdr:col>21</xdr:col>
      <xdr:colOff>438150</xdr:colOff>
      <xdr:row>142</xdr:row>
      <xdr:rowOff>112083</xdr:rowOff>
    </xdr:to>
    <xdr:sp macro="" textlink="">
      <xdr:nvSpPr>
        <xdr:cNvPr id="376030" name="Text Box 222" hidden="1">
          <a:extLst>
            <a:ext uri="{FF2B5EF4-FFF2-40B4-BE49-F238E27FC236}">
              <a16:creationId xmlns:a16="http://schemas.microsoft.com/office/drawing/2014/main" id="{F7BCCE25-6D4B-4969-7A97-FD9EDE1B3A57}"/>
            </a:ext>
          </a:extLst>
        </xdr:cNvPr>
        <xdr:cNvSpPr txBox="1">
          <a:spLocks noChangeArrowheads="1"/>
        </xdr:cNvSpPr>
      </xdr:nvSpPr>
      <xdr:spPr bwMode="auto">
        <a:xfrm>
          <a:off x="17513300" y="28454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6029" name="Text Box 221" hidden="1">
          <a:extLst>
            <a:ext uri="{FF2B5EF4-FFF2-40B4-BE49-F238E27FC236}">
              <a16:creationId xmlns:a16="http://schemas.microsoft.com/office/drawing/2014/main" id="{C39C2523-BDA4-0F2E-883E-47B217C01F41}"/>
            </a:ext>
          </a:extLst>
        </xdr:cNvPr>
        <xdr:cNvSpPr txBox="1">
          <a:spLocks noChangeArrowheads="1"/>
        </xdr:cNvSpPr>
      </xdr:nvSpPr>
      <xdr:spPr bwMode="auto">
        <a:xfrm>
          <a:off x="183324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6028" name="Text Box 220" hidden="1">
          <a:extLst>
            <a:ext uri="{FF2B5EF4-FFF2-40B4-BE49-F238E27FC236}">
              <a16:creationId xmlns:a16="http://schemas.microsoft.com/office/drawing/2014/main" id="{BA4A7BDE-D02B-8B74-331D-A02D4C962DAB}"/>
            </a:ext>
          </a:extLst>
        </xdr:cNvPr>
        <xdr:cNvSpPr txBox="1">
          <a:spLocks noChangeArrowheads="1"/>
        </xdr:cNvSpPr>
      </xdr:nvSpPr>
      <xdr:spPr bwMode="auto">
        <a:xfrm>
          <a:off x="18332450" y="721995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142</xdr:row>
      <xdr:rowOff>93033</xdr:rowOff>
    </xdr:from>
    <xdr:to>
      <xdr:col>22</xdr:col>
      <xdr:colOff>609600</xdr:colOff>
      <xdr:row>146</xdr:row>
      <xdr:rowOff>68427</xdr:rowOff>
    </xdr:to>
    <xdr:sp macro="" textlink="">
      <xdr:nvSpPr>
        <xdr:cNvPr id="376027" name="Text Box 219" hidden="1">
          <a:extLst>
            <a:ext uri="{FF2B5EF4-FFF2-40B4-BE49-F238E27FC236}">
              <a16:creationId xmlns:a16="http://schemas.microsoft.com/office/drawing/2014/main" id="{40563A20-89E3-FA88-05C5-17F34E4AA2AD}"/>
            </a:ext>
          </a:extLst>
        </xdr:cNvPr>
        <xdr:cNvSpPr txBox="1">
          <a:spLocks noChangeArrowheads="1"/>
        </xdr:cNvSpPr>
      </xdr:nvSpPr>
      <xdr:spPr bwMode="auto">
        <a:xfrm>
          <a:off x="18332450" y="29210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6026" name="Text Box 218" hidden="1">
          <a:extLst>
            <a:ext uri="{FF2B5EF4-FFF2-40B4-BE49-F238E27FC236}">
              <a16:creationId xmlns:a16="http://schemas.microsoft.com/office/drawing/2014/main" id="{5D3EA2E0-5004-6AFD-F9AD-7175013731AF}"/>
            </a:ext>
          </a:extLst>
        </xdr:cNvPr>
        <xdr:cNvSpPr txBox="1">
          <a:spLocks noChangeArrowheads="1"/>
        </xdr:cNvSpPr>
      </xdr:nvSpPr>
      <xdr:spPr bwMode="auto">
        <a:xfrm>
          <a:off x="9359900" y="1035050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6025" name="Text Box 217" hidden="1">
          <a:extLst>
            <a:ext uri="{FF2B5EF4-FFF2-40B4-BE49-F238E27FC236}">
              <a16:creationId xmlns:a16="http://schemas.microsoft.com/office/drawing/2014/main" id="{918B06E0-F889-24D3-3EBA-C14FB1C99CDB}"/>
            </a:ext>
          </a:extLst>
        </xdr:cNvPr>
        <xdr:cNvSpPr txBox="1">
          <a:spLocks noChangeArrowheads="1"/>
        </xdr:cNvSpPr>
      </xdr:nvSpPr>
      <xdr:spPr bwMode="auto">
        <a:xfrm>
          <a:off x="2002790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6024" name="Text Box 216" hidden="1">
          <a:extLst>
            <a:ext uri="{FF2B5EF4-FFF2-40B4-BE49-F238E27FC236}">
              <a16:creationId xmlns:a16="http://schemas.microsoft.com/office/drawing/2014/main" id="{3185BD81-108D-A078-FD81-08528434A4A1}"/>
            </a:ext>
          </a:extLst>
        </xdr:cNvPr>
        <xdr:cNvSpPr txBox="1">
          <a:spLocks noChangeArrowheads="1"/>
        </xdr:cNvSpPr>
      </xdr:nvSpPr>
      <xdr:spPr bwMode="auto">
        <a:xfrm>
          <a:off x="20027900" y="721995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142</xdr:row>
      <xdr:rowOff>93033</xdr:rowOff>
    </xdr:from>
    <xdr:to>
      <xdr:col>24</xdr:col>
      <xdr:colOff>647700</xdr:colOff>
      <xdr:row>147</xdr:row>
      <xdr:rowOff>1454</xdr:rowOff>
    </xdr:to>
    <xdr:sp macro="" textlink="">
      <xdr:nvSpPr>
        <xdr:cNvPr id="376023" name="Text Box 215" hidden="1">
          <a:extLst>
            <a:ext uri="{FF2B5EF4-FFF2-40B4-BE49-F238E27FC236}">
              <a16:creationId xmlns:a16="http://schemas.microsoft.com/office/drawing/2014/main" id="{3D115E36-3835-6CD4-46E1-716C5B6094FF}"/>
            </a:ext>
          </a:extLst>
        </xdr:cNvPr>
        <xdr:cNvSpPr txBox="1">
          <a:spLocks noChangeArrowheads="1"/>
        </xdr:cNvSpPr>
      </xdr:nvSpPr>
      <xdr:spPr bwMode="auto">
        <a:xfrm>
          <a:off x="20027900" y="29210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6022" name="Text Box 214" hidden="1">
          <a:extLst>
            <a:ext uri="{FF2B5EF4-FFF2-40B4-BE49-F238E27FC236}">
              <a16:creationId xmlns:a16="http://schemas.microsoft.com/office/drawing/2014/main" id="{A33431E6-B8B9-3158-3539-4E62B2360C05}"/>
            </a:ext>
          </a:extLst>
        </xdr:cNvPr>
        <xdr:cNvSpPr txBox="1">
          <a:spLocks noChangeArrowheads="1"/>
        </xdr:cNvSpPr>
      </xdr:nvSpPr>
      <xdr:spPr bwMode="auto">
        <a:xfrm>
          <a:off x="20789900" y="3575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6021" name="Text Box 213" hidden="1">
          <a:extLst>
            <a:ext uri="{FF2B5EF4-FFF2-40B4-BE49-F238E27FC236}">
              <a16:creationId xmlns:a16="http://schemas.microsoft.com/office/drawing/2014/main" id="{B1391F9C-E45B-19E8-9CF6-A24BCC8C1802}"/>
            </a:ext>
          </a:extLst>
        </xdr:cNvPr>
        <xdr:cNvSpPr txBox="1">
          <a:spLocks noChangeArrowheads="1"/>
        </xdr:cNvSpPr>
      </xdr:nvSpPr>
      <xdr:spPr bwMode="auto">
        <a:xfrm>
          <a:off x="20789900" y="723900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142</xdr:row>
      <xdr:rowOff>112083</xdr:rowOff>
    </xdr:from>
    <xdr:to>
      <xdr:col>25</xdr:col>
      <xdr:colOff>647700</xdr:colOff>
      <xdr:row>146</xdr:row>
      <xdr:rowOff>144627</xdr:rowOff>
    </xdr:to>
    <xdr:sp macro="" textlink="">
      <xdr:nvSpPr>
        <xdr:cNvPr id="376020" name="Text Box 212" hidden="1">
          <a:extLst>
            <a:ext uri="{FF2B5EF4-FFF2-40B4-BE49-F238E27FC236}">
              <a16:creationId xmlns:a16="http://schemas.microsoft.com/office/drawing/2014/main" id="{1B9CF232-8EA1-037A-631A-35014607AA1F}"/>
            </a:ext>
          </a:extLst>
        </xdr:cNvPr>
        <xdr:cNvSpPr txBox="1">
          <a:spLocks noChangeArrowheads="1"/>
        </xdr:cNvSpPr>
      </xdr:nvSpPr>
      <xdr:spPr bwMode="auto">
        <a:xfrm>
          <a:off x="20789900" y="29229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19" name="Text Box 211" hidden="1">
          <a:extLst>
            <a:ext uri="{FF2B5EF4-FFF2-40B4-BE49-F238E27FC236}">
              <a16:creationId xmlns:a16="http://schemas.microsoft.com/office/drawing/2014/main" id="{7827C708-1343-ED4E-C8BF-2F41A681AE7C}"/>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46968</xdr:rowOff>
    </xdr:from>
    <xdr:to>
      <xdr:col>5</xdr:col>
      <xdr:colOff>609600</xdr:colOff>
      <xdr:row>243</xdr:row>
      <xdr:rowOff>46968</xdr:rowOff>
    </xdr:to>
    <xdr:sp macro="" textlink="">
      <xdr:nvSpPr>
        <xdr:cNvPr id="376018" name="Text Box 210" hidden="1">
          <a:extLst>
            <a:ext uri="{FF2B5EF4-FFF2-40B4-BE49-F238E27FC236}">
              <a16:creationId xmlns:a16="http://schemas.microsoft.com/office/drawing/2014/main" id="{3BB614E6-C87F-0BCB-DF60-C5E788330A9F}"/>
            </a:ext>
          </a:extLst>
        </xdr:cNvPr>
        <xdr:cNvSpPr txBox="1">
          <a:spLocks noChangeArrowheads="1"/>
        </xdr:cNvSpPr>
      </xdr:nvSpPr>
      <xdr:spPr bwMode="auto">
        <a:xfrm>
          <a:off x="3994150" y="4358640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6898</xdr:rowOff>
    </xdr:from>
    <xdr:to>
      <xdr:col>5</xdr:col>
      <xdr:colOff>609600</xdr:colOff>
      <xdr:row>242</xdr:row>
      <xdr:rowOff>161268</xdr:rowOff>
    </xdr:to>
    <xdr:sp macro="" textlink="">
      <xdr:nvSpPr>
        <xdr:cNvPr id="376017" name="Text Box 209" hidden="1">
          <a:extLst>
            <a:ext uri="{FF2B5EF4-FFF2-40B4-BE49-F238E27FC236}">
              <a16:creationId xmlns:a16="http://schemas.microsoft.com/office/drawing/2014/main" id="{48B9684E-A846-A1AD-0133-C5CAEAFC28FE}"/>
            </a:ext>
          </a:extLst>
        </xdr:cNvPr>
        <xdr:cNvSpPr txBox="1">
          <a:spLocks noChangeArrowheads="1"/>
        </xdr:cNvSpPr>
      </xdr:nvSpPr>
      <xdr:spPr bwMode="auto">
        <a:xfrm>
          <a:off x="3994150" y="4392295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6897</xdr:rowOff>
    </xdr:from>
    <xdr:to>
      <xdr:col>5</xdr:col>
      <xdr:colOff>609600</xdr:colOff>
      <xdr:row>244</xdr:row>
      <xdr:rowOff>46968</xdr:rowOff>
    </xdr:to>
    <xdr:sp macro="" textlink="">
      <xdr:nvSpPr>
        <xdr:cNvPr id="376016" name="Text Box 208" hidden="1">
          <a:extLst>
            <a:ext uri="{FF2B5EF4-FFF2-40B4-BE49-F238E27FC236}">
              <a16:creationId xmlns:a16="http://schemas.microsoft.com/office/drawing/2014/main" id="{0FF422CC-F95A-D79F-B1FA-0E101C8FC0CA}"/>
            </a:ext>
          </a:extLst>
        </xdr:cNvPr>
        <xdr:cNvSpPr txBox="1">
          <a:spLocks noChangeArrowheads="1"/>
        </xdr:cNvSpPr>
      </xdr:nvSpPr>
      <xdr:spPr bwMode="auto">
        <a:xfrm>
          <a:off x="3994150" y="4447540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6898</xdr:rowOff>
    </xdr:from>
    <xdr:to>
      <xdr:col>5</xdr:col>
      <xdr:colOff>609600</xdr:colOff>
      <xdr:row>231</xdr:row>
      <xdr:rowOff>161268</xdr:rowOff>
    </xdr:to>
    <xdr:sp macro="" textlink="">
      <xdr:nvSpPr>
        <xdr:cNvPr id="376015" name="Text Box 207" hidden="1">
          <a:extLst>
            <a:ext uri="{FF2B5EF4-FFF2-40B4-BE49-F238E27FC236}">
              <a16:creationId xmlns:a16="http://schemas.microsoft.com/office/drawing/2014/main" id="{3851E0AA-9545-4063-1CFD-28793F619585}"/>
            </a:ext>
          </a:extLst>
        </xdr:cNvPr>
        <xdr:cNvSpPr txBox="1">
          <a:spLocks noChangeArrowheads="1"/>
        </xdr:cNvSpPr>
      </xdr:nvSpPr>
      <xdr:spPr bwMode="auto">
        <a:xfrm>
          <a:off x="3994150" y="446595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123168</xdr:rowOff>
    </xdr:from>
    <xdr:to>
      <xdr:col>5</xdr:col>
      <xdr:colOff>609600</xdr:colOff>
      <xdr:row>208</xdr:row>
      <xdr:rowOff>161268</xdr:rowOff>
    </xdr:to>
    <xdr:sp macro="" textlink="">
      <xdr:nvSpPr>
        <xdr:cNvPr id="376014" name="Text Box 206" hidden="1">
          <a:extLst>
            <a:ext uri="{FF2B5EF4-FFF2-40B4-BE49-F238E27FC236}">
              <a16:creationId xmlns:a16="http://schemas.microsoft.com/office/drawing/2014/main" id="{DAB3B773-9B97-3603-8649-A31BC5115A43}"/>
            </a:ext>
          </a:extLst>
        </xdr:cNvPr>
        <xdr:cNvSpPr txBox="1">
          <a:spLocks noChangeArrowheads="1"/>
        </xdr:cNvSpPr>
      </xdr:nvSpPr>
      <xdr:spPr bwMode="auto">
        <a:xfrm>
          <a:off x="3994150" y="4034790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6897</xdr:rowOff>
    </xdr:from>
    <xdr:to>
      <xdr:col>5</xdr:col>
      <xdr:colOff>609600</xdr:colOff>
      <xdr:row>210</xdr:row>
      <xdr:rowOff>25948</xdr:rowOff>
    </xdr:to>
    <xdr:sp macro="" textlink="">
      <xdr:nvSpPr>
        <xdr:cNvPr id="376013" name="Text Box 205" hidden="1">
          <a:extLst>
            <a:ext uri="{FF2B5EF4-FFF2-40B4-BE49-F238E27FC236}">
              <a16:creationId xmlns:a16="http://schemas.microsoft.com/office/drawing/2014/main" id="{B0C57A4D-FF8C-BB33-C0AA-0908AFAF7344}"/>
            </a:ext>
          </a:extLst>
        </xdr:cNvPr>
        <xdr:cNvSpPr txBox="1">
          <a:spLocks noChangeArrowheads="1"/>
        </xdr:cNvSpPr>
      </xdr:nvSpPr>
      <xdr:spPr bwMode="auto">
        <a:xfrm>
          <a:off x="3994150" y="4079240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6898</xdr:rowOff>
    </xdr:from>
    <xdr:to>
      <xdr:col>5</xdr:col>
      <xdr:colOff>609600</xdr:colOff>
      <xdr:row>211</xdr:row>
      <xdr:rowOff>46968</xdr:rowOff>
    </xdr:to>
    <xdr:sp macro="" textlink="">
      <xdr:nvSpPr>
        <xdr:cNvPr id="376012" name="Text Box 204" hidden="1">
          <a:extLst>
            <a:ext uri="{FF2B5EF4-FFF2-40B4-BE49-F238E27FC236}">
              <a16:creationId xmlns:a16="http://schemas.microsoft.com/office/drawing/2014/main" id="{F343F1E7-E988-5752-39F0-0F9F6083D91B}"/>
            </a:ext>
          </a:extLst>
        </xdr:cNvPr>
        <xdr:cNvSpPr txBox="1">
          <a:spLocks noChangeArrowheads="1"/>
        </xdr:cNvSpPr>
      </xdr:nvSpPr>
      <xdr:spPr bwMode="auto">
        <a:xfrm>
          <a:off x="3994150" y="411607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6898</xdr:rowOff>
    </xdr:from>
    <xdr:to>
      <xdr:col>5</xdr:col>
      <xdr:colOff>609600</xdr:colOff>
      <xdr:row>218</xdr:row>
      <xdr:rowOff>25947</xdr:rowOff>
    </xdr:to>
    <xdr:sp macro="" textlink="">
      <xdr:nvSpPr>
        <xdr:cNvPr id="376011" name="Text Box 203" hidden="1">
          <a:extLst>
            <a:ext uri="{FF2B5EF4-FFF2-40B4-BE49-F238E27FC236}">
              <a16:creationId xmlns:a16="http://schemas.microsoft.com/office/drawing/2014/main" id="{F29F6E63-C9AA-96F8-31AF-AD0D111B12CC}"/>
            </a:ext>
          </a:extLst>
        </xdr:cNvPr>
        <xdr:cNvSpPr txBox="1">
          <a:spLocks noChangeArrowheads="1"/>
        </xdr:cNvSpPr>
      </xdr:nvSpPr>
      <xdr:spPr bwMode="auto">
        <a:xfrm>
          <a:off x="3994150" y="4152900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143532</xdr:rowOff>
    </xdr:from>
    <xdr:to>
      <xdr:col>5</xdr:col>
      <xdr:colOff>609600</xdr:colOff>
      <xdr:row>69</xdr:row>
      <xdr:rowOff>143532</xdr:rowOff>
    </xdr:to>
    <xdr:sp macro="" textlink="">
      <xdr:nvSpPr>
        <xdr:cNvPr id="376010" name="Text Box 202" hidden="1">
          <a:extLst>
            <a:ext uri="{FF2B5EF4-FFF2-40B4-BE49-F238E27FC236}">
              <a16:creationId xmlns:a16="http://schemas.microsoft.com/office/drawing/2014/main" id="{5FA736F8-F8C9-ED85-26A5-CB1140D97D6A}"/>
            </a:ext>
          </a:extLst>
        </xdr:cNvPr>
        <xdr:cNvSpPr txBox="1">
          <a:spLocks noChangeArrowheads="1"/>
        </xdr:cNvSpPr>
      </xdr:nvSpPr>
      <xdr:spPr bwMode="auto">
        <a:xfrm>
          <a:off x="3994150" y="149669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82878</xdr:rowOff>
    </xdr:from>
    <xdr:to>
      <xdr:col>5</xdr:col>
      <xdr:colOff>628650</xdr:colOff>
      <xdr:row>85</xdr:row>
      <xdr:rowOff>35089</xdr:rowOff>
    </xdr:to>
    <xdr:sp macro="" textlink="">
      <xdr:nvSpPr>
        <xdr:cNvPr id="376009" name="Text Box 201" hidden="1">
          <a:extLst>
            <a:ext uri="{FF2B5EF4-FFF2-40B4-BE49-F238E27FC236}">
              <a16:creationId xmlns:a16="http://schemas.microsoft.com/office/drawing/2014/main" id="{562E978E-9079-9A85-C081-2B92E4105F94}"/>
            </a:ext>
          </a:extLst>
        </xdr:cNvPr>
        <xdr:cNvSpPr txBox="1">
          <a:spLocks noChangeArrowheads="1"/>
        </xdr:cNvSpPr>
      </xdr:nvSpPr>
      <xdr:spPr bwMode="auto">
        <a:xfrm>
          <a:off x="4013200" y="15100300"/>
          <a:ext cx="1314450" cy="3200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143532</xdr:rowOff>
    </xdr:from>
    <xdr:to>
      <xdr:col>5</xdr:col>
      <xdr:colOff>609600</xdr:colOff>
      <xdr:row>85</xdr:row>
      <xdr:rowOff>45408</xdr:rowOff>
    </xdr:to>
    <xdr:sp macro="" textlink="">
      <xdr:nvSpPr>
        <xdr:cNvPr id="376008" name="Text Box 200" hidden="1">
          <a:extLst>
            <a:ext uri="{FF2B5EF4-FFF2-40B4-BE49-F238E27FC236}">
              <a16:creationId xmlns:a16="http://schemas.microsoft.com/office/drawing/2014/main" id="{90BEDE08-BBFE-8E9F-2818-4618EBF6952F}"/>
            </a:ext>
          </a:extLst>
        </xdr:cNvPr>
        <xdr:cNvSpPr txBox="1">
          <a:spLocks noChangeArrowheads="1"/>
        </xdr:cNvSpPr>
      </xdr:nvSpPr>
      <xdr:spPr bwMode="auto">
        <a:xfrm>
          <a:off x="3994150" y="14966950"/>
          <a:ext cx="1314450" cy="336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162582</xdr:rowOff>
    </xdr:from>
    <xdr:to>
      <xdr:col>5</xdr:col>
      <xdr:colOff>609600</xdr:colOff>
      <xdr:row>85</xdr:row>
      <xdr:rowOff>64458</xdr:rowOff>
    </xdr:to>
    <xdr:sp macro="" textlink="">
      <xdr:nvSpPr>
        <xdr:cNvPr id="376007" name="Text Box 199" hidden="1">
          <a:extLst>
            <a:ext uri="{FF2B5EF4-FFF2-40B4-BE49-F238E27FC236}">
              <a16:creationId xmlns:a16="http://schemas.microsoft.com/office/drawing/2014/main" id="{0D490CC0-A0AC-E251-3BBA-789003710B78}"/>
            </a:ext>
          </a:extLst>
        </xdr:cNvPr>
        <xdr:cNvSpPr txBox="1">
          <a:spLocks noChangeArrowheads="1"/>
        </xdr:cNvSpPr>
      </xdr:nvSpPr>
      <xdr:spPr bwMode="auto">
        <a:xfrm>
          <a:off x="3994150" y="14986000"/>
          <a:ext cx="1314450" cy="336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8593</xdr:rowOff>
    </xdr:from>
    <xdr:to>
      <xdr:col>5</xdr:col>
      <xdr:colOff>609600</xdr:colOff>
      <xdr:row>88</xdr:row>
      <xdr:rowOff>958</xdr:rowOff>
    </xdr:to>
    <xdr:sp macro="" textlink="">
      <xdr:nvSpPr>
        <xdr:cNvPr id="376006" name="Text Box 198" hidden="1">
          <a:extLst>
            <a:ext uri="{FF2B5EF4-FFF2-40B4-BE49-F238E27FC236}">
              <a16:creationId xmlns:a16="http://schemas.microsoft.com/office/drawing/2014/main" id="{9D2BCF73-5444-FD75-7443-CA9875720E65}"/>
            </a:ext>
          </a:extLst>
        </xdr:cNvPr>
        <xdr:cNvSpPr txBox="1">
          <a:spLocks noChangeArrowheads="1"/>
        </xdr:cNvSpPr>
      </xdr:nvSpPr>
      <xdr:spPr bwMode="auto">
        <a:xfrm>
          <a:off x="3994150" y="15830550"/>
          <a:ext cx="1314450" cy="3003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88</xdr:row>
      <xdr:rowOff>958</xdr:rowOff>
    </xdr:from>
    <xdr:to>
      <xdr:col>5</xdr:col>
      <xdr:colOff>609600</xdr:colOff>
      <xdr:row>95</xdr:row>
      <xdr:rowOff>141451</xdr:rowOff>
    </xdr:to>
    <xdr:sp macro="" textlink="">
      <xdr:nvSpPr>
        <xdr:cNvPr id="376005" name="Text Box 197" hidden="1">
          <a:extLst>
            <a:ext uri="{FF2B5EF4-FFF2-40B4-BE49-F238E27FC236}">
              <a16:creationId xmlns:a16="http://schemas.microsoft.com/office/drawing/2014/main" id="{3150CCE5-31A6-89F2-841E-5B7E789EABF5}"/>
            </a:ext>
          </a:extLst>
        </xdr:cNvPr>
        <xdr:cNvSpPr txBox="1">
          <a:spLocks noChangeArrowheads="1"/>
        </xdr:cNvSpPr>
      </xdr:nvSpPr>
      <xdr:spPr bwMode="auto">
        <a:xfrm>
          <a:off x="3994150" y="18834100"/>
          <a:ext cx="1314450" cy="1492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88</xdr:row>
      <xdr:rowOff>77952</xdr:rowOff>
    </xdr:from>
    <xdr:to>
      <xdr:col>5</xdr:col>
      <xdr:colOff>609600</xdr:colOff>
      <xdr:row>95</xdr:row>
      <xdr:rowOff>1454</xdr:rowOff>
    </xdr:to>
    <xdr:sp macro="" textlink="">
      <xdr:nvSpPr>
        <xdr:cNvPr id="376004" name="Text Box 196" hidden="1">
          <a:extLst>
            <a:ext uri="{FF2B5EF4-FFF2-40B4-BE49-F238E27FC236}">
              <a16:creationId xmlns:a16="http://schemas.microsoft.com/office/drawing/2014/main" id="{2C0F2ADC-419C-1F6F-5EF9-7F1CFF991EDA}"/>
            </a:ext>
          </a:extLst>
        </xdr:cNvPr>
        <xdr:cNvSpPr txBox="1">
          <a:spLocks noChangeArrowheads="1"/>
        </xdr:cNvSpPr>
      </xdr:nvSpPr>
      <xdr:spPr bwMode="auto">
        <a:xfrm>
          <a:off x="3994150" y="18942050"/>
          <a:ext cx="1314450" cy="1250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30326</xdr:rowOff>
    </xdr:from>
    <xdr:to>
      <xdr:col>5</xdr:col>
      <xdr:colOff>609600</xdr:colOff>
      <xdr:row>95</xdr:row>
      <xdr:rowOff>74776</xdr:rowOff>
    </xdr:to>
    <xdr:sp macro="" textlink="">
      <xdr:nvSpPr>
        <xdr:cNvPr id="376003" name="Text Box 195" hidden="1">
          <a:extLst>
            <a:ext uri="{FF2B5EF4-FFF2-40B4-BE49-F238E27FC236}">
              <a16:creationId xmlns:a16="http://schemas.microsoft.com/office/drawing/2014/main" id="{36302C11-7800-2600-54A6-977457DAF209}"/>
            </a:ext>
          </a:extLst>
        </xdr:cNvPr>
        <xdr:cNvSpPr txBox="1">
          <a:spLocks noChangeArrowheads="1"/>
        </xdr:cNvSpPr>
      </xdr:nvSpPr>
      <xdr:spPr bwMode="auto">
        <a:xfrm>
          <a:off x="3994150" y="1906905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27946</xdr:rowOff>
    </xdr:from>
    <xdr:to>
      <xdr:col>5</xdr:col>
      <xdr:colOff>609600</xdr:colOff>
      <xdr:row>96</xdr:row>
      <xdr:rowOff>93827</xdr:rowOff>
    </xdr:to>
    <xdr:sp macro="" textlink="">
      <xdr:nvSpPr>
        <xdr:cNvPr id="376002" name="Text Box 194" hidden="1">
          <a:extLst>
            <a:ext uri="{FF2B5EF4-FFF2-40B4-BE49-F238E27FC236}">
              <a16:creationId xmlns:a16="http://schemas.microsoft.com/office/drawing/2014/main" id="{1500F37C-E184-1B75-9A09-DE298D35812F}"/>
            </a:ext>
          </a:extLst>
        </xdr:cNvPr>
        <xdr:cNvSpPr txBox="1">
          <a:spLocks noChangeArrowheads="1"/>
        </xdr:cNvSpPr>
      </xdr:nvSpPr>
      <xdr:spPr bwMode="auto">
        <a:xfrm>
          <a:off x="3994150" y="1925320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112</xdr:row>
      <xdr:rowOff>162387</xdr:rowOff>
    </xdr:from>
    <xdr:to>
      <xdr:col>5</xdr:col>
      <xdr:colOff>609600</xdr:colOff>
      <xdr:row>121</xdr:row>
      <xdr:rowOff>35884</xdr:rowOff>
    </xdr:to>
    <xdr:sp macro="" textlink="">
      <xdr:nvSpPr>
        <xdr:cNvPr id="376001" name="Text Box 193" hidden="1">
          <a:extLst>
            <a:ext uri="{FF2B5EF4-FFF2-40B4-BE49-F238E27FC236}">
              <a16:creationId xmlns:a16="http://schemas.microsoft.com/office/drawing/2014/main" id="{0FCF4762-5941-1680-5EA9-9E6CB2B30C32}"/>
            </a:ext>
          </a:extLst>
        </xdr:cNvPr>
        <xdr:cNvSpPr txBox="1">
          <a:spLocks noChangeArrowheads="1"/>
        </xdr:cNvSpPr>
      </xdr:nvSpPr>
      <xdr:spPr bwMode="auto">
        <a:xfrm>
          <a:off x="3994150" y="23723600"/>
          <a:ext cx="1314450" cy="1562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56549</xdr:rowOff>
    </xdr:from>
    <xdr:to>
      <xdr:col>5</xdr:col>
      <xdr:colOff>609600</xdr:colOff>
      <xdr:row>119</xdr:row>
      <xdr:rowOff>139864</xdr:rowOff>
    </xdr:to>
    <xdr:sp macro="" textlink="">
      <xdr:nvSpPr>
        <xdr:cNvPr id="376000" name="Text Box 192" hidden="1">
          <a:extLst>
            <a:ext uri="{FF2B5EF4-FFF2-40B4-BE49-F238E27FC236}">
              <a16:creationId xmlns:a16="http://schemas.microsoft.com/office/drawing/2014/main" id="{0A92852E-9A54-495E-155A-427B17B67E89}"/>
            </a:ext>
          </a:extLst>
        </xdr:cNvPr>
        <xdr:cNvSpPr txBox="1">
          <a:spLocks noChangeArrowheads="1"/>
        </xdr:cNvSpPr>
      </xdr:nvSpPr>
      <xdr:spPr bwMode="auto">
        <a:xfrm>
          <a:off x="3994150" y="23964900"/>
          <a:ext cx="1314450" cy="1028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45408</xdr:rowOff>
    </xdr:from>
    <xdr:to>
      <xdr:col>5</xdr:col>
      <xdr:colOff>609600</xdr:colOff>
      <xdr:row>119</xdr:row>
      <xdr:rowOff>35089</xdr:rowOff>
    </xdr:to>
    <xdr:sp macro="" textlink="">
      <xdr:nvSpPr>
        <xdr:cNvPr id="375999" name="Text Box 191" hidden="1">
          <a:extLst>
            <a:ext uri="{FF2B5EF4-FFF2-40B4-BE49-F238E27FC236}">
              <a16:creationId xmlns:a16="http://schemas.microsoft.com/office/drawing/2014/main" id="{52CCE5D2-553C-C724-DD26-FEB7D9230567}"/>
            </a:ext>
          </a:extLst>
        </xdr:cNvPr>
        <xdr:cNvSpPr txBox="1">
          <a:spLocks noChangeArrowheads="1"/>
        </xdr:cNvSpPr>
      </xdr:nvSpPr>
      <xdr:spPr bwMode="auto">
        <a:xfrm>
          <a:off x="3994150" y="24149050"/>
          <a:ext cx="13144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7308</xdr:rowOff>
    </xdr:from>
    <xdr:to>
      <xdr:col>5</xdr:col>
      <xdr:colOff>609600</xdr:colOff>
      <xdr:row>119</xdr:row>
      <xdr:rowOff>92239</xdr:rowOff>
    </xdr:to>
    <xdr:sp macro="" textlink="">
      <xdr:nvSpPr>
        <xdr:cNvPr id="375998" name="Text Box 190" hidden="1">
          <a:extLst>
            <a:ext uri="{FF2B5EF4-FFF2-40B4-BE49-F238E27FC236}">
              <a16:creationId xmlns:a16="http://schemas.microsoft.com/office/drawing/2014/main" id="{F88CA888-D75F-8889-85B5-A9277F2C44B5}"/>
            </a:ext>
          </a:extLst>
        </xdr:cNvPr>
        <xdr:cNvSpPr txBox="1">
          <a:spLocks noChangeArrowheads="1"/>
        </xdr:cNvSpPr>
      </xdr:nvSpPr>
      <xdr:spPr bwMode="auto">
        <a:xfrm>
          <a:off x="3994150" y="24110950"/>
          <a:ext cx="1314450" cy="844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138</xdr:row>
      <xdr:rowOff>73982</xdr:rowOff>
    </xdr:from>
    <xdr:to>
      <xdr:col>21</xdr:col>
      <xdr:colOff>438150</xdr:colOff>
      <xdr:row>142</xdr:row>
      <xdr:rowOff>112083</xdr:rowOff>
    </xdr:to>
    <xdr:sp macro="" textlink="">
      <xdr:nvSpPr>
        <xdr:cNvPr id="375997" name="Text Box 189" hidden="1">
          <a:extLst>
            <a:ext uri="{FF2B5EF4-FFF2-40B4-BE49-F238E27FC236}">
              <a16:creationId xmlns:a16="http://schemas.microsoft.com/office/drawing/2014/main" id="{D2E50943-5815-1609-03DE-C6BFFA0EB70E}"/>
            </a:ext>
          </a:extLst>
        </xdr:cNvPr>
        <xdr:cNvSpPr txBox="1">
          <a:spLocks noChangeArrowheads="1"/>
        </xdr:cNvSpPr>
      </xdr:nvSpPr>
      <xdr:spPr bwMode="auto">
        <a:xfrm>
          <a:off x="17513300" y="284543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96" name="Text Box 188" hidden="1">
          <a:extLst>
            <a:ext uri="{FF2B5EF4-FFF2-40B4-BE49-F238E27FC236}">
              <a16:creationId xmlns:a16="http://schemas.microsoft.com/office/drawing/2014/main" id="{C0DBF1A4-0090-03D0-BD39-D5ABF708AD34}"/>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5995" name="Text Box 187" hidden="1">
          <a:extLst>
            <a:ext uri="{FF2B5EF4-FFF2-40B4-BE49-F238E27FC236}">
              <a16:creationId xmlns:a16="http://schemas.microsoft.com/office/drawing/2014/main" id="{B15D0B88-83A5-C2DE-7BE8-E9B7F5ED61B0}"/>
            </a:ext>
          </a:extLst>
        </xdr:cNvPr>
        <xdr:cNvSpPr txBox="1">
          <a:spLocks noChangeArrowheads="1"/>
        </xdr:cNvSpPr>
      </xdr:nvSpPr>
      <xdr:spPr bwMode="auto">
        <a:xfrm>
          <a:off x="18332450" y="721995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142</xdr:row>
      <xdr:rowOff>93033</xdr:rowOff>
    </xdr:from>
    <xdr:to>
      <xdr:col>22</xdr:col>
      <xdr:colOff>609600</xdr:colOff>
      <xdr:row>146</xdr:row>
      <xdr:rowOff>68427</xdr:rowOff>
    </xdr:to>
    <xdr:sp macro="" textlink="">
      <xdr:nvSpPr>
        <xdr:cNvPr id="375994" name="Text Box 186" hidden="1">
          <a:extLst>
            <a:ext uri="{FF2B5EF4-FFF2-40B4-BE49-F238E27FC236}">
              <a16:creationId xmlns:a16="http://schemas.microsoft.com/office/drawing/2014/main" id="{0F88CC5C-20F7-F266-C8B3-EF84C99BD006}"/>
            </a:ext>
          </a:extLst>
        </xdr:cNvPr>
        <xdr:cNvSpPr txBox="1">
          <a:spLocks noChangeArrowheads="1"/>
        </xdr:cNvSpPr>
      </xdr:nvSpPr>
      <xdr:spPr bwMode="auto">
        <a:xfrm>
          <a:off x="18332450" y="29210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5993" name="Text Box 185" hidden="1">
          <a:extLst>
            <a:ext uri="{FF2B5EF4-FFF2-40B4-BE49-F238E27FC236}">
              <a16:creationId xmlns:a16="http://schemas.microsoft.com/office/drawing/2014/main" id="{64AD33D2-2AF8-AB67-AB6B-CFE2F8BE2335}"/>
            </a:ext>
          </a:extLst>
        </xdr:cNvPr>
        <xdr:cNvSpPr txBox="1">
          <a:spLocks noChangeArrowheads="1"/>
        </xdr:cNvSpPr>
      </xdr:nvSpPr>
      <xdr:spPr bwMode="auto">
        <a:xfrm>
          <a:off x="9359900" y="1035050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5992" name="Text Box 184" hidden="1">
          <a:extLst>
            <a:ext uri="{FF2B5EF4-FFF2-40B4-BE49-F238E27FC236}">
              <a16:creationId xmlns:a16="http://schemas.microsoft.com/office/drawing/2014/main" id="{D627FF02-AF27-9F67-BBB3-5A2C9F216CCE}"/>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5991" name="Text Box 183" hidden="1">
          <a:extLst>
            <a:ext uri="{FF2B5EF4-FFF2-40B4-BE49-F238E27FC236}">
              <a16:creationId xmlns:a16="http://schemas.microsoft.com/office/drawing/2014/main" id="{3AA3A633-E05F-4364-7C6B-9D22E2258247}"/>
            </a:ext>
          </a:extLst>
        </xdr:cNvPr>
        <xdr:cNvSpPr txBox="1">
          <a:spLocks noChangeArrowheads="1"/>
        </xdr:cNvSpPr>
      </xdr:nvSpPr>
      <xdr:spPr bwMode="auto">
        <a:xfrm>
          <a:off x="20027900" y="721995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142</xdr:row>
      <xdr:rowOff>93033</xdr:rowOff>
    </xdr:from>
    <xdr:to>
      <xdr:col>24</xdr:col>
      <xdr:colOff>647700</xdr:colOff>
      <xdr:row>147</xdr:row>
      <xdr:rowOff>1454</xdr:rowOff>
    </xdr:to>
    <xdr:sp macro="" textlink="">
      <xdr:nvSpPr>
        <xdr:cNvPr id="375990" name="Text Box 182" hidden="1">
          <a:extLst>
            <a:ext uri="{FF2B5EF4-FFF2-40B4-BE49-F238E27FC236}">
              <a16:creationId xmlns:a16="http://schemas.microsoft.com/office/drawing/2014/main" id="{54BE69C6-1920-5CFB-DC9E-B6412857FF35}"/>
            </a:ext>
          </a:extLst>
        </xdr:cNvPr>
        <xdr:cNvSpPr txBox="1">
          <a:spLocks noChangeArrowheads="1"/>
        </xdr:cNvSpPr>
      </xdr:nvSpPr>
      <xdr:spPr bwMode="auto">
        <a:xfrm>
          <a:off x="20027900" y="29210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5989" name="Text Box 181" hidden="1">
          <a:extLst>
            <a:ext uri="{FF2B5EF4-FFF2-40B4-BE49-F238E27FC236}">
              <a16:creationId xmlns:a16="http://schemas.microsoft.com/office/drawing/2014/main" id="{9308D868-5AA9-B472-4033-FFAE7835F4A8}"/>
            </a:ext>
          </a:extLst>
        </xdr:cNvPr>
        <xdr:cNvSpPr txBox="1">
          <a:spLocks noChangeArrowheads="1"/>
        </xdr:cNvSpPr>
      </xdr:nvSpPr>
      <xdr:spPr bwMode="auto">
        <a:xfrm>
          <a:off x="20789900" y="35750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5988" name="Text Box 180" hidden="1">
          <a:extLst>
            <a:ext uri="{FF2B5EF4-FFF2-40B4-BE49-F238E27FC236}">
              <a16:creationId xmlns:a16="http://schemas.microsoft.com/office/drawing/2014/main" id="{CB47D3E7-01C9-CC1E-8BAA-9676B0EB9CA7}"/>
            </a:ext>
          </a:extLst>
        </xdr:cNvPr>
        <xdr:cNvSpPr txBox="1">
          <a:spLocks noChangeArrowheads="1"/>
        </xdr:cNvSpPr>
      </xdr:nvSpPr>
      <xdr:spPr bwMode="auto">
        <a:xfrm>
          <a:off x="20789900" y="7239000"/>
          <a:ext cx="1314450" cy="1104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142</xdr:row>
      <xdr:rowOff>112083</xdr:rowOff>
    </xdr:from>
    <xdr:to>
      <xdr:col>25</xdr:col>
      <xdr:colOff>647700</xdr:colOff>
      <xdr:row>146</xdr:row>
      <xdr:rowOff>144627</xdr:rowOff>
    </xdr:to>
    <xdr:sp macro="" textlink="">
      <xdr:nvSpPr>
        <xdr:cNvPr id="375987" name="Text Box 179" hidden="1">
          <a:extLst>
            <a:ext uri="{FF2B5EF4-FFF2-40B4-BE49-F238E27FC236}">
              <a16:creationId xmlns:a16="http://schemas.microsoft.com/office/drawing/2014/main" id="{41241FE8-CA1F-6421-50B6-CC3A1EBF55A4}"/>
            </a:ext>
          </a:extLst>
        </xdr:cNvPr>
        <xdr:cNvSpPr txBox="1">
          <a:spLocks noChangeArrowheads="1"/>
        </xdr:cNvSpPr>
      </xdr:nvSpPr>
      <xdr:spPr bwMode="auto">
        <a:xfrm>
          <a:off x="20789900" y="292290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85" name="Text Box 277" hidden="1">
          <a:extLst>
            <a:ext uri="{FF2B5EF4-FFF2-40B4-BE49-F238E27FC236}">
              <a16:creationId xmlns:a16="http://schemas.microsoft.com/office/drawing/2014/main" id="{4EFFDDDD-2311-F8F4-7E1B-8F6C153A01E1}"/>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46968</xdr:rowOff>
    </xdr:from>
    <xdr:to>
      <xdr:col>5</xdr:col>
      <xdr:colOff>609600</xdr:colOff>
      <xdr:row>243</xdr:row>
      <xdr:rowOff>46968</xdr:rowOff>
    </xdr:to>
    <xdr:sp macro="" textlink="">
      <xdr:nvSpPr>
        <xdr:cNvPr id="376084" name="Text Box 276" hidden="1">
          <a:extLst>
            <a:ext uri="{FF2B5EF4-FFF2-40B4-BE49-F238E27FC236}">
              <a16:creationId xmlns:a16="http://schemas.microsoft.com/office/drawing/2014/main" id="{216B778D-A51E-4B3B-0985-8EECB18576FC}"/>
            </a:ext>
          </a:extLst>
        </xdr:cNvPr>
        <xdr:cNvSpPr txBox="1">
          <a:spLocks noChangeArrowheads="1"/>
        </xdr:cNvSpPr>
      </xdr:nvSpPr>
      <xdr:spPr bwMode="auto">
        <a:xfrm>
          <a:off x="3994150" y="43586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6898</xdr:rowOff>
    </xdr:from>
    <xdr:to>
      <xdr:col>5</xdr:col>
      <xdr:colOff>609600</xdr:colOff>
      <xdr:row>242</xdr:row>
      <xdr:rowOff>161268</xdr:rowOff>
    </xdr:to>
    <xdr:sp macro="" textlink="">
      <xdr:nvSpPr>
        <xdr:cNvPr id="376083" name="Text Box 275" hidden="1">
          <a:extLst>
            <a:ext uri="{FF2B5EF4-FFF2-40B4-BE49-F238E27FC236}">
              <a16:creationId xmlns:a16="http://schemas.microsoft.com/office/drawing/2014/main" id="{25C80F4F-54E2-1F79-9D35-AFB553C63ADF}"/>
            </a:ext>
          </a:extLst>
        </xdr:cNvPr>
        <xdr:cNvSpPr txBox="1">
          <a:spLocks noChangeArrowheads="1"/>
        </xdr:cNvSpPr>
      </xdr:nvSpPr>
      <xdr:spPr bwMode="auto">
        <a:xfrm>
          <a:off x="3994150" y="43922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6897</xdr:rowOff>
    </xdr:from>
    <xdr:to>
      <xdr:col>5</xdr:col>
      <xdr:colOff>609600</xdr:colOff>
      <xdr:row>244</xdr:row>
      <xdr:rowOff>46968</xdr:rowOff>
    </xdr:to>
    <xdr:sp macro="" textlink="">
      <xdr:nvSpPr>
        <xdr:cNvPr id="376082" name="Text Box 274" hidden="1">
          <a:extLst>
            <a:ext uri="{FF2B5EF4-FFF2-40B4-BE49-F238E27FC236}">
              <a16:creationId xmlns:a16="http://schemas.microsoft.com/office/drawing/2014/main" id="{429E9008-BB53-4409-1318-752E9E973D8E}"/>
            </a:ext>
          </a:extLst>
        </xdr:cNvPr>
        <xdr:cNvSpPr txBox="1">
          <a:spLocks noChangeArrowheads="1"/>
        </xdr:cNvSpPr>
      </xdr:nvSpPr>
      <xdr:spPr bwMode="auto">
        <a:xfrm>
          <a:off x="3994150" y="44475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6898</xdr:rowOff>
    </xdr:from>
    <xdr:to>
      <xdr:col>5</xdr:col>
      <xdr:colOff>609600</xdr:colOff>
      <xdr:row>231</xdr:row>
      <xdr:rowOff>161268</xdr:rowOff>
    </xdr:to>
    <xdr:sp macro="" textlink="">
      <xdr:nvSpPr>
        <xdr:cNvPr id="376081" name="Text Box 273" hidden="1">
          <a:extLst>
            <a:ext uri="{FF2B5EF4-FFF2-40B4-BE49-F238E27FC236}">
              <a16:creationId xmlns:a16="http://schemas.microsoft.com/office/drawing/2014/main" id="{C73D1DBF-581C-4150-9D41-E7551DAE7667}"/>
            </a:ext>
          </a:extLst>
        </xdr:cNvPr>
        <xdr:cNvSpPr txBox="1">
          <a:spLocks noChangeArrowheads="1"/>
        </xdr:cNvSpPr>
      </xdr:nvSpPr>
      <xdr:spPr bwMode="auto">
        <a:xfrm>
          <a:off x="3994150" y="44659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123168</xdr:rowOff>
    </xdr:from>
    <xdr:to>
      <xdr:col>5</xdr:col>
      <xdr:colOff>609600</xdr:colOff>
      <xdr:row>208</xdr:row>
      <xdr:rowOff>161268</xdr:rowOff>
    </xdr:to>
    <xdr:sp macro="" textlink="">
      <xdr:nvSpPr>
        <xdr:cNvPr id="376080" name="Text Box 272" hidden="1">
          <a:extLst>
            <a:ext uri="{FF2B5EF4-FFF2-40B4-BE49-F238E27FC236}">
              <a16:creationId xmlns:a16="http://schemas.microsoft.com/office/drawing/2014/main" id="{2C297DF3-473A-0131-E952-D47248058157}"/>
            </a:ext>
          </a:extLst>
        </xdr:cNvPr>
        <xdr:cNvSpPr txBox="1">
          <a:spLocks noChangeArrowheads="1"/>
        </xdr:cNvSpPr>
      </xdr:nvSpPr>
      <xdr:spPr bwMode="auto">
        <a:xfrm>
          <a:off x="3994150" y="40347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6897</xdr:rowOff>
    </xdr:from>
    <xdr:to>
      <xdr:col>5</xdr:col>
      <xdr:colOff>609600</xdr:colOff>
      <xdr:row>210</xdr:row>
      <xdr:rowOff>25948</xdr:rowOff>
    </xdr:to>
    <xdr:sp macro="" textlink="">
      <xdr:nvSpPr>
        <xdr:cNvPr id="376079" name="Text Box 271" hidden="1">
          <a:extLst>
            <a:ext uri="{FF2B5EF4-FFF2-40B4-BE49-F238E27FC236}">
              <a16:creationId xmlns:a16="http://schemas.microsoft.com/office/drawing/2014/main" id="{B8189285-05C2-07D9-F5C0-589F6FCD233D}"/>
            </a:ext>
          </a:extLst>
        </xdr:cNvPr>
        <xdr:cNvSpPr txBox="1">
          <a:spLocks noChangeArrowheads="1"/>
        </xdr:cNvSpPr>
      </xdr:nvSpPr>
      <xdr:spPr bwMode="auto">
        <a:xfrm>
          <a:off x="3994150" y="40792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6898</xdr:rowOff>
    </xdr:from>
    <xdr:to>
      <xdr:col>5</xdr:col>
      <xdr:colOff>609600</xdr:colOff>
      <xdr:row>211</xdr:row>
      <xdr:rowOff>46968</xdr:rowOff>
    </xdr:to>
    <xdr:sp macro="" textlink="">
      <xdr:nvSpPr>
        <xdr:cNvPr id="376078" name="Text Box 270" hidden="1">
          <a:extLst>
            <a:ext uri="{FF2B5EF4-FFF2-40B4-BE49-F238E27FC236}">
              <a16:creationId xmlns:a16="http://schemas.microsoft.com/office/drawing/2014/main" id="{2C725D4D-ADFB-E23B-C33D-5ADAAD19241B}"/>
            </a:ext>
          </a:extLst>
        </xdr:cNvPr>
        <xdr:cNvSpPr txBox="1">
          <a:spLocks noChangeArrowheads="1"/>
        </xdr:cNvSpPr>
      </xdr:nvSpPr>
      <xdr:spPr bwMode="auto">
        <a:xfrm>
          <a:off x="3994150" y="41160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6898</xdr:rowOff>
    </xdr:from>
    <xdr:to>
      <xdr:col>5</xdr:col>
      <xdr:colOff>609600</xdr:colOff>
      <xdr:row>218</xdr:row>
      <xdr:rowOff>25947</xdr:rowOff>
    </xdr:to>
    <xdr:sp macro="" textlink="">
      <xdr:nvSpPr>
        <xdr:cNvPr id="376077" name="Text Box 269" hidden="1">
          <a:extLst>
            <a:ext uri="{FF2B5EF4-FFF2-40B4-BE49-F238E27FC236}">
              <a16:creationId xmlns:a16="http://schemas.microsoft.com/office/drawing/2014/main" id="{140DFF26-1D74-10A0-1D2F-5653B1454B88}"/>
            </a:ext>
          </a:extLst>
        </xdr:cNvPr>
        <xdr:cNvSpPr txBox="1">
          <a:spLocks noChangeArrowheads="1"/>
        </xdr:cNvSpPr>
      </xdr:nvSpPr>
      <xdr:spPr bwMode="auto">
        <a:xfrm>
          <a:off x="3994150" y="41529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143532</xdr:rowOff>
    </xdr:from>
    <xdr:to>
      <xdr:col>5</xdr:col>
      <xdr:colOff>609600</xdr:colOff>
      <xdr:row>69</xdr:row>
      <xdr:rowOff>143532</xdr:rowOff>
    </xdr:to>
    <xdr:sp macro="" textlink="">
      <xdr:nvSpPr>
        <xdr:cNvPr id="376076" name="Text Box 268" hidden="1">
          <a:extLst>
            <a:ext uri="{FF2B5EF4-FFF2-40B4-BE49-F238E27FC236}">
              <a16:creationId xmlns:a16="http://schemas.microsoft.com/office/drawing/2014/main" id="{B97DBFA9-DD1D-481D-58D2-6335947CA3FC}"/>
            </a:ext>
          </a:extLst>
        </xdr:cNvPr>
        <xdr:cNvSpPr txBox="1">
          <a:spLocks noChangeArrowheads="1"/>
        </xdr:cNvSpPr>
      </xdr:nvSpPr>
      <xdr:spPr bwMode="auto">
        <a:xfrm>
          <a:off x="3994150" y="149669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82878</xdr:rowOff>
    </xdr:from>
    <xdr:to>
      <xdr:col>5</xdr:col>
      <xdr:colOff>628650</xdr:colOff>
      <xdr:row>85</xdr:row>
      <xdr:rowOff>35089</xdr:rowOff>
    </xdr:to>
    <xdr:sp macro="" textlink="">
      <xdr:nvSpPr>
        <xdr:cNvPr id="376075" name="Text Box 267" hidden="1">
          <a:extLst>
            <a:ext uri="{FF2B5EF4-FFF2-40B4-BE49-F238E27FC236}">
              <a16:creationId xmlns:a16="http://schemas.microsoft.com/office/drawing/2014/main" id="{77E07BA7-E3A8-5A75-B1B6-A458BC615232}"/>
            </a:ext>
          </a:extLst>
        </xdr:cNvPr>
        <xdr:cNvSpPr txBox="1">
          <a:spLocks noChangeArrowheads="1"/>
        </xdr:cNvSpPr>
      </xdr:nvSpPr>
      <xdr:spPr bwMode="auto">
        <a:xfrm>
          <a:off x="4013200" y="15100300"/>
          <a:ext cx="1314450" cy="320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143532</xdr:rowOff>
    </xdr:from>
    <xdr:to>
      <xdr:col>5</xdr:col>
      <xdr:colOff>609600</xdr:colOff>
      <xdr:row>85</xdr:row>
      <xdr:rowOff>45408</xdr:rowOff>
    </xdr:to>
    <xdr:sp macro="" textlink="">
      <xdr:nvSpPr>
        <xdr:cNvPr id="376074" name="Text Box 266" hidden="1">
          <a:extLst>
            <a:ext uri="{FF2B5EF4-FFF2-40B4-BE49-F238E27FC236}">
              <a16:creationId xmlns:a16="http://schemas.microsoft.com/office/drawing/2014/main" id="{5FE3F569-A597-8CE0-95F9-04D5BD0A2240}"/>
            </a:ext>
          </a:extLst>
        </xdr:cNvPr>
        <xdr:cNvSpPr txBox="1">
          <a:spLocks noChangeArrowheads="1"/>
        </xdr:cNvSpPr>
      </xdr:nvSpPr>
      <xdr:spPr bwMode="auto">
        <a:xfrm>
          <a:off x="3994150" y="1496695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162582</xdr:rowOff>
    </xdr:from>
    <xdr:to>
      <xdr:col>5</xdr:col>
      <xdr:colOff>609600</xdr:colOff>
      <xdr:row>85</xdr:row>
      <xdr:rowOff>64458</xdr:rowOff>
    </xdr:to>
    <xdr:sp macro="" textlink="">
      <xdr:nvSpPr>
        <xdr:cNvPr id="376073" name="Text Box 265" hidden="1">
          <a:extLst>
            <a:ext uri="{FF2B5EF4-FFF2-40B4-BE49-F238E27FC236}">
              <a16:creationId xmlns:a16="http://schemas.microsoft.com/office/drawing/2014/main" id="{E5030379-778D-63B7-471B-EC61751B1974}"/>
            </a:ext>
          </a:extLst>
        </xdr:cNvPr>
        <xdr:cNvSpPr txBox="1">
          <a:spLocks noChangeArrowheads="1"/>
        </xdr:cNvSpPr>
      </xdr:nvSpPr>
      <xdr:spPr bwMode="auto">
        <a:xfrm>
          <a:off x="3994150" y="1498600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8593</xdr:rowOff>
    </xdr:from>
    <xdr:to>
      <xdr:col>5</xdr:col>
      <xdr:colOff>609600</xdr:colOff>
      <xdr:row>88</xdr:row>
      <xdr:rowOff>958</xdr:rowOff>
    </xdr:to>
    <xdr:sp macro="" textlink="">
      <xdr:nvSpPr>
        <xdr:cNvPr id="376072" name="Text Box 264" hidden="1">
          <a:extLst>
            <a:ext uri="{FF2B5EF4-FFF2-40B4-BE49-F238E27FC236}">
              <a16:creationId xmlns:a16="http://schemas.microsoft.com/office/drawing/2014/main" id="{4EEADA7E-BBB3-3501-96F2-6305D603FC60}"/>
            </a:ext>
          </a:extLst>
        </xdr:cNvPr>
        <xdr:cNvSpPr txBox="1">
          <a:spLocks noChangeArrowheads="1"/>
        </xdr:cNvSpPr>
      </xdr:nvSpPr>
      <xdr:spPr bwMode="auto">
        <a:xfrm>
          <a:off x="3994150" y="15830550"/>
          <a:ext cx="1314450" cy="300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88</xdr:row>
      <xdr:rowOff>958</xdr:rowOff>
    </xdr:from>
    <xdr:to>
      <xdr:col>5</xdr:col>
      <xdr:colOff>609600</xdr:colOff>
      <xdr:row>95</xdr:row>
      <xdr:rowOff>141451</xdr:rowOff>
    </xdr:to>
    <xdr:sp macro="" textlink="">
      <xdr:nvSpPr>
        <xdr:cNvPr id="376071" name="Text Box 263" hidden="1">
          <a:extLst>
            <a:ext uri="{FF2B5EF4-FFF2-40B4-BE49-F238E27FC236}">
              <a16:creationId xmlns:a16="http://schemas.microsoft.com/office/drawing/2014/main" id="{57F1C4BD-A3E3-109B-3D2A-DD24D4FDF0EB}"/>
            </a:ext>
          </a:extLst>
        </xdr:cNvPr>
        <xdr:cNvSpPr txBox="1">
          <a:spLocks noChangeArrowheads="1"/>
        </xdr:cNvSpPr>
      </xdr:nvSpPr>
      <xdr:spPr bwMode="auto">
        <a:xfrm>
          <a:off x="3994150" y="18834100"/>
          <a:ext cx="1314450" cy="149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88</xdr:row>
      <xdr:rowOff>77952</xdr:rowOff>
    </xdr:from>
    <xdr:to>
      <xdr:col>5</xdr:col>
      <xdr:colOff>609600</xdr:colOff>
      <xdr:row>95</xdr:row>
      <xdr:rowOff>1454</xdr:rowOff>
    </xdr:to>
    <xdr:sp macro="" textlink="">
      <xdr:nvSpPr>
        <xdr:cNvPr id="376070" name="Text Box 262" hidden="1">
          <a:extLst>
            <a:ext uri="{FF2B5EF4-FFF2-40B4-BE49-F238E27FC236}">
              <a16:creationId xmlns:a16="http://schemas.microsoft.com/office/drawing/2014/main" id="{D1A0A3AD-6960-9E7A-416A-76486E3DCB57}"/>
            </a:ext>
          </a:extLst>
        </xdr:cNvPr>
        <xdr:cNvSpPr txBox="1">
          <a:spLocks noChangeArrowheads="1"/>
        </xdr:cNvSpPr>
      </xdr:nvSpPr>
      <xdr:spPr bwMode="auto">
        <a:xfrm>
          <a:off x="3994150" y="18942050"/>
          <a:ext cx="1314450" cy="1250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30326</xdr:rowOff>
    </xdr:from>
    <xdr:to>
      <xdr:col>5</xdr:col>
      <xdr:colOff>609600</xdr:colOff>
      <xdr:row>95</xdr:row>
      <xdr:rowOff>74776</xdr:rowOff>
    </xdr:to>
    <xdr:sp macro="" textlink="">
      <xdr:nvSpPr>
        <xdr:cNvPr id="376069" name="Text Box 261" hidden="1">
          <a:extLst>
            <a:ext uri="{FF2B5EF4-FFF2-40B4-BE49-F238E27FC236}">
              <a16:creationId xmlns:a16="http://schemas.microsoft.com/office/drawing/2014/main" id="{6D91119E-D7A2-F055-A15A-6CB53B87CC88}"/>
            </a:ext>
          </a:extLst>
        </xdr:cNvPr>
        <xdr:cNvSpPr txBox="1">
          <a:spLocks noChangeArrowheads="1"/>
        </xdr:cNvSpPr>
      </xdr:nvSpPr>
      <xdr:spPr bwMode="auto">
        <a:xfrm>
          <a:off x="3994150" y="190690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27946</xdr:rowOff>
    </xdr:from>
    <xdr:to>
      <xdr:col>5</xdr:col>
      <xdr:colOff>609600</xdr:colOff>
      <xdr:row>96</xdr:row>
      <xdr:rowOff>93827</xdr:rowOff>
    </xdr:to>
    <xdr:sp macro="" textlink="">
      <xdr:nvSpPr>
        <xdr:cNvPr id="376068" name="Text Box 260" hidden="1">
          <a:extLst>
            <a:ext uri="{FF2B5EF4-FFF2-40B4-BE49-F238E27FC236}">
              <a16:creationId xmlns:a16="http://schemas.microsoft.com/office/drawing/2014/main" id="{5134E23B-BE0B-DEE3-B83B-CB6B1D699BD3}"/>
            </a:ext>
          </a:extLst>
        </xdr:cNvPr>
        <xdr:cNvSpPr txBox="1">
          <a:spLocks noChangeArrowheads="1"/>
        </xdr:cNvSpPr>
      </xdr:nvSpPr>
      <xdr:spPr bwMode="auto">
        <a:xfrm>
          <a:off x="3994150" y="1925320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112</xdr:row>
      <xdr:rowOff>162387</xdr:rowOff>
    </xdr:from>
    <xdr:to>
      <xdr:col>5</xdr:col>
      <xdr:colOff>609600</xdr:colOff>
      <xdr:row>121</xdr:row>
      <xdr:rowOff>35884</xdr:rowOff>
    </xdr:to>
    <xdr:sp macro="" textlink="">
      <xdr:nvSpPr>
        <xdr:cNvPr id="376067" name="Text Box 259" hidden="1">
          <a:extLst>
            <a:ext uri="{FF2B5EF4-FFF2-40B4-BE49-F238E27FC236}">
              <a16:creationId xmlns:a16="http://schemas.microsoft.com/office/drawing/2014/main" id="{7FB99196-DCA1-EA12-FAC8-C36FCCF7F666}"/>
            </a:ext>
          </a:extLst>
        </xdr:cNvPr>
        <xdr:cNvSpPr txBox="1">
          <a:spLocks noChangeArrowheads="1"/>
        </xdr:cNvSpPr>
      </xdr:nvSpPr>
      <xdr:spPr bwMode="auto">
        <a:xfrm>
          <a:off x="3994150" y="23723600"/>
          <a:ext cx="1314450" cy="1562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56549</xdr:rowOff>
    </xdr:from>
    <xdr:to>
      <xdr:col>5</xdr:col>
      <xdr:colOff>609600</xdr:colOff>
      <xdr:row>119</xdr:row>
      <xdr:rowOff>139864</xdr:rowOff>
    </xdr:to>
    <xdr:sp macro="" textlink="">
      <xdr:nvSpPr>
        <xdr:cNvPr id="376066" name="Text Box 258" hidden="1">
          <a:extLst>
            <a:ext uri="{FF2B5EF4-FFF2-40B4-BE49-F238E27FC236}">
              <a16:creationId xmlns:a16="http://schemas.microsoft.com/office/drawing/2014/main" id="{44E51674-6A5E-DC27-7345-FE47353D5322}"/>
            </a:ext>
          </a:extLst>
        </xdr:cNvPr>
        <xdr:cNvSpPr txBox="1">
          <a:spLocks noChangeArrowheads="1"/>
        </xdr:cNvSpPr>
      </xdr:nvSpPr>
      <xdr:spPr bwMode="auto">
        <a:xfrm>
          <a:off x="3994150" y="23964900"/>
          <a:ext cx="131445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45408</xdr:rowOff>
    </xdr:from>
    <xdr:to>
      <xdr:col>5</xdr:col>
      <xdr:colOff>609600</xdr:colOff>
      <xdr:row>119</xdr:row>
      <xdr:rowOff>35089</xdr:rowOff>
    </xdr:to>
    <xdr:sp macro="" textlink="">
      <xdr:nvSpPr>
        <xdr:cNvPr id="376065" name="Text Box 257" hidden="1">
          <a:extLst>
            <a:ext uri="{FF2B5EF4-FFF2-40B4-BE49-F238E27FC236}">
              <a16:creationId xmlns:a16="http://schemas.microsoft.com/office/drawing/2014/main" id="{E6D8DD0E-0468-E489-D0E5-34290D2A86C5}"/>
            </a:ext>
          </a:extLst>
        </xdr:cNvPr>
        <xdr:cNvSpPr txBox="1">
          <a:spLocks noChangeArrowheads="1"/>
        </xdr:cNvSpPr>
      </xdr:nvSpPr>
      <xdr:spPr bwMode="auto">
        <a:xfrm>
          <a:off x="3994150" y="2414905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7308</xdr:rowOff>
    </xdr:from>
    <xdr:to>
      <xdr:col>5</xdr:col>
      <xdr:colOff>609600</xdr:colOff>
      <xdr:row>119</xdr:row>
      <xdr:rowOff>92239</xdr:rowOff>
    </xdr:to>
    <xdr:sp macro="" textlink="">
      <xdr:nvSpPr>
        <xdr:cNvPr id="376064" name="Text Box 256" hidden="1">
          <a:extLst>
            <a:ext uri="{FF2B5EF4-FFF2-40B4-BE49-F238E27FC236}">
              <a16:creationId xmlns:a16="http://schemas.microsoft.com/office/drawing/2014/main" id="{D45AE0A6-E147-2C24-8C55-94B9ED8D0B98}"/>
            </a:ext>
          </a:extLst>
        </xdr:cNvPr>
        <xdr:cNvSpPr txBox="1">
          <a:spLocks noChangeArrowheads="1"/>
        </xdr:cNvSpPr>
      </xdr:nvSpPr>
      <xdr:spPr bwMode="auto">
        <a:xfrm>
          <a:off x="3994150" y="24110950"/>
          <a:ext cx="13144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138</xdr:row>
      <xdr:rowOff>73982</xdr:rowOff>
    </xdr:from>
    <xdr:to>
      <xdr:col>21</xdr:col>
      <xdr:colOff>438150</xdr:colOff>
      <xdr:row>142</xdr:row>
      <xdr:rowOff>112083</xdr:rowOff>
    </xdr:to>
    <xdr:sp macro="" textlink="">
      <xdr:nvSpPr>
        <xdr:cNvPr id="376063" name="Text Box 255" hidden="1">
          <a:extLst>
            <a:ext uri="{FF2B5EF4-FFF2-40B4-BE49-F238E27FC236}">
              <a16:creationId xmlns:a16="http://schemas.microsoft.com/office/drawing/2014/main" id="{2EC1C950-8F64-D531-1653-7687AC1C7AFB}"/>
            </a:ext>
          </a:extLst>
        </xdr:cNvPr>
        <xdr:cNvSpPr txBox="1">
          <a:spLocks noChangeArrowheads="1"/>
        </xdr:cNvSpPr>
      </xdr:nvSpPr>
      <xdr:spPr bwMode="auto">
        <a:xfrm>
          <a:off x="17513300" y="28454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6062" name="Text Box 254" hidden="1">
          <a:extLst>
            <a:ext uri="{FF2B5EF4-FFF2-40B4-BE49-F238E27FC236}">
              <a16:creationId xmlns:a16="http://schemas.microsoft.com/office/drawing/2014/main" id="{A4CCAF54-872D-3BA4-F5D6-940458518C06}"/>
            </a:ext>
          </a:extLst>
        </xdr:cNvPr>
        <xdr:cNvSpPr txBox="1">
          <a:spLocks noChangeArrowheads="1"/>
        </xdr:cNvSpPr>
      </xdr:nvSpPr>
      <xdr:spPr bwMode="auto">
        <a:xfrm>
          <a:off x="183324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6061" name="Text Box 253" hidden="1">
          <a:extLst>
            <a:ext uri="{FF2B5EF4-FFF2-40B4-BE49-F238E27FC236}">
              <a16:creationId xmlns:a16="http://schemas.microsoft.com/office/drawing/2014/main" id="{8B6029A9-EC35-F3B7-C11B-BC06B163DBEF}"/>
            </a:ext>
          </a:extLst>
        </xdr:cNvPr>
        <xdr:cNvSpPr txBox="1">
          <a:spLocks noChangeArrowheads="1"/>
        </xdr:cNvSpPr>
      </xdr:nvSpPr>
      <xdr:spPr bwMode="auto">
        <a:xfrm>
          <a:off x="18332450" y="721995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142</xdr:row>
      <xdr:rowOff>93033</xdr:rowOff>
    </xdr:from>
    <xdr:to>
      <xdr:col>22</xdr:col>
      <xdr:colOff>609600</xdr:colOff>
      <xdr:row>146</xdr:row>
      <xdr:rowOff>68427</xdr:rowOff>
    </xdr:to>
    <xdr:sp macro="" textlink="">
      <xdr:nvSpPr>
        <xdr:cNvPr id="376060" name="Text Box 252" hidden="1">
          <a:extLst>
            <a:ext uri="{FF2B5EF4-FFF2-40B4-BE49-F238E27FC236}">
              <a16:creationId xmlns:a16="http://schemas.microsoft.com/office/drawing/2014/main" id="{351E045A-79D4-CA3E-C354-7A1E3ACD75DC}"/>
            </a:ext>
          </a:extLst>
        </xdr:cNvPr>
        <xdr:cNvSpPr txBox="1">
          <a:spLocks noChangeArrowheads="1"/>
        </xdr:cNvSpPr>
      </xdr:nvSpPr>
      <xdr:spPr bwMode="auto">
        <a:xfrm>
          <a:off x="18332450" y="29210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6059" name="Text Box 251" hidden="1">
          <a:extLst>
            <a:ext uri="{FF2B5EF4-FFF2-40B4-BE49-F238E27FC236}">
              <a16:creationId xmlns:a16="http://schemas.microsoft.com/office/drawing/2014/main" id="{CA9022C4-3D94-EDEC-94C8-79A565404A08}"/>
            </a:ext>
          </a:extLst>
        </xdr:cNvPr>
        <xdr:cNvSpPr txBox="1">
          <a:spLocks noChangeArrowheads="1"/>
        </xdr:cNvSpPr>
      </xdr:nvSpPr>
      <xdr:spPr bwMode="auto">
        <a:xfrm>
          <a:off x="9359900" y="1035050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6058" name="Text Box 250" hidden="1">
          <a:extLst>
            <a:ext uri="{FF2B5EF4-FFF2-40B4-BE49-F238E27FC236}">
              <a16:creationId xmlns:a16="http://schemas.microsoft.com/office/drawing/2014/main" id="{D359858D-42E9-571B-FE6B-844B49411819}"/>
            </a:ext>
          </a:extLst>
        </xdr:cNvPr>
        <xdr:cNvSpPr txBox="1">
          <a:spLocks noChangeArrowheads="1"/>
        </xdr:cNvSpPr>
      </xdr:nvSpPr>
      <xdr:spPr bwMode="auto">
        <a:xfrm>
          <a:off x="2002790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6057" name="Text Box 249" hidden="1">
          <a:extLst>
            <a:ext uri="{FF2B5EF4-FFF2-40B4-BE49-F238E27FC236}">
              <a16:creationId xmlns:a16="http://schemas.microsoft.com/office/drawing/2014/main" id="{16F404D2-142F-1B58-64E1-9CDAC25D7937}"/>
            </a:ext>
          </a:extLst>
        </xdr:cNvPr>
        <xdr:cNvSpPr txBox="1">
          <a:spLocks noChangeArrowheads="1"/>
        </xdr:cNvSpPr>
      </xdr:nvSpPr>
      <xdr:spPr bwMode="auto">
        <a:xfrm>
          <a:off x="20027900" y="721995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142</xdr:row>
      <xdr:rowOff>93033</xdr:rowOff>
    </xdr:from>
    <xdr:to>
      <xdr:col>24</xdr:col>
      <xdr:colOff>647700</xdr:colOff>
      <xdr:row>147</xdr:row>
      <xdr:rowOff>1454</xdr:rowOff>
    </xdr:to>
    <xdr:sp macro="" textlink="">
      <xdr:nvSpPr>
        <xdr:cNvPr id="376056" name="Text Box 248" hidden="1">
          <a:extLst>
            <a:ext uri="{FF2B5EF4-FFF2-40B4-BE49-F238E27FC236}">
              <a16:creationId xmlns:a16="http://schemas.microsoft.com/office/drawing/2014/main" id="{17EDB58D-2D86-DCB2-D7BC-5FE4E4CAFB18}"/>
            </a:ext>
          </a:extLst>
        </xdr:cNvPr>
        <xdr:cNvSpPr txBox="1">
          <a:spLocks noChangeArrowheads="1"/>
        </xdr:cNvSpPr>
      </xdr:nvSpPr>
      <xdr:spPr bwMode="auto">
        <a:xfrm>
          <a:off x="20027900" y="29210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6055" name="Text Box 247" hidden="1">
          <a:extLst>
            <a:ext uri="{FF2B5EF4-FFF2-40B4-BE49-F238E27FC236}">
              <a16:creationId xmlns:a16="http://schemas.microsoft.com/office/drawing/2014/main" id="{80324CBE-00A9-56C4-19FE-28B69AA72ED7}"/>
            </a:ext>
          </a:extLst>
        </xdr:cNvPr>
        <xdr:cNvSpPr txBox="1">
          <a:spLocks noChangeArrowheads="1"/>
        </xdr:cNvSpPr>
      </xdr:nvSpPr>
      <xdr:spPr bwMode="auto">
        <a:xfrm>
          <a:off x="20789900" y="3575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6054" name="Text Box 246" hidden="1">
          <a:extLst>
            <a:ext uri="{FF2B5EF4-FFF2-40B4-BE49-F238E27FC236}">
              <a16:creationId xmlns:a16="http://schemas.microsoft.com/office/drawing/2014/main" id="{1D5E927F-C3FF-2DE9-C8E8-E2CA2128FC7A}"/>
            </a:ext>
          </a:extLst>
        </xdr:cNvPr>
        <xdr:cNvSpPr txBox="1">
          <a:spLocks noChangeArrowheads="1"/>
        </xdr:cNvSpPr>
      </xdr:nvSpPr>
      <xdr:spPr bwMode="auto">
        <a:xfrm>
          <a:off x="20789900" y="723900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142</xdr:row>
      <xdr:rowOff>112083</xdr:rowOff>
    </xdr:from>
    <xdr:to>
      <xdr:col>25</xdr:col>
      <xdr:colOff>647700</xdr:colOff>
      <xdr:row>146</xdr:row>
      <xdr:rowOff>144627</xdr:rowOff>
    </xdr:to>
    <xdr:sp macro="" textlink="">
      <xdr:nvSpPr>
        <xdr:cNvPr id="376053" name="Text Box 245" hidden="1">
          <a:extLst>
            <a:ext uri="{FF2B5EF4-FFF2-40B4-BE49-F238E27FC236}">
              <a16:creationId xmlns:a16="http://schemas.microsoft.com/office/drawing/2014/main" id="{7EF3A848-31BB-1387-C2BD-AB6520971BA2}"/>
            </a:ext>
          </a:extLst>
        </xdr:cNvPr>
        <xdr:cNvSpPr txBox="1">
          <a:spLocks noChangeArrowheads="1"/>
        </xdr:cNvSpPr>
      </xdr:nvSpPr>
      <xdr:spPr bwMode="auto">
        <a:xfrm>
          <a:off x="20789900" y="29229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118" name="Text Box 310" hidden="1">
          <a:extLst>
            <a:ext uri="{FF2B5EF4-FFF2-40B4-BE49-F238E27FC236}">
              <a16:creationId xmlns:a16="http://schemas.microsoft.com/office/drawing/2014/main" id="{4A315ED2-6DDE-80CD-4759-F53FDBCE1946}"/>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214</xdr:row>
      <xdr:rowOff>85068</xdr:rowOff>
    </xdr:from>
    <xdr:to>
      <xdr:col>5</xdr:col>
      <xdr:colOff>609600</xdr:colOff>
      <xdr:row>237</xdr:row>
      <xdr:rowOff>85068</xdr:rowOff>
    </xdr:to>
    <xdr:sp macro="" textlink="">
      <xdr:nvSpPr>
        <xdr:cNvPr id="376117" name="Text Box 309" hidden="1">
          <a:extLst>
            <a:ext uri="{FF2B5EF4-FFF2-40B4-BE49-F238E27FC236}">
              <a16:creationId xmlns:a16="http://schemas.microsoft.com/office/drawing/2014/main" id="{F61F4CAC-0293-51F5-F1A7-6D33231D149D}"/>
            </a:ext>
          </a:extLst>
        </xdr:cNvPr>
        <xdr:cNvSpPr txBox="1">
          <a:spLocks noChangeArrowheads="1"/>
        </xdr:cNvSpPr>
      </xdr:nvSpPr>
      <xdr:spPr bwMode="auto">
        <a:xfrm>
          <a:off x="3994150" y="423354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46968</xdr:rowOff>
    </xdr:from>
    <xdr:to>
      <xdr:col>5</xdr:col>
      <xdr:colOff>609600</xdr:colOff>
      <xdr:row>237</xdr:row>
      <xdr:rowOff>9775</xdr:rowOff>
    </xdr:to>
    <xdr:sp macro="" textlink="">
      <xdr:nvSpPr>
        <xdr:cNvPr id="376116" name="Text Box 308" hidden="1">
          <a:extLst>
            <a:ext uri="{FF2B5EF4-FFF2-40B4-BE49-F238E27FC236}">
              <a16:creationId xmlns:a16="http://schemas.microsoft.com/office/drawing/2014/main" id="{4F913E32-E65E-68E2-FD19-E65C4FEBFF9D}"/>
            </a:ext>
          </a:extLst>
        </xdr:cNvPr>
        <xdr:cNvSpPr txBox="1">
          <a:spLocks noChangeArrowheads="1"/>
        </xdr:cNvSpPr>
      </xdr:nvSpPr>
      <xdr:spPr bwMode="auto">
        <a:xfrm>
          <a:off x="3994150" y="42665650"/>
          <a:ext cx="1314450" cy="3816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46968</xdr:rowOff>
    </xdr:from>
    <xdr:to>
      <xdr:col>5</xdr:col>
      <xdr:colOff>609600</xdr:colOff>
      <xdr:row>238</xdr:row>
      <xdr:rowOff>85069</xdr:rowOff>
    </xdr:to>
    <xdr:sp macro="" textlink="">
      <xdr:nvSpPr>
        <xdr:cNvPr id="376115" name="Text Box 307" hidden="1">
          <a:extLst>
            <a:ext uri="{FF2B5EF4-FFF2-40B4-BE49-F238E27FC236}">
              <a16:creationId xmlns:a16="http://schemas.microsoft.com/office/drawing/2014/main" id="{3C608763-7A3C-DAF6-5C1E-353F262A5366}"/>
            </a:ext>
          </a:extLst>
        </xdr:cNvPr>
        <xdr:cNvSpPr txBox="1">
          <a:spLocks noChangeArrowheads="1"/>
        </xdr:cNvSpPr>
      </xdr:nvSpPr>
      <xdr:spPr bwMode="auto">
        <a:xfrm>
          <a:off x="3994150" y="43218100"/>
          <a:ext cx="1314450" cy="353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46968</xdr:rowOff>
    </xdr:from>
    <xdr:to>
      <xdr:col>5</xdr:col>
      <xdr:colOff>609600</xdr:colOff>
      <xdr:row>226</xdr:row>
      <xdr:rowOff>9775</xdr:rowOff>
    </xdr:to>
    <xdr:sp macro="" textlink="">
      <xdr:nvSpPr>
        <xdr:cNvPr id="376114" name="Text Box 306" hidden="1">
          <a:extLst>
            <a:ext uri="{FF2B5EF4-FFF2-40B4-BE49-F238E27FC236}">
              <a16:creationId xmlns:a16="http://schemas.microsoft.com/office/drawing/2014/main" id="{D23B754A-0199-CF16-12E6-672713B820FE}"/>
            </a:ext>
          </a:extLst>
        </xdr:cNvPr>
        <xdr:cNvSpPr txBox="1">
          <a:spLocks noChangeArrowheads="1"/>
        </xdr:cNvSpPr>
      </xdr:nvSpPr>
      <xdr:spPr bwMode="auto">
        <a:xfrm>
          <a:off x="3994150" y="43402250"/>
          <a:ext cx="131445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161268</xdr:rowOff>
    </xdr:from>
    <xdr:to>
      <xdr:col>5</xdr:col>
      <xdr:colOff>609600</xdr:colOff>
      <xdr:row>203</xdr:row>
      <xdr:rowOff>9775</xdr:rowOff>
    </xdr:to>
    <xdr:sp macro="" textlink="">
      <xdr:nvSpPr>
        <xdr:cNvPr id="376113" name="Text Box 305" hidden="1">
          <a:extLst>
            <a:ext uri="{FF2B5EF4-FFF2-40B4-BE49-F238E27FC236}">
              <a16:creationId xmlns:a16="http://schemas.microsoft.com/office/drawing/2014/main" id="{41FE51B2-C653-B57B-75A4-36ACE63E3B6B}"/>
            </a:ext>
          </a:extLst>
        </xdr:cNvPr>
        <xdr:cNvSpPr txBox="1">
          <a:spLocks noChangeArrowheads="1"/>
        </xdr:cNvSpPr>
      </xdr:nvSpPr>
      <xdr:spPr bwMode="auto">
        <a:xfrm>
          <a:off x="3994150" y="39096950"/>
          <a:ext cx="1314450" cy="1123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46968</xdr:rowOff>
    </xdr:from>
    <xdr:to>
      <xdr:col>5</xdr:col>
      <xdr:colOff>609600</xdr:colOff>
      <xdr:row>204</xdr:row>
      <xdr:rowOff>85068</xdr:rowOff>
    </xdr:to>
    <xdr:sp macro="" textlink="">
      <xdr:nvSpPr>
        <xdr:cNvPr id="376112" name="Text Box 304" hidden="1">
          <a:extLst>
            <a:ext uri="{FF2B5EF4-FFF2-40B4-BE49-F238E27FC236}">
              <a16:creationId xmlns:a16="http://schemas.microsoft.com/office/drawing/2014/main" id="{5597B5B0-AA75-DD0D-A27A-2B76FE09433E}"/>
            </a:ext>
          </a:extLst>
        </xdr:cNvPr>
        <xdr:cNvSpPr txBox="1">
          <a:spLocks noChangeArrowheads="1"/>
        </xdr:cNvSpPr>
      </xdr:nvSpPr>
      <xdr:spPr bwMode="auto">
        <a:xfrm>
          <a:off x="3994150" y="39535100"/>
          <a:ext cx="1314450" cy="95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46968</xdr:rowOff>
    </xdr:from>
    <xdr:to>
      <xdr:col>5</xdr:col>
      <xdr:colOff>609600</xdr:colOff>
      <xdr:row>205</xdr:row>
      <xdr:rowOff>85068</xdr:rowOff>
    </xdr:to>
    <xdr:sp macro="" textlink="">
      <xdr:nvSpPr>
        <xdr:cNvPr id="376111" name="Text Box 303" hidden="1">
          <a:extLst>
            <a:ext uri="{FF2B5EF4-FFF2-40B4-BE49-F238E27FC236}">
              <a16:creationId xmlns:a16="http://schemas.microsoft.com/office/drawing/2014/main" id="{122C112D-6EC0-1BB3-B647-8D4C1D71DC02}"/>
            </a:ext>
          </a:extLst>
        </xdr:cNvPr>
        <xdr:cNvSpPr txBox="1">
          <a:spLocks noChangeArrowheads="1"/>
        </xdr:cNvSpPr>
      </xdr:nvSpPr>
      <xdr:spPr bwMode="auto">
        <a:xfrm>
          <a:off x="3994150" y="399034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46968</xdr:rowOff>
    </xdr:from>
    <xdr:to>
      <xdr:col>5</xdr:col>
      <xdr:colOff>609600</xdr:colOff>
      <xdr:row>212</xdr:row>
      <xdr:rowOff>85068</xdr:rowOff>
    </xdr:to>
    <xdr:sp macro="" textlink="">
      <xdr:nvSpPr>
        <xdr:cNvPr id="376110" name="Text Box 302" hidden="1">
          <a:extLst>
            <a:ext uri="{FF2B5EF4-FFF2-40B4-BE49-F238E27FC236}">
              <a16:creationId xmlns:a16="http://schemas.microsoft.com/office/drawing/2014/main" id="{4D654AAB-E7AB-A77B-6E4D-849F9E9716A5}"/>
            </a:ext>
          </a:extLst>
        </xdr:cNvPr>
        <xdr:cNvSpPr txBox="1">
          <a:spLocks noChangeArrowheads="1"/>
        </xdr:cNvSpPr>
      </xdr:nvSpPr>
      <xdr:spPr bwMode="auto">
        <a:xfrm>
          <a:off x="3994150" y="40271700"/>
          <a:ext cx="1314450" cy="169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45051</xdr:rowOff>
    </xdr:from>
    <xdr:to>
      <xdr:col>5</xdr:col>
      <xdr:colOff>609600</xdr:colOff>
      <xdr:row>62</xdr:row>
      <xdr:rowOff>45051</xdr:rowOff>
    </xdr:to>
    <xdr:sp macro="" textlink="">
      <xdr:nvSpPr>
        <xdr:cNvPr id="376109" name="Text Box 301" hidden="1">
          <a:extLst>
            <a:ext uri="{FF2B5EF4-FFF2-40B4-BE49-F238E27FC236}">
              <a16:creationId xmlns:a16="http://schemas.microsoft.com/office/drawing/2014/main" id="{F2FD763D-1C48-59CE-D19A-BA058080BC9B}"/>
            </a:ext>
          </a:extLst>
        </xdr:cNvPr>
        <xdr:cNvSpPr txBox="1">
          <a:spLocks noChangeArrowheads="1"/>
        </xdr:cNvSpPr>
      </xdr:nvSpPr>
      <xdr:spPr bwMode="auto">
        <a:xfrm>
          <a:off x="3994150" y="134556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63</xdr:row>
      <xdr:rowOff>170848</xdr:rowOff>
    </xdr:from>
    <xdr:to>
      <xdr:col>5</xdr:col>
      <xdr:colOff>628650</xdr:colOff>
      <xdr:row>83</xdr:row>
      <xdr:rowOff>170027</xdr:rowOff>
    </xdr:to>
    <xdr:sp macro="" textlink="">
      <xdr:nvSpPr>
        <xdr:cNvPr id="376108" name="Text Box 300" hidden="1">
          <a:extLst>
            <a:ext uri="{FF2B5EF4-FFF2-40B4-BE49-F238E27FC236}">
              <a16:creationId xmlns:a16="http://schemas.microsoft.com/office/drawing/2014/main" id="{B5D67607-B05C-C5A7-7841-031CFBB1A7C9}"/>
            </a:ext>
          </a:extLst>
        </xdr:cNvPr>
        <xdr:cNvSpPr txBox="1">
          <a:spLocks noChangeArrowheads="1"/>
        </xdr:cNvSpPr>
      </xdr:nvSpPr>
      <xdr:spPr bwMode="auto">
        <a:xfrm>
          <a:off x="4013200" y="13785850"/>
          <a:ext cx="1314450" cy="4165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45051</xdr:rowOff>
    </xdr:from>
    <xdr:to>
      <xdr:col>5</xdr:col>
      <xdr:colOff>609600</xdr:colOff>
      <xdr:row>82</xdr:row>
      <xdr:rowOff>87476</xdr:rowOff>
    </xdr:to>
    <xdr:sp macro="" textlink="">
      <xdr:nvSpPr>
        <xdr:cNvPr id="376107" name="Text Box 299" hidden="1">
          <a:extLst>
            <a:ext uri="{FF2B5EF4-FFF2-40B4-BE49-F238E27FC236}">
              <a16:creationId xmlns:a16="http://schemas.microsoft.com/office/drawing/2014/main" id="{95D4EF4C-DF6B-B622-957D-40EB0C5FDDC0}"/>
            </a:ext>
          </a:extLst>
        </xdr:cNvPr>
        <xdr:cNvSpPr txBox="1">
          <a:spLocks noChangeArrowheads="1"/>
        </xdr:cNvSpPr>
      </xdr:nvSpPr>
      <xdr:spPr bwMode="auto">
        <a:xfrm>
          <a:off x="3994150" y="134556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64101</xdr:rowOff>
    </xdr:from>
    <xdr:to>
      <xdr:col>5</xdr:col>
      <xdr:colOff>609600</xdr:colOff>
      <xdr:row>82</xdr:row>
      <xdr:rowOff>125576</xdr:rowOff>
    </xdr:to>
    <xdr:sp macro="" textlink="">
      <xdr:nvSpPr>
        <xdr:cNvPr id="376106" name="Text Box 298" hidden="1">
          <a:extLst>
            <a:ext uri="{FF2B5EF4-FFF2-40B4-BE49-F238E27FC236}">
              <a16:creationId xmlns:a16="http://schemas.microsoft.com/office/drawing/2014/main" id="{73E02B12-F1DD-786E-5CDB-1D7DB730D4AB}"/>
            </a:ext>
          </a:extLst>
        </xdr:cNvPr>
        <xdr:cNvSpPr txBox="1">
          <a:spLocks noChangeArrowheads="1"/>
        </xdr:cNvSpPr>
      </xdr:nvSpPr>
      <xdr:spPr bwMode="auto">
        <a:xfrm>
          <a:off x="3994150" y="13474700"/>
          <a:ext cx="1314450" cy="4254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77980</xdr:rowOff>
    </xdr:from>
    <xdr:to>
      <xdr:col>5</xdr:col>
      <xdr:colOff>609600</xdr:colOff>
      <xdr:row>86</xdr:row>
      <xdr:rowOff>11277</xdr:rowOff>
    </xdr:to>
    <xdr:sp macro="" textlink="">
      <xdr:nvSpPr>
        <xdr:cNvPr id="376105" name="Text Box 297" hidden="1">
          <a:extLst>
            <a:ext uri="{FF2B5EF4-FFF2-40B4-BE49-F238E27FC236}">
              <a16:creationId xmlns:a16="http://schemas.microsoft.com/office/drawing/2014/main" id="{0FB22011-CF15-04D8-6D46-45DA7500B0D1}"/>
            </a:ext>
          </a:extLst>
        </xdr:cNvPr>
        <xdr:cNvSpPr txBox="1">
          <a:spLocks noChangeArrowheads="1"/>
        </xdr:cNvSpPr>
      </xdr:nvSpPr>
      <xdr:spPr bwMode="auto">
        <a:xfrm>
          <a:off x="3994150" y="14668500"/>
          <a:ext cx="1314450" cy="368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81</xdr:row>
      <xdr:rowOff>163677</xdr:rowOff>
    </xdr:from>
    <xdr:to>
      <xdr:col>5</xdr:col>
      <xdr:colOff>609600</xdr:colOff>
      <xdr:row>95</xdr:row>
      <xdr:rowOff>17626</xdr:rowOff>
    </xdr:to>
    <xdr:sp macro="" textlink="">
      <xdr:nvSpPr>
        <xdr:cNvPr id="376104" name="Text Box 296" hidden="1">
          <a:extLst>
            <a:ext uri="{FF2B5EF4-FFF2-40B4-BE49-F238E27FC236}">
              <a16:creationId xmlns:a16="http://schemas.microsoft.com/office/drawing/2014/main" id="{D3BC4A83-A454-1BBE-B930-B40D95A47748}"/>
            </a:ext>
          </a:extLst>
        </xdr:cNvPr>
        <xdr:cNvSpPr txBox="1">
          <a:spLocks noChangeArrowheads="1"/>
        </xdr:cNvSpPr>
      </xdr:nvSpPr>
      <xdr:spPr bwMode="auto">
        <a:xfrm>
          <a:off x="3994150" y="17583150"/>
          <a:ext cx="1314450" cy="2444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82</xdr:row>
      <xdr:rowOff>87476</xdr:rowOff>
    </xdr:from>
    <xdr:to>
      <xdr:col>5</xdr:col>
      <xdr:colOff>609600</xdr:colOff>
      <xdr:row>94</xdr:row>
      <xdr:rowOff>1752</xdr:rowOff>
    </xdr:to>
    <xdr:sp macro="" textlink="">
      <xdr:nvSpPr>
        <xdr:cNvPr id="376103" name="Text Box 295" hidden="1">
          <a:extLst>
            <a:ext uri="{FF2B5EF4-FFF2-40B4-BE49-F238E27FC236}">
              <a16:creationId xmlns:a16="http://schemas.microsoft.com/office/drawing/2014/main" id="{8F3307AF-6495-8CDF-BA2B-26C6ABD37AE1}"/>
            </a:ext>
          </a:extLst>
        </xdr:cNvPr>
        <xdr:cNvSpPr txBox="1">
          <a:spLocks noChangeArrowheads="1"/>
        </xdr:cNvSpPr>
      </xdr:nvSpPr>
      <xdr:spPr bwMode="auto">
        <a:xfrm>
          <a:off x="3994150" y="17691100"/>
          <a:ext cx="1314450" cy="213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83</xdr:row>
      <xdr:rowOff>36677</xdr:rowOff>
    </xdr:from>
    <xdr:to>
      <xdr:col>5</xdr:col>
      <xdr:colOff>609600</xdr:colOff>
      <xdr:row>94</xdr:row>
      <xdr:rowOff>87477</xdr:rowOff>
    </xdr:to>
    <xdr:sp macro="" textlink="">
      <xdr:nvSpPr>
        <xdr:cNvPr id="376102" name="Text Box 294" hidden="1">
          <a:extLst>
            <a:ext uri="{FF2B5EF4-FFF2-40B4-BE49-F238E27FC236}">
              <a16:creationId xmlns:a16="http://schemas.microsoft.com/office/drawing/2014/main" id="{82C0AF72-694B-57A7-6DF1-DC934D0FCFBD}"/>
            </a:ext>
          </a:extLst>
        </xdr:cNvPr>
        <xdr:cNvSpPr txBox="1">
          <a:spLocks noChangeArrowheads="1"/>
        </xdr:cNvSpPr>
      </xdr:nvSpPr>
      <xdr:spPr bwMode="auto">
        <a:xfrm>
          <a:off x="3994150" y="17818100"/>
          <a:ext cx="1314450" cy="208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84</xdr:row>
      <xdr:rowOff>30327</xdr:rowOff>
    </xdr:from>
    <xdr:to>
      <xdr:col>5</xdr:col>
      <xdr:colOff>609600</xdr:colOff>
      <xdr:row>96</xdr:row>
      <xdr:rowOff>55727</xdr:rowOff>
    </xdr:to>
    <xdr:sp macro="" textlink="">
      <xdr:nvSpPr>
        <xdr:cNvPr id="376101" name="Text Box 293" hidden="1">
          <a:extLst>
            <a:ext uri="{FF2B5EF4-FFF2-40B4-BE49-F238E27FC236}">
              <a16:creationId xmlns:a16="http://schemas.microsoft.com/office/drawing/2014/main" id="{6B61E01E-2748-4B5C-90E0-9A03661D9B6B}"/>
            </a:ext>
          </a:extLst>
        </xdr:cNvPr>
        <xdr:cNvSpPr txBox="1">
          <a:spLocks noChangeArrowheads="1"/>
        </xdr:cNvSpPr>
      </xdr:nvSpPr>
      <xdr:spPr bwMode="auto">
        <a:xfrm>
          <a:off x="3994150" y="18002250"/>
          <a:ext cx="1314450" cy="224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106</xdr:row>
      <xdr:rowOff>163677</xdr:rowOff>
    </xdr:from>
    <xdr:to>
      <xdr:col>5</xdr:col>
      <xdr:colOff>609600</xdr:colOff>
      <xdr:row>116</xdr:row>
      <xdr:rowOff>163677</xdr:rowOff>
    </xdr:to>
    <xdr:sp macro="" textlink="">
      <xdr:nvSpPr>
        <xdr:cNvPr id="376100" name="Text Box 292" hidden="1">
          <a:extLst>
            <a:ext uri="{FF2B5EF4-FFF2-40B4-BE49-F238E27FC236}">
              <a16:creationId xmlns:a16="http://schemas.microsoft.com/office/drawing/2014/main" id="{058D17C4-6F33-3A1D-92BD-D0284BAC20A4}"/>
            </a:ext>
          </a:extLst>
        </xdr:cNvPr>
        <xdr:cNvSpPr txBox="1">
          <a:spLocks noChangeArrowheads="1"/>
        </xdr:cNvSpPr>
      </xdr:nvSpPr>
      <xdr:spPr bwMode="auto">
        <a:xfrm>
          <a:off x="3994150" y="22421850"/>
          <a:ext cx="1314450" cy="1892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108</xdr:row>
      <xdr:rowOff>30327</xdr:rowOff>
    </xdr:from>
    <xdr:to>
      <xdr:col>5</xdr:col>
      <xdr:colOff>609600</xdr:colOff>
      <xdr:row>115</xdr:row>
      <xdr:rowOff>2048</xdr:rowOff>
    </xdr:to>
    <xdr:sp macro="" textlink="">
      <xdr:nvSpPr>
        <xdr:cNvPr id="376099" name="Text Box 291" hidden="1">
          <a:extLst>
            <a:ext uri="{FF2B5EF4-FFF2-40B4-BE49-F238E27FC236}">
              <a16:creationId xmlns:a16="http://schemas.microsoft.com/office/drawing/2014/main" id="{F5E8E312-7AB8-D84F-415A-AD795C02686A}"/>
            </a:ext>
          </a:extLst>
        </xdr:cNvPr>
        <xdr:cNvSpPr txBox="1">
          <a:spLocks noChangeArrowheads="1"/>
        </xdr:cNvSpPr>
      </xdr:nvSpPr>
      <xdr:spPr bwMode="auto">
        <a:xfrm>
          <a:off x="3994150" y="22656800"/>
          <a:ext cx="1314450" cy="128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30327</xdr:rowOff>
    </xdr:from>
    <xdr:to>
      <xdr:col>5</xdr:col>
      <xdr:colOff>609600</xdr:colOff>
      <xdr:row>114</xdr:row>
      <xdr:rowOff>3070</xdr:rowOff>
    </xdr:to>
    <xdr:sp macro="" textlink="">
      <xdr:nvSpPr>
        <xdr:cNvPr id="376098" name="Text Box 290" hidden="1">
          <a:extLst>
            <a:ext uri="{FF2B5EF4-FFF2-40B4-BE49-F238E27FC236}">
              <a16:creationId xmlns:a16="http://schemas.microsoft.com/office/drawing/2014/main" id="{702A12AE-D532-0DED-E840-3D32BA6E2D20}"/>
            </a:ext>
          </a:extLst>
        </xdr:cNvPr>
        <xdr:cNvSpPr txBox="1">
          <a:spLocks noChangeArrowheads="1"/>
        </xdr:cNvSpPr>
      </xdr:nvSpPr>
      <xdr:spPr bwMode="auto">
        <a:xfrm>
          <a:off x="3994150" y="22840950"/>
          <a:ext cx="1314450" cy="933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1455</xdr:rowOff>
    </xdr:from>
    <xdr:to>
      <xdr:col>5</xdr:col>
      <xdr:colOff>609600</xdr:colOff>
      <xdr:row>114</xdr:row>
      <xdr:rowOff>63692</xdr:rowOff>
    </xdr:to>
    <xdr:sp macro="" textlink="">
      <xdr:nvSpPr>
        <xdr:cNvPr id="376097" name="Text Box 289" hidden="1">
          <a:extLst>
            <a:ext uri="{FF2B5EF4-FFF2-40B4-BE49-F238E27FC236}">
              <a16:creationId xmlns:a16="http://schemas.microsoft.com/office/drawing/2014/main" id="{4B34B8E3-B146-64B8-CF5A-CCBC5C657744}"/>
            </a:ext>
          </a:extLst>
        </xdr:cNvPr>
        <xdr:cNvSpPr txBox="1">
          <a:spLocks noChangeArrowheads="1"/>
        </xdr:cNvSpPr>
      </xdr:nvSpPr>
      <xdr:spPr bwMode="auto">
        <a:xfrm>
          <a:off x="3994150" y="22802850"/>
          <a:ext cx="1314450" cy="1047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132</xdr:row>
      <xdr:rowOff>106527</xdr:rowOff>
    </xdr:from>
    <xdr:to>
      <xdr:col>21</xdr:col>
      <xdr:colOff>438150</xdr:colOff>
      <xdr:row>136</xdr:row>
      <xdr:rowOff>125577</xdr:rowOff>
    </xdr:to>
    <xdr:sp macro="" textlink="">
      <xdr:nvSpPr>
        <xdr:cNvPr id="376096" name="Text Box 288" hidden="1">
          <a:extLst>
            <a:ext uri="{FF2B5EF4-FFF2-40B4-BE49-F238E27FC236}">
              <a16:creationId xmlns:a16="http://schemas.microsoft.com/office/drawing/2014/main" id="{5EE6D865-80E0-DF3B-5564-4DDAD61D3CC0}"/>
            </a:ext>
          </a:extLst>
        </xdr:cNvPr>
        <xdr:cNvSpPr txBox="1">
          <a:spLocks noChangeArrowheads="1"/>
        </xdr:cNvSpPr>
      </xdr:nvSpPr>
      <xdr:spPr bwMode="auto">
        <a:xfrm>
          <a:off x="17513300" y="27203400"/>
          <a:ext cx="13335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095" name="Text Box 287" hidden="1">
          <a:extLst>
            <a:ext uri="{FF2B5EF4-FFF2-40B4-BE49-F238E27FC236}">
              <a16:creationId xmlns:a16="http://schemas.microsoft.com/office/drawing/2014/main" id="{90720B37-F461-0EF5-CDBB-F8C8CB204853}"/>
            </a:ext>
          </a:extLst>
        </xdr:cNvPr>
        <xdr:cNvSpPr txBox="1">
          <a:spLocks noChangeArrowheads="1"/>
        </xdr:cNvSpPr>
      </xdr:nvSpPr>
      <xdr:spPr bwMode="auto">
        <a:xfrm>
          <a:off x="18332450" y="3556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094" name="Text Box 286" hidden="1">
          <a:extLst>
            <a:ext uri="{FF2B5EF4-FFF2-40B4-BE49-F238E27FC236}">
              <a16:creationId xmlns:a16="http://schemas.microsoft.com/office/drawing/2014/main" id="{FA28A4C1-A9A1-F2AF-9657-2377B5C607CE}"/>
            </a:ext>
          </a:extLst>
        </xdr:cNvPr>
        <xdr:cNvSpPr txBox="1">
          <a:spLocks noChangeArrowheads="1"/>
        </xdr:cNvSpPr>
      </xdr:nvSpPr>
      <xdr:spPr bwMode="auto">
        <a:xfrm>
          <a:off x="18332450" y="55626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136</xdr:row>
      <xdr:rowOff>125577</xdr:rowOff>
    </xdr:from>
    <xdr:to>
      <xdr:col>22</xdr:col>
      <xdr:colOff>609600</xdr:colOff>
      <xdr:row>140</xdr:row>
      <xdr:rowOff>106527</xdr:rowOff>
    </xdr:to>
    <xdr:sp macro="" textlink="">
      <xdr:nvSpPr>
        <xdr:cNvPr id="376093" name="Text Box 285" hidden="1">
          <a:extLst>
            <a:ext uri="{FF2B5EF4-FFF2-40B4-BE49-F238E27FC236}">
              <a16:creationId xmlns:a16="http://schemas.microsoft.com/office/drawing/2014/main" id="{5C9A502A-A46C-3507-7BE6-83961960A827}"/>
            </a:ext>
          </a:extLst>
        </xdr:cNvPr>
        <xdr:cNvSpPr txBox="1">
          <a:spLocks noChangeArrowheads="1"/>
        </xdr:cNvSpPr>
      </xdr:nvSpPr>
      <xdr:spPr bwMode="auto">
        <a:xfrm>
          <a:off x="18332450" y="279590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32</xdr:row>
      <xdr:rowOff>95250</xdr:rowOff>
    </xdr:from>
    <xdr:to>
      <xdr:col>11</xdr:col>
      <xdr:colOff>1409700</xdr:colOff>
      <xdr:row>37</xdr:row>
      <xdr:rowOff>38100</xdr:rowOff>
    </xdr:to>
    <xdr:sp macro="" textlink="">
      <xdr:nvSpPr>
        <xdr:cNvPr id="376092" name="Text Box 284" hidden="1">
          <a:extLst>
            <a:ext uri="{FF2B5EF4-FFF2-40B4-BE49-F238E27FC236}">
              <a16:creationId xmlns:a16="http://schemas.microsoft.com/office/drawing/2014/main" id="{ECD8A705-E576-69EC-0E97-B82FBF9632D7}"/>
            </a:ext>
          </a:extLst>
        </xdr:cNvPr>
        <xdr:cNvSpPr txBox="1">
          <a:spLocks noChangeArrowheads="1"/>
        </xdr:cNvSpPr>
      </xdr:nvSpPr>
      <xdr:spPr bwMode="auto">
        <a:xfrm>
          <a:off x="9359900" y="72199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091" name="Text Box 283" hidden="1">
          <a:extLst>
            <a:ext uri="{FF2B5EF4-FFF2-40B4-BE49-F238E27FC236}">
              <a16:creationId xmlns:a16="http://schemas.microsoft.com/office/drawing/2014/main" id="{DF12F305-C14A-7C97-A825-338CD5AAB480}"/>
            </a:ext>
          </a:extLst>
        </xdr:cNvPr>
        <xdr:cNvSpPr txBox="1">
          <a:spLocks noChangeArrowheads="1"/>
        </xdr:cNvSpPr>
      </xdr:nvSpPr>
      <xdr:spPr bwMode="auto">
        <a:xfrm>
          <a:off x="20027900" y="35560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090" name="Text Box 282" hidden="1">
          <a:extLst>
            <a:ext uri="{FF2B5EF4-FFF2-40B4-BE49-F238E27FC236}">
              <a16:creationId xmlns:a16="http://schemas.microsoft.com/office/drawing/2014/main" id="{DCAD4EEE-5B13-F9F2-6997-A8EC7DD770ED}"/>
            </a:ext>
          </a:extLst>
        </xdr:cNvPr>
        <xdr:cNvSpPr txBox="1">
          <a:spLocks noChangeArrowheads="1"/>
        </xdr:cNvSpPr>
      </xdr:nvSpPr>
      <xdr:spPr bwMode="auto">
        <a:xfrm>
          <a:off x="20027900" y="556260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136</xdr:row>
      <xdr:rowOff>125577</xdr:rowOff>
    </xdr:from>
    <xdr:to>
      <xdr:col>24</xdr:col>
      <xdr:colOff>647700</xdr:colOff>
      <xdr:row>141</xdr:row>
      <xdr:rowOff>30326</xdr:rowOff>
    </xdr:to>
    <xdr:sp macro="" textlink="">
      <xdr:nvSpPr>
        <xdr:cNvPr id="376089" name="Text Box 281" hidden="1">
          <a:extLst>
            <a:ext uri="{FF2B5EF4-FFF2-40B4-BE49-F238E27FC236}">
              <a16:creationId xmlns:a16="http://schemas.microsoft.com/office/drawing/2014/main" id="{43A7FAA0-9282-9967-B4AC-EE51F3592C15}"/>
            </a:ext>
          </a:extLst>
        </xdr:cNvPr>
        <xdr:cNvSpPr txBox="1">
          <a:spLocks noChangeArrowheads="1"/>
        </xdr:cNvSpPr>
      </xdr:nvSpPr>
      <xdr:spPr bwMode="auto">
        <a:xfrm>
          <a:off x="20027900" y="279590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133350</xdr:rowOff>
    </xdr:to>
    <xdr:sp macro="" textlink="">
      <xdr:nvSpPr>
        <xdr:cNvPr id="376088" name="Text Box 280" hidden="1">
          <a:extLst>
            <a:ext uri="{FF2B5EF4-FFF2-40B4-BE49-F238E27FC236}">
              <a16:creationId xmlns:a16="http://schemas.microsoft.com/office/drawing/2014/main" id="{D2F2A6C5-9461-3231-995A-2DA9A461ABD2}"/>
            </a:ext>
          </a:extLst>
        </xdr:cNvPr>
        <xdr:cNvSpPr txBox="1">
          <a:spLocks noChangeArrowheads="1"/>
        </xdr:cNvSpPr>
      </xdr:nvSpPr>
      <xdr:spPr bwMode="auto">
        <a:xfrm>
          <a:off x="20789900" y="3575050"/>
          <a:ext cx="13144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114300</xdr:rowOff>
    </xdr:from>
    <xdr:to>
      <xdr:col>25</xdr:col>
      <xdr:colOff>647700</xdr:colOff>
      <xdr:row>29</xdr:row>
      <xdr:rowOff>95250</xdr:rowOff>
    </xdr:to>
    <xdr:sp macro="" textlink="">
      <xdr:nvSpPr>
        <xdr:cNvPr id="376087" name="Text Box 279" hidden="1">
          <a:extLst>
            <a:ext uri="{FF2B5EF4-FFF2-40B4-BE49-F238E27FC236}">
              <a16:creationId xmlns:a16="http://schemas.microsoft.com/office/drawing/2014/main" id="{7BDAB598-C1FA-92A7-F125-A59DAC0261F8}"/>
            </a:ext>
          </a:extLst>
        </xdr:cNvPr>
        <xdr:cNvSpPr txBox="1">
          <a:spLocks noChangeArrowheads="1"/>
        </xdr:cNvSpPr>
      </xdr:nvSpPr>
      <xdr:spPr bwMode="auto">
        <a:xfrm>
          <a:off x="20789900" y="5581650"/>
          <a:ext cx="131445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136</xdr:row>
      <xdr:rowOff>144627</xdr:rowOff>
    </xdr:from>
    <xdr:to>
      <xdr:col>25</xdr:col>
      <xdr:colOff>647700</xdr:colOff>
      <xdr:row>141</xdr:row>
      <xdr:rowOff>1454</xdr:rowOff>
    </xdr:to>
    <xdr:sp macro="" textlink="">
      <xdr:nvSpPr>
        <xdr:cNvPr id="376086" name="Text Box 278" hidden="1">
          <a:extLst>
            <a:ext uri="{FF2B5EF4-FFF2-40B4-BE49-F238E27FC236}">
              <a16:creationId xmlns:a16="http://schemas.microsoft.com/office/drawing/2014/main" id="{466D23E9-74CE-847F-1873-A797BD3B0810}"/>
            </a:ext>
          </a:extLst>
        </xdr:cNvPr>
        <xdr:cNvSpPr txBox="1">
          <a:spLocks noChangeArrowheads="1"/>
        </xdr:cNvSpPr>
      </xdr:nvSpPr>
      <xdr:spPr bwMode="auto">
        <a:xfrm>
          <a:off x="20789900" y="279781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36</xdr:row>
      <xdr:rowOff>76200</xdr:rowOff>
    </xdr:from>
    <xdr:to>
      <xdr:col>11</xdr:col>
      <xdr:colOff>1504950</xdr:colOff>
      <xdr:row>40</xdr:row>
      <xdr:rowOff>114300</xdr:rowOff>
    </xdr:to>
    <xdr:sp macro="" textlink="">
      <xdr:nvSpPr>
        <xdr:cNvPr id="376119" name="Text Box 311" hidden="1">
          <a:extLst>
            <a:ext uri="{FF2B5EF4-FFF2-40B4-BE49-F238E27FC236}">
              <a16:creationId xmlns:a16="http://schemas.microsoft.com/office/drawing/2014/main" id="{8606B32F-07D8-ECBC-6489-C5912C1049BC}"/>
            </a:ext>
          </a:extLst>
        </xdr:cNvPr>
        <xdr:cNvSpPr txBox="1">
          <a:spLocks noChangeArrowheads="1"/>
        </xdr:cNvSpPr>
      </xdr:nvSpPr>
      <xdr:spPr bwMode="auto">
        <a:xfrm>
          <a:off x="9398000" y="7937500"/>
          <a:ext cx="13716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36</xdr:row>
      <xdr:rowOff>76200</xdr:rowOff>
    </xdr:from>
    <xdr:to>
      <xdr:col>13</xdr:col>
      <xdr:colOff>666750</xdr:colOff>
      <xdr:row>40</xdr:row>
      <xdr:rowOff>114300</xdr:rowOff>
    </xdr:to>
    <xdr:sp macro="" textlink="">
      <xdr:nvSpPr>
        <xdr:cNvPr id="376120" name="Text Box 312" hidden="1">
          <a:extLst>
            <a:ext uri="{FF2B5EF4-FFF2-40B4-BE49-F238E27FC236}">
              <a16:creationId xmlns:a16="http://schemas.microsoft.com/office/drawing/2014/main" id="{EC74BB19-DA55-45D9-D2C5-349F9DC1D2DD}"/>
            </a:ext>
          </a:extLst>
        </xdr:cNvPr>
        <xdr:cNvSpPr txBox="1">
          <a:spLocks noChangeArrowheads="1"/>
        </xdr:cNvSpPr>
      </xdr:nvSpPr>
      <xdr:spPr bwMode="auto">
        <a:xfrm>
          <a:off x="11125200" y="7937500"/>
          <a:ext cx="14033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155" name="Text Box 347" hidden="1">
          <a:extLst>
            <a:ext uri="{FF2B5EF4-FFF2-40B4-BE49-F238E27FC236}">
              <a16:creationId xmlns:a16="http://schemas.microsoft.com/office/drawing/2014/main" id="{289DAD83-88C3-D16D-813F-46005D698CBC}"/>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214</xdr:row>
      <xdr:rowOff>85068</xdr:rowOff>
    </xdr:from>
    <xdr:to>
      <xdr:col>5</xdr:col>
      <xdr:colOff>609600</xdr:colOff>
      <xdr:row>237</xdr:row>
      <xdr:rowOff>85068</xdr:rowOff>
    </xdr:to>
    <xdr:sp macro="" textlink="">
      <xdr:nvSpPr>
        <xdr:cNvPr id="376154" name="Text Box 346" hidden="1">
          <a:extLst>
            <a:ext uri="{FF2B5EF4-FFF2-40B4-BE49-F238E27FC236}">
              <a16:creationId xmlns:a16="http://schemas.microsoft.com/office/drawing/2014/main" id="{EA86264C-329E-062A-797A-92045A00A1E7}"/>
            </a:ext>
          </a:extLst>
        </xdr:cNvPr>
        <xdr:cNvSpPr txBox="1">
          <a:spLocks noChangeArrowheads="1"/>
        </xdr:cNvSpPr>
      </xdr:nvSpPr>
      <xdr:spPr bwMode="auto">
        <a:xfrm>
          <a:off x="3994150" y="423354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46968</xdr:rowOff>
    </xdr:from>
    <xdr:to>
      <xdr:col>5</xdr:col>
      <xdr:colOff>609600</xdr:colOff>
      <xdr:row>237</xdr:row>
      <xdr:rowOff>9775</xdr:rowOff>
    </xdr:to>
    <xdr:sp macro="" textlink="">
      <xdr:nvSpPr>
        <xdr:cNvPr id="376153" name="Text Box 345" hidden="1">
          <a:extLst>
            <a:ext uri="{FF2B5EF4-FFF2-40B4-BE49-F238E27FC236}">
              <a16:creationId xmlns:a16="http://schemas.microsoft.com/office/drawing/2014/main" id="{4F87CE42-9D49-DF6A-AE21-F81D68A3F54F}"/>
            </a:ext>
          </a:extLst>
        </xdr:cNvPr>
        <xdr:cNvSpPr txBox="1">
          <a:spLocks noChangeArrowheads="1"/>
        </xdr:cNvSpPr>
      </xdr:nvSpPr>
      <xdr:spPr bwMode="auto">
        <a:xfrm>
          <a:off x="3994150" y="42665650"/>
          <a:ext cx="1314450" cy="3816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46968</xdr:rowOff>
    </xdr:from>
    <xdr:to>
      <xdr:col>5</xdr:col>
      <xdr:colOff>609600</xdr:colOff>
      <xdr:row>238</xdr:row>
      <xdr:rowOff>85069</xdr:rowOff>
    </xdr:to>
    <xdr:sp macro="" textlink="">
      <xdr:nvSpPr>
        <xdr:cNvPr id="376152" name="Text Box 344" hidden="1">
          <a:extLst>
            <a:ext uri="{FF2B5EF4-FFF2-40B4-BE49-F238E27FC236}">
              <a16:creationId xmlns:a16="http://schemas.microsoft.com/office/drawing/2014/main" id="{8711E70E-4BDB-0AD0-303C-F333156F8EF1}"/>
            </a:ext>
          </a:extLst>
        </xdr:cNvPr>
        <xdr:cNvSpPr txBox="1">
          <a:spLocks noChangeArrowheads="1"/>
        </xdr:cNvSpPr>
      </xdr:nvSpPr>
      <xdr:spPr bwMode="auto">
        <a:xfrm>
          <a:off x="3994150" y="43218100"/>
          <a:ext cx="1314450" cy="353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46968</xdr:rowOff>
    </xdr:from>
    <xdr:to>
      <xdr:col>5</xdr:col>
      <xdr:colOff>609600</xdr:colOff>
      <xdr:row>226</xdr:row>
      <xdr:rowOff>9775</xdr:rowOff>
    </xdr:to>
    <xdr:sp macro="" textlink="">
      <xdr:nvSpPr>
        <xdr:cNvPr id="376151" name="Text Box 343" hidden="1">
          <a:extLst>
            <a:ext uri="{FF2B5EF4-FFF2-40B4-BE49-F238E27FC236}">
              <a16:creationId xmlns:a16="http://schemas.microsoft.com/office/drawing/2014/main" id="{CB700919-6B46-F690-9369-E3A10ED32518}"/>
            </a:ext>
          </a:extLst>
        </xdr:cNvPr>
        <xdr:cNvSpPr txBox="1">
          <a:spLocks noChangeArrowheads="1"/>
        </xdr:cNvSpPr>
      </xdr:nvSpPr>
      <xdr:spPr bwMode="auto">
        <a:xfrm>
          <a:off x="3994150" y="43402250"/>
          <a:ext cx="131445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161268</xdr:rowOff>
    </xdr:from>
    <xdr:to>
      <xdr:col>5</xdr:col>
      <xdr:colOff>609600</xdr:colOff>
      <xdr:row>203</xdr:row>
      <xdr:rowOff>9775</xdr:rowOff>
    </xdr:to>
    <xdr:sp macro="" textlink="">
      <xdr:nvSpPr>
        <xdr:cNvPr id="376150" name="Text Box 342" hidden="1">
          <a:extLst>
            <a:ext uri="{FF2B5EF4-FFF2-40B4-BE49-F238E27FC236}">
              <a16:creationId xmlns:a16="http://schemas.microsoft.com/office/drawing/2014/main" id="{B5DEF912-37FB-9FE9-FCD1-F1DD967926B5}"/>
            </a:ext>
          </a:extLst>
        </xdr:cNvPr>
        <xdr:cNvSpPr txBox="1">
          <a:spLocks noChangeArrowheads="1"/>
        </xdr:cNvSpPr>
      </xdr:nvSpPr>
      <xdr:spPr bwMode="auto">
        <a:xfrm>
          <a:off x="3994150" y="39096950"/>
          <a:ext cx="1314450" cy="1123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46968</xdr:rowOff>
    </xdr:from>
    <xdr:to>
      <xdr:col>5</xdr:col>
      <xdr:colOff>609600</xdr:colOff>
      <xdr:row>204</xdr:row>
      <xdr:rowOff>85068</xdr:rowOff>
    </xdr:to>
    <xdr:sp macro="" textlink="">
      <xdr:nvSpPr>
        <xdr:cNvPr id="376149" name="Text Box 341" hidden="1">
          <a:extLst>
            <a:ext uri="{FF2B5EF4-FFF2-40B4-BE49-F238E27FC236}">
              <a16:creationId xmlns:a16="http://schemas.microsoft.com/office/drawing/2014/main" id="{857CCBE7-5C5F-4A20-A627-89F0D5C12545}"/>
            </a:ext>
          </a:extLst>
        </xdr:cNvPr>
        <xdr:cNvSpPr txBox="1">
          <a:spLocks noChangeArrowheads="1"/>
        </xdr:cNvSpPr>
      </xdr:nvSpPr>
      <xdr:spPr bwMode="auto">
        <a:xfrm>
          <a:off x="3994150" y="39535100"/>
          <a:ext cx="1314450" cy="95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46968</xdr:rowOff>
    </xdr:from>
    <xdr:to>
      <xdr:col>5</xdr:col>
      <xdr:colOff>609600</xdr:colOff>
      <xdr:row>205</xdr:row>
      <xdr:rowOff>85068</xdr:rowOff>
    </xdr:to>
    <xdr:sp macro="" textlink="">
      <xdr:nvSpPr>
        <xdr:cNvPr id="376148" name="Text Box 340" hidden="1">
          <a:extLst>
            <a:ext uri="{FF2B5EF4-FFF2-40B4-BE49-F238E27FC236}">
              <a16:creationId xmlns:a16="http://schemas.microsoft.com/office/drawing/2014/main" id="{DA343549-D4F0-750C-546F-9CD05C97779A}"/>
            </a:ext>
          </a:extLst>
        </xdr:cNvPr>
        <xdr:cNvSpPr txBox="1">
          <a:spLocks noChangeArrowheads="1"/>
        </xdr:cNvSpPr>
      </xdr:nvSpPr>
      <xdr:spPr bwMode="auto">
        <a:xfrm>
          <a:off x="3994150" y="399034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46968</xdr:rowOff>
    </xdr:from>
    <xdr:to>
      <xdr:col>5</xdr:col>
      <xdr:colOff>609600</xdr:colOff>
      <xdr:row>212</xdr:row>
      <xdr:rowOff>85068</xdr:rowOff>
    </xdr:to>
    <xdr:sp macro="" textlink="">
      <xdr:nvSpPr>
        <xdr:cNvPr id="376147" name="Text Box 339" hidden="1">
          <a:extLst>
            <a:ext uri="{FF2B5EF4-FFF2-40B4-BE49-F238E27FC236}">
              <a16:creationId xmlns:a16="http://schemas.microsoft.com/office/drawing/2014/main" id="{F8FC3B03-315D-9BEF-5509-DC95AE0EA62E}"/>
            </a:ext>
          </a:extLst>
        </xdr:cNvPr>
        <xdr:cNvSpPr txBox="1">
          <a:spLocks noChangeArrowheads="1"/>
        </xdr:cNvSpPr>
      </xdr:nvSpPr>
      <xdr:spPr bwMode="auto">
        <a:xfrm>
          <a:off x="3994150" y="40271700"/>
          <a:ext cx="1314450" cy="169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45051</xdr:rowOff>
    </xdr:from>
    <xdr:to>
      <xdr:col>5</xdr:col>
      <xdr:colOff>609600</xdr:colOff>
      <xdr:row>62</xdr:row>
      <xdr:rowOff>45051</xdr:rowOff>
    </xdr:to>
    <xdr:sp macro="" textlink="">
      <xdr:nvSpPr>
        <xdr:cNvPr id="376146" name="Text Box 338" hidden="1">
          <a:extLst>
            <a:ext uri="{FF2B5EF4-FFF2-40B4-BE49-F238E27FC236}">
              <a16:creationId xmlns:a16="http://schemas.microsoft.com/office/drawing/2014/main" id="{A7970612-7607-96F2-BA84-75E814710C9D}"/>
            </a:ext>
          </a:extLst>
        </xdr:cNvPr>
        <xdr:cNvSpPr txBox="1">
          <a:spLocks noChangeArrowheads="1"/>
        </xdr:cNvSpPr>
      </xdr:nvSpPr>
      <xdr:spPr bwMode="auto">
        <a:xfrm>
          <a:off x="3994150" y="134556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63</xdr:row>
      <xdr:rowOff>170848</xdr:rowOff>
    </xdr:from>
    <xdr:to>
      <xdr:col>5</xdr:col>
      <xdr:colOff>628650</xdr:colOff>
      <xdr:row>83</xdr:row>
      <xdr:rowOff>170027</xdr:rowOff>
    </xdr:to>
    <xdr:sp macro="" textlink="">
      <xdr:nvSpPr>
        <xdr:cNvPr id="376145" name="Text Box 337" hidden="1">
          <a:extLst>
            <a:ext uri="{FF2B5EF4-FFF2-40B4-BE49-F238E27FC236}">
              <a16:creationId xmlns:a16="http://schemas.microsoft.com/office/drawing/2014/main" id="{097E716D-1AE4-EF15-A1AF-9E61E66148E7}"/>
            </a:ext>
          </a:extLst>
        </xdr:cNvPr>
        <xdr:cNvSpPr txBox="1">
          <a:spLocks noChangeArrowheads="1"/>
        </xdr:cNvSpPr>
      </xdr:nvSpPr>
      <xdr:spPr bwMode="auto">
        <a:xfrm>
          <a:off x="4013200" y="13785850"/>
          <a:ext cx="1314450" cy="4165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45051</xdr:rowOff>
    </xdr:from>
    <xdr:to>
      <xdr:col>5</xdr:col>
      <xdr:colOff>609600</xdr:colOff>
      <xdr:row>82</xdr:row>
      <xdr:rowOff>87476</xdr:rowOff>
    </xdr:to>
    <xdr:sp macro="" textlink="">
      <xdr:nvSpPr>
        <xdr:cNvPr id="376144" name="Text Box 336" hidden="1">
          <a:extLst>
            <a:ext uri="{FF2B5EF4-FFF2-40B4-BE49-F238E27FC236}">
              <a16:creationId xmlns:a16="http://schemas.microsoft.com/office/drawing/2014/main" id="{CE8CE87D-DC62-F49B-6783-97D161EB42CA}"/>
            </a:ext>
          </a:extLst>
        </xdr:cNvPr>
        <xdr:cNvSpPr txBox="1">
          <a:spLocks noChangeArrowheads="1"/>
        </xdr:cNvSpPr>
      </xdr:nvSpPr>
      <xdr:spPr bwMode="auto">
        <a:xfrm>
          <a:off x="3994150" y="134556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64101</xdr:rowOff>
    </xdr:from>
    <xdr:to>
      <xdr:col>5</xdr:col>
      <xdr:colOff>609600</xdr:colOff>
      <xdr:row>82</xdr:row>
      <xdr:rowOff>125576</xdr:rowOff>
    </xdr:to>
    <xdr:sp macro="" textlink="">
      <xdr:nvSpPr>
        <xdr:cNvPr id="376143" name="Text Box 335" hidden="1">
          <a:extLst>
            <a:ext uri="{FF2B5EF4-FFF2-40B4-BE49-F238E27FC236}">
              <a16:creationId xmlns:a16="http://schemas.microsoft.com/office/drawing/2014/main" id="{F60890AF-2B37-369B-693C-DB2B6035E27F}"/>
            </a:ext>
          </a:extLst>
        </xdr:cNvPr>
        <xdr:cNvSpPr txBox="1">
          <a:spLocks noChangeArrowheads="1"/>
        </xdr:cNvSpPr>
      </xdr:nvSpPr>
      <xdr:spPr bwMode="auto">
        <a:xfrm>
          <a:off x="3994150" y="13474700"/>
          <a:ext cx="1314450" cy="4254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77980</xdr:rowOff>
    </xdr:from>
    <xdr:to>
      <xdr:col>5</xdr:col>
      <xdr:colOff>609600</xdr:colOff>
      <xdr:row>86</xdr:row>
      <xdr:rowOff>11277</xdr:rowOff>
    </xdr:to>
    <xdr:sp macro="" textlink="">
      <xdr:nvSpPr>
        <xdr:cNvPr id="376142" name="Text Box 334" hidden="1">
          <a:extLst>
            <a:ext uri="{FF2B5EF4-FFF2-40B4-BE49-F238E27FC236}">
              <a16:creationId xmlns:a16="http://schemas.microsoft.com/office/drawing/2014/main" id="{D63059A1-FEE7-CBFD-C252-08B3D6316EA4}"/>
            </a:ext>
          </a:extLst>
        </xdr:cNvPr>
        <xdr:cNvSpPr txBox="1">
          <a:spLocks noChangeArrowheads="1"/>
        </xdr:cNvSpPr>
      </xdr:nvSpPr>
      <xdr:spPr bwMode="auto">
        <a:xfrm>
          <a:off x="3994150" y="14668500"/>
          <a:ext cx="1314450" cy="368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81</xdr:row>
      <xdr:rowOff>163677</xdr:rowOff>
    </xdr:from>
    <xdr:to>
      <xdr:col>5</xdr:col>
      <xdr:colOff>609600</xdr:colOff>
      <xdr:row>95</xdr:row>
      <xdr:rowOff>17626</xdr:rowOff>
    </xdr:to>
    <xdr:sp macro="" textlink="">
      <xdr:nvSpPr>
        <xdr:cNvPr id="376141" name="Text Box 333" hidden="1">
          <a:extLst>
            <a:ext uri="{FF2B5EF4-FFF2-40B4-BE49-F238E27FC236}">
              <a16:creationId xmlns:a16="http://schemas.microsoft.com/office/drawing/2014/main" id="{0BB78F55-C34F-39E7-25A8-2A89A60BA80B}"/>
            </a:ext>
          </a:extLst>
        </xdr:cNvPr>
        <xdr:cNvSpPr txBox="1">
          <a:spLocks noChangeArrowheads="1"/>
        </xdr:cNvSpPr>
      </xdr:nvSpPr>
      <xdr:spPr bwMode="auto">
        <a:xfrm>
          <a:off x="3994150" y="17583150"/>
          <a:ext cx="1314450" cy="2444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82</xdr:row>
      <xdr:rowOff>87476</xdr:rowOff>
    </xdr:from>
    <xdr:to>
      <xdr:col>5</xdr:col>
      <xdr:colOff>609600</xdr:colOff>
      <xdr:row>94</xdr:row>
      <xdr:rowOff>1752</xdr:rowOff>
    </xdr:to>
    <xdr:sp macro="" textlink="">
      <xdr:nvSpPr>
        <xdr:cNvPr id="376140" name="Text Box 332" hidden="1">
          <a:extLst>
            <a:ext uri="{FF2B5EF4-FFF2-40B4-BE49-F238E27FC236}">
              <a16:creationId xmlns:a16="http://schemas.microsoft.com/office/drawing/2014/main" id="{8BDCF42B-E7B7-DC12-43EA-392156CC4FB3}"/>
            </a:ext>
          </a:extLst>
        </xdr:cNvPr>
        <xdr:cNvSpPr txBox="1">
          <a:spLocks noChangeArrowheads="1"/>
        </xdr:cNvSpPr>
      </xdr:nvSpPr>
      <xdr:spPr bwMode="auto">
        <a:xfrm>
          <a:off x="3994150" y="17691100"/>
          <a:ext cx="1314450" cy="213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83</xdr:row>
      <xdr:rowOff>36677</xdr:rowOff>
    </xdr:from>
    <xdr:to>
      <xdr:col>5</xdr:col>
      <xdr:colOff>609600</xdr:colOff>
      <xdr:row>94</xdr:row>
      <xdr:rowOff>87477</xdr:rowOff>
    </xdr:to>
    <xdr:sp macro="" textlink="">
      <xdr:nvSpPr>
        <xdr:cNvPr id="376139" name="Text Box 331" hidden="1">
          <a:extLst>
            <a:ext uri="{FF2B5EF4-FFF2-40B4-BE49-F238E27FC236}">
              <a16:creationId xmlns:a16="http://schemas.microsoft.com/office/drawing/2014/main" id="{C2925C56-2A77-2023-44D7-81023C70A08F}"/>
            </a:ext>
          </a:extLst>
        </xdr:cNvPr>
        <xdr:cNvSpPr txBox="1">
          <a:spLocks noChangeArrowheads="1"/>
        </xdr:cNvSpPr>
      </xdr:nvSpPr>
      <xdr:spPr bwMode="auto">
        <a:xfrm>
          <a:off x="3994150" y="17818100"/>
          <a:ext cx="1314450" cy="208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84</xdr:row>
      <xdr:rowOff>30327</xdr:rowOff>
    </xdr:from>
    <xdr:to>
      <xdr:col>5</xdr:col>
      <xdr:colOff>609600</xdr:colOff>
      <xdr:row>96</xdr:row>
      <xdr:rowOff>55727</xdr:rowOff>
    </xdr:to>
    <xdr:sp macro="" textlink="">
      <xdr:nvSpPr>
        <xdr:cNvPr id="376138" name="Text Box 330" hidden="1">
          <a:extLst>
            <a:ext uri="{FF2B5EF4-FFF2-40B4-BE49-F238E27FC236}">
              <a16:creationId xmlns:a16="http://schemas.microsoft.com/office/drawing/2014/main" id="{853E206F-F223-E8C4-44C2-143D32DC51E4}"/>
            </a:ext>
          </a:extLst>
        </xdr:cNvPr>
        <xdr:cNvSpPr txBox="1">
          <a:spLocks noChangeArrowheads="1"/>
        </xdr:cNvSpPr>
      </xdr:nvSpPr>
      <xdr:spPr bwMode="auto">
        <a:xfrm>
          <a:off x="3994150" y="18002250"/>
          <a:ext cx="1314450" cy="224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106</xdr:row>
      <xdr:rowOff>163677</xdr:rowOff>
    </xdr:from>
    <xdr:to>
      <xdr:col>5</xdr:col>
      <xdr:colOff>609600</xdr:colOff>
      <xdr:row>116</xdr:row>
      <xdr:rowOff>163677</xdr:rowOff>
    </xdr:to>
    <xdr:sp macro="" textlink="">
      <xdr:nvSpPr>
        <xdr:cNvPr id="376137" name="Text Box 329" hidden="1">
          <a:extLst>
            <a:ext uri="{FF2B5EF4-FFF2-40B4-BE49-F238E27FC236}">
              <a16:creationId xmlns:a16="http://schemas.microsoft.com/office/drawing/2014/main" id="{2553C463-94E7-B891-96D4-DD9208ECF91A}"/>
            </a:ext>
          </a:extLst>
        </xdr:cNvPr>
        <xdr:cNvSpPr txBox="1">
          <a:spLocks noChangeArrowheads="1"/>
        </xdr:cNvSpPr>
      </xdr:nvSpPr>
      <xdr:spPr bwMode="auto">
        <a:xfrm>
          <a:off x="3994150" y="22421850"/>
          <a:ext cx="1314450" cy="1892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108</xdr:row>
      <xdr:rowOff>30327</xdr:rowOff>
    </xdr:from>
    <xdr:to>
      <xdr:col>5</xdr:col>
      <xdr:colOff>609600</xdr:colOff>
      <xdr:row>115</xdr:row>
      <xdr:rowOff>2048</xdr:rowOff>
    </xdr:to>
    <xdr:sp macro="" textlink="">
      <xdr:nvSpPr>
        <xdr:cNvPr id="376136" name="Text Box 328" hidden="1">
          <a:extLst>
            <a:ext uri="{FF2B5EF4-FFF2-40B4-BE49-F238E27FC236}">
              <a16:creationId xmlns:a16="http://schemas.microsoft.com/office/drawing/2014/main" id="{1113C332-F172-5A03-E012-4516703BBC62}"/>
            </a:ext>
          </a:extLst>
        </xdr:cNvPr>
        <xdr:cNvSpPr txBox="1">
          <a:spLocks noChangeArrowheads="1"/>
        </xdr:cNvSpPr>
      </xdr:nvSpPr>
      <xdr:spPr bwMode="auto">
        <a:xfrm>
          <a:off x="3994150" y="22656800"/>
          <a:ext cx="1314450" cy="128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30327</xdr:rowOff>
    </xdr:from>
    <xdr:to>
      <xdr:col>5</xdr:col>
      <xdr:colOff>609600</xdr:colOff>
      <xdr:row>114</xdr:row>
      <xdr:rowOff>3070</xdr:rowOff>
    </xdr:to>
    <xdr:sp macro="" textlink="">
      <xdr:nvSpPr>
        <xdr:cNvPr id="376135" name="Text Box 327" hidden="1">
          <a:extLst>
            <a:ext uri="{FF2B5EF4-FFF2-40B4-BE49-F238E27FC236}">
              <a16:creationId xmlns:a16="http://schemas.microsoft.com/office/drawing/2014/main" id="{70462800-9A40-1E45-13DA-56D97438C4D9}"/>
            </a:ext>
          </a:extLst>
        </xdr:cNvPr>
        <xdr:cNvSpPr txBox="1">
          <a:spLocks noChangeArrowheads="1"/>
        </xdr:cNvSpPr>
      </xdr:nvSpPr>
      <xdr:spPr bwMode="auto">
        <a:xfrm>
          <a:off x="3994150" y="22840950"/>
          <a:ext cx="1314450" cy="933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1455</xdr:rowOff>
    </xdr:from>
    <xdr:to>
      <xdr:col>5</xdr:col>
      <xdr:colOff>609600</xdr:colOff>
      <xdr:row>114</xdr:row>
      <xdr:rowOff>63692</xdr:rowOff>
    </xdr:to>
    <xdr:sp macro="" textlink="">
      <xdr:nvSpPr>
        <xdr:cNvPr id="376134" name="Text Box 326" hidden="1">
          <a:extLst>
            <a:ext uri="{FF2B5EF4-FFF2-40B4-BE49-F238E27FC236}">
              <a16:creationId xmlns:a16="http://schemas.microsoft.com/office/drawing/2014/main" id="{91AF69DE-95DE-E96C-8096-5CF38A7D9EB2}"/>
            </a:ext>
          </a:extLst>
        </xdr:cNvPr>
        <xdr:cNvSpPr txBox="1">
          <a:spLocks noChangeArrowheads="1"/>
        </xdr:cNvSpPr>
      </xdr:nvSpPr>
      <xdr:spPr bwMode="auto">
        <a:xfrm>
          <a:off x="3994150" y="22802850"/>
          <a:ext cx="1314450" cy="1047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132</xdr:row>
      <xdr:rowOff>106527</xdr:rowOff>
    </xdr:from>
    <xdr:to>
      <xdr:col>21</xdr:col>
      <xdr:colOff>438150</xdr:colOff>
      <xdr:row>136</xdr:row>
      <xdr:rowOff>125577</xdr:rowOff>
    </xdr:to>
    <xdr:sp macro="" textlink="">
      <xdr:nvSpPr>
        <xdr:cNvPr id="376133" name="Text Box 325" hidden="1">
          <a:extLst>
            <a:ext uri="{FF2B5EF4-FFF2-40B4-BE49-F238E27FC236}">
              <a16:creationId xmlns:a16="http://schemas.microsoft.com/office/drawing/2014/main" id="{4AFEF2AA-B2E3-3E79-EEB1-F4163202E92C}"/>
            </a:ext>
          </a:extLst>
        </xdr:cNvPr>
        <xdr:cNvSpPr txBox="1">
          <a:spLocks noChangeArrowheads="1"/>
        </xdr:cNvSpPr>
      </xdr:nvSpPr>
      <xdr:spPr bwMode="auto">
        <a:xfrm>
          <a:off x="17513300" y="27203400"/>
          <a:ext cx="13335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132" name="Text Box 324" hidden="1">
          <a:extLst>
            <a:ext uri="{FF2B5EF4-FFF2-40B4-BE49-F238E27FC236}">
              <a16:creationId xmlns:a16="http://schemas.microsoft.com/office/drawing/2014/main" id="{329C3DF2-548C-E8E3-16EA-82E4A4AA90CC}"/>
            </a:ext>
          </a:extLst>
        </xdr:cNvPr>
        <xdr:cNvSpPr txBox="1">
          <a:spLocks noChangeArrowheads="1"/>
        </xdr:cNvSpPr>
      </xdr:nvSpPr>
      <xdr:spPr bwMode="auto">
        <a:xfrm>
          <a:off x="18332450" y="3556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131" name="Text Box 323" hidden="1">
          <a:extLst>
            <a:ext uri="{FF2B5EF4-FFF2-40B4-BE49-F238E27FC236}">
              <a16:creationId xmlns:a16="http://schemas.microsoft.com/office/drawing/2014/main" id="{74FE3474-95EF-5087-720C-B65903EBE5E9}"/>
            </a:ext>
          </a:extLst>
        </xdr:cNvPr>
        <xdr:cNvSpPr txBox="1">
          <a:spLocks noChangeArrowheads="1"/>
        </xdr:cNvSpPr>
      </xdr:nvSpPr>
      <xdr:spPr bwMode="auto">
        <a:xfrm>
          <a:off x="18332450" y="55626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136</xdr:row>
      <xdr:rowOff>125577</xdr:rowOff>
    </xdr:from>
    <xdr:to>
      <xdr:col>22</xdr:col>
      <xdr:colOff>609600</xdr:colOff>
      <xdr:row>140</xdr:row>
      <xdr:rowOff>106527</xdr:rowOff>
    </xdr:to>
    <xdr:sp macro="" textlink="">
      <xdr:nvSpPr>
        <xdr:cNvPr id="376130" name="Text Box 322" hidden="1">
          <a:extLst>
            <a:ext uri="{FF2B5EF4-FFF2-40B4-BE49-F238E27FC236}">
              <a16:creationId xmlns:a16="http://schemas.microsoft.com/office/drawing/2014/main" id="{6ACABC78-B79E-2AE9-B334-332B373FBF7F}"/>
            </a:ext>
          </a:extLst>
        </xdr:cNvPr>
        <xdr:cNvSpPr txBox="1">
          <a:spLocks noChangeArrowheads="1"/>
        </xdr:cNvSpPr>
      </xdr:nvSpPr>
      <xdr:spPr bwMode="auto">
        <a:xfrm>
          <a:off x="18332450" y="279590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32</xdr:row>
      <xdr:rowOff>95250</xdr:rowOff>
    </xdr:from>
    <xdr:to>
      <xdr:col>11</xdr:col>
      <xdr:colOff>1409700</xdr:colOff>
      <xdr:row>37</xdr:row>
      <xdr:rowOff>38100</xdr:rowOff>
    </xdr:to>
    <xdr:sp macro="" textlink="">
      <xdr:nvSpPr>
        <xdr:cNvPr id="376129" name="Text Box 321" hidden="1">
          <a:extLst>
            <a:ext uri="{FF2B5EF4-FFF2-40B4-BE49-F238E27FC236}">
              <a16:creationId xmlns:a16="http://schemas.microsoft.com/office/drawing/2014/main" id="{8C73C23C-ED62-90AB-84D1-98128F634BCD}"/>
            </a:ext>
          </a:extLst>
        </xdr:cNvPr>
        <xdr:cNvSpPr txBox="1">
          <a:spLocks noChangeArrowheads="1"/>
        </xdr:cNvSpPr>
      </xdr:nvSpPr>
      <xdr:spPr bwMode="auto">
        <a:xfrm>
          <a:off x="9359900" y="72199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128" name="Text Box 320" hidden="1">
          <a:extLst>
            <a:ext uri="{FF2B5EF4-FFF2-40B4-BE49-F238E27FC236}">
              <a16:creationId xmlns:a16="http://schemas.microsoft.com/office/drawing/2014/main" id="{D229D49E-5632-80D7-8D26-B2BD9CE8F7D5}"/>
            </a:ext>
          </a:extLst>
        </xdr:cNvPr>
        <xdr:cNvSpPr txBox="1">
          <a:spLocks noChangeArrowheads="1"/>
        </xdr:cNvSpPr>
      </xdr:nvSpPr>
      <xdr:spPr bwMode="auto">
        <a:xfrm>
          <a:off x="20027900" y="35560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127" name="Text Box 319" hidden="1">
          <a:extLst>
            <a:ext uri="{FF2B5EF4-FFF2-40B4-BE49-F238E27FC236}">
              <a16:creationId xmlns:a16="http://schemas.microsoft.com/office/drawing/2014/main" id="{619C35D9-C66E-188F-1A6E-13DE9612F65F}"/>
            </a:ext>
          </a:extLst>
        </xdr:cNvPr>
        <xdr:cNvSpPr txBox="1">
          <a:spLocks noChangeArrowheads="1"/>
        </xdr:cNvSpPr>
      </xdr:nvSpPr>
      <xdr:spPr bwMode="auto">
        <a:xfrm>
          <a:off x="20027900" y="556260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136</xdr:row>
      <xdr:rowOff>125577</xdr:rowOff>
    </xdr:from>
    <xdr:to>
      <xdr:col>24</xdr:col>
      <xdr:colOff>647700</xdr:colOff>
      <xdr:row>141</xdr:row>
      <xdr:rowOff>30326</xdr:rowOff>
    </xdr:to>
    <xdr:sp macro="" textlink="">
      <xdr:nvSpPr>
        <xdr:cNvPr id="376126" name="Text Box 318" hidden="1">
          <a:extLst>
            <a:ext uri="{FF2B5EF4-FFF2-40B4-BE49-F238E27FC236}">
              <a16:creationId xmlns:a16="http://schemas.microsoft.com/office/drawing/2014/main" id="{209A7F8D-7F10-DE97-8E78-DA7F145AC844}"/>
            </a:ext>
          </a:extLst>
        </xdr:cNvPr>
        <xdr:cNvSpPr txBox="1">
          <a:spLocks noChangeArrowheads="1"/>
        </xdr:cNvSpPr>
      </xdr:nvSpPr>
      <xdr:spPr bwMode="auto">
        <a:xfrm>
          <a:off x="20027900" y="279590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133350</xdr:rowOff>
    </xdr:to>
    <xdr:sp macro="" textlink="">
      <xdr:nvSpPr>
        <xdr:cNvPr id="376125" name="Text Box 317" hidden="1">
          <a:extLst>
            <a:ext uri="{FF2B5EF4-FFF2-40B4-BE49-F238E27FC236}">
              <a16:creationId xmlns:a16="http://schemas.microsoft.com/office/drawing/2014/main" id="{9D4D595F-9BC5-AE9C-7473-4A096B8ED622}"/>
            </a:ext>
          </a:extLst>
        </xdr:cNvPr>
        <xdr:cNvSpPr txBox="1">
          <a:spLocks noChangeArrowheads="1"/>
        </xdr:cNvSpPr>
      </xdr:nvSpPr>
      <xdr:spPr bwMode="auto">
        <a:xfrm>
          <a:off x="20789900" y="3575050"/>
          <a:ext cx="13144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114300</xdr:rowOff>
    </xdr:from>
    <xdr:to>
      <xdr:col>25</xdr:col>
      <xdr:colOff>647700</xdr:colOff>
      <xdr:row>29</xdr:row>
      <xdr:rowOff>95250</xdr:rowOff>
    </xdr:to>
    <xdr:sp macro="" textlink="">
      <xdr:nvSpPr>
        <xdr:cNvPr id="376124" name="Text Box 316" hidden="1">
          <a:extLst>
            <a:ext uri="{FF2B5EF4-FFF2-40B4-BE49-F238E27FC236}">
              <a16:creationId xmlns:a16="http://schemas.microsoft.com/office/drawing/2014/main" id="{7F6271C5-6F52-4FB0-C311-0FC23F4E7495}"/>
            </a:ext>
          </a:extLst>
        </xdr:cNvPr>
        <xdr:cNvSpPr txBox="1">
          <a:spLocks noChangeArrowheads="1"/>
        </xdr:cNvSpPr>
      </xdr:nvSpPr>
      <xdr:spPr bwMode="auto">
        <a:xfrm>
          <a:off x="20789900" y="5581650"/>
          <a:ext cx="131445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136</xdr:row>
      <xdr:rowOff>144627</xdr:rowOff>
    </xdr:from>
    <xdr:to>
      <xdr:col>25</xdr:col>
      <xdr:colOff>647700</xdr:colOff>
      <xdr:row>141</xdr:row>
      <xdr:rowOff>1454</xdr:rowOff>
    </xdr:to>
    <xdr:sp macro="" textlink="">
      <xdr:nvSpPr>
        <xdr:cNvPr id="376123" name="Text Box 315" hidden="1">
          <a:extLst>
            <a:ext uri="{FF2B5EF4-FFF2-40B4-BE49-F238E27FC236}">
              <a16:creationId xmlns:a16="http://schemas.microsoft.com/office/drawing/2014/main" id="{645AC416-88E0-22E4-CE89-714D04D6D672}"/>
            </a:ext>
          </a:extLst>
        </xdr:cNvPr>
        <xdr:cNvSpPr txBox="1">
          <a:spLocks noChangeArrowheads="1"/>
        </xdr:cNvSpPr>
      </xdr:nvSpPr>
      <xdr:spPr bwMode="auto">
        <a:xfrm>
          <a:off x="20789900" y="279781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36</xdr:row>
      <xdr:rowOff>76200</xdr:rowOff>
    </xdr:from>
    <xdr:to>
      <xdr:col>11</xdr:col>
      <xdr:colOff>1504950</xdr:colOff>
      <xdr:row>40</xdr:row>
      <xdr:rowOff>114300</xdr:rowOff>
    </xdr:to>
    <xdr:sp macro="" textlink="">
      <xdr:nvSpPr>
        <xdr:cNvPr id="376122" name="Text Box 314" hidden="1">
          <a:extLst>
            <a:ext uri="{FF2B5EF4-FFF2-40B4-BE49-F238E27FC236}">
              <a16:creationId xmlns:a16="http://schemas.microsoft.com/office/drawing/2014/main" id="{74AD9851-4DB9-5EA4-069C-21740ACCA481}"/>
            </a:ext>
          </a:extLst>
        </xdr:cNvPr>
        <xdr:cNvSpPr txBox="1">
          <a:spLocks noChangeArrowheads="1"/>
        </xdr:cNvSpPr>
      </xdr:nvSpPr>
      <xdr:spPr bwMode="auto">
        <a:xfrm>
          <a:off x="9398000" y="7937500"/>
          <a:ext cx="13716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36</xdr:row>
      <xdr:rowOff>76200</xdr:rowOff>
    </xdr:from>
    <xdr:to>
      <xdr:col>13</xdr:col>
      <xdr:colOff>666750</xdr:colOff>
      <xdr:row>40</xdr:row>
      <xdr:rowOff>114300</xdr:rowOff>
    </xdr:to>
    <xdr:sp macro="" textlink="">
      <xdr:nvSpPr>
        <xdr:cNvPr id="376121" name="Text Box 313" hidden="1">
          <a:extLst>
            <a:ext uri="{FF2B5EF4-FFF2-40B4-BE49-F238E27FC236}">
              <a16:creationId xmlns:a16="http://schemas.microsoft.com/office/drawing/2014/main" id="{6992A4B7-0E60-0828-FC29-A049DBDD5C9A}"/>
            </a:ext>
          </a:extLst>
        </xdr:cNvPr>
        <xdr:cNvSpPr txBox="1">
          <a:spLocks noChangeArrowheads="1"/>
        </xdr:cNvSpPr>
      </xdr:nvSpPr>
      <xdr:spPr bwMode="auto">
        <a:xfrm>
          <a:off x="11125200" y="7937500"/>
          <a:ext cx="14033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190" name="Text Box 382" hidden="1">
          <a:extLst>
            <a:ext uri="{FF2B5EF4-FFF2-40B4-BE49-F238E27FC236}">
              <a16:creationId xmlns:a16="http://schemas.microsoft.com/office/drawing/2014/main" id="{478B04D7-86F1-7A9A-4D71-4BDF0E3AE560}"/>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214</xdr:row>
      <xdr:rowOff>85068</xdr:rowOff>
    </xdr:from>
    <xdr:to>
      <xdr:col>5</xdr:col>
      <xdr:colOff>609600</xdr:colOff>
      <xdr:row>237</xdr:row>
      <xdr:rowOff>85068</xdr:rowOff>
    </xdr:to>
    <xdr:sp macro="" textlink="">
      <xdr:nvSpPr>
        <xdr:cNvPr id="376189" name="Text Box 381" hidden="1">
          <a:extLst>
            <a:ext uri="{FF2B5EF4-FFF2-40B4-BE49-F238E27FC236}">
              <a16:creationId xmlns:a16="http://schemas.microsoft.com/office/drawing/2014/main" id="{F0BE34C0-66CB-C692-499B-A51CCBD06CA5}"/>
            </a:ext>
          </a:extLst>
        </xdr:cNvPr>
        <xdr:cNvSpPr txBox="1">
          <a:spLocks noChangeArrowheads="1"/>
        </xdr:cNvSpPr>
      </xdr:nvSpPr>
      <xdr:spPr bwMode="auto">
        <a:xfrm>
          <a:off x="3994150" y="423354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46968</xdr:rowOff>
    </xdr:from>
    <xdr:to>
      <xdr:col>5</xdr:col>
      <xdr:colOff>609600</xdr:colOff>
      <xdr:row>237</xdr:row>
      <xdr:rowOff>9775</xdr:rowOff>
    </xdr:to>
    <xdr:sp macro="" textlink="">
      <xdr:nvSpPr>
        <xdr:cNvPr id="376188" name="Text Box 380" hidden="1">
          <a:extLst>
            <a:ext uri="{FF2B5EF4-FFF2-40B4-BE49-F238E27FC236}">
              <a16:creationId xmlns:a16="http://schemas.microsoft.com/office/drawing/2014/main" id="{FAF0F7FB-528B-EA35-EFBB-B59FAB65B977}"/>
            </a:ext>
          </a:extLst>
        </xdr:cNvPr>
        <xdr:cNvSpPr txBox="1">
          <a:spLocks noChangeArrowheads="1"/>
        </xdr:cNvSpPr>
      </xdr:nvSpPr>
      <xdr:spPr bwMode="auto">
        <a:xfrm>
          <a:off x="3994150" y="426656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46968</xdr:rowOff>
    </xdr:from>
    <xdr:to>
      <xdr:col>5</xdr:col>
      <xdr:colOff>609600</xdr:colOff>
      <xdr:row>238</xdr:row>
      <xdr:rowOff>85069</xdr:rowOff>
    </xdr:to>
    <xdr:sp macro="" textlink="">
      <xdr:nvSpPr>
        <xdr:cNvPr id="376187" name="Text Box 379" hidden="1">
          <a:extLst>
            <a:ext uri="{FF2B5EF4-FFF2-40B4-BE49-F238E27FC236}">
              <a16:creationId xmlns:a16="http://schemas.microsoft.com/office/drawing/2014/main" id="{CAD1CCD5-E25F-D83B-2C88-40D764FCC97C}"/>
            </a:ext>
          </a:extLst>
        </xdr:cNvPr>
        <xdr:cNvSpPr txBox="1">
          <a:spLocks noChangeArrowheads="1"/>
        </xdr:cNvSpPr>
      </xdr:nvSpPr>
      <xdr:spPr bwMode="auto">
        <a:xfrm>
          <a:off x="3994150" y="432181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46968</xdr:rowOff>
    </xdr:from>
    <xdr:to>
      <xdr:col>5</xdr:col>
      <xdr:colOff>609600</xdr:colOff>
      <xdr:row>226</xdr:row>
      <xdr:rowOff>9775</xdr:rowOff>
    </xdr:to>
    <xdr:sp macro="" textlink="">
      <xdr:nvSpPr>
        <xdr:cNvPr id="376186" name="Text Box 378" hidden="1">
          <a:extLst>
            <a:ext uri="{FF2B5EF4-FFF2-40B4-BE49-F238E27FC236}">
              <a16:creationId xmlns:a16="http://schemas.microsoft.com/office/drawing/2014/main" id="{BAF95D75-B096-E336-A198-61ACE26CD62E}"/>
            </a:ext>
          </a:extLst>
        </xdr:cNvPr>
        <xdr:cNvSpPr txBox="1">
          <a:spLocks noChangeArrowheads="1"/>
        </xdr:cNvSpPr>
      </xdr:nvSpPr>
      <xdr:spPr bwMode="auto">
        <a:xfrm>
          <a:off x="3994150" y="43402250"/>
          <a:ext cx="1314450" cy="105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161268</xdr:rowOff>
    </xdr:from>
    <xdr:to>
      <xdr:col>5</xdr:col>
      <xdr:colOff>609600</xdr:colOff>
      <xdr:row>203</xdr:row>
      <xdr:rowOff>9775</xdr:rowOff>
    </xdr:to>
    <xdr:sp macro="" textlink="">
      <xdr:nvSpPr>
        <xdr:cNvPr id="376185" name="Text Box 377" hidden="1">
          <a:extLst>
            <a:ext uri="{FF2B5EF4-FFF2-40B4-BE49-F238E27FC236}">
              <a16:creationId xmlns:a16="http://schemas.microsoft.com/office/drawing/2014/main" id="{F6A61F4C-75C4-FCF4-7311-3510FE64BDAE}"/>
            </a:ext>
          </a:extLst>
        </xdr:cNvPr>
        <xdr:cNvSpPr txBox="1">
          <a:spLocks noChangeArrowheads="1"/>
        </xdr:cNvSpPr>
      </xdr:nvSpPr>
      <xdr:spPr bwMode="auto">
        <a:xfrm>
          <a:off x="3994150" y="390969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46968</xdr:rowOff>
    </xdr:from>
    <xdr:to>
      <xdr:col>5</xdr:col>
      <xdr:colOff>609600</xdr:colOff>
      <xdr:row>204</xdr:row>
      <xdr:rowOff>85068</xdr:rowOff>
    </xdr:to>
    <xdr:sp macro="" textlink="">
      <xdr:nvSpPr>
        <xdr:cNvPr id="376184" name="Text Box 376" hidden="1">
          <a:extLst>
            <a:ext uri="{FF2B5EF4-FFF2-40B4-BE49-F238E27FC236}">
              <a16:creationId xmlns:a16="http://schemas.microsoft.com/office/drawing/2014/main" id="{016656CE-67B9-9FFF-C8F7-0FA90FD91C96}"/>
            </a:ext>
          </a:extLst>
        </xdr:cNvPr>
        <xdr:cNvSpPr txBox="1">
          <a:spLocks noChangeArrowheads="1"/>
        </xdr:cNvSpPr>
      </xdr:nvSpPr>
      <xdr:spPr bwMode="auto">
        <a:xfrm>
          <a:off x="3994150" y="395351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46968</xdr:rowOff>
    </xdr:from>
    <xdr:to>
      <xdr:col>5</xdr:col>
      <xdr:colOff>609600</xdr:colOff>
      <xdr:row>205</xdr:row>
      <xdr:rowOff>85068</xdr:rowOff>
    </xdr:to>
    <xdr:sp macro="" textlink="">
      <xdr:nvSpPr>
        <xdr:cNvPr id="376183" name="Text Box 375" hidden="1">
          <a:extLst>
            <a:ext uri="{FF2B5EF4-FFF2-40B4-BE49-F238E27FC236}">
              <a16:creationId xmlns:a16="http://schemas.microsoft.com/office/drawing/2014/main" id="{305CC0C7-B42C-8CE5-8A8D-DDD6C31B2A3A}"/>
            </a:ext>
          </a:extLst>
        </xdr:cNvPr>
        <xdr:cNvSpPr txBox="1">
          <a:spLocks noChangeArrowheads="1"/>
        </xdr:cNvSpPr>
      </xdr:nvSpPr>
      <xdr:spPr bwMode="auto">
        <a:xfrm>
          <a:off x="3994150" y="399034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46968</xdr:rowOff>
    </xdr:from>
    <xdr:to>
      <xdr:col>5</xdr:col>
      <xdr:colOff>609600</xdr:colOff>
      <xdr:row>212</xdr:row>
      <xdr:rowOff>85068</xdr:rowOff>
    </xdr:to>
    <xdr:sp macro="" textlink="">
      <xdr:nvSpPr>
        <xdr:cNvPr id="376182" name="Text Box 374" hidden="1">
          <a:extLst>
            <a:ext uri="{FF2B5EF4-FFF2-40B4-BE49-F238E27FC236}">
              <a16:creationId xmlns:a16="http://schemas.microsoft.com/office/drawing/2014/main" id="{E0F4F60D-AC02-C5C6-14F4-EB2471D572B4}"/>
            </a:ext>
          </a:extLst>
        </xdr:cNvPr>
        <xdr:cNvSpPr txBox="1">
          <a:spLocks noChangeArrowheads="1"/>
        </xdr:cNvSpPr>
      </xdr:nvSpPr>
      <xdr:spPr bwMode="auto">
        <a:xfrm>
          <a:off x="3994150" y="40271700"/>
          <a:ext cx="13144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45051</xdr:rowOff>
    </xdr:from>
    <xdr:to>
      <xdr:col>5</xdr:col>
      <xdr:colOff>609600</xdr:colOff>
      <xdr:row>62</xdr:row>
      <xdr:rowOff>45051</xdr:rowOff>
    </xdr:to>
    <xdr:sp macro="" textlink="">
      <xdr:nvSpPr>
        <xdr:cNvPr id="376181" name="Text Box 373" hidden="1">
          <a:extLst>
            <a:ext uri="{FF2B5EF4-FFF2-40B4-BE49-F238E27FC236}">
              <a16:creationId xmlns:a16="http://schemas.microsoft.com/office/drawing/2014/main" id="{012EC611-8E0A-595F-A982-8082444BE366}"/>
            </a:ext>
          </a:extLst>
        </xdr:cNvPr>
        <xdr:cNvSpPr txBox="1">
          <a:spLocks noChangeArrowheads="1"/>
        </xdr:cNvSpPr>
      </xdr:nvSpPr>
      <xdr:spPr bwMode="auto">
        <a:xfrm>
          <a:off x="3994150" y="134556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63</xdr:row>
      <xdr:rowOff>170848</xdr:rowOff>
    </xdr:from>
    <xdr:to>
      <xdr:col>5</xdr:col>
      <xdr:colOff>628650</xdr:colOff>
      <xdr:row>83</xdr:row>
      <xdr:rowOff>170027</xdr:rowOff>
    </xdr:to>
    <xdr:sp macro="" textlink="">
      <xdr:nvSpPr>
        <xdr:cNvPr id="376180" name="Text Box 372" hidden="1">
          <a:extLst>
            <a:ext uri="{FF2B5EF4-FFF2-40B4-BE49-F238E27FC236}">
              <a16:creationId xmlns:a16="http://schemas.microsoft.com/office/drawing/2014/main" id="{96393D78-FF24-7AB0-4C5C-CA49D5EDFBD2}"/>
            </a:ext>
          </a:extLst>
        </xdr:cNvPr>
        <xdr:cNvSpPr txBox="1">
          <a:spLocks noChangeArrowheads="1"/>
        </xdr:cNvSpPr>
      </xdr:nvSpPr>
      <xdr:spPr bwMode="auto">
        <a:xfrm>
          <a:off x="4013200" y="13785850"/>
          <a:ext cx="1314450" cy="416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45051</xdr:rowOff>
    </xdr:from>
    <xdr:to>
      <xdr:col>5</xdr:col>
      <xdr:colOff>609600</xdr:colOff>
      <xdr:row>82</xdr:row>
      <xdr:rowOff>87476</xdr:rowOff>
    </xdr:to>
    <xdr:sp macro="" textlink="">
      <xdr:nvSpPr>
        <xdr:cNvPr id="376179" name="Text Box 371" hidden="1">
          <a:extLst>
            <a:ext uri="{FF2B5EF4-FFF2-40B4-BE49-F238E27FC236}">
              <a16:creationId xmlns:a16="http://schemas.microsoft.com/office/drawing/2014/main" id="{B9203DE2-1880-7016-5488-48F1DFBA3CA4}"/>
            </a:ext>
          </a:extLst>
        </xdr:cNvPr>
        <xdr:cNvSpPr txBox="1">
          <a:spLocks noChangeArrowheads="1"/>
        </xdr:cNvSpPr>
      </xdr:nvSpPr>
      <xdr:spPr bwMode="auto">
        <a:xfrm>
          <a:off x="3994150" y="134556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64101</xdr:rowOff>
    </xdr:from>
    <xdr:to>
      <xdr:col>5</xdr:col>
      <xdr:colOff>609600</xdr:colOff>
      <xdr:row>82</xdr:row>
      <xdr:rowOff>125576</xdr:rowOff>
    </xdr:to>
    <xdr:sp macro="" textlink="">
      <xdr:nvSpPr>
        <xdr:cNvPr id="376178" name="Text Box 370" hidden="1">
          <a:extLst>
            <a:ext uri="{FF2B5EF4-FFF2-40B4-BE49-F238E27FC236}">
              <a16:creationId xmlns:a16="http://schemas.microsoft.com/office/drawing/2014/main" id="{A918AC66-7C89-7CF8-F57D-559187846E3F}"/>
            </a:ext>
          </a:extLst>
        </xdr:cNvPr>
        <xdr:cNvSpPr txBox="1">
          <a:spLocks noChangeArrowheads="1"/>
        </xdr:cNvSpPr>
      </xdr:nvSpPr>
      <xdr:spPr bwMode="auto">
        <a:xfrm>
          <a:off x="3994150" y="13474700"/>
          <a:ext cx="1314450" cy="425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77980</xdr:rowOff>
    </xdr:from>
    <xdr:to>
      <xdr:col>5</xdr:col>
      <xdr:colOff>609600</xdr:colOff>
      <xdr:row>86</xdr:row>
      <xdr:rowOff>11277</xdr:rowOff>
    </xdr:to>
    <xdr:sp macro="" textlink="">
      <xdr:nvSpPr>
        <xdr:cNvPr id="376177" name="Text Box 369" hidden="1">
          <a:extLst>
            <a:ext uri="{FF2B5EF4-FFF2-40B4-BE49-F238E27FC236}">
              <a16:creationId xmlns:a16="http://schemas.microsoft.com/office/drawing/2014/main" id="{033ECE85-200F-1A01-A2AB-BD214F1BB788}"/>
            </a:ext>
          </a:extLst>
        </xdr:cNvPr>
        <xdr:cNvSpPr txBox="1">
          <a:spLocks noChangeArrowheads="1"/>
        </xdr:cNvSpPr>
      </xdr:nvSpPr>
      <xdr:spPr bwMode="auto">
        <a:xfrm>
          <a:off x="3994150" y="14668500"/>
          <a:ext cx="1314450" cy="368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81</xdr:row>
      <xdr:rowOff>163677</xdr:rowOff>
    </xdr:from>
    <xdr:to>
      <xdr:col>5</xdr:col>
      <xdr:colOff>609600</xdr:colOff>
      <xdr:row>95</xdr:row>
      <xdr:rowOff>17626</xdr:rowOff>
    </xdr:to>
    <xdr:sp macro="" textlink="">
      <xdr:nvSpPr>
        <xdr:cNvPr id="376176" name="Text Box 368" hidden="1">
          <a:extLst>
            <a:ext uri="{FF2B5EF4-FFF2-40B4-BE49-F238E27FC236}">
              <a16:creationId xmlns:a16="http://schemas.microsoft.com/office/drawing/2014/main" id="{0D4DEC18-188D-9760-AF29-93FF1AD892C1}"/>
            </a:ext>
          </a:extLst>
        </xdr:cNvPr>
        <xdr:cNvSpPr txBox="1">
          <a:spLocks noChangeArrowheads="1"/>
        </xdr:cNvSpPr>
      </xdr:nvSpPr>
      <xdr:spPr bwMode="auto">
        <a:xfrm>
          <a:off x="3994150" y="17583150"/>
          <a:ext cx="1314450" cy="2444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82</xdr:row>
      <xdr:rowOff>87476</xdr:rowOff>
    </xdr:from>
    <xdr:to>
      <xdr:col>5</xdr:col>
      <xdr:colOff>609600</xdr:colOff>
      <xdr:row>94</xdr:row>
      <xdr:rowOff>1752</xdr:rowOff>
    </xdr:to>
    <xdr:sp macro="" textlink="">
      <xdr:nvSpPr>
        <xdr:cNvPr id="376175" name="Text Box 367" hidden="1">
          <a:extLst>
            <a:ext uri="{FF2B5EF4-FFF2-40B4-BE49-F238E27FC236}">
              <a16:creationId xmlns:a16="http://schemas.microsoft.com/office/drawing/2014/main" id="{1584BB7B-04C3-B69E-0963-72E932575602}"/>
            </a:ext>
          </a:extLst>
        </xdr:cNvPr>
        <xdr:cNvSpPr txBox="1">
          <a:spLocks noChangeArrowheads="1"/>
        </xdr:cNvSpPr>
      </xdr:nvSpPr>
      <xdr:spPr bwMode="auto">
        <a:xfrm>
          <a:off x="3994150" y="17691100"/>
          <a:ext cx="1314450" cy="213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83</xdr:row>
      <xdr:rowOff>36677</xdr:rowOff>
    </xdr:from>
    <xdr:to>
      <xdr:col>5</xdr:col>
      <xdr:colOff>609600</xdr:colOff>
      <xdr:row>94</xdr:row>
      <xdr:rowOff>87477</xdr:rowOff>
    </xdr:to>
    <xdr:sp macro="" textlink="">
      <xdr:nvSpPr>
        <xdr:cNvPr id="376174" name="Text Box 366" hidden="1">
          <a:extLst>
            <a:ext uri="{FF2B5EF4-FFF2-40B4-BE49-F238E27FC236}">
              <a16:creationId xmlns:a16="http://schemas.microsoft.com/office/drawing/2014/main" id="{4E858CF1-AA6D-8757-B1C8-50DB001F6E3E}"/>
            </a:ext>
          </a:extLst>
        </xdr:cNvPr>
        <xdr:cNvSpPr txBox="1">
          <a:spLocks noChangeArrowheads="1"/>
        </xdr:cNvSpPr>
      </xdr:nvSpPr>
      <xdr:spPr bwMode="auto">
        <a:xfrm>
          <a:off x="3994150" y="17818100"/>
          <a:ext cx="1314450" cy="208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84</xdr:row>
      <xdr:rowOff>30327</xdr:rowOff>
    </xdr:from>
    <xdr:to>
      <xdr:col>5</xdr:col>
      <xdr:colOff>609600</xdr:colOff>
      <xdr:row>96</xdr:row>
      <xdr:rowOff>55727</xdr:rowOff>
    </xdr:to>
    <xdr:sp macro="" textlink="">
      <xdr:nvSpPr>
        <xdr:cNvPr id="376173" name="Text Box 365" hidden="1">
          <a:extLst>
            <a:ext uri="{FF2B5EF4-FFF2-40B4-BE49-F238E27FC236}">
              <a16:creationId xmlns:a16="http://schemas.microsoft.com/office/drawing/2014/main" id="{DBE32A68-6D76-2CA7-424C-2F09F040FCC6}"/>
            </a:ext>
          </a:extLst>
        </xdr:cNvPr>
        <xdr:cNvSpPr txBox="1">
          <a:spLocks noChangeArrowheads="1"/>
        </xdr:cNvSpPr>
      </xdr:nvSpPr>
      <xdr:spPr bwMode="auto">
        <a:xfrm>
          <a:off x="3994150" y="18002250"/>
          <a:ext cx="13144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106</xdr:row>
      <xdr:rowOff>163677</xdr:rowOff>
    </xdr:from>
    <xdr:to>
      <xdr:col>5</xdr:col>
      <xdr:colOff>609600</xdr:colOff>
      <xdr:row>116</xdr:row>
      <xdr:rowOff>163677</xdr:rowOff>
    </xdr:to>
    <xdr:sp macro="" textlink="">
      <xdr:nvSpPr>
        <xdr:cNvPr id="376172" name="Text Box 364" hidden="1">
          <a:extLst>
            <a:ext uri="{FF2B5EF4-FFF2-40B4-BE49-F238E27FC236}">
              <a16:creationId xmlns:a16="http://schemas.microsoft.com/office/drawing/2014/main" id="{36FDD0F4-4AFC-AD60-60C7-CEBA9BFFBA9C}"/>
            </a:ext>
          </a:extLst>
        </xdr:cNvPr>
        <xdr:cNvSpPr txBox="1">
          <a:spLocks noChangeArrowheads="1"/>
        </xdr:cNvSpPr>
      </xdr:nvSpPr>
      <xdr:spPr bwMode="auto">
        <a:xfrm>
          <a:off x="3994150" y="22421850"/>
          <a:ext cx="1314450" cy="1892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108</xdr:row>
      <xdr:rowOff>30327</xdr:rowOff>
    </xdr:from>
    <xdr:to>
      <xdr:col>5</xdr:col>
      <xdr:colOff>609600</xdr:colOff>
      <xdr:row>115</xdr:row>
      <xdr:rowOff>2048</xdr:rowOff>
    </xdr:to>
    <xdr:sp macro="" textlink="">
      <xdr:nvSpPr>
        <xdr:cNvPr id="376171" name="Text Box 363" hidden="1">
          <a:extLst>
            <a:ext uri="{FF2B5EF4-FFF2-40B4-BE49-F238E27FC236}">
              <a16:creationId xmlns:a16="http://schemas.microsoft.com/office/drawing/2014/main" id="{C564B77F-F417-7377-DAA0-FA0A5FC115D3}"/>
            </a:ext>
          </a:extLst>
        </xdr:cNvPr>
        <xdr:cNvSpPr txBox="1">
          <a:spLocks noChangeArrowheads="1"/>
        </xdr:cNvSpPr>
      </xdr:nvSpPr>
      <xdr:spPr bwMode="auto">
        <a:xfrm>
          <a:off x="3994150" y="22656800"/>
          <a:ext cx="13144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30327</xdr:rowOff>
    </xdr:from>
    <xdr:to>
      <xdr:col>5</xdr:col>
      <xdr:colOff>609600</xdr:colOff>
      <xdr:row>114</xdr:row>
      <xdr:rowOff>3070</xdr:rowOff>
    </xdr:to>
    <xdr:sp macro="" textlink="">
      <xdr:nvSpPr>
        <xdr:cNvPr id="376170" name="Text Box 362" hidden="1">
          <a:extLst>
            <a:ext uri="{FF2B5EF4-FFF2-40B4-BE49-F238E27FC236}">
              <a16:creationId xmlns:a16="http://schemas.microsoft.com/office/drawing/2014/main" id="{F25AC198-976D-E1D9-81E2-21130DAAD8B9}"/>
            </a:ext>
          </a:extLst>
        </xdr:cNvPr>
        <xdr:cNvSpPr txBox="1">
          <a:spLocks noChangeArrowheads="1"/>
        </xdr:cNvSpPr>
      </xdr:nvSpPr>
      <xdr:spPr bwMode="auto">
        <a:xfrm>
          <a:off x="3994150" y="22840950"/>
          <a:ext cx="1314450" cy="933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1455</xdr:rowOff>
    </xdr:from>
    <xdr:to>
      <xdr:col>5</xdr:col>
      <xdr:colOff>609600</xdr:colOff>
      <xdr:row>114</xdr:row>
      <xdr:rowOff>63692</xdr:rowOff>
    </xdr:to>
    <xdr:sp macro="" textlink="">
      <xdr:nvSpPr>
        <xdr:cNvPr id="376169" name="Text Box 361" hidden="1">
          <a:extLst>
            <a:ext uri="{FF2B5EF4-FFF2-40B4-BE49-F238E27FC236}">
              <a16:creationId xmlns:a16="http://schemas.microsoft.com/office/drawing/2014/main" id="{B8A88A5D-8906-50EA-235C-1C133D444BF2}"/>
            </a:ext>
          </a:extLst>
        </xdr:cNvPr>
        <xdr:cNvSpPr txBox="1">
          <a:spLocks noChangeArrowheads="1"/>
        </xdr:cNvSpPr>
      </xdr:nvSpPr>
      <xdr:spPr bwMode="auto">
        <a:xfrm>
          <a:off x="3994150" y="22802850"/>
          <a:ext cx="13144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132</xdr:row>
      <xdr:rowOff>106527</xdr:rowOff>
    </xdr:from>
    <xdr:to>
      <xdr:col>21</xdr:col>
      <xdr:colOff>438150</xdr:colOff>
      <xdr:row>136</xdr:row>
      <xdr:rowOff>125577</xdr:rowOff>
    </xdr:to>
    <xdr:sp macro="" textlink="">
      <xdr:nvSpPr>
        <xdr:cNvPr id="376168" name="Text Box 360" hidden="1">
          <a:extLst>
            <a:ext uri="{FF2B5EF4-FFF2-40B4-BE49-F238E27FC236}">
              <a16:creationId xmlns:a16="http://schemas.microsoft.com/office/drawing/2014/main" id="{6AF95E5E-9D07-BCA3-2783-4F92A50CB001}"/>
            </a:ext>
          </a:extLst>
        </xdr:cNvPr>
        <xdr:cNvSpPr txBox="1">
          <a:spLocks noChangeArrowheads="1"/>
        </xdr:cNvSpPr>
      </xdr:nvSpPr>
      <xdr:spPr bwMode="auto">
        <a:xfrm>
          <a:off x="17513300" y="27203400"/>
          <a:ext cx="13335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167" name="Text Box 359" hidden="1">
          <a:extLst>
            <a:ext uri="{FF2B5EF4-FFF2-40B4-BE49-F238E27FC236}">
              <a16:creationId xmlns:a16="http://schemas.microsoft.com/office/drawing/2014/main" id="{E03C5E47-BA62-5CE7-B7D4-E7A063AEC4D1}"/>
            </a:ext>
          </a:extLst>
        </xdr:cNvPr>
        <xdr:cNvSpPr txBox="1">
          <a:spLocks noChangeArrowheads="1"/>
        </xdr:cNvSpPr>
      </xdr:nvSpPr>
      <xdr:spPr bwMode="auto">
        <a:xfrm>
          <a:off x="18332450" y="3556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166" name="Text Box 358" hidden="1">
          <a:extLst>
            <a:ext uri="{FF2B5EF4-FFF2-40B4-BE49-F238E27FC236}">
              <a16:creationId xmlns:a16="http://schemas.microsoft.com/office/drawing/2014/main" id="{172A1800-2104-BD56-24C2-9E9E8B37D9F0}"/>
            </a:ext>
          </a:extLst>
        </xdr:cNvPr>
        <xdr:cNvSpPr txBox="1">
          <a:spLocks noChangeArrowheads="1"/>
        </xdr:cNvSpPr>
      </xdr:nvSpPr>
      <xdr:spPr bwMode="auto">
        <a:xfrm>
          <a:off x="18332450" y="55626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136</xdr:row>
      <xdr:rowOff>125577</xdr:rowOff>
    </xdr:from>
    <xdr:to>
      <xdr:col>22</xdr:col>
      <xdr:colOff>609600</xdr:colOff>
      <xdr:row>140</xdr:row>
      <xdr:rowOff>106527</xdr:rowOff>
    </xdr:to>
    <xdr:sp macro="" textlink="">
      <xdr:nvSpPr>
        <xdr:cNvPr id="376165" name="Text Box 357" hidden="1">
          <a:extLst>
            <a:ext uri="{FF2B5EF4-FFF2-40B4-BE49-F238E27FC236}">
              <a16:creationId xmlns:a16="http://schemas.microsoft.com/office/drawing/2014/main" id="{63F89848-8B79-9010-E15E-8D0EAB2E6EE5}"/>
            </a:ext>
          </a:extLst>
        </xdr:cNvPr>
        <xdr:cNvSpPr txBox="1">
          <a:spLocks noChangeArrowheads="1"/>
        </xdr:cNvSpPr>
      </xdr:nvSpPr>
      <xdr:spPr bwMode="auto">
        <a:xfrm>
          <a:off x="18332450" y="279590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32</xdr:row>
      <xdr:rowOff>95250</xdr:rowOff>
    </xdr:from>
    <xdr:to>
      <xdr:col>11</xdr:col>
      <xdr:colOff>1409700</xdr:colOff>
      <xdr:row>37</xdr:row>
      <xdr:rowOff>38100</xdr:rowOff>
    </xdr:to>
    <xdr:sp macro="" textlink="">
      <xdr:nvSpPr>
        <xdr:cNvPr id="376164" name="Text Box 356" hidden="1">
          <a:extLst>
            <a:ext uri="{FF2B5EF4-FFF2-40B4-BE49-F238E27FC236}">
              <a16:creationId xmlns:a16="http://schemas.microsoft.com/office/drawing/2014/main" id="{3AF29814-4526-EAD9-0F0F-89464D8DEF8C}"/>
            </a:ext>
          </a:extLst>
        </xdr:cNvPr>
        <xdr:cNvSpPr txBox="1">
          <a:spLocks noChangeArrowheads="1"/>
        </xdr:cNvSpPr>
      </xdr:nvSpPr>
      <xdr:spPr bwMode="auto">
        <a:xfrm>
          <a:off x="9359900" y="72199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163" name="Text Box 355" hidden="1">
          <a:extLst>
            <a:ext uri="{FF2B5EF4-FFF2-40B4-BE49-F238E27FC236}">
              <a16:creationId xmlns:a16="http://schemas.microsoft.com/office/drawing/2014/main" id="{A33376DD-8227-8190-7F98-E6DC62794349}"/>
            </a:ext>
          </a:extLst>
        </xdr:cNvPr>
        <xdr:cNvSpPr txBox="1">
          <a:spLocks noChangeArrowheads="1"/>
        </xdr:cNvSpPr>
      </xdr:nvSpPr>
      <xdr:spPr bwMode="auto">
        <a:xfrm>
          <a:off x="20027900" y="35560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162" name="Text Box 354" hidden="1">
          <a:extLst>
            <a:ext uri="{FF2B5EF4-FFF2-40B4-BE49-F238E27FC236}">
              <a16:creationId xmlns:a16="http://schemas.microsoft.com/office/drawing/2014/main" id="{61E9B088-C604-6887-3D38-92E8D556240E}"/>
            </a:ext>
          </a:extLst>
        </xdr:cNvPr>
        <xdr:cNvSpPr txBox="1">
          <a:spLocks noChangeArrowheads="1"/>
        </xdr:cNvSpPr>
      </xdr:nvSpPr>
      <xdr:spPr bwMode="auto">
        <a:xfrm>
          <a:off x="20027900" y="556260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136</xdr:row>
      <xdr:rowOff>125577</xdr:rowOff>
    </xdr:from>
    <xdr:to>
      <xdr:col>24</xdr:col>
      <xdr:colOff>647700</xdr:colOff>
      <xdr:row>141</xdr:row>
      <xdr:rowOff>30326</xdr:rowOff>
    </xdr:to>
    <xdr:sp macro="" textlink="">
      <xdr:nvSpPr>
        <xdr:cNvPr id="376161" name="Text Box 353" hidden="1">
          <a:extLst>
            <a:ext uri="{FF2B5EF4-FFF2-40B4-BE49-F238E27FC236}">
              <a16:creationId xmlns:a16="http://schemas.microsoft.com/office/drawing/2014/main" id="{C9302C73-D776-B999-4B35-82F7C8965F23}"/>
            </a:ext>
          </a:extLst>
        </xdr:cNvPr>
        <xdr:cNvSpPr txBox="1">
          <a:spLocks noChangeArrowheads="1"/>
        </xdr:cNvSpPr>
      </xdr:nvSpPr>
      <xdr:spPr bwMode="auto">
        <a:xfrm>
          <a:off x="20027900" y="279590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133350</xdr:rowOff>
    </xdr:to>
    <xdr:sp macro="" textlink="">
      <xdr:nvSpPr>
        <xdr:cNvPr id="376160" name="Text Box 352" hidden="1">
          <a:extLst>
            <a:ext uri="{FF2B5EF4-FFF2-40B4-BE49-F238E27FC236}">
              <a16:creationId xmlns:a16="http://schemas.microsoft.com/office/drawing/2014/main" id="{FF4786C9-8643-41A0-439D-38EF533E0238}"/>
            </a:ext>
          </a:extLst>
        </xdr:cNvPr>
        <xdr:cNvSpPr txBox="1">
          <a:spLocks noChangeArrowheads="1"/>
        </xdr:cNvSpPr>
      </xdr:nvSpPr>
      <xdr:spPr bwMode="auto">
        <a:xfrm>
          <a:off x="20789900" y="35750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114300</xdr:rowOff>
    </xdr:from>
    <xdr:to>
      <xdr:col>25</xdr:col>
      <xdr:colOff>647700</xdr:colOff>
      <xdr:row>29</xdr:row>
      <xdr:rowOff>95250</xdr:rowOff>
    </xdr:to>
    <xdr:sp macro="" textlink="">
      <xdr:nvSpPr>
        <xdr:cNvPr id="376159" name="Text Box 351" hidden="1">
          <a:extLst>
            <a:ext uri="{FF2B5EF4-FFF2-40B4-BE49-F238E27FC236}">
              <a16:creationId xmlns:a16="http://schemas.microsoft.com/office/drawing/2014/main" id="{7F6BBECA-919A-B1B3-2EEE-FAE98CEDB8A6}"/>
            </a:ext>
          </a:extLst>
        </xdr:cNvPr>
        <xdr:cNvSpPr txBox="1">
          <a:spLocks noChangeArrowheads="1"/>
        </xdr:cNvSpPr>
      </xdr:nvSpPr>
      <xdr:spPr bwMode="auto">
        <a:xfrm>
          <a:off x="20789900" y="5581650"/>
          <a:ext cx="1314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136</xdr:row>
      <xdr:rowOff>144627</xdr:rowOff>
    </xdr:from>
    <xdr:to>
      <xdr:col>25</xdr:col>
      <xdr:colOff>647700</xdr:colOff>
      <xdr:row>141</xdr:row>
      <xdr:rowOff>1454</xdr:rowOff>
    </xdr:to>
    <xdr:sp macro="" textlink="">
      <xdr:nvSpPr>
        <xdr:cNvPr id="376158" name="Text Box 350" hidden="1">
          <a:extLst>
            <a:ext uri="{FF2B5EF4-FFF2-40B4-BE49-F238E27FC236}">
              <a16:creationId xmlns:a16="http://schemas.microsoft.com/office/drawing/2014/main" id="{97BC809F-4723-F49C-5B75-FDE86FA3626E}"/>
            </a:ext>
          </a:extLst>
        </xdr:cNvPr>
        <xdr:cNvSpPr txBox="1">
          <a:spLocks noChangeArrowheads="1"/>
        </xdr:cNvSpPr>
      </xdr:nvSpPr>
      <xdr:spPr bwMode="auto">
        <a:xfrm>
          <a:off x="20789900" y="279781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36</xdr:row>
      <xdr:rowOff>76200</xdr:rowOff>
    </xdr:from>
    <xdr:to>
      <xdr:col>11</xdr:col>
      <xdr:colOff>1504950</xdr:colOff>
      <xdr:row>40</xdr:row>
      <xdr:rowOff>114300</xdr:rowOff>
    </xdr:to>
    <xdr:sp macro="" textlink="">
      <xdr:nvSpPr>
        <xdr:cNvPr id="376157" name="Text Box 349" hidden="1">
          <a:extLst>
            <a:ext uri="{FF2B5EF4-FFF2-40B4-BE49-F238E27FC236}">
              <a16:creationId xmlns:a16="http://schemas.microsoft.com/office/drawing/2014/main" id="{98B5EBF1-C5B0-E498-CB0E-DEB3F43F2ED2}"/>
            </a:ext>
          </a:extLst>
        </xdr:cNvPr>
        <xdr:cNvSpPr txBox="1">
          <a:spLocks noChangeArrowheads="1"/>
        </xdr:cNvSpPr>
      </xdr:nvSpPr>
      <xdr:spPr bwMode="auto">
        <a:xfrm>
          <a:off x="9398000" y="7937500"/>
          <a:ext cx="13716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36</xdr:row>
      <xdr:rowOff>76200</xdr:rowOff>
    </xdr:from>
    <xdr:to>
      <xdr:col>13</xdr:col>
      <xdr:colOff>666750</xdr:colOff>
      <xdr:row>40</xdr:row>
      <xdr:rowOff>114300</xdr:rowOff>
    </xdr:to>
    <xdr:sp macro="" textlink="">
      <xdr:nvSpPr>
        <xdr:cNvPr id="376156" name="Text Box 348" hidden="1">
          <a:extLst>
            <a:ext uri="{FF2B5EF4-FFF2-40B4-BE49-F238E27FC236}">
              <a16:creationId xmlns:a16="http://schemas.microsoft.com/office/drawing/2014/main" id="{FC8C8875-046F-E133-7B65-E85F764B8B9E}"/>
            </a:ext>
          </a:extLst>
        </xdr:cNvPr>
        <xdr:cNvSpPr txBox="1">
          <a:spLocks noChangeArrowheads="1"/>
        </xdr:cNvSpPr>
      </xdr:nvSpPr>
      <xdr:spPr bwMode="auto">
        <a:xfrm>
          <a:off x="11125200" y="7937500"/>
          <a:ext cx="1403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869" name="Text Box 37" hidden="1">
          <a:extLst>
            <a:ext uri="{FF2B5EF4-FFF2-40B4-BE49-F238E27FC236}">
              <a16:creationId xmlns:a16="http://schemas.microsoft.com/office/drawing/2014/main" id="{145549B7-3A5D-AEE4-6A21-E33FC3BDE9DC}"/>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85068</xdr:rowOff>
    </xdr:from>
    <xdr:to>
      <xdr:col>5</xdr:col>
      <xdr:colOff>609600</xdr:colOff>
      <xdr:row>238</xdr:row>
      <xdr:rowOff>66019</xdr:rowOff>
    </xdr:to>
    <xdr:sp macro="" textlink="">
      <xdr:nvSpPr>
        <xdr:cNvPr id="376868" name="Text Box 36" hidden="1">
          <a:extLst>
            <a:ext uri="{FF2B5EF4-FFF2-40B4-BE49-F238E27FC236}">
              <a16:creationId xmlns:a16="http://schemas.microsoft.com/office/drawing/2014/main" id="{E8EE6838-26D2-5E5B-BAB6-0A6D7760F8AB}"/>
            </a:ext>
          </a:extLst>
        </xdr:cNvPr>
        <xdr:cNvSpPr txBox="1">
          <a:spLocks noChangeArrowheads="1"/>
        </xdr:cNvSpPr>
      </xdr:nvSpPr>
      <xdr:spPr bwMode="auto">
        <a:xfrm>
          <a:off x="3994150" y="42519600"/>
          <a:ext cx="1314450" cy="421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46968</xdr:rowOff>
    </xdr:from>
    <xdr:to>
      <xdr:col>5</xdr:col>
      <xdr:colOff>609600</xdr:colOff>
      <xdr:row>238</xdr:row>
      <xdr:rowOff>9775</xdr:rowOff>
    </xdr:to>
    <xdr:sp macro="" textlink="">
      <xdr:nvSpPr>
        <xdr:cNvPr id="376867" name="Text Box 35" hidden="1">
          <a:extLst>
            <a:ext uri="{FF2B5EF4-FFF2-40B4-BE49-F238E27FC236}">
              <a16:creationId xmlns:a16="http://schemas.microsoft.com/office/drawing/2014/main" id="{AD94417A-C3FE-F55E-8FDA-092574A81918}"/>
            </a:ext>
          </a:extLst>
        </xdr:cNvPr>
        <xdr:cNvSpPr txBox="1">
          <a:spLocks noChangeArrowheads="1"/>
        </xdr:cNvSpPr>
      </xdr:nvSpPr>
      <xdr:spPr bwMode="auto">
        <a:xfrm>
          <a:off x="3994150" y="42849800"/>
          <a:ext cx="1314450" cy="3816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46968</xdr:rowOff>
    </xdr:from>
    <xdr:to>
      <xdr:col>5</xdr:col>
      <xdr:colOff>609600</xdr:colOff>
      <xdr:row>239</xdr:row>
      <xdr:rowOff>66018</xdr:rowOff>
    </xdr:to>
    <xdr:sp macro="" textlink="">
      <xdr:nvSpPr>
        <xdr:cNvPr id="376866" name="Text Box 34" hidden="1">
          <a:extLst>
            <a:ext uri="{FF2B5EF4-FFF2-40B4-BE49-F238E27FC236}">
              <a16:creationId xmlns:a16="http://schemas.microsoft.com/office/drawing/2014/main" id="{DC638EA5-91FA-1DD7-1550-339E9D59BE5F}"/>
            </a:ext>
          </a:extLst>
        </xdr:cNvPr>
        <xdr:cNvSpPr txBox="1">
          <a:spLocks noChangeArrowheads="1"/>
        </xdr:cNvSpPr>
      </xdr:nvSpPr>
      <xdr:spPr bwMode="auto">
        <a:xfrm>
          <a:off x="3994150" y="43402250"/>
          <a:ext cx="1314450" cy="351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221</xdr:row>
      <xdr:rowOff>46968</xdr:rowOff>
    </xdr:from>
    <xdr:to>
      <xdr:col>5</xdr:col>
      <xdr:colOff>609600</xdr:colOff>
      <xdr:row>227</xdr:row>
      <xdr:rowOff>9775</xdr:rowOff>
    </xdr:to>
    <xdr:sp macro="" textlink="">
      <xdr:nvSpPr>
        <xdr:cNvPr id="376865" name="Text Box 33" hidden="1">
          <a:extLst>
            <a:ext uri="{FF2B5EF4-FFF2-40B4-BE49-F238E27FC236}">
              <a16:creationId xmlns:a16="http://schemas.microsoft.com/office/drawing/2014/main" id="{231A6E3E-8E6B-2A1E-34EC-BC538DB18C1A}"/>
            </a:ext>
          </a:extLst>
        </xdr:cNvPr>
        <xdr:cNvSpPr txBox="1">
          <a:spLocks noChangeArrowheads="1"/>
        </xdr:cNvSpPr>
      </xdr:nvSpPr>
      <xdr:spPr bwMode="auto">
        <a:xfrm>
          <a:off x="3994150" y="43586400"/>
          <a:ext cx="131445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161268</xdr:rowOff>
    </xdr:from>
    <xdr:to>
      <xdr:col>5</xdr:col>
      <xdr:colOff>609600</xdr:colOff>
      <xdr:row>204</xdr:row>
      <xdr:rowOff>9775</xdr:rowOff>
    </xdr:to>
    <xdr:sp macro="" textlink="">
      <xdr:nvSpPr>
        <xdr:cNvPr id="376864" name="Text Box 32" hidden="1">
          <a:extLst>
            <a:ext uri="{FF2B5EF4-FFF2-40B4-BE49-F238E27FC236}">
              <a16:creationId xmlns:a16="http://schemas.microsoft.com/office/drawing/2014/main" id="{33AAFAD0-EAB1-3FB1-15A6-D2822190F5A5}"/>
            </a:ext>
          </a:extLst>
        </xdr:cNvPr>
        <xdr:cNvSpPr txBox="1">
          <a:spLocks noChangeArrowheads="1"/>
        </xdr:cNvSpPr>
      </xdr:nvSpPr>
      <xdr:spPr bwMode="auto">
        <a:xfrm>
          <a:off x="3994150" y="39281100"/>
          <a:ext cx="1314450" cy="1123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46968</xdr:rowOff>
    </xdr:from>
    <xdr:to>
      <xdr:col>5</xdr:col>
      <xdr:colOff>609600</xdr:colOff>
      <xdr:row>205</xdr:row>
      <xdr:rowOff>66018</xdr:rowOff>
    </xdr:to>
    <xdr:sp macro="" textlink="">
      <xdr:nvSpPr>
        <xdr:cNvPr id="376863" name="Text Box 31" hidden="1">
          <a:extLst>
            <a:ext uri="{FF2B5EF4-FFF2-40B4-BE49-F238E27FC236}">
              <a16:creationId xmlns:a16="http://schemas.microsoft.com/office/drawing/2014/main" id="{629393EA-56C0-E401-7E67-5157B382608B}"/>
            </a:ext>
          </a:extLst>
        </xdr:cNvPr>
        <xdr:cNvSpPr txBox="1">
          <a:spLocks noChangeArrowheads="1"/>
        </xdr:cNvSpPr>
      </xdr:nvSpPr>
      <xdr:spPr bwMode="auto">
        <a:xfrm>
          <a:off x="3994150" y="397192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46968</xdr:rowOff>
    </xdr:from>
    <xdr:to>
      <xdr:col>5</xdr:col>
      <xdr:colOff>609600</xdr:colOff>
      <xdr:row>206</xdr:row>
      <xdr:rowOff>66019</xdr:rowOff>
    </xdr:to>
    <xdr:sp macro="" textlink="">
      <xdr:nvSpPr>
        <xdr:cNvPr id="376862" name="Text Box 30" hidden="1">
          <a:extLst>
            <a:ext uri="{FF2B5EF4-FFF2-40B4-BE49-F238E27FC236}">
              <a16:creationId xmlns:a16="http://schemas.microsoft.com/office/drawing/2014/main" id="{03C3DB7E-3DF2-8AAE-1278-5E18A2457BE1}"/>
            </a:ext>
          </a:extLst>
        </xdr:cNvPr>
        <xdr:cNvSpPr txBox="1">
          <a:spLocks noChangeArrowheads="1"/>
        </xdr:cNvSpPr>
      </xdr:nvSpPr>
      <xdr:spPr bwMode="auto">
        <a:xfrm>
          <a:off x="3994150" y="40087550"/>
          <a:ext cx="13144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46968</xdr:rowOff>
    </xdr:from>
    <xdr:to>
      <xdr:col>5</xdr:col>
      <xdr:colOff>609600</xdr:colOff>
      <xdr:row>213</xdr:row>
      <xdr:rowOff>66018</xdr:rowOff>
    </xdr:to>
    <xdr:sp macro="" textlink="">
      <xdr:nvSpPr>
        <xdr:cNvPr id="376861" name="Text Box 29" hidden="1">
          <a:extLst>
            <a:ext uri="{FF2B5EF4-FFF2-40B4-BE49-F238E27FC236}">
              <a16:creationId xmlns:a16="http://schemas.microsoft.com/office/drawing/2014/main" id="{0343956E-393C-1F80-E9D7-36AF65C96F21}"/>
            </a:ext>
          </a:extLst>
        </xdr:cNvPr>
        <xdr:cNvSpPr txBox="1">
          <a:spLocks noChangeArrowheads="1"/>
        </xdr:cNvSpPr>
      </xdr:nvSpPr>
      <xdr:spPr bwMode="auto">
        <a:xfrm>
          <a:off x="3994150" y="404558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64</xdr:row>
      <xdr:rowOff>2518</xdr:rowOff>
    </xdr:from>
    <xdr:to>
      <xdr:col>5</xdr:col>
      <xdr:colOff>609600</xdr:colOff>
      <xdr:row>64</xdr:row>
      <xdr:rowOff>2518</xdr:rowOff>
    </xdr:to>
    <xdr:sp macro="" textlink="">
      <xdr:nvSpPr>
        <xdr:cNvPr id="376860" name="Text Box 28" hidden="1">
          <a:extLst>
            <a:ext uri="{FF2B5EF4-FFF2-40B4-BE49-F238E27FC236}">
              <a16:creationId xmlns:a16="http://schemas.microsoft.com/office/drawing/2014/main" id="{21FD6705-EB88-42DD-E85B-3FB27411242B}"/>
            </a:ext>
          </a:extLst>
        </xdr:cNvPr>
        <xdr:cNvSpPr txBox="1">
          <a:spLocks noChangeArrowheads="1"/>
        </xdr:cNvSpPr>
      </xdr:nvSpPr>
      <xdr:spPr bwMode="auto">
        <a:xfrm>
          <a:off x="3994150" y="138303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64</xdr:row>
      <xdr:rowOff>164881</xdr:rowOff>
    </xdr:from>
    <xdr:to>
      <xdr:col>5</xdr:col>
      <xdr:colOff>628650</xdr:colOff>
      <xdr:row>87</xdr:row>
      <xdr:rowOff>11277</xdr:rowOff>
    </xdr:to>
    <xdr:sp macro="" textlink="">
      <xdr:nvSpPr>
        <xdr:cNvPr id="376859" name="Text Box 27" hidden="1">
          <a:extLst>
            <a:ext uri="{FF2B5EF4-FFF2-40B4-BE49-F238E27FC236}">
              <a16:creationId xmlns:a16="http://schemas.microsoft.com/office/drawing/2014/main" id="{BE1E8DC1-6846-6BB2-03F3-BC5789186C68}"/>
            </a:ext>
          </a:extLst>
        </xdr:cNvPr>
        <xdr:cNvSpPr txBox="1">
          <a:spLocks noChangeArrowheads="1"/>
        </xdr:cNvSpPr>
      </xdr:nvSpPr>
      <xdr:spPr bwMode="auto">
        <a:xfrm>
          <a:off x="4013200" y="13989050"/>
          <a:ext cx="1314450" cy="454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64</xdr:row>
      <xdr:rowOff>2518</xdr:rowOff>
    </xdr:from>
    <xdr:to>
      <xdr:col>5</xdr:col>
      <xdr:colOff>609600</xdr:colOff>
      <xdr:row>84</xdr:row>
      <xdr:rowOff>125577</xdr:rowOff>
    </xdr:to>
    <xdr:sp macro="" textlink="">
      <xdr:nvSpPr>
        <xdr:cNvPr id="376858" name="Text Box 26" hidden="1">
          <a:extLst>
            <a:ext uri="{FF2B5EF4-FFF2-40B4-BE49-F238E27FC236}">
              <a16:creationId xmlns:a16="http://schemas.microsoft.com/office/drawing/2014/main" id="{0700B06C-8488-DC43-9135-421ABD3F382A}"/>
            </a:ext>
          </a:extLst>
        </xdr:cNvPr>
        <xdr:cNvSpPr txBox="1">
          <a:spLocks noChangeArrowheads="1"/>
        </xdr:cNvSpPr>
      </xdr:nvSpPr>
      <xdr:spPr bwMode="auto">
        <a:xfrm>
          <a:off x="3994150" y="13830300"/>
          <a:ext cx="1314450" cy="426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64</xdr:row>
      <xdr:rowOff>21568</xdr:rowOff>
    </xdr:from>
    <xdr:to>
      <xdr:col>5</xdr:col>
      <xdr:colOff>609600</xdr:colOff>
      <xdr:row>84</xdr:row>
      <xdr:rowOff>163677</xdr:rowOff>
    </xdr:to>
    <xdr:sp macro="" textlink="">
      <xdr:nvSpPr>
        <xdr:cNvPr id="376857" name="Text Box 25" hidden="1">
          <a:extLst>
            <a:ext uri="{FF2B5EF4-FFF2-40B4-BE49-F238E27FC236}">
              <a16:creationId xmlns:a16="http://schemas.microsoft.com/office/drawing/2014/main" id="{3A621DFD-6007-8D9C-E6F1-6174BD459B7F}"/>
            </a:ext>
          </a:extLst>
        </xdr:cNvPr>
        <xdr:cNvSpPr txBox="1">
          <a:spLocks noChangeArrowheads="1"/>
        </xdr:cNvSpPr>
      </xdr:nvSpPr>
      <xdr:spPr bwMode="auto">
        <a:xfrm>
          <a:off x="3994150" y="13849350"/>
          <a:ext cx="1314450" cy="4286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76857</xdr:rowOff>
    </xdr:from>
    <xdr:to>
      <xdr:col>5</xdr:col>
      <xdr:colOff>609600</xdr:colOff>
      <xdr:row>87</xdr:row>
      <xdr:rowOff>49377</xdr:rowOff>
    </xdr:to>
    <xdr:sp macro="" textlink="">
      <xdr:nvSpPr>
        <xdr:cNvPr id="376856" name="Text Box 24" hidden="1">
          <a:extLst>
            <a:ext uri="{FF2B5EF4-FFF2-40B4-BE49-F238E27FC236}">
              <a16:creationId xmlns:a16="http://schemas.microsoft.com/office/drawing/2014/main" id="{7DC1DE39-DC8C-0E7B-BC85-CE2E93BD3259}"/>
            </a:ext>
          </a:extLst>
        </xdr:cNvPr>
        <xdr:cNvSpPr txBox="1">
          <a:spLocks noChangeArrowheads="1"/>
        </xdr:cNvSpPr>
      </xdr:nvSpPr>
      <xdr:spPr bwMode="auto">
        <a:xfrm>
          <a:off x="3994150" y="14871700"/>
          <a:ext cx="1314450" cy="370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82</xdr:row>
      <xdr:rowOff>163676</xdr:rowOff>
    </xdr:from>
    <xdr:to>
      <xdr:col>5</xdr:col>
      <xdr:colOff>609600</xdr:colOff>
      <xdr:row>96</xdr:row>
      <xdr:rowOff>8102</xdr:rowOff>
    </xdr:to>
    <xdr:sp macro="" textlink="">
      <xdr:nvSpPr>
        <xdr:cNvPr id="376855" name="Text Box 23" hidden="1">
          <a:extLst>
            <a:ext uri="{FF2B5EF4-FFF2-40B4-BE49-F238E27FC236}">
              <a16:creationId xmlns:a16="http://schemas.microsoft.com/office/drawing/2014/main" id="{4A1B5561-33EE-8F25-B818-366FEB142683}"/>
            </a:ext>
          </a:extLst>
        </xdr:cNvPr>
        <xdr:cNvSpPr txBox="1">
          <a:spLocks noChangeArrowheads="1"/>
        </xdr:cNvSpPr>
      </xdr:nvSpPr>
      <xdr:spPr bwMode="auto">
        <a:xfrm>
          <a:off x="3994150" y="17767300"/>
          <a:ext cx="1314450" cy="2425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83</xdr:row>
      <xdr:rowOff>93827</xdr:rowOff>
    </xdr:from>
    <xdr:to>
      <xdr:col>5</xdr:col>
      <xdr:colOff>609600</xdr:colOff>
      <xdr:row>95</xdr:row>
      <xdr:rowOff>1454</xdr:rowOff>
    </xdr:to>
    <xdr:sp macro="" textlink="">
      <xdr:nvSpPr>
        <xdr:cNvPr id="376854" name="Text Box 22" hidden="1">
          <a:extLst>
            <a:ext uri="{FF2B5EF4-FFF2-40B4-BE49-F238E27FC236}">
              <a16:creationId xmlns:a16="http://schemas.microsoft.com/office/drawing/2014/main" id="{0FDD5B7A-560B-7B3B-149F-E735F3A233D4}"/>
            </a:ext>
          </a:extLst>
        </xdr:cNvPr>
        <xdr:cNvSpPr txBox="1">
          <a:spLocks noChangeArrowheads="1"/>
        </xdr:cNvSpPr>
      </xdr:nvSpPr>
      <xdr:spPr bwMode="auto">
        <a:xfrm>
          <a:off x="3994150" y="17875250"/>
          <a:ext cx="1314450" cy="213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84</xdr:row>
      <xdr:rowOff>30327</xdr:rowOff>
    </xdr:from>
    <xdr:to>
      <xdr:col>5</xdr:col>
      <xdr:colOff>609600</xdr:colOff>
      <xdr:row>95</xdr:row>
      <xdr:rowOff>74776</xdr:rowOff>
    </xdr:to>
    <xdr:sp macro="" textlink="">
      <xdr:nvSpPr>
        <xdr:cNvPr id="376853" name="Text Box 21" hidden="1">
          <a:extLst>
            <a:ext uri="{FF2B5EF4-FFF2-40B4-BE49-F238E27FC236}">
              <a16:creationId xmlns:a16="http://schemas.microsoft.com/office/drawing/2014/main" id="{9AE191C3-1E10-DC58-C44B-66F917300B01}"/>
            </a:ext>
          </a:extLst>
        </xdr:cNvPr>
        <xdr:cNvSpPr txBox="1">
          <a:spLocks noChangeArrowheads="1"/>
        </xdr:cNvSpPr>
      </xdr:nvSpPr>
      <xdr:spPr bwMode="auto">
        <a:xfrm>
          <a:off x="3994150" y="18002250"/>
          <a:ext cx="1314450" cy="208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85</xdr:row>
      <xdr:rowOff>30327</xdr:rowOff>
    </xdr:from>
    <xdr:to>
      <xdr:col>5</xdr:col>
      <xdr:colOff>609600</xdr:colOff>
      <xdr:row>96</xdr:row>
      <xdr:rowOff>238673</xdr:rowOff>
    </xdr:to>
    <xdr:sp macro="" textlink="">
      <xdr:nvSpPr>
        <xdr:cNvPr id="376852" name="Text Box 20" hidden="1">
          <a:extLst>
            <a:ext uri="{FF2B5EF4-FFF2-40B4-BE49-F238E27FC236}">
              <a16:creationId xmlns:a16="http://schemas.microsoft.com/office/drawing/2014/main" id="{E62398EC-3C25-C629-FFEE-B447B6FAA1B1}"/>
            </a:ext>
          </a:extLst>
        </xdr:cNvPr>
        <xdr:cNvSpPr txBox="1">
          <a:spLocks noChangeArrowheads="1"/>
        </xdr:cNvSpPr>
      </xdr:nvSpPr>
      <xdr:spPr bwMode="auto">
        <a:xfrm>
          <a:off x="3994150" y="18186400"/>
          <a:ext cx="1314450" cy="224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107</xdr:row>
      <xdr:rowOff>163676</xdr:rowOff>
    </xdr:from>
    <xdr:to>
      <xdr:col>5</xdr:col>
      <xdr:colOff>609600</xdr:colOff>
      <xdr:row>117</xdr:row>
      <xdr:rowOff>163677</xdr:rowOff>
    </xdr:to>
    <xdr:sp macro="" textlink="">
      <xdr:nvSpPr>
        <xdr:cNvPr id="376851" name="Text Box 19" hidden="1">
          <a:extLst>
            <a:ext uri="{FF2B5EF4-FFF2-40B4-BE49-F238E27FC236}">
              <a16:creationId xmlns:a16="http://schemas.microsoft.com/office/drawing/2014/main" id="{0D9D8116-CC69-3447-1D53-57DD2654B4A1}"/>
            </a:ext>
          </a:extLst>
        </xdr:cNvPr>
        <xdr:cNvSpPr txBox="1">
          <a:spLocks noChangeArrowheads="1"/>
        </xdr:cNvSpPr>
      </xdr:nvSpPr>
      <xdr:spPr bwMode="auto">
        <a:xfrm>
          <a:off x="3994150" y="22606000"/>
          <a:ext cx="1314450" cy="1892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30327</xdr:rowOff>
    </xdr:from>
    <xdr:to>
      <xdr:col>5</xdr:col>
      <xdr:colOff>609600</xdr:colOff>
      <xdr:row>115</xdr:row>
      <xdr:rowOff>49376</xdr:rowOff>
    </xdr:to>
    <xdr:sp macro="" textlink="">
      <xdr:nvSpPr>
        <xdr:cNvPr id="376850" name="Text Box 18" hidden="1">
          <a:extLst>
            <a:ext uri="{FF2B5EF4-FFF2-40B4-BE49-F238E27FC236}">
              <a16:creationId xmlns:a16="http://schemas.microsoft.com/office/drawing/2014/main" id="{FF6FB21D-5596-AA72-B4A0-B2D88388A70F}"/>
            </a:ext>
          </a:extLst>
        </xdr:cNvPr>
        <xdr:cNvSpPr txBox="1">
          <a:spLocks noChangeArrowheads="1"/>
        </xdr:cNvSpPr>
      </xdr:nvSpPr>
      <xdr:spPr bwMode="auto">
        <a:xfrm>
          <a:off x="3994150" y="22840950"/>
          <a:ext cx="1314450" cy="1174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216448</xdr:rowOff>
    </xdr:from>
    <xdr:to>
      <xdr:col>5</xdr:col>
      <xdr:colOff>609600</xdr:colOff>
      <xdr:row>115</xdr:row>
      <xdr:rowOff>1454</xdr:rowOff>
    </xdr:to>
    <xdr:sp macro="" textlink="">
      <xdr:nvSpPr>
        <xdr:cNvPr id="376849" name="Text Box 17" hidden="1">
          <a:extLst>
            <a:ext uri="{FF2B5EF4-FFF2-40B4-BE49-F238E27FC236}">
              <a16:creationId xmlns:a16="http://schemas.microsoft.com/office/drawing/2014/main" id="{746FD96A-BF81-F69D-28EB-E0C7126C6BD1}"/>
            </a:ext>
          </a:extLst>
        </xdr:cNvPr>
        <xdr:cNvSpPr txBox="1">
          <a:spLocks noChangeArrowheads="1"/>
        </xdr:cNvSpPr>
      </xdr:nvSpPr>
      <xdr:spPr bwMode="auto">
        <a:xfrm>
          <a:off x="3994150" y="23025100"/>
          <a:ext cx="1314450" cy="933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178348</xdr:rowOff>
    </xdr:from>
    <xdr:to>
      <xdr:col>5</xdr:col>
      <xdr:colOff>609600</xdr:colOff>
      <xdr:row>115</xdr:row>
      <xdr:rowOff>1454</xdr:rowOff>
    </xdr:to>
    <xdr:sp macro="" textlink="">
      <xdr:nvSpPr>
        <xdr:cNvPr id="376848" name="Text Box 16" hidden="1">
          <a:extLst>
            <a:ext uri="{FF2B5EF4-FFF2-40B4-BE49-F238E27FC236}">
              <a16:creationId xmlns:a16="http://schemas.microsoft.com/office/drawing/2014/main" id="{CD4EF107-3F06-D104-801B-553EBB062875}"/>
            </a:ext>
          </a:extLst>
        </xdr:cNvPr>
        <xdr:cNvSpPr txBox="1">
          <a:spLocks noChangeArrowheads="1"/>
        </xdr:cNvSpPr>
      </xdr:nvSpPr>
      <xdr:spPr bwMode="auto">
        <a:xfrm>
          <a:off x="3994150" y="22987000"/>
          <a:ext cx="1314450"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133</xdr:row>
      <xdr:rowOff>106527</xdr:rowOff>
    </xdr:from>
    <xdr:to>
      <xdr:col>21</xdr:col>
      <xdr:colOff>438150</xdr:colOff>
      <xdr:row>137</xdr:row>
      <xdr:rowOff>125577</xdr:rowOff>
    </xdr:to>
    <xdr:sp macro="" textlink="">
      <xdr:nvSpPr>
        <xdr:cNvPr id="376847" name="Text Box 15" hidden="1">
          <a:extLst>
            <a:ext uri="{FF2B5EF4-FFF2-40B4-BE49-F238E27FC236}">
              <a16:creationId xmlns:a16="http://schemas.microsoft.com/office/drawing/2014/main" id="{30EFDDD4-7F95-E699-F117-E947A6943A90}"/>
            </a:ext>
          </a:extLst>
        </xdr:cNvPr>
        <xdr:cNvSpPr txBox="1">
          <a:spLocks noChangeArrowheads="1"/>
        </xdr:cNvSpPr>
      </xdr:nvSpPr>
      <xdr:spPr bwMode="auto">
        <a:xfrm>
          <a:off x="17513300" y="27387550"/>
          <a:ext cx="13335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846" name="Text Box 14" hidden="1">
          <a:extLst>
            <a:ext uri="{FF2B5EF4-FFF2-40B4-BE49-F238E27FC236}">
              <a16:creationId xmlns:a16="http://schemas.microsoft.com/office/drawing/2014/main" id="{ADD85B21-34BC-CE8C-32A7-94A4B97856B9}"/>
            </a:ext>
          </a:extLst>
        </xdr:cNvPr>
        <xdr:cNvSpPr txBox="1">
          <a:spLocks noChangeArrowheads="1"/>
        </xdr:cNvSpPr>
      </xdr:nvSpPr>
      <xdr:spPr bwMode="auto">
        <a:xfrm>
          <a:off x="18332450" y="3556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845" name="Text Box 13" hidden="1">
          <a:extLst>
            <a:ext uri="{FF2B5EF4-FFF2-40B4-BE49-F238E27FC236}">
              <a16:creationId xmlns:a16="http://schemas.microsoft.com/office/drawing/2014/main" id="{A77E8A31-3567-4C97-AE1C-66441FEFFF9E}"/>
            </a:ext>
          </a:extLst>
        </xdr:cNvPr>
        <xdr:cNvSpPr txBox="1">
          <a:spLocks noChangeArrowheads="1"/>
        </xdr:cNvSpPr>
      </xdr:nvSpPr>
      <xdr:spPr bwMode="auto">
        <a:xfrm>
          <a:off x="18332450" y="55626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137</xdr:row>
      <xdr:rowOff>125577</xdr:rowOff>
    </xdr:from>
    <xdr:to>
      <xdr:col>22</xdr:col>
      <xdr:colOff>609600</xdr:colOff>
      <xdr:row>141</xdr:row>
      <xdr:rowOff>106526</xdr:rowOff>
    </xdr:to>
    <xdr:sp macro="" textlink="">
      <xdr:nvSpPr>
        <xdr:cNvPr id="376844" name="Text Box 12" hidden="1">
          <a:extLst>
            <a:ext uri="{FF2B5EF4-FFF2-40B4-BE49-F238E27FC236}">
              <a16:creationId xmlns:a16="http://schemas.microsoft.com/office/drawing/2014/main" id="{BA0D968D-C020-A02C-06B1-E747A16E4E7C}"/>
            </a:ext>
          </a:extLst>
        </xdr:cNvPr>
        <xdr:cNvSpPr txBox="1">
          <a:spLocks noChangeArrowheads="1"/>
        </xdr:cNvSpPr>
      </xdr:nvSpPr>
      <xdr:spPr bwMode="auto">
        <a:xfrm>
          <a:off x="18332450" y="281432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33</xdr:row>
      <xdr:rowOff>95250</xdr:rowOff>
    </xdr:from>
    <xdr:to>
      <xdr:col>11</xdr:col>
      <xdr:colOff>1409700</xdr:colOff>
      <xdr:row>38</xdr:row>
      <xdr:rowOff>19050</xdr:rowOff>
    </xdr:to>
    <xdr:sp macro="" textlink="">
      <xdr:nvSpPr>
        <xdr:cNvPr id="376843" name="Text Box 11" hidden="1">
          <a:extLst>
            <a:ext uri="{FF2B5EF4-FFF2-40B4-BE49-F238E27FC236}">
              <a16:creationId xmlns:a16="http://schemas.microsoft.com/office/drawing/2014/main" id="{23CC21BF-493B-DF2F-D17A-267F9FF6B62F}"/>
            </a:ext>
          </a:extLst>
        </xdr:cNvPr>
        <xdr:cNvSpPr txBox="1">
          <a:spLocks noChangeArrowheads="1"/>
        </xdr:cNvSpPr>
      </xdr:nvSpPr>
      <xdr:spPr bwMode="auto">
        <a:xfrm>
          <a:off x="9359900" y="7404100"/>
          <a:ext cx="1314450" cy="844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842" name="Text Box 10" hidden="1">
          <a:extLst>
            <a:ext uri="{FF2B5EF4-FFF2-40B4-BE49-F238E27FC236}">
              <a16:creationId xmlns:a16="http://schemas.microsoft.com/office/drawing/2014/main" id="{CA694832-E025-ED1D-D008-24E07DFCBBB8}"/>
            </a:ext>
          </a:extLst>
        </xdr:cNvPr>
        <xdr:cNvSpPr txBox="1">
          <a:spLocks noChangeArrowheads="1"/>
        </xdr:cNvSpPr>
      </xdr:nvSpPr>
      <xdr:spPr bwMode="auto">
        <a:xfrm>
          <a:off x="20027900" y="35560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841" name="Text Box 9" hidden="1">
          <a:extLst>
            <a:ext uri="{FF2B5EF4-FFF2-40B4-BE49-F238E27FC236}">
              <a16:creationId xmlns:a16="http://schemas.microsoft.com/office/drawing/2014/main" id="{4E9D0161-C9C4-F1EF-5A8F-BCAA1FA7E527}"/>
            </a:ext>
          </a:extLst>
        </xdr:cNvPr>
        <xdr:cNvSpPr txBox="1">
          <a:spLocks noChangeArrowheads="1"/>
        </xdr:cNvSpPr>
      </xdr:nvSpPr>
      <xdr:spPr bwMode="auto">
        <a:xfrm>
          <a:off x="20027900" y="556260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137</xdr:row>
      <xdr:rowOff>125577</xdr:rowOff>
    </xdr:from>
    <xdr:to>
      <xdr:col>24</xdr:col>
      <xdr:colOff>647700</xdr:colOff>
      <xdr:row>142</xdr:row>
      <xdr:rowOff>11277</xdr:rowOff>
    </xdr:to>
    <xdr:sp macro="" textlink="">
      <xdr:nvSpPr>
        <xdr:cNvPr id="376840" name="Text Box 8" hidden="1">
          <a:extLst>
            <a:ext uri="{FF2B5EF4-FFF2-40B4-BE49-F238E27FC236}">
              <a16:creationId xmlns:a16="http://schemas.microsoft.com/office/drawing/2014/main" id="{8BA181D4-0C20-B9D3-37A2-0EB8F79C793F}"/>
            </a:ext>
          </a:extLst>
        </xdr:cNvPr>
        <xdr:cNvSpPr txBox="1">
          <a:spLocks noChangeArrowheads="1"/>
        </xdr:cNvSpPr>
      </xdr:nvSpPr>
      <xdr:spPr bwMode="auto">
        <a:xfrm>
          <a:off x="20027900" y="2814320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133350</xdr:rowOff>
    </xdr:to>
    <xdr:sp macro="" textlink="">
      <xdr:nvSpPr>
        <xdr:cNvPr id="376839" name="Text Box 7" hidden="1">
          <a:extLst>
            <a:ext uri="{FF2B5EF4-FFF2-40B4-BE49-F238E27FC236}">
              <a16:creationId xmlns:a16="http://schemas.microsoft.com/office/drawing/2014/main" id="{3A2A7D03-9C87-2D2C-C11D-9F703B304948}"/>
            </a:ext>
          </a:extLst>
        </xdr:cNvPr>
        <xdr:cNvSpPr txBox="1">
          <a:spLocks noChangeArrowheads="1"/>
        </xdr:cNvSpPr>
      </xdr:nvSpPr>
      <xdr:spPr bwMode="auto">
        <a:xfrm>
          <a:off x="20789900" y="3575050"/>
          <a:ext cx="13144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114300</xdr:rowOff>
    </xdr:from>
    <xdr:to>
      <xdr:col>25</xdr:col>
      <xdr:colOff>647700</xdr:colOff>
      <xdr:row>29</xdr:row>
      <xdr:rowOff>95250</xdr:rowOff>
    </xdr:to>
    <xdr:sp macro="" textlink="">
      <xdr:nvSpPr>
        <xdr:cNvPr id="376838" name="Text Box 6" hidden="1">
          <a:extLst>
            <a:ext uri="{FF2B5EF4-FFF2-40B4-BE49-F238E27FC236}">
              <a16:creationId xmlns:a16="http://schemas.microsoft.com/office/drawing/2014/main" id="{7E4FBE26-09D1-69B0-CD90-9B4A7649C9B1}"/>
            </a:ext>
          </a:extLst>
        </xdr:cNvPr>
        <xdr:cNvSpPr txBox="1">
          <a:spLocks noChangeArrowheads="1"/>
        </xdr:cNvSpPr>
      </xdr:nvSpPr>
      <xdr:spPr bwMode="auto">
        <a:xfrm>
          <a:off x="20789900" y="5581650"/>
          <a:ext cx="131445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137</xdr:row>
      <xdr:rowOff>144627</xdr:rowOff>
    </xdr:from>
    <xdr:to>
      <xdr:col>25</xdr:col>
      <xdr:colOff>647700</xdr:colOff>
      <xdr:row>142</xdr:row>
      <xdr:rowOff>1454</xdr:rowOff>
    </xdr:to>
    <xdr:sp macro="" textlink="">
      <xdr:nvSpPr>
        <xdr:cNvPr id="376837" name="Text Box 5" hidden="1">
          <a:extLst>
            <a:ext uri="{FF2B5EF4-FFF2-40B4-BE49-F238E27FC236}">
              <a16:creationId xmlns:a16="http://schemas.microsoft.com/office/drawing/2014/main" id="{447DE201-B8B6-E745-AB93-2EADDFAC95C1}"/>
            </a:ext>
          </a:extLst>
        </xdr:cNvPr>
        <xdr:cNvSpPr txBox="1">
          <a:spLocks noChangeArrowheads="1"/>
        </xdr:cNvSpPr>
      </xdr:nvSpPr>
      <xdr:spPr bwMode="auto">
        <a:xfrm>
          <a:off x="20789900" y="281622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37</xdr:row>
      <xdr:rowOff>76200</xdr:rowOff>
    </xdr:from>
    <xdr:to>
      <xdr:col>11</xdr:col>
      <xdr:colOff>1485900</xdr:colOff>
      <xdr:row>41</xdr:row>
      <xdr:rowOff>114300</xdr:rowOff>
    </xdr:to>
    <xdr:sp macro="" textlink="">
      <xdr:nvSpPr>
        <xdr:cNvPr id="376836" name="Text Box 4" hidden="1">
          <a:extLst>
            <a:ext uri="{FF2B5EF4-FFF2-40B4-BE49-F238E27FC236}">
              <a16:creationId xmlns:a16="http://schemas.microsoft.com/office/drawing/2014/main" id="{434DCAD9-A99A-4CD7-7BAA-5CE69182ECA6}"/>
            </a:ext>
          </a:extLst>
        </xdr:cNvPr>
        <xdr:cNvSpPr txBox="1">
          <a:spLocks noChangeArrowheads="1"/>
        </xdr:cNvSpPr>
      </xdr:nvSpPr>
      <xdr:spPr bwMode="auto">
        <a:xfrm>
          <a:off x="9398000" y="8121650"/>
          <a:ext cx="13525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37</xdr:row>
      <xdr:rowOff>76200</xdr:rowOff>
    </xdr:from>
    <xdr:to>
      <xdr:col>13</xdr:col>
      <xdr:colOff>666750</xdr:colOff>
      <xdr:row>41</xdr:row>
      <xdr:rowOff>114300</xdr:rowOff>
    </xdr:to>
    <xdr:sp macro="" textlink="">
      <xdr:nvSpPr>
        <xdr:cNvPr id="376835" name="Text Box 3" hidden="1">
          <a:extLst>
            <a:ext uri="{FF2B5EF4-FFF2-40B4-BE49-F238E27FC236}">
              <a16:creationId xmlns:a16="http://schemas.microsoft.com/office/drawing/2014/main" id="{1C043BD1-2041-D5D1-84DF-1E66495B4DAB}"/>
            </a:ext>
          </a:extLst>
        </xdr:cNvPr>
        <xdr:cNvSpPr txBox="1">
          <a:spLocks noChangeArrowheads="1"/>
        </xdr:cNvSpPr>
      </xdr:nvSpPr>
      <xdr:spPr bwMode="auto">
        <a:xfrm>
          <a:off x="11125200" y="8121650"/>
          <a:ext cx="14033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29</xdr:col>
      <xdr:colOff>95250</xdr:colOff>
      <xdr:row>19</xdr:row>
      <xdr:rowOff>466725</xdr:rowOff>
    </xdr:from>
    <xdr:to>
      <xdr:col>30</xdr:col>
      <xdr:colOff>647700</xdr:colOff>
      <xdr:row>24</xdr:row>
      <xdr:rowOff>0</xdr:rowOff>
    </xdr:to>
    <xdr:sp macro="" textlink="">
      <xdr:nvSpPr>
        <xdr:cNvPr id="376834" name="Text Box 2" hidden="1">
          <a:extLst>
            <a:ext uri="{FF2B5EF4-FFF2-40B4-BE49-F238E27FC236}">
              <a16:creationId xmlns:a16="http://schemas.microsoft.com/office/drawing/2014/main" id="{BABCEF68-2AA1-1BD2-C3EF-1EEC0CD23C30}"/>
            </a:ext>
          </a:extLst>
        </xdr:cNvPr>
        <xdr:cNvSpPr txBox="1">
          <a:spLocks noChangeArrowheads="1"/>
        </xdr:cNvSpPr>
      </xdr:nvSpPr>
      <xdr:spPr bwMode="auto">
        <a:xfrm>
          <a:off x="24599900" y="48387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26</xdr:col>
      <xdr:colOff>95250</xdr:colOff>
      <xdr:row>23</xdr:row>
      <xdr:rowOff>95250</xdr:rowOff>
    </xdr:from>
    <xdr:to>
      <xdr:col>27</xdr:col>
      <xdr:colOff>647700</xdr:colOff>
      <xdr:row>28</xdr:row>
      <xdr:rowOff>0</xdr:rowOff>
    </xdr:to>
    <xdr:sp macro="" textlink="">
      <xdr:nvSpPr>
        <xdr:cNvPr id="376833" name="Text Box 1" hidden="1">
          <a:extLst>
            <a:ext uri="{FF2B5EF4-FFF2-40B4-BE49-F238E27FC236}">
              <a16:creationId xmlns:a16="http://schemas.microsoft.com/office/drawing/2014/main" id="{6A30B42E-64FB-DA90-F398-63D48D5B54B5}"/>
            </a:ext>
          </a:extLst>
        </xdr:cNvPr>
        <xdr:cNvSpPr txBox="1">
          <a:spLocks noChangeArrowheads="1"/>
        </xdr:cNvSpPr>
      </xdr:nvSpPr>
      <xdr:spPr bwMode="auto">
        <a:xfrm>
          <a:off x="22313900" y="55626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95250</xdr:rowOff>
    </xdr:from>
    <xdr:to>
      <xdr:col>18</xdr:col>
      <xdr:colOff>438150</xdr:colOff>
      <xdr:row>10</xdr:row>
      <xdr:rowOff>152400</xdr:rowOff>
    </xdr:to>
    <xdr:sp macro="" textlink="">
      <xdr:nvSpPr>
        <xdr:cNvPr id="376906" name="Text Box 74" hidden="1">
          <a:extLst>
            <a:ext uri="{FF2B5EF4-FFF2-40B4-BE49-F238E27FC236}">
              <a16:creationId xmlns:a16="http://schemas.microsoft.com/office/drawing/2014/main" id="{9611A285-2281-9494-8BAE-24DEAD8A23A8}"/>
            </a:ext>
          </a:extLst>
        </xdr:cNvPr>
        <xdr:cNvSpPr txBox="1">
          <a:spLocks noChangeArrowheads="1"/>
        </xdr:cNvSpPr>
      </xdr:nvSpPr>
      <xdr:spPr bwMode="auto">
        <a:xfrm>
          <a:off x="15151100" y="2082800"/>
          <a:ext cx="13335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19159</xdr:rowOff>
    </xdr:from>
    <xdr:to>
      <xdr:col>5</xdr:col>
      <xdr:colOff>609600</xdr:colOff>
      <xdr:row>56</xdr:row>
      <xdr:rowOff>19159</xdr:rowOff>
    </xdr:to>
    <xdr:sp macro="" textlink="">
      <xdr:nvSpPr>
        <xdr:cNvPr id="376897" name="Text Box 65" hidden="1">
          <a:extLst>
            <a:ext uri="{FF2B5EF4-FFF2-40B4-BE49-F238E27FC236}">
              <a16:creationId xmlns:a16="http://schemas.microsoft.com/office/drawing/2014/main" id="{4AAC5021-AC39-EF52-0099-5594971EBA5E}"/>
            </a:ext>
          </a:extLst>
        </xdr:cNvPr>
        <xdr:cNvSpPr txBox="1">
          <a:spLocks noChangeArrowheads="1"/>
        </xdr:cNvSpPr>
      </xdr:nvSpPr>
      <xdr:spPr bwMode="auto">
        <a:xfrm>
          <a:off x="3994150" y="115633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57259</xdr:rowOff>
    </xdr:from>
    <xdr:to>
      <xdr:col>5</xdr:col>
      <xdr:colOff>628650</xdr:colOff>
      <xdr:row>76</xdr:row>
      <xdr:rowOff>152400</xdr:rowOff>
    </xdr:to>
    <xdr:sp macro="" textlink="">
      <xdr:nvSpPr>
        <xdr:cNvPr id="376896" name="Text Box 64" hidden="1">
          <a:extLst>
            <a:ext uri="{FF2B5EF4-FFF2-40B4-BE49-F238E27FC236}">
              <a16:creationId xmlns:a16="http://schemas.microsoft.com/office/drawing/2014/main" id="{7E2FD3A6-062F-9024-E49E-C4B0F4FBE9C4}"/>
            </a:ext>
          </a:extLst>
        </xdr:cNvPr>
        <xdr:cNvSpPr txBox="1">
          <a:spLocks noChangeArrowheads="1"/>
        </xdr:cNvSpPr>
      </xdr:nvSpPr>
      <xdr:spPr bwMode="auto">
        <a:xfrm>
          <a:off x="4013200" y="11601450"/>
          <a:ext cx="1314450" cy="4857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19159</xdr:rowOff>
    </xdr:from>
    <xdr:to>
      <xdr:col>5</xdr:col>
      <xdr:colOff>609600</xdr:colOff>
      <xdr:row>74</xdr:row>
      <xdr:rowOff>73025</xdr:rowOff>
    </xdr:to>
    <xdr:sp macro="" textlink="">
      <xdr:nvSpPr>
        <xdr:cNvPr id="376895" name="Text Box 63" hidden="1">
          <a:extLst>
            <a:ext uri="{FF2B5EF4-FFF2-40B4-BE49-F238E27FC236}">
              <a16:creationId xmlns:a16="http://schemas.microsoft.com/office/drawing/2014/main" id="{C0EE46E0-0151-13E2-7601-C4AAF9F413A3}"/>
            </a:ext>
          </a:extLst>
        </xdr:cNvPr>
        <xdr:cNvSpPr txBox="1">
          <a:spLocks noChangeArrowheads="1"/>
        </xdr:cNvSpPr>
      </xdr:nvSpPr>
      <xdr:spPr bwMode="auto">
        <a:xfrm>
          <a:off x="3994150" y="11563350"/>
          <a:ext cx="1314450" cy="445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19159</xdr:rowOff>
    </xdr:from>
    <xdr:to>
      <xdr:col>5</xdr:col>
      <xdr:colOff>609600</xdr:colOff>
      <xdr:row>74</xdr:row>
      <xdr:rowOff>111125</xdr:rowOff>
    </xdr:to>
    <xdr:sp macro="" textlink="">
      <xdr:nvSpPr>
        <xdr:cNvPr id="376894" name="Text Box 62" hidden="1">
          <a:extLst>
            <a:ext uri="{FF2B5EF4-FFF2-40B4-BE49-F238E27FC236}">
              <a16:creationId xmlns:a16="http://schemas.microsoft.com/office/drawing/2014/main" id="{2A474C24-02BD-A050-3855-06C0446ADA8A}"/>
            </a:ext>
          </a:extLst>
        </xdr:cNvPr>
        <xdr:cNvSpPr txBox="1">
          <a:spLocks noChangeArrowheads="1"/>
        </xdr:cNvSpPr>
      </xdr:nvSpPr>
      <xdr:spPr bwMode="auto">
        <a:xfrm>
          <a:off x="3994150" y="11563350"/>
          <a:ext cx="1314450" cy="4489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7226</xdr:rowOff>
    </xdr:from>
    <xdr:to>
      <xdr:col>5</xdr:col>
      <xdr:colOff>609600</xdr:colOff>
      <xdr:row>79</xdr:row>
      <xdr:rowOff>125248</xdr:rowOff>
    </xdr:to>
    <xdr:sp macro="" textlink="">
      <xdr:nvSpPr>
        <xdr:cNvPr id="376893" name="Text Box 61" hidden="1">
          <a:extLst>
            <a:ext uri="{FF2B5EF4-FFF2-40B4-BE49-F238E27FC236}">
              <a16:creationId xmlns:a16="http://schemas.microsoft.com/office/drawing/2014/main" id="{04A4B739-14AC-D18D-289E-883F861B1A59}"/>
            </a:ext>
          </a:extLst>
        </xdr:cNvPr>
        <xdr:cNvSpPr txBox="1">
          <a:spLocks noChangeArrowheads="1"/>
        </xdr:cNvSpPr>
      </xdr:nvSpPr>
      <xdr:spPr bwMode="auto">
        <a:xfrm>
          <a:off x="3994150" y="12858750"/>
          <a:ext cx="1314450" cy="4127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82550</xdr:rowOff>
    </xdr:from>
    <xdr:to>
      <xdr:col>5</xdr:col>
      <xdr:colOff>609600</xdr:colOff>
      <xdr:row>88</xdr:row>
      <xdr:rowOff>19050</xdr:rowOff>
    </xdr:to>
    <xdr:sp macro="" textlink="">
      <xdr:nvSpPr>
        <xdr:cNvPr id="376892" name="Text Box 60" hidden="1">
          <a:extLst>
            <a:ext uri="{FF2B5EF4-FFF2-40B4-BE49-F238E27FC236}">
              <a16:creationId xmlns:a16="http://schemas.microsoft.com/office/drawing/2014/main" id="{5C5B126C-08DD-7E61-CA06-497AC8ACEE36}"/>
            </a:ext>
          </a:extLst>
        </xdr:cNvPr>
        <xdr:cNvSpPr txBox="1">
          <a:spLocks noChangeArrowheads="1"/>
        </xdr:cNvSpPr>
      </xdr:nvSpPr>
      <xdr:spPr bwMode="auto">
        <a:xfrm>
          <a:off x="3994150" y="15830550"/>
          <a:ext cx="1314450" cy="2901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2877</xdr:rowOff>
    </xdr:from>
    <xdr:to>
      <xdr:col>5</xdr:col>
      <xdr:colOff>609600</xdr:colOff>
      <xdr:row>87</xdr:row>
      <xdr:rowOff>19050</xdr:rowOff>
    </xdr:to>
    <xdr:sp macro="" textlink="">
      <xdr:nvSpPr>
        <xdr:cNvPr id="376891" name="Text Box 59" hidden="1">
          <a:extLst>
            <a:ext uri="{FF2B5EF4-FFF2-40B4-BE49-F238E27FC236}">
              <a16:creationId xmlns:a16="http://schemas.microsoft.com/office/drawing/2014/main" id="{1A992DDD-F45A-F16D-4409-472EAFCD74D9}"/>
            </a:ext>
          </a:extLst>
        </xdr:cNvPr>
        <xdr:cNvSpPr txBox="1">
          <a:spLocks noChangeArrowheads="1"/>
        </xdr:cNvSpPr>
      </xdr:nvSpPr>
      <xdr:spPr bwMode="auto">
        <a:xfrm>
          <a:off x="3994150" y="1593850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111125</xdr:rowOff>
    </xdr:from>
    <xdr:to>
      <xdr:col>5</xdr:col>
      <xdr:colOff>609600</xdr:colOff>
      <xdr:row>87</xdr:row>
      <xdr:rowOff>114300</xdr:rowOff>
    </xdr:to>
    <xdr:sp macro="" textlink="">
      <xdr:nvSpPr>
        <xdr:cNvPr id="376890" name="Text Box 58" hidden="1">
          <a:extLst>
            <a:ext uri="{FF2B5EF4-FFF2-40B4-BE49-F238E27FC236}">
              <a16:creationId xmlns:a16="http://schemas.microsoft.com/office/drawing/2014/main" id="{94913A76-79F6-EAC5-B993-5120D011788B}"/>
            </a:ext>
          </a:extLst>
        </xdr:cNvPr>
        <xdr:cNvSpPr txBox="1">
          <a:spLocks noChangeArrowheads="1"/>
        </xdr:cNvSpPr>
      </xdr:nvSpPr>
      <xdr:spPr bwMode="auto">
        <a:xfrm>
          <a:off x="3994150" y="16052800"/>
          <a:ext cx="1314450" cy="259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120650</xdr:rowOff>
    </xdr:from>
    <xdr:to>
      <xdr:col>5</xdr:col>
      <xdr:colOff>609600</xdr:colOff>
      <xdr:row>89</xdr:row>
      <xdr:rowOff>95250</xdr:rowOff>
    </xdr:to>
    <xdr:sp macro="" textlink="">
      <xdr:nvSpPr>
        <xdr:cNvPr id="376889" name="Text Box 57" hidden="1">
          <a:extLst>
            <a:ext uri="{FF2B5EF4-FFF2-40B4-BE49-F238E27FC236}">
              <a16:creationId xmlns:a16="http://schemas.microsoft.com/office/drawing/2014/main" id="{B6139A6C-650F-AE56-F331-DEACEAAD4207}"/>
            </a:ext>
          </a:extLst>
        </xdr:cNvPr>
        <xdr:cNvSpPr txBox="1">
          <a:spLocks noChangeArrowheads="1"/>
        </xdr:cNvSpPr>
      </xdr:nvSpPr>
      <xdr:spPr bwMode="auto">
        <a:xfrm>
          <a:off x="3994150" y="16236950"/>
          <a:ext cx="1314450" cy="2755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183274</xdr:rowOff>
    </xdr:from>
    <xdr:to>
      <xdr:col>5</xdr:col>
      <xdr:colOff>609600</xdr:colOff>
      <xdr:row>108</xdr:row>
      <xdr:rowOff>1971</xdr:rowOff>
    </xdr:to>
    <xdr:sp macro="" textlink="">
      <xdr:nvSpPr>
        <xdr:cNvPr id="376888" name="Text Box 56" hidden="1">
          <a:extLst>
            <a:ext uri="{FF2B5EF4-FFF2-40B4-BE49-F238E27FC236}">
              <a16:creationId xmlns:a16="http://schemas.microsoft.com/office/drawing/2014/main" id="{75328656-1A7E-F78F-A4C4-DE6AF6828F3E}"/>
            </a:ext>
          </a:extLst>
        </xdr:cNvPr>
        <xdr:cNvSpPr txBox="1">
          <a:spLocks noChangeArrowheads="1"/>
        </xdr:cNvSpPr>
      </xdr:nvSpPr>
      <xdr:spPr bwMode="auto">
        <a:xfrm>
          <a:off x="3994150" y="20624800"/>
          <a:ext cx="1314450" cy="200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188858</xdr:rowOff>
    </xdr:from>
    <xdr:to>
      <xdr:col>5</xdr:col>
      <xdr:colOff>609600</xdr:colOff>
      <xdr:row>105</xdr:row>
      <xdr:rowOff>47625</xdr:rowOff>
    </xdr:to>
    <xdr:sp macro="" textlink="">
      <xdr:nvSpPr>
        <xdr:cNvPr id="376887" name="Text Box 55" hidden="1">
          <a:extLst>
            <a:ext uri="{FF2B5EF4-FFF2-40B4-BE49-F238E27FC236}">
              <a16:creationId xmlns:a16="http://schemas.microsoft.com/office/drawing/2014/main" id="{F0FB9549-4BE4-C187-711B-6521EDD5D938}"/>
            </a:ext>
          </a:extLst>
        </xdr:cNvPr>
        <xdr:cNvSpPr txBox="1">
          <a:spLocks noChangeArrowheads="1"/>
        </xdr:cNvSpPr>
      </xdr:nvSpPr>
      <xdr:spPr bwMode="auto">
        <a:xfrm>
          <a:off x="3994150" y="20866100"/>
          <a:ext cx="1314450" cy="1257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140466</xdr:rowOff>
    </xdr:from>
    <xdr:to>
      <xdr:col>5</xdr:col>
      <xdr:colOff>609600</xdr:colOff>
      <xdr:row>105</xdr:row>
      <xdr:rowOff>47625</xdr:rowOff>
    </xdr:to>
    <xdr:sp macro="" textlink="">
      <xdr:nvSpPr>
        <xdr:cNvPr id="376886" name="Text Box 54" hidden="1">
          <a:extLst>
            <a:ext uri="{FF2B5EF4-FFF2-40B4-BE49-F238E27FC236}">
              <a16:creationId xmlns:a16="http://schemas.microsoft.com/office/drawing/2014/main" id="{70CCDB1A-C036-F055-879E-BA9568DB70CB}"/>
            </a:ext>
          </a:extLst>
        </xdr:cNvPr>
        <xdr:cNvSpPr txBox="1">
          <a:spLocks noChangeArrowheads="1"/>
        </xdr:cNvSpPr>
      </xdr:nvSpPr>
      <xdr:spPr bwMode="auto">
        <a:xfrm>
          <a:off x="3994150" y="21050250"/>
          <a:ext cx="1314450" cy="1073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102366</xdr:rowOff>
    </xdr:from>
    <xdr:to>
      <xdr:col>5</xdr:col>
      <xdr:colOff>609600</xdr:colOff>
      <xdr:row>105</xdr:row>
      <xdr:rowOff>47625</xdr:rowOff>
    </xdr:to>
    <xdr:sp macro="" textlink="">
      <xdr:nvSpPr>
        <xdr:cNvPr id="376885" name="Text Box 53" hidden="1">
          <a:extLst>
            <a:ext uri="{FF2B5EF4-FFF2-40B4-BE49-F238E27FC236}">
              <a16:creationId xmlns:a16="http://schemas.microsoft.com/office/drawing/2014/main" id="{19F8ECB3-80CA-FFF8-A6A7-119452F996C6}"/>
            </a:ext>
          </a:extLst>
        </xdr:cNvPr>
        <xdr:cNvSpPr txBox="1">
          <a:spLocks noChangeArrowheads="1"/>
        </xdr:cNvSpPr>
      </xdr:nvSpPr>
      <xdr:spPr bwMode="auto">
        <a:xfrm>
          <a:off x="3994150" y="21012150"/>
          <a:ext cx="1314450" cy="1111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123</xdr:row>
      <xdr:rowOff>0</xdr:rowOff>
    </xdr:from>
    <xdr:to>
      <xdr:col>21</xdr:col>
      <xdr:colOff>438150</xdr:colOff>
      <xdr:row>127</xdr:row>
      <xdr:rowOff>19050</xdr:rowOff>
    </xdr:to>
    <xdr:sp macro="" textlink="">
      <xdr:nvSpPr>
        <xdr:cNvPr id="376884" name="Text Box 52" hidden="1">
          <a:extLst>
            <a:ext uri="{FF2B5EF4-FFF2-40B4-BE49-F238E27FC236}">
              <a16:creationId xmlns:a16="http://schemas.microsoft.com/office/drawing/2014/main" id="{D9A0F09F-0450-6840-88EE-560D6F895059}"/>
            </a:ext>
          </a:extLst>
        </xdr:cNvPr>
        <xdr:cNvSpPr txBox="1">
          <a:spLocks noChangeArrowheads="1"/>
        </xdr:cNvSpPr>
      </xdr:nvSpPr>
      <xdr:spPr bwMode="auto">
        <a:xfrm>
          <a:off x="17513300" y="25444450"/>
          <a:ext cx="13335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883" name="Text Box 51" hidden="1">
          <a:extLst>
            <a:ext uri="{FF2B5EF4-FFF2-40B4-BE49-F238E27FC236}">
              <a16:creationId xmlns:a16="http://schemas.microsoft.com/office/drawing/2014/main" id="{F1FF0681-B4CA-3E65-08FE-7FF70AC04DA7}"/>
            </a:ext>
          </a:extLst>
        </xdr:cNvPr>
        <xdr:cNvSpPr txBox="1">
          <a:spLocks noChangeArrowheads="1"/>
        </xdr:cNvSpPr>
      </xdr:nvSpPr>
      <xdr:spPr bwMode="auto">
        <a:xfrm>
          <a:off x="18332450" y="3556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882" name="Text Box 50" hidden="1">
          <a:extLst>
            <a:ext uri="{FF2B5EF4-FFF2-40B4-BE49-F238E27FC236}">
              <a16:creationId xmlns:a16="http://schemas.microsoft.com/office/drawing/2014/main" id="{FE6A8E8C-19C2-D4FF-3A5F-42B6D53ECA5A}"/>
            </a:ext>
          </a:extLst>
        </xdr:cNvPr>
        <xdr:cNvSpPr txBox="1">
          <a:spLocks noChangeArrowheads="1"/>
        </xdr:cNvSpPr>
      </xdr:nvSpPr>
      <xdr:spPr bwMode="auto">
        <a:xfrm>
          <a:off x="18332450" y="55626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127</xdr:row>
      <xdr:rowOff>19050</xdr:rowOff>
    </xdr:from>
    <xdr:to>
      <xdr:col>22</xdr:col>
      <xdr:colOff>609600</xdr:colOff>
      <xdr:row>131</xdr:row>
      <xdr:rowOff>0</xdr:rowOff>
    </xdr:to>
    <xdr:sp macro="" textlink="">
      <xdr:nvSpPr>
        <xdr:cNvPr id="376881" name="Text Box 49" hidden="1">
          <a:extLst>
            <a:ext uri="{FF2B5EF4-FFF2-40B4-BE49-F238E27FC236}">
              <a16:creationId xmlns:a16="http://schemas.microsoft.com/office/drawing/2014/main" id="{3F799C1D-6D96-3E08-D393-724D1842401F}"/>
            </a:ext>
          </a:extLst>
        </xdr:cNvPr>
        <xdr:cNvSpPr txBox="1">
          <a:spLocks noChangeArrowheads="1"/>
        </xdr:cNvSpPr>
      </xdr:nvSpPr>
      <xdr:spPr bwMode="auto">
        <a:xfrm>
          <a:off x="18332450" y="262001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33</xdr:row>
      <xdr:rowOff>95250</xdr:rowOff>
    </xdr:from>
    <xdr:to>
      <xdr:col>11</xdr:col>
      <xdr:colOff>1409700</xdr:colOff>
      <xdr:row>38</xdr:row>
      <xdr:rowOff>19050</xdr:rowOff>
    </xdr:to>
    <xdr:sp macro="" textlink="">
      <xdr:nvSpPr>
        <xdr:cNvPr id="376880" name="Text Box 48" hidden="1">
          <a:extLst>
            <a:ext uri="{FF2B5EF4-FFF2-40B4-BE49-F238E27FC236}">
              <a16:creationId xmlns:a16="http://schemas.microsoft.com/office/drawing/2014/main" id="{E77D9521-44ED-CFB2-27B3-B8D88151C5C4}"/>
            </a:ext>
          </a:extLst>
        </xdr:cNvPr>
        <xdr:cNvSpPr txBox="1">
          <a:spLocks noChangeArrowheads="1"/>
        </xdr:cNvSpPr>
      </xdr:nvSpPr>
      <xdr:spPr bwMode="auto">
        <a:xfrm>
          <a:off x="9359900" y="7404100"/>
          <a:ext cx="1314450" cy="844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879" name="Text Box 47" hidden="1">
          <a:extLst>
            <a:ext uri="{FF2B5EF4-FFF2-40B4-BE49-F238E27FC236}">
              <a16:creationId xmlns:a16="http://schemas.microsoft.com/office/drawing/2014/main" id="{E93BDD93-773E-6A8A-4AF7-4B80D6F8C633}"/>
            </a:ext>
          </a:extLst>
        </xdr:cNvPr>
        <xdr:cNvSpPr txBox="1">
          <a:spLocks noChangeArrowheads="1"/>
        </xdr:cNvSpPr>
      </xdr:nvSpPr>
      <xdr:spPr bwMode="auto">
        <a:xfrm>
          <a:off x="20027900" y="35560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878" name="Text Box 46" hidden="1">
          <a:extLst>
            <a:ext uri="{FF2B5EF4-FFF2-40B4-BE49-F238E27FC236}">
              <a16:creationId xmlns:a16="http://schemas.microsoft.com/office/drawing/2014/main" id="{2CBAD194-42F9-E920-7D2F-8DA4192D54C4}"/>
            </a:ext>
          </a:extLst>
        </xdr:cNvPr>
        <xdr:cNvSpPr txBox="1">
          <a:spLocks noChangeArrowheads="1"/>
        </xdr:cNvSpPr>
      </xdr:nvSpPr>
      <xdr:spPr bwMode="auto">
        <a:xfrm>
          <a:off x="20027900" y="556260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127</xdr:row>
      <xdr:rowOff>19050</xdr:rowOff>
    </xdr:from>
    <xdr:to>
      <xdr:col>24</xdr:col>
      <xdr:colOff>647700</xdr:colOff>
      <xdr:row>131</xdr:row>
      <xdr:rowOff>95250</xdr:rowOff>
    </xdr:to>
    <xdr:sp macro="" textlink="">
      <xdr:nvSpPr>
        <xdr:cNvPr id="376877" name="Text Box 45" hidden="1">
          <a:extLst>
            <a:ext uri="{FF2B5EF4-FFF2-40B4-BE49-F238E27FC236}">
              <a16:creationId xmlns:a16="http://schemas.microsoft.com/office/drawing/2014/main" id="{5E3DEC50-B549-50CB-6E94-E71492AE9E1F}"/>
            </a:ext>
          </a:extLst>
        </xdr:cNvPr>
        <xdr:cNvSpPr txBox="1">
          <a:spLocks noChangeArrowheads="1"/>
        </xdr:cNvSpPr>
      </xdr:nvSpPr>
      <xdr:spPr bwMode="auto">
        <a:xfrm>
          <a:off x="20027900" y="262001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95250</xdr:rowOff>
    </xdr:from>
    <xdr:to>
      <xdr:col>25</xdr:col>
      <xdr:colOff>647700</xdr:colOff>
      <xdr:row>18</xdr:row>
      <xdr:rowOff>133350</xdr:rowOff>
    </xdr:to>
    <xdr:sp macro="" textlink="">
      <xdr:nvSpPr>
        <xdr:cNvPr id="376876" name="Text Box 44" hidden="1">
          <a:extLst>
            <a:ext uri="{FF2B5EF4-FFF2-40B4-BE49-F238E27FC236}">
              <a16:creationId xmlns:a16="http://schemas.microsoft.com/office/drawing/2014/main" id="{B37EA2C3-326C-B7AB-2699-257073505B98}"/>
            </a:ext>
          </a:extLst>
        </xdr:cNvPr>
        <xdr:cNvSpPr txBox="1">
          <a:spLocks noChangeArrowheads="1"/>
        </xdr:cNvSpPr>
      </xdr:nvSpPr>
      <xdr:spPr bwMode="auto">
        <a:xfrm>
          <a:off x="20789900" y="35560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95250</xdr:rowOff>
    </xdr:from>
    <xdr:to>
      <xdr:col>25</xdr:col>
      <xdr:colOff>647700</xdr:colOff>
      <xdr:row>29</xdr:row>
      <xdr:rowOff>95250</xdr:rowOff>
    </xdr:to>
    <xdr:sp macro="" textlink="">
      <xdr:nvSpPr>
        <xdr:cNvPr id="376875" name="Text Box 43" hidden="1">
          <a:extLst>
            <a:ext uri="{FF2B5EF4-FFF2-40B4-BE49-F238E27FC236}">
              <a16:creationId xmlns:a16="http://schemas.microsoft.com/office/drawing/2014/main" id="{2DA0C7F5-2725-A208-B69A-226B2908361B}"/>
            </a:ext>
          </a:extLst>
        </xdr:cNvPr>
        <xdr:cNvSpPr txBox="1">
          <a:spLocks noChangeArrowheads="1"/>
        </xdr:cNvSpPr>
      </xdr:nvSpPr>
      <xdr:spPr bwMode="auto">
        <a:xfrm>
          <a:off x="20789900" y="5562600"/>
          <a:ext cx="1314450" cy="1104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127</xdr:row>
      <xdr:rowOff>57150</xdr:rowOff>
    </xdr:from>
    <xdr:to>
      <xdr:col>25</xdr:col>
      <xdr:colOff>647700</xdr:colOff>
      <xdr:row>131</xdr:row>
      <xdr:rowOff>95250</xdr:rowOff>
    </xdr:to>
    <xdr:sp macro="" textlink="">
      <xdr:nvSpPr>
        <xdr:cNvPr id="376874" name="Text Box 42" hidden="1">
          <a:extLst>
            <a:ext uri="{FF2B5EF4-FFF2-40B4-BE49-F238E27FC236}">
              <a16:creationId xmlns:a16="http://schemas.microsoft.com/office/drawing/2014/main" id="{B25801DF-3F28-69C5-4962-3287471AFC73}"/>
            </a:ext>
          </a:extLst>
        </xdr:cNvPr>
        <xdr:cNvSpPr txBox="1">
          <a:spLocks noChangeArrowheads="1"/>
        </xdr:cNvSpPr>
      </xdr:nvSpPr>
      <xdr:spPr bwMode="auto">
        <a:xfrm>
          <a:off x="20789900" y="262382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37</xdr:row>
      <xdr:rowOff>76200</xdr:rowOff>
    </xdr:from>
    <xdr:to>
      <xdr:col>11</xdr:col>
      <xdr:colOff>1485900</xdr:colOff>
      <xdr:row>41</xdr:row>
      <xdr:rowOff>95250</xdr:rowOff>
    </xdr:to>
    <xdr:sp macro="" textlink="">
      <xdr:nvSpPr>
        <xdr:cNvPr id="376873" name="Text Box 41" hidden="1">
          <a:extLst>
            <a:ext uri="{FF2B5EF4-FFF2-40B4-BE49-F238E27FC236}">
              <a16:creationId xmlns:a16="http://schemas.microsoft.com/office/drawing/2014/main" id="{6FA56BEA-3A16-B934-A2B0-C06F0A7D7B53}"/>
            </a:ext>
          </a:extLst>
        </xdr:cNvPr>
        <xdr:cNvSpPr txBox="1">
          <a:spLocks noChangeArrowheads="1"/>
        </xdr:cNvSpPr>
      </xdr:nvSpPr>
      <xdr:spPr bwMode="auto">
        <a:xfrm>
          <a:off x="9398000" y="8121650"/>
          <a:ext cx="13525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37</xdr:row>
      <xdr:rowOff>76200</xdr:rowOff>
    </xdr:from>
    <xdr:to>
      <xdr:col>13</xdr:col>
      <xdr:colOff>666750</xdr:colOff>
      <xdr:row>41</xdr:row>
      <xdr:rowOff>95250</xdr:rowOff>
    </xdr:to>
    <xdr:sp macro="" textlink="">
      <xdr:nvSpPr>
        <xdr:cNvPr id="376872" name="Text Box 40" hidden="1">
          <a:extLst>
            <a:ext uri="{FF2B5EF4-FFF2-40B4-BE49-F238E27FC236}">
              <a16:creationId xmlns:a16="http://schemas.microsoft.com/office/drawing/2014/main" id="{0FFCC677-D171-57FD-8064-CBBE3EDD7ABB}"/>
            </a:ext>
          </a:extLst>
        </xdr:cNvPr>
        <xdr:cNvSpPr txBox="1">
          <a:spLocks noChangeArrowheads="1"/>
        </xdr:cNvSpPr>
      </xdr:nvSpPr>
      <xdr:spPr bwMode="auto">
        <a:xfrm>
          <a:off x="11125200" y="8121650"/>
          <a:ext cx="14033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29</xdr:col>
      <xdr:colOff>95250</xdr:colOff>
      <xdr:row>20</xdr:row>
      <xdr:rowOff>9525</xdr:rowOff>
    </xdr:from>
    <xdr:to>
      <xdr:col>30</xdr:col>
      <xdr:colOff>647700</xdr:colOff>
      <xdr:row>27</xdr:row>
      <xdr:rowOff>57150</xdr:rowOff>
    </xdr:to>
    <xdr:sp macro="" textlink="">
      <xdr:nvSpPr>
        <xdr:cNvPr id="376871" name="Text Box 39" hidden="1">
          <a:extLst>
            <a:ext uri="{FF2B5EF4-FFF2-40B4-BE49-F238E27FC236}">
              <a16:creationId xmlns:a16="http://schemas.microsoft.com/office/drawing/2014/main" id="{8E65DAC2-52BC-CDB6-C18F-7054AB00C363}"/>
            </a:ext>
          </a:extLst>
        </xdr:cNvPr>
        <xdr:cNvSpPr txBox="1">
          <a:spLocks noChangeArrowheads="1"/>
        </xdr:cNvSpPr>
      </xdr:nvSpPr>
      <xdr:spPr bwMode="auto">
        <a:xfrm>
          <a:off x="24599900" y="4914900"/>
          <a:ext cx="1314450" cy="1346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26</xdr:col>
      <xdr:colOff>95250</xdr:colOff>
      <xdr:row>23</xdr:row>
      <xdr:rowOff>95250</xdr:rowOff>
    </xdr:from>
    <xdr:to>
      <xdr:col>27</xdr:col>
      <xdr:colOff>647700</xdr:colOff>
      <xdr:row>28</xdr:row>
      <xdr:rowOff>0</xdr:rowOff>
    </xdr:to>
    <xdr:sp macro="" textlink="">
      <xdr:nvSpPr>
        <xdr:cNvPr id="376870" name="Text Box 38" hidden="1">
          <a:extLst>
            <a:ext uri="{FF2B5EF4-FFF2-40B4-BE49-F238E27FC236}">
              <a16:creationId xmlns:a16="http://schemas.microsoft.com/office/drawing/2014/main" id="{C3C99520-2DB9-F5EA-4968-47B97E3BE243}"/>
            </a:ext>
          </a:extLst>
        </xdr:cNvPr>
        <xdr:cNvSpPr txBox="1">
          <a:spLocks noChangeArrowheads="1"/>
        </xdr:cNvSpPr>
      </xdr:nvSpPr>
      <xdr:spPr bwMode="auto">
        <a:xfrm>
          <a:off x="22313900" y="55626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95250</xdr:colOff>
      <xdr:row>56</xdr:row>
      <xdr:rowOff>114409</xdr:rowOff>
    </xdr:from>
    <xdr:to>
      <xdr:col>14</xdr:col>
      <xdr:colOff>571500</xdr:colOff>
      <xdr:row>57</xdr:row>
      <xdr:rowOff>277210</xdr:rowOff>
    </xdr:to>
    <xdr:sp macro="" textlink="">
      <xdr:nvSpPr>
        <xdr:cNvPr id="376907" name="Text Box 75" hidden="1">
          <a:extLst>
            <a:ext uri="{FF2B5EF4-FFF2-40B4-BE49-F238E27FC236}">
              <a16:creationId xmlns:a16="http://schemas.microsoft.com/office/drawing/2014/main" id="{8FC89825-020C-AD3B-CC63-37F557206705}"/>
            </a:ext>
          </a:extLst>
        </xdr:cNvPr>
        <xdr:cNvSpPr txBox="1">
          <a:spLocks noChangeArrowheads="1"/>
        </xdr:cNvSpPr>
      </xdr:nvSpPr>
      <xdr:spPr bwMode="auto">
        <a:xfrm>
          <a:off x="11957050" y="11658600"/>
          <a:ext cx="1416050" cy="679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133350</xdr:colOff>
      <xdr:row>58</xdr:row>
      <xdr:rowOff>312464</xdr:rowOff>
    </xdr:from>
    <xdr:to>
      <xdr:col>14</xdr:col>
      <xdr:colOff>609600</xdr:colOff>
      <xdr:row>62</xdr:row>
      <xdr:rowOff>65689</xdr:rowOff>
    </xdr:to>
    <xdr:sp macro="" textlink="">
      <xdr:nvSpPr>
        <xdr:cNvPr id="376910" name="Text Box 78" hidden="1">
          <a:extLst>
            <a:ext uri="{FF2B5EF4-FFF2-40B4-BE49-F238E27FC236}">
              <a16:creationId xmlns:a16="http://schemas.microsoft.com/office/drawing/2014/main" id="{CBBFCE7B-6E42-0700-99E9-0C52587E52D5}"/>
            </a:ext>
          </a:extLst>
        </xdr:cNvPr>
        <xdr:cNvSpPr txBox="1">
          <a:spLocks noChangeArrowheads="1"/>
        </xdr:cNvSpPr>
      </xdr:nvSpPr>
      <xdr:spPr bwMode="auto">
        <a:xfrm>
          <a:off x="11995150" y="12763500"/>
          <a:ext cx="14160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133350</xdr:colOff>
      <xdr:row>37</xdr:row>
      <xdr:rowOff>76200</xdr:rowOff>
    </xdr:from>
    <xdr:to>
      <xdr:col>14</xdr:col>
      <xdr:colOff>609600</xdr:colOff>
      <xdr:row>41</xdr:row>
      <xdr:rowOff>95250</xdr:rowOff>
    </xdr:to>
    <xdr:sp macro="" textlink="">
      <xdr:nvSpPr>
        <xdr:cNvPr id="376913" name="Text Box 81" hidden="1">
          <a:extLst>
            <a:ext uri="{FF2B5EF4-FFF2-40B4-BE49-F238E27FC236}">
              <a16:creationId xmlns:a16="http://schemas.microsoft.com/office/drawing/2014/main" id="{76EE71BA-DE5E-0A08-1508-D522AC20302D}"/>
            </a:ext>
          </a:extLst>
        </xdr:cNvPr>
        <xdr:cNvSpPr txBox="1">
          <a:spLocks noChangeArrowheads="1"/>
        </xdr:cNvSpPr>
      </xdr:nvSpPr>
      <xdr:spPr bwMode="auto">
        <a:xfrm>
          <a:off x="11995150" y="81216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57</xdr:row>
      <xdr:rowOff>145393</xdr:rowOff>
    </xdr:from>
    <xdr:to>
      <xdr:col>6</xdr:col>
      <xdr:colOff>47625</xdr:colOff>
      <xdr:row>59</xdr:row>
      <xdr:rowOff>126343</xdr:rowOff>
    </xdr:to>
    <xdr:sp macro="" textlink="">
      <xdr:nvSpPr>
        <xdr:cNvPr id="376914" name="Text Box 82" hidden="1">
          <a:extLst>
            <a:ext uri="{FF2B5EF4-FFF2-40B4-BE49-F238E27FC236}">
              <a16:creationId xmlns:a16="http://schemas.microsoft.com/office/drawing/2014/main" id="{05F8CDFF-F661-6114-51D5-31168286F391}"/>
            </a:ext>
          </a:extLst>
        </xdr:cNvPr>
        <xdr:cNvSpPr txBox="1">
          <a:spLocks noChangeArrowheads="1"/>
        </xdr:cNvSpPr>
      </xdr:nvSpPr>
      <xdr:spPr bwMode="auto">
        <a:xfrm>
          <a:off x="4057650" y="12211050"/>
          <a:ext cx="1447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95250</xdr:rowOff>
    </xdr:from>
    <xdr:to>
      <xdr:col>18</xdr:col>
      <xdr:colOff>438150</xdr:colOff>
      <xdr:row>10</xdr:row>
      <xdr:rowOff>152400</xdr:rowOff>
    </xdr:to>
    <xdr:sp macro="" textlink="">
      <xdr:nvSpPr>
        <xdr:cNvPr id="376947" name="Text Box 115" hidden="1">
          <a:extLst>
            <a:ext uri="{FF2B5EF4-FFF2-40B4-BE49-F238E27FC236}">
              <a16:creationId xmlns:a16="http://schemas.microsoft.com/office/drawing/2014/main" id="{3A650873-FB51-911C-D776-E2B221D52AD7}"/>
            </a:ext>
          </a:extLst>
        </xdr:cNvPr>
        <xdr:cNvSpPr txBox="1">
          <a:spLocks noChangeArrowheads="1"/>
        </xdr:cNvSpPr>
      </xdr:nvSpPr>
      <xdr:spPr bwMode="auto">
        <a:xfrm>
          <a:off x="15151100" y="2082800"/>
          <a:ext cx="13335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9634</xdr:rowOff>
    </xdr:from>
    <xdr:to>
      <xdr:col>5</xdr:col>
      <xdr:colOff>609600</xdr:colOff>
      <xdr:row>56</xdr:row>
      <xdr:rowOff>9634</xdr:rowOff>
    </xdr:to>
    <xdr:sp macro="" textlink="">
      <xdr:nvSpPr>
        <xdr:cNvPr id="376946" name="Text Box 114" hidden="1">
          <a:extLst>
            <a:ext uri="{FF2B5EF4-FFF2-40B4-BE49-F238E27FC236}">
              <a16:creationId xmlns:a16="http://schemas.microsoft.com/office/drawing/2014/main" id="{BF6DCAE5-D00D-F81A-252C-79DAC827998A}"/>
            </a:ext>
          </a:extLst>
        </xdr:cNvPr>
        <xdr:cNvSpPr txBox="1">
          <a:spLocks noChangeArrowheads="1"/>
        </xdr:cNvSpPr>
      </xdr:nvSpPr>
      <xdr:spPr bwMode="auto">
        <a:xfrm>
          <a:off x="3994150" y="115633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47734</xdr:rowOff>
    </xdr:from>
    <xdr:to>
      <xdr:col>5</xdr:col>
      <xdr:colOff>628650</xdr:colOff>
      <xdr:row>77</xdr:row>
      <xdr:rowOff>96455</xdr:rowOff>
    </xdr:to>
    <xdr:sp macro="" textlink="">
      <xdr:nvSpPr>
        <xdr:cNvPr id="376945" name="Text Box 113" hidden="1">
          <a:extLst>
            <a:ext uri="{FF2B5EF4-FFF2-40B4-BE49-F238E27FC236}">
              <a16:creationId xmlns:a16="http://schemas.microsoft.com/office/drawing/2014/main" id="{5CE0BDA9-5ED6-E859-E81E-7F29EEAEB71F}"/>
            </a:ext>
          </a:extLst>
        </xdr:cNvPr>
        <xdr:cNvSpPr txBox="1">
          <a:spLocks noChangeArrowheads="1"/>
        </xdr:cNvSpPr>
      </xdr:nvSpPr>
      <xdr:spPr bwMode="auto">
        <a:xfrm>
          <a:off x="4013200" y="11601450"/>
          <a:ext cx="1314450" cy="499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9634</xdr:rowOff>
    </xdr:from>
    <xdr:to>
      <xdr:col>5</xdr:col>
      <xdr:colOff>609600</xdr:colOff>
      <xdr:row>76</xdr:row>
      <xdr:rowOff>28575</xdr:rowOff>
    </xdr:to>
    <xdr:sp macro="" textlink="">
      <xdr:nvSpPr>
        <xdr:cNvPr id="376944" name="Text Box 112" hidden="1">
          <a:extLst>
            <a:ext uri="{FF2B5EF4-FFF2-40B4-BE49-F238E27FC236}">
              <a16:creationId xmlns:a16="http://schemas.microsoft.com/office/drawing/2014/main" id="{45097DC3-0A15-7225-6897-4BB2FD5F2316}"/>
            </a:ext>
          </a:extLst>
        </xdr:cNvPr>
        <xdr:cNvSpPr txBox="1">
          <a:spLocks noChangeArrowheads="1"/>
        </xdr:cNvSpPr>
      </xdr:nvSpPr>
      <xdr:spPr bwMode="auto">
        <a:xfrm>
          <a:off x="3994150" y="11563350"/>
          <a:ext cx="1314450" cy="4762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9634</xdr:rowOff>
    </xdr:from>
    <xdr:to>
      <xdr:col>5</xdr:col>
      <xdr:colOff>609600</xdr:colOff>
      <xdr:row>76</xdr:row>
      <xdr:rowOff>66675</xdr:rowOff>
    </xdr:to>
    <xdr:sp macro="" textlink="">
      <xdr:nvSpPr>
        <xdr:cNvPr id="376943" name="Text Box 111" hidden="1">
          <a:extLst>
            <a:ext uri="{FF2B5EF4-FFF2-40B4-BE49-F238E27FC236}">
              <a16:creationId xmlns:a16="http://schemas.microsoft.com/office/drawing/2014/main" id="{0F825A8F-13BA-FF36-DE18-403413837D04}"/>
            </a:ext>
          </a:extLst>
        </xdr:cNvPr>
        <xdr:cNvSpPr txBox="1">
          <a:spLocks noChangeArrowheads="1"/>
        </xdr:cNvSpPr>
      </xdr:nvSpPr>
      <xdr:spPr bwMode="auto">
        <a:xfrm>
          <a:off x="3994150" y="11563350"/>
          <a:ext cx="1314450" cy="480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7226</xdr:rowOff>
    </xdr:from>
    <xdr:to>
      <xdr:col>5</xdr:col>
      <xdr:colOff>609600</xdr:colOff>
      <xdr:row>79</xdr:row>
      <xdr:rowOff>87148</xdr:rowOff>
    </xdr:to>
    <xdr:sp macro="" textlink="">
      <xdr:nvSpPr>
        <xdr:cNvPr id="376942" name="Text Box 110" hidden="1">
          <a:extLst>
            <a:ext uri="{FF2B5EF4-FFF2-40B4-BE49-F238E27FC236}">
              <a16:creationId xmlns:a16="http://schemas.microsoft.com/office/drawing/2014/main" id="{DFACE48E-766F-B019-D336-6D53A01A4EDB}"/>
            </a:ext>
          </a:extLst>
        </xdr:cNvPr>
        <xdr:cNvSpPr txBox="1">
          <a:spLocks noChangeArrowheads="1"/>
        </xdr:cNvSpPr>
      </xdr:nvSpPr>
      <xdr:spPr bwMode="auto">
        <a:xfrm>
          <a:off x="3994150" y="12858750"/>
          <a:ext cx="1314450" cy="4089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82550</xdr:rowOff>
    </xdr:from>
    <xdr:to>
      <xdr:col>5</xdr:col>
      <xdr:colOff>609600</xdr:colOff>
      <xdr:row>88</xdr:row>
      <xdr:rowOff>19050</xdr:rowOff>
    </xdr:to>
    <xdr:sp macro="" textlink="">
      <xdr:nvSpPr>
        <xdr:cNvPr id="376941" name="Text Box 109" hidden="1">
          <a:extLst>
            <a:ext uri="{FF2B5EF4-FFF2-40B4-BE49-F238E27FC236}">
              <a16:creationId xmlns:a16="http://schemas.microsoft.com/office/drawing/2014/main" id="{7ED4EDBE-CEEF-8ABF-C0CF-A0011B255DA9}"/>
            </a:ext>
          </a:extLst>
        </xdr:cNvPr>
        <xdr:cNvSpPr txBox="1">
          <a:spLocks noChangeArrowheads="1"/>
        </xdr:cNvSpPr>
      </xdr:nvSpPr>
      <xdr:spPr bwMode="auto">
        <a:xfrm>
          <a:off x="3994150" y="15830550"/>
          <a:ext cx="1314450" cy="2901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2877</xdr:rowOff>
    </xdr:from>
    <xdr:to>
      <xdr:col>5</xdr:col>
      <xdr:colOff>609600</xdr:colOff>
      <xdr:row>87</xdr:row>
      <xdr:rowOff>19050</xdr:rowOff>
    </xdr:to>
    <xdr:sp macro="" textlink="">
      <xdr:nvSpPr>
        <xdr:cNvPr id="376940" name="Text Box 108" hidden="1">
          <a:extLst>
            <a:ext uri="{FF2B5EF4-FFF2-40B4-BE49-F238E27FC236}">
              <a16:creationId xmlns:a16="http://schemas.microsoft.com/office/drawing/2014/main" id="{3696872A-1017-C289-375A-2A9CB62D3C5E}"/>
            </a:ext>
          </a:extLst>
        </xdr:cNvPr>
        <xdr:cNvSpPr txBox="1">
          <a:spLocks noChangeArrowheads="1"/>
        </xdr:cNvSpPr>
      </xdr:nvSpPr>
      <xdr:spPr bwMode="auto">
        <a:xfrm>
          <a:off x="3994150" y="1593850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111125</xdr:rowOff>
    </xdr:from>
    <xdr:to>
      <xdr:col>5</xdr:col>
      <xdr:colOff>609600</xdr:colOff>
      <xdr:row>87</xdr:row>
      <xdr:rowOff>95250</xdr:rowOff>
    </xdr:to>
    <xdr:sp macro="" textlink="">
      <xdr:nvSpPr>
        <xdr:cNvPr id="376939" name="Text Box 107" hidden="1">
          <a:extLst>
            <a:ext uri="{FF2B5EF4-FFF2-40B4-BE49-F238E27FC236}">
              <a16:creationId xmlns:a16="http://schemas.microsoft.com/office/drawing/2014/main" id="{2BEE84AB-C5F0-B24E-A0F7-7DB75E2263CD}"/>
            </a:ext>
          </a:extLst>
        </xdr:cNvPr>
        <xdr:cNvSpPr txBox="1">
          <a:spLocks noChangeArrowheads="1"/>
        </xdr:cNvSpPr>
      </xdr:nvSpPr>
      <xdr:spPr bwMode="auto">
        <a:xfrm>
          <a:off x="3994150" y="16052800"/>
          <a:ext cx="1314450" cy="257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120650</xdr:rowOff>
    </xdr:from>
    <xdr:to>
      <xdr:col>5</xdr:col>
      <xdr:colOff>609600</xdr:colOff>
      <xdr:row>89</xdr:row>
      <xdr:rowOff>95250</xdr:rowOff>
    </xdr:to>
    <xdr:sp macro="" textlink="">
      <xdr:nvSpPr>
        <xdr:cNvPr id="376938" name="Text Box 106" hidden="1">
          <a:extLst>
            <a:ext uri="{FF2B5EF4-FFF2-40B4-BE49-F238E27FC236}">
              <a16:creationId xmlns:a16="http://schemas.microsoft.com/office/drawing/2014/main" id="{2963FAAA-9C77-E027-EC27-8C5D09DDFFA6}"/>
            </a:ext>
          </a:extLst>
        </xdr:cNvPr>
        <xdr:cNvSpPr txBox="1">
          <a:spLocks noChangeArrowheads="1"/>
        </xdr:cNvSpPr>
      </xdr:nvSpPr>
      <xdr:spPr bwMode="auto">
        <a:xfrm>
          <a:off x="3994150" y="16236950"/>
          <a:ext cx="1314450" cy="2755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183274</xdr:rowOff>
    </xdr:from>
    <xdr:to>
      <xdr:col>5</xdr:col>
      <xdr:colOff>609600</xdr:colOff>
      <xdr:row>108</xdr:row>
      <xdr:rowOff>1971</xdr:rowOff>
    </xdr:to>
    <xdr:sp macro="" textlink="">
      <xdr:nvSpPr>
        <xdr:cNvPr id="376937" name="Text Box 105" hidden="1">
          <a:extLst>
            <a:ext uri="{FF2B5EF4-FFF2-40B4-BE49-F238E27FC236}">
              <a16:creationId xmlns:a16="http://schemas.microsoft.com/office/drawing/2014/main" id="{E3D64EA8-287F-73B2-63EE-842CA030549F}"/>
            </a:ext>
          </a:extLst>
        </xdr:cNvPr>
        <xdr:cNvSpPr txBox="1">
          <a:spLocks noChangeArrowheads="1"/>
        </xdr:cNvSpPr>
      </xdr:nvSpPr>
      <xdr:spPr bwMode="auto">
        <a:xfrm>
          <a:off x="3994150" y="20624800"/>
          <a:ext cx="1314450" cy="200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188858</xdr:rowOff>
    </xdr:from>
    <xdr:to>
      <xdr:col>5</xdr:col>
      <xdr:colOff>609600</xdr:colOff>
      <xdr:row>105</xdr:row>
      <xdr:rowOff>76200</xdr:rowOff>
    </xdr:to>
    <xdr:sp macro="" textlink="">
      <xdr:nvSpPr>
        <xdr:cNvPr id="376936" name="Text Box 104" hidden="1">
          <a:extLst>
            <a:ext uri="{FF2B5EF4-FFF2-40B4-BE49-F238E27FC236}">
              <a16:creationId xmlns:a16="http://schemas.microsoft.com/office/drawing/2014/main" id="{BA515E52-06AA-0ACF-FDD3-36B607F29FCE}"/>
            </a:ext>
          </a:extLst>
        </xdr:cNvPr>
        <xdr:cNvSpPr txBox="1">
          <a:spLocks noChangeArrowheads="1"/>
        </xdr:cNvSpPr>
      </xdr:nvSpPr>
      <xdr:spPr bwMode="auto">
        <a:xfrm>
          <a:off x="3994150" y="20866100"/>
          <a:ext cx="1314450" cy="128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140466</xdr:rowOff>
    </xdr:from>
    <xdr:to>
      <xdr:col>5</xdr:col>
      <xdr:colOff>609600</xdr:colOff>
      <xdr:row>105</xdr:row>
      <xdr:rowOff>76200</xdr:rowOff>
    </xdr:to>
    <xdr:sp macro="" textlink="">
      <xdr:nvSpPr>
        <xdr:cNvPr id="376935" name="Text Box 103" hidden="1">
          <a:extLst>
            <a:ext uri="{FF2B5EF4-FFF2-40B4-BE49-F238E27FC236}">
              <a16:creationId xmlns:a16="http://schemas.microsoft.com/office/drawing/2014/main" id="{CF4F60E8-CB90-3D6D-78A8-7A8EAE6CBB07}"/>
            </a:ext>
          </a:extLst>
        </xdr:cNvPr>
        <xdr:cNvSpPr txBox="1">
          <a:spLocks noChangeArrowheads="1"/>
        </xdr:cNvSpPr>
      </xdr:nvSpPr>
      <xdr:spPr bwMode="auto">
        <a:xfrm>
          <a:off x="3994150" y="21050250"/>
          <a:ext cx="1314450" cy="1104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102366</xdr:rowOff>
    </xdr:from>
    <xdr:to>
      <xdr:col>5</xdr:col>
      <xdr:colOff>609600</xdr:colOff>
      <xdr:row>105</xdr:row>
      <xdr:rowOff>76200</xdr:rowOff>
    </xdr:to>
    <xdr:sp macro="" textlink="">
      <xdr:nvSpPr>
        <xdr:cNvPr id="376934" name="Text Box 102" hidden="1">
          <a:extLst>
            <a:ext uri="{FF2B5EF4-FFF2-40B4-BE49-F238E27FC236}">
              <a16:creationId xmlns:a16="http://schemas.microsoft.com/office/drawing/2014/main" id="{B7C1BDC3-50D6-4742-CC2A-2DADB9A08B1E}"/>
            </a:ext>
          </a:extLst>
        </xdr:cNvPr>
        <xdr:cNvSpPr txBox="1">
          <a:spLocks noChangeArrowheads="1"/>
        </xdr:cNvSpPr>
      </xdr:nvSpPr>
      <xdr:spPr bwMode="auto">
        <a:xfrm>
          <a:off x="3994150" y="210121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123</xdr:row>
      <xdr:rowOff>0</xdr:rowOff>
    </xdr:from>
    <xdr:to>
      <xdr:col>21</xdr:col>
      <xdr:colOff>438150</xdr:colOff>
      <xdr:row>127</xdr:row>
      <xdr:rowOff>19050</xdr:rowOff>
    </xdr:to>
    <xdr:sp macro="" textlink="">
      <xdr:nvSpPr>
        <xdr:cNvPr id="376933" name="Text Box 101" hidden="1">
          <a:extLst>
            <a:ext uri="{FF2B5EF4-FFF2-40B4-BE49-F238E27FC236}">
              <a16:creationId xmlns:a16="http://schemas.microsoft.com/office/drawing/2014/main" id="{503CDD37-7640-B9A7-7A70-FE551DDF9BDB}"/>
            </a:ext>
          </a:extLst>
        </xdr:cNvPr>
        <xdr:cNvSpPr txBox="1">
          <a:spLocks noChangeArrowheads="1"/>
        </xdr:cNvSpPr>
      </xdr:nvSpPr>
      <xdr:spPr bwMode="auto">
        <a:xfrm>
          <a:off x="17513300" y="25444450"/>
          <a:ext cx="13335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932" name="Text Box 100" hidden="1">
          <a:extLst>
            <a:ext uri="{FF2B5EF4-FFF2-40B4-BE49-F238E27FC236}">
              <a16:creationId xmlns:a16="http://schemas.microsoft.com/office/drawing/2014/main" id="{1B2CB7FA-0E80-C509-472D-46700CF9206C}"/>
            </a:ext>
          </a:extLst>
        </xdr:cNvPr>
        <xdr:cNvSpPr txBox="1">
          <a:spLocks noChangeArrowheads="1"/>
        </xdr:cNvSpPr>
      </xdr:nvSpPr>
      <xdr:spPr bwMode="auto">
        <a:xfrm>
          <a:off x="18332450" y="3556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931" name="Text Box 99" hidden="1">
          <a:extLst>
            <a:ext uri="{FF2B5EF4-FFF2-40B4-BE49-F238E27FC236}">
              <a16:creationId xmlns:a16="http://schemas.microsoft.com/office/drawing/2014/main" id="{E18FCAF1-30E0-E89F-F4F0-37907961AE07}"/>
            </a:ext>
          </a:extLst>
        </xdr:cNvPr>
        <xdr:cNvSpPr txBox="1">
          <a:spLocks noChangeArrowheads="1"/>
        </xdr:cNvSpPr>
      </xdr:nvSpPr>
      <xdr:spPr bwMode="auto">
        <a:xfrm>
          <a:off x="18332450" y="55626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127</xdr:row>
      <xdr:rowOff>19050</xdr:rowOff>
    </xdr:from>
    <xdr:to>
      <xdr:col>22</xdr:col>
      <xdr:colOff>609600</xdr:colOff>
      <xdr:row>131</xdr:row>
      <xdr:rowOff>0</xdr:rowOff>
    </xdr:to>
    <xdr:sp macro="" textlink="">
      <xdr:nvSpPr>
        <xdr:cNvPr id="376930" name="Text Box 98" hidden="1">
          <a:extLst>
            <a:ext uri="{FF2B5EF4-FFF2-40B4-BE49-F238E27FC236}">
              <a16:creationId xmlns:a16="http://schemas.microsoft.com/office/drawing/2014/main" id="{364DBB66-FEA0-8CBA-1D5C-D4FD33F20098}"/>
            </a:ext>
          </a:extLst>
        </xdr:cNvPr>
        <xdr:cNvSpPr txBox="1">
          <a:spLocks noChangeArrowheads="1"/>
        </xdr:cNvSpPr>
      </xdr:nvSpPr>
      <xdr:spPr bwMode="auto">
        <a:xfrm>
          <a:off x="18332450" y="262001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33</xdr:row>
      <xdr:rowOff>95250</xdr:rowOff>
    </xdr:from>
    <xdr:to>
      <xdr:col>11</xdr:col>
      <xdr:colOff>1409700</xdr:colOff>
      <xdr:row>38</xdr:row>
      <xdr:rowOff>19050</xdr:rowOff>
    </xdr:to>
    <xdr:sp macro="" textlink="">
      <xdr:nvSpPr>
        <xdr:cNvPr id="376929" name="Text Box 97" hidden="1">
          <a:extLst>
            <a:ext uri="{FF2B5EF4-FFF2-40B4-BE49-F238E27FC236}">
              <a16:creationId xmlns:a16="http://schemas.microsoft.com/office/drawing/2014/main" id="{E785080A-821F-7596-B638-B988BEF9794F}"/>
            </a:ext>
          </a:extLst>
        </xdr:cNvPr>
        <xdr:cNvSpPr txBox="1">
          <a:spLocks noChangeArrowheads="1"/>
        </xdr:cNvSpPr>
      </xdr:nvSpPr>
      <xdr:spPr bwMode="auto">
        <a:xfrm>
          <a:off x="9359900" y="7404100"/>
          <a:ext cx="1314450" cy="844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928" name="Text Box 96" hidden="1">
          <a:extLst>
            <a:ext uri="{FF2B5EF4-FFF2-40B4-BE49-F238E27FC236}">
              <a16:creationId xmlns:a16="http://schemas.microsoft.com/office/drawing/2014/main" id="{973717ED-7539-0C75-691A-DC7980A52B75}"/>
            </a:ext>
          </a:extLst>
        </xdr:cNvPr>
        <xdr:cNvSpPr txBox="1">
          <a:spLocks noChangeArrowheads="1"/>
        </xdr:cNvSpPr>
      </xdr:nvSpPr>
      <xdr:spPr bwMode="auto">
        <a:xfrm>
          <a:off x="20027900" y="35560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927" name="Text Box 95" hidden="1">
          <a:extLst>
            <a:ext uri="{FF2B5EF4-FFF2-40B4-BE49-F238E27FC236}">
              <a16:creationId xmlns:a16="http://schemas.microsoft.com/office/drawing/2014/main" id="{E202CFB6-C41C-94C4-F822-EE4F0DA50609}"/>
            </a:ext>
          </a:extLst>
        </xdr:cNvPr>
        <xdr:cNvSpPr txBox="1">
          <a:spLocks noChangeArrowheads="1"/>
        </xdr:cNvSpPr>
      </xdr:nvSpPr>
      <xdr:spPr bwMode="auto">
        <a:xfrm>
          <a:off x="20027900" y="556260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127</xdr:row>
      <xdr:rowOff>19050</xdr:rowOff>
    </xdr:from>
    <xdr:to>
      <xdr:col>24</xdr:col>
      <xdr:colOff>647700</xdr:colOff>
      <xdr:row>131</xdr:row>
      <xdr:rowOff>95250</xdr:rowOff>
    </xdr:to>
    <xdr:sp macro="" textlink="">
      <xdr:nvSpPr>
        <xdr:cNvPr id="376926" name="Text Box 94" hidden="1">
          <a:extLst>
            <a:ext uri="{FF2B5EF4-FFF2-40B4-BE49-F238E27FC236}">
              <a16:creationId xmlns:a16="http://schemas.microsoft.com/office/drawing/2014/main" id="{AE4CA1EF-F864-B839-E0B2-D67C780A1852}"/>
            </a:ext>
          </a:extLst>
        </xdr:cNvPr>
        <xdr:cNvSpPr txBox="1">
          <a:spLocks noChangeArrowheads="1"/>
        </xdr:cNvSpPr>
      </xdr:nvSpPr>
      <xdr:spPr bwMode="auto">
        <a:xfrm>
          <a:off x="20027900" y="262001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95250</xdr:rowOff>
    </xdr:from>
    <xdr:to>
      <xdr:col>25</xdr:col>
      <xdr:colOff>647700</xdr:colOff>
      <xdr:row>18</xdr:row>
      <xdr:rowOff>133350</xdr:rowOff>
    </xdr:to>
    <xdr:sp macro="" textlink="">
      <xdr:nvSpPr>
        <xdr:cNvPr id="376925" name="Text Box 93" hidden="1">
          <a:extLst>
            <a:ext uri="{FF2B5EF4-FFF2-40B4-BE49-F238E27FC236}">
              <a16:creationId xmlns:a16="http://schemas.microsoft.com/office/drawing/2014/main" id="{0B0804D4-9293-79DD-C886-ADFE72B15564}"/>
            </a:ext>
          </a:extLst>
        </xdr:cNvPr>
        <xdr:cNvSpPr txBox="1">
          <a:spLocks noChangeArrowheads="1"/>
        </xdr:cNvSpPr>
      </xdr:nvSpPr>
      <xdr:spPr bwMode="auto">
        <a:xfrm>
          <a:off x="20789900" y="35560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95250</xdr:rowOff>
    </xdr:from>
    <xdr:to>
      <xdr:col>25</xdr:col>
      <xdr:colOff>647700</xdr:colOff>
      <xdr:row>29</xdr:row>
      <xdr:rowOff>95250</xdr:rowOff>
    </xdr:to>
    <xdr:sp macro="" textlink="">
      <xdr:nvSpPr>
        <xdr:cNvPr id="376924" name="Text Box 92" hidden="1">
          <a:extLst>
            <a:ext uri="{FF2B5EF4-FFF2-40B4-BE49-F238E27FC236}">
              <a16:creationId xmlns:a16="http://schemas.microsoft.com/office/drawing/2014/main" id="{E77C36A1-1FF9-E3E2-5CB5-FA0E0A43DD83}"/>
            </a:ext>
          </a:extLst>
        </xdr:cNvPr>
        <xdr:cNvSpPr txBox="1">
          <a:spLocks noChangeArrowheads="1"/>
        </xdr:cNvSpPr>
      </xdr:nvSpPr>
      <xdr:spPr bwMode="auto">
        <a:xfrm>
          <a:off x="20789900" y="5562600"/>
          <a:ext cx="1314450" cy="1104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127</xdr:row>
      <xdr:rowOff>57150</xdr:rowOff>
    </xdr:from>
    <xdr:to>
      <xdr:col>25</xdr:col>
      <xdr:colOff>647700</xdr:colOff>
      <xdr:row>131</xdr:row>
      <xdr:rowOff>95250</xdr:rowOff>
    </xdr:to>
    <xdr:sp macro="" textlink="">
      <xdr:nvSpPr>
        <xdr:cNvPr id="376923" name="Text Box 91" hidden="1">
          <a:extLst>
            <a:ext uri="{FF2B5EF4-FFF2-40B4-BE49-F238E27FC236}">
              <a16:creationId xmlns:a16="http://schemas.microsoft.com/office/drawing/2014/main" id="{F988A973-F7B1-9B14-0555-D8F43B060F66}"/>
            </a:ext>
          </a:extLst>
        </xdr:cNvPr>
        <xdr:cNvSpPr txBox="1">
          <a:spLocks noChangeArrowheads="1"/>
        </xdr:cNvSpPr>
      </xdr:nvSpPr>
      <xdr:spPr bwMode="auto">
        <a:xfrm>
          <a:off x="20789900" y="262382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37</xdr:row>
      <xdr:rowOff>76200</xdr:rowOff>
    </xdr:from>
    <xdr:to>
      <xdr:col>11</xdr:col>
      <xdr:colOff>1485900</xdr:colOff>
      <xdr:row>41</xdr:row>
      <xdr:rowOff>95250</xdr:rowOff>
    </xdr:to>
    <xdr:sp macro="" textlink="">
      <xdr:nvSpPr>
        <xdr:cNvPr id="376922" name="Text Box 90" hidden="1">
          <a:extLst>
            <a:ext uri="{FF2B5EF4-FFF2-40B4-BE49-F238E27FC236}">
              <a16:creationId xmlns:a16="http://schemas.microsoft.com/office/drawing/2014/main" id="{1C576D50-0051-F0AE-3F89-D33BEB30D1FD}"/>
            </a:ext>
          </a:extLst>
        </xdr:cNvPr>
        <xdr:cNvSpPr txBox="1">
          <a:spLocks noChangeArrowheads="1"/>
        </xdr:cNvSpPr>
      </xdr:nvSpPr>
      <xdr:spPr bwMode="auto">
        <a:xfrm>
          <a:off x="9398000" y="8121650"/>
          <a:ext cx="13525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37</xdr:row>
      <xdr:rowOff>76200</xdr:rowOff>
    </xdr:from>
    <xdr:to>
      <xdr:col>13</xdr:col>
      <xdr:colOff>666750</xdr:colOff>
      <xdr:row>41</xdr:row>
      <xdr:rowOff>95250</xdr:rowOff>
    </xdr:to>
    <xdr:sp macro="" textlink="">
      <xdr:nvSpPr>
        <xdr:cNvPr id="376921" name="Text Box 89" hidden="1">
          <a:extLst>
            <a:ext uri="{FF2B5EF4-FFF2-40B4-BE49-F238E27FC236}">
              <a16:creationId xmlns:a16="http://schemas.microsoft.com/office/drawing/2014/main" id="{5205828C-6242-61F7-5121-6C1D53C43494}"/>
            </a:ext>
          </a:extLst>
        </xdr:cNvPr>
        <xdr:cNvSpPr txBox="1">
          <a:spLocks noChangeArrowheads="1"/>
        </xdr:cNvSpPr>
      </xdr:nvSpPr>
      <xdr:spPr bwMode="auto">
        <a:xfrm>
          <a:off x="11125200" y="8121650"/>
          <a:ext cx="14033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29</xdr:col>
      <xdr:colOff>95250</xdr:colOff>
      <xdr:row>20</xdr:row>
      <xdr:rowOff>0</xdr:rowOff>
    </xdr:from>
    <xdr:to>
      <xdr:col>30</xdr:col>
      <xdr:colOff>647700</xdr:colOff>
      <xdr:row>29</xdr:row>
      <xdr:rowOff>19050</xdr:rowOff>
    </xdr:to>
    <xdr:sp macro="" textlink="">
      <xdr:nvSpPr>
        <xdr:cNvPr id="376920" name="Text Box 88" hidden="1">
          <a:extLst>
            <a:ext uri="{FF2B5EF4-FFF2-40B4-BE49-F238E27FC236}">
              <a16:creationId xmlns:a16="http://schemas.microsoft.com/office/drawing/2014/main" id="{488AF3B8-0D39-3E39-C687-21BDA5598DFD}"/>
            </a:ext>
          </a:extLst>
        </xdr:cNvPr>
        <xdr:cNvSpPr txBox="1">
          <a:spLocks noChangeArrowheads="1"/>
        </xdr:cNvSpPr>
      </xdr:nvSpPr>
      <xdr:spPr bwMode="auto">
        <a:xfrm>
          <a:off x="24599900" y="491490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95250</xdr:colOff>
      <xdr:row>56</xdr:row>
      <xdr:rowOff>104884</xdr:rowOff>
    </xdr:from>
    <xdr:to>
      <xdr:col>14</xdr:col>
      <xdr:colOff>571500</xdr:colOff>
      <xdr:row>58</xdr:row>
      <xdr:rowOff>985</xdr:rowOff>
    </xdr:to>
    <xdr:sp macro="" textlink="">
      <xdr:nvSpPr>
        <xdr:cNvPr id="376918" name="Text Box 86" hidden="1">
          <a:extLst>
            <a:ext uri="{FF2B5EF4-FFF2-40B4-BE49-F238E27FC236}">
              <a16:creationId xmlns:a16="http://schemas.microsoft.com/office/drawing/2014/main" id="{B48B6B3F-007F-0687-13E6-42E8862E4A80}"/>
            </a:ext>
          </a:extLst>
        </xdr:cNvPr>
        <xdr:cNvSpPr txBox="1">
          <a:spLocks noChangeArrowheads="1"/>
        </xdr:cNvSpPr>
      </xdr:nvSpPr>
      <xdr:spPr bwMode="auto">
        <a:xfrm>
          <a:off x="11957050" y="11658600"/>
          <a:ext cx="14160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133350</xdr:colOff>
      <xdr:row>58</xdr:row>
      <xdr:rowOff>312464</xdr:rowOff>
    </xdr:from>
    <xdr:to>
      <xdr:col>14</xdr:col>
      <xdr:colOff>609600</xdr:colOff>
      <xdr:row>62</xdr:row>
      <xdr:rowOff>25618</xdr:rowOff>
    </xdr:to>
    <xdr:sp macro="" textlink="">
      <xdr:nvSpPr>
        <xdr:cNvPr id="376917" name="Text Box 85" hidden="1">
          <a:extLst>
            <a:ext uri="{FF2B5EF4-FFF2-40B4-BE49-F238E27FC236}">
              <a16:creationId xmlns:a16="http://schemas.microsoft.com/office/drawing/2014/main" id="{8B479591-C141-C61A-3517-BE74AAC05F1F}"/>
            </a:ext>
          </a:extLst>
        </xdr:cNvPr>
        <xdr:cNvSpPr txBox="1">
          <a:spLocks noChangeArrowheads="1"/>
        </xdr:cNvSpPr>
      </xdr:nvSpPr>
      <xdr:spPr bwMode="auto">
        <a:xfrm>
          <a:off x="11995150" y="12763500"/>
          <a:ext cx="1416050" cy="704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133350</xdr:colOff>
      <xdr:row>37</xdr:row>
      <xdr:rowOff>76200</xdr:rowOff>
    </xdr:from>
    <xdr:to>
      <xdr:col>14</xdr:col>
      <xdr:colOff>609600</xdr:colOff>
      <xdr:row>41</xdr:row>
      <xdr:rowOff>95250</xdr:rowOff>
    </xdr:to>
    <xdr:sp macro="" textlink="">
      <xdr:nvSpPr>
        <xdr:cNvPr id="376916" name="Text Box 84" hidden="1">
          <a:extLst>
            <a:ext uri="{FF2B5EF4-FFF2-40B4-BE49-F238E27FC236}">
              <a16:creationId xmlns:a16="http://schemas.microsoft.com/office/drawing/2014/main" id="{E0ACF4D6-6D95-8A29-8BA5-89E2CEF5DCE7}"/>
            </a:ext>
          </a:extLst>
        </xdr:cNvPr>
        <xdr:cNvSpPr txBox="1">
          <a:spLocks noChangeArrowheads="1"/>
        </xdr:cNvSpPr>
      </xdr:nvSpPr>
      <xdr:spPr bwMode="auto">
        <a:xfrm>
          <a:off x="11995150" y="81216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57</xdr:row>
      <xdr:rowOff>135868</xdr:rowOff>
    </xdr:from>
    <xdr:to>
      <xdr:col>6</xdr:col>
      <xdr:colOff>19050</xdr:colOff>
      <xdr:row>60</xdr:row>
      <xdr:rowOff>97768</xdr:rowOff>
    </xdr:to>
    <xdr:sp macro="" textlink="">
      <xdr:nvSpPr>
        <xdr:cNvPr id="376915" name="Text Box 83" hidden="1">
          <a:extLst>
            <a:ext uri="{FF2B5EF4-FFF2-40B4-BE49-F238E27FC236}">
              <a16:creationId xmlns:a16="http://schemas.microsoft.com/office/drawing/2014/main" id="{72AAADBE-D86B-BE87-6872-2CF78013E7AE}"/>
            </a:ext>
          </a:extLst>
        </xdr:cNvPr>
        <xdr:cNvSpPr txBox="1">
          <a:spLocks noChangeArrowheads="1"/>
        </xdr:cNvSpPr>
      </xdr:nvSpPr>
      <xdr:spPr bwMode="auto">
        <a:xfrm>
          <a:off x="4051300" y="12204700"/>
          <a:ext cx="1428750" cy="95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14</xdr:row>
      <xdr:rowOff>123825</xdr:rowOff>
    </xdr:from>
    <xdr:to>
      <xdr:col>26</xdr:col>
      <xdr:colOff>666750</xdr:colOff>
      <xdr:row>18</xdr:row>
      <xdr:rowOff>152400</xdr:rowOff>
    </xdr:to>
    <xdr:sp macro="" textlink="">
      <xdr:nvSpPr>
        <xdr:cNvPr id="376948" name="Text Box 116" hidden="1">
          <a:extLst>
            <a:ext uri="{FF2B5EF4-FFF2-40B4-BE49-F238E27FC236}">
              <a16:creationId xmlns:a16="http://schemas.microsoft.com/office/drawing/2014/main" id="{46EA1715-9867-7B30-06B8-0BE462B639D3}"/>
            </a:ext>
          </a:extLst>
        </xdr:cNvPr>
        <xdr:cNvSpPr txBox="1">
          <a:spLocks noChangeArrowheads="1"/>
        </xdr:cNvSpPr>
      </xdr:nvSpPr>
      <xdr:spPr bwMode="auto">
        <a:xfrm>
          <a:off x="21551900" y="35814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23</xdr:row>
      <xdr:rowOff>123825</xdr:rowOff>
    </xdr:from>
    <xdr:to>
      <xdr:col>26</xdr:col>
      <xdr:colOff>666750</xdr:colOff>
      <xdr:row>27</xdr:row>
      <xdr:rowOff>152400</xdr:rowOff>
    </xdr:to>
    <xdr:sp macro="" textlink="">
      <xdr:nvSpPr>
        <xdr:cNvPr id="376949" name="Text Box 117" hidden="1">
          <a:extLst>
            <a:ext uri="{FF2B5EF4-FFF2-40B4-BE49-F238E27FC236}">
              <a16:creationId xmlns:a16="http://schemas.microsoft.com/office/drawing/2014/main" id="{766354D8-9714-A604-4FBE-1DB1C5087706}"/>
            </a:ext>
          </a:extLst>
        </xdr:cNvPr>
        <xdr:cNvSpPr txBox="1">
          <a:spLocks noChangeArrowheads="1"/>
        </xdr:cNvSpPr>
      </xdr:nvSpPr>
      <xdr:spPr bwMode="auto">
        <a:xfrm>
          <a:off x="21551900" y="5588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129</xdr:row>
      <xdr:rowOff>123825</xdr:rowOff>
    </xdr:from>
    <xdr:to>
      <xdr:col>26</xdr:col>
      <xdr:colOff>666750</xdr:colOff>
      <xdr:row>133</xdr:row>
      <xdr:rowOff>152400</xdr:rowOff>
    </xdr:to>
    <xdr:sp macro="" textlink="">
      <xdr:nvSpPr>
        <xdr:cNvPr id="376950" name="Text Box 118" hidden="1">
          <a:extLst>
            <a:ext uri="{FF2B5EF4-FFF2-40B4-BE49-F238E27FC236}">
              <a16:creationId xmlns:a16="http://schemas.microsoft.com/office/drawing/2014/main" id="{E8E591A6-6375-F6E1-32C5-0CB55AC286EF}"/>
            </a:ext>
          </a:extLst>
        </xdr:cNvPr>
        <xdr:cNvSpPr txBox="1">
          <a:spLocks noChangeArrowheads="1"/>
        </xdr:cNvSpPr>
      </xdr:nvSpPr>
      <xdr:spPr bwMode="auto">
        <a:xfrm>
          <a:off x="21551900" y="26670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95250</xdr:rowOff>
    </xdr:from>
    <xdr:to>
      <xdr:col>18</xdr:col>
      <xdr:colOff>438150</xdr:colOff>
      <xdr:row>10</xdr:row>
      <xdr:rowOff>152400</xdr:rowOff>
    </xdr:to>
    <xdr:sp macro="" textlink="">
      <xdr:nvSpPr>
        <xdr:cNvPr id="376985" name="Text Box 153" hidden="1">
          <a:extLst>
            <a:ext uri="{FF2B5EF4-FFF2-40B4-BE49-F238E27FC236}">
              <a16:creationId xmlns:a16="http://schemas.microsoft.com/office/drawing/2014/main" id="{44DCB956-DBA0-4A5F-7F75-144A250DF7E7}"/>
            </a:ext>
          </a:extLst>
        </xdr:cNvPr>
        <xdr:cNvSpPr txBox="1">
          <a:spLocks noChangeArrowheads="1"/>
        </xdr:cNvSpPr>
      </xdr:nvSpPr>
      <xdr:spPr bwMode="auto">
        <a:xfrm>
          <a:off x="15151100" y="2082800"/>
          <a:ext cx="13335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152400</xdr:rowOff>
    </xdr:from>
    <xdr:to>
      <xdr:col>5</xdr:col>
      <xdr:colOff>609600</xdr:colOff>
      <xdr:row>58</xdr:row>
      <xdr:rowOff>158750</xdr:rowOff>
    </xdr:to>
    <xdr:sp macro="" textlink="">
      <xdr:nvSpPr>
        <xdr:cNvPr id="376984" name="Text Box 152" hidden="1">
          <a:extLst>
            <a:ext uri="{FF2B5EF4-FFF2-40B4-BE49-F238E27FC236}">
              <a16:creationId xmlns:a16="http://schemas.microsoft.com/office/drawing/2014/main" id="{BEFD1A72-C41A-DAC3-C246-E53F566DAAF4}"/>
            </a:ext>
          </a:extLst>
        </xdr:cNvPr>
        <xdr:cNvSpPr txBox="1">
          <a:spLocks noChangeArrowheads="1"/>
        </xdr:cNvSpPr>
      </xdr:nvSpPr>
      <xdr:spPr bwMode="auto">
        <a:xfrm>
          <a:off x="3994150" y="12611100"/>
          <a:ext cx="1314450" cy="6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152400</xdr:rowOff>
    </xdr:from>
    <xdr:to>
      <xdr:col>5</xdr:col>
      <xdr:colOff>628650</xdr:colOff>
      <xdr:row>83</xdr:row>
      <xdr:rowOff>19050</xdr:rowOff>
    </xdr:to>
    <xdr:sp macro="" textlink="">
      <xdr:nvSpPr>
        <xdr:cNvPr id="376983" name="Text Box 151" hidden="1">
          <a:extLst>
            <a:ext uri="{FF2B5EF4-FFF2-40B4-BE49-F238E27FC236}">
              <a16:creationId xmlns:a16="http://schemas.microsoft.com/office/drawing/2014/main" id="{2346A909-1B9C-A343-B9B8-4DCBA2A15FF1}"/>
            </a:ext>
          </a:extLst>
        </xdr:cNvPr>
        <xdr:cNvSpPr txBox="1">
          <a:spLocks noChangeArrowheads="1"/>
        </xdr:cNvSpPr>
      </xdr:nvSpPr>
      <xdr:spPr bwMode="auto">
        <a:xfrm>
          <a:off x="4013200" y="12611100"/>
          <a:ext cx="1314450" cy="5200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152400</xdr:rowOff>
    </xdr:from>
    <xdr:to>
      <xdr:col>5</xdr:col>
      <xdr:colOff>609600</xdr:colOff>
      <xdr:row>82</xdr:row>
      <xdr:rowOff>0</xdr:rowOff>
    </xdr:to>
    <xdr:sp macro="" textlink="">
      <xdr:nvSpPr>
        <xdr:cNvPr id="376982" name="Text Box 150" hidden="1">
          <a:extLst>
            <a:ext uri="{FF2B5EF4-FFF2-40B4-BE49-F238E27FC236}">
              <a16:creationId xmlns:a16="http://schemas.microsoft.com/office/drawing/2014/main" id="{DF6694F6-E223-DA76-1A4D-DF9683D54D02}"/>
            </a:ext>
          </a:extLst>
        </xdr:cNvPr>
        <xdr:cNvSpPr txBox="1">
          <a:spLocks noChangeArrowheads="1"/>
        </xdr:cNvSpPr>
      </xdr:nvSpPr>
      <xdr:spPr bwMode="auto">
        <a:xfrm>
          <a:off x="3994150" y="12611100"/>
          <a:ext cx="1314450" cy="4997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152400</xdr:rowOff>
    </xdr:from>
    <xdr:to>
      <xdr:col>5</xdr:col>
      <xdr:colOff>609600</xdr:colOff>
      <xdr:row>82</xdr:row>
      <xdr:rowOff>44450</xdr:rowOff>
    </xdr:to>
    <xdr:sp macro="" textlink="">
      <xdr:nvSpPr>
        <xdr:cNvPr id="376981" name="Text Box 149" hidden="1">
          <a:extLst>
            <a:ext uri="{FF2B5EF4-FFF2-40B4-BE49-F238E27FC236}">
              <a16:creationId xmlns:a16="http://schemas.microsoft.com/office/drawing/2014/main" id="{FFEBE2E0-3B34-E040-B81C-0E3F0F142295}"/>
            </a:ext>
          </a:extLst>
        </xdr:cNvPr>
        <xdr:cNvSpPr txBox="1">
          <a:spLocks noChangeArrowheads="1"/>
        </xdr:cNvSpPr>
      </xdr:nvSpPr>
      <xdr:spPr bwMode="auto">
        <a:xfrm>
          <a:off x="3994150" y="12611100"/>
          <a:ext cx="1314450" cy="5041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19050</xdr:rowOff>
    </xdr:from>
    <xdr:to>
      <xdr:col>5</xdr:col>
      <xdr:colOff>609600</xdr:colOff>
      <xdr:row>85</xdr:row>
      <xdr:rowOff>101600</xdr:rowOff>
    </xdr:to>
    <xdr:sp macro="" textlink="">
      <xdr:nvSpPr>
        <xdr:cNvPr id="376980" name="Text Box 148" hidden="1">
          <a:extLst>
            <a:ext uri="{FF2B5EF4-FFF2-40B4-BE49-F238E27FC236}">
              <a16:creationId xmlns:a16="http://schemas.microsoft.com/office/drawing/2014/main" id="{A0462A27-23F1-5190-AC3C-FE490402A83C}"/>
            </a:ext>
          </a:extLst>
        </xdr:cNvPr>
        <xdr:cNvSpPr txBox="1">
          <a:spLocks noChangeArrowheads="1"/>
        </xdr:cNvSpPr>
      </xdr:nvSpPr>
      <xdr:spPr bwMode="auto">
        <a:xfrm>
          <a:off x="3994150" y="13652500"/>
          <a:ext cx="1314450" cy="461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76200</xdr:rowOff>
    </xdr:from>
    <xdr:to>
      <xdr:col>5</xdr:col>
      <xdr:colOff>609600</xdr:colOff>
      <xdr:row>94</xdr:row>
      <xdr:rowOff>95250</xdr:rowOff>
    </xdr:to>
    <xdr:sp macro="" textlink="">
      <xdr:nvSpPr>
        <xdr:cNvPr id="376979" name="Text Box 147" hidden="1">
          <a:extLst>
            <a:ext uri="{FF2B5EF4-FFF2-40B4-BE49-F238E27FC236}">
              <a16:creationId xmlns:a16="http://schemas.microsoft.com/office/drawing/2014/main" id="{92700D5F-C2CD-751F-9797-D64DEE7333F9}"/>
            </a:ext>
          </a:extLst>
        </xdr:cNvPr>
        <xdr:cNvSpPr txBox="1">
          <a:spLocks noChangeArrowheads="1"/>
        </xdr:cNvSpPr>
      </xdr:nvSpPr>
      <xdr:spPr bwMode="auto">
        <a:xfrm>
          <a:off x="3994150" y="16751300"/>
          <a:ext cx="1314450" cy="3162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0</xdr:rowOff>
    </xdr:from>
    <xdr:to>
      <xdr:col>5</xdr:col>
      <xdr:colOff>609600</xdr:colOff>
      <xdr:row>92</xdr:row>
      <xdr:rowOff>158750</xdr:rowOff>
    </xdr:to>
    <xdr:sp macro="" textlink="">
      <xdr:nvSpPr>
        <xdr:cNvPr id="376978" name="Text Box 146" hidden="1">
          <a:extLst>
            <a:ext uri="{FF2B5EF4-FFF2-40B4-BE49-F238E27FC236}">
              <a16:creationId xmlns:a16="http://schemas.microsoft.com/office/drawing/2014/main" id="{77A3E207-325E-9916-F511-702CC6BB4A9D}"/>
            </a:ext>
          </a:extLst>
        </xdr:cNvPr>
        <xdr:cNvSpPr txBox="1">
          <a:spLocks noChangeArrowheads="1"/>
        </xdr:cNvSpPr>
      </xdr:nvSpPr>
      <xdr:spPr bwMode="auto">
        <a:xfrm>
          <a:off x="3994150" y="16859250"/>
          <a:ext cx="1314450" cy="2749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114300</xdr:rowOff>
    </xdr:from>
    <xdr:to>
      <xdr:col>5</xdr:col>
      <xdr:colOff>609600</xdr:colOff>
      <xdr:row>93</xdr:row>
      <xdr:rowOff>63500</xdr:rowOff>
    </xdr:to>
    <xdr:sp macro="" textlink="">
      <xdr:nvSpPr>
        <xdr:cNvPr id="376977" name="Text Box 145" hidden="1">
          <a:extLst>
            <a:ext uri="{FF2B5EF4-FFF2-40B4-BE49-F238E27FC236}">
              <a16:creationId xmlns:a16="http://schemas.microsoft.com/office/drawing/2014/main" id="{700C1BDE-EE04-712C-8D97-92C243FD8C7A}"/>
            </a:ext>
          </a:extLst>
        </xdr:cNvPr>
        <xdr:cNvSpPr txBox="1">
          <a:spLocks noChangeArrowheads="1"/>
        </xdr:cNvSpPr>
      </xdr:nvSpPr>
      <xdr:spPr bwMode="auto">
        <a:xfrm>
          <a:off x="3994150" y="16973550"/>
          <a:ext cx="131445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80</xdr:row>
      <xdr:rowOff>120650</xdr:rowOff>
    </xdr:from>
    <xdr:to>
      <xdr:col>5</xdr:col>
      <xdr:colOff>609600</xdr:colOff>
      <xdr:row>96</xdr:row>
      <xdr:rowOff>6350</xdr:rowOff>
    </xdr:to>
    <xdr:sp macro="" textlink="">
      <xdr:nvSpPr>
        <xdr:cNvPr id="376976" name="Text Box 144" hidden="1">
          <a:extLst>
            <a:ext uri="{FF2B5EF4-FFF2-40B4-BE49-F238E27FC236}">
              <a16:creationId xmlns:a16="http://schemas.microsoft.com/office/drawing/2014/main" id="{178B2557-737B-843B-4107-14B3752BACAD}"/>
            </a:ext>
          </a:extLst>
        </xdr:cNvPr>
        <xdr:cNvSpPr txBox="1">
          <a:spLocks noChangeArrowheads="1"/>
        </xdr:cNvSpPr>
      </xdr:nvSpPr>
      <xdr:spPr bwMode="auto">
        <a:xfrm>
          <a:off x="3994150" y="17164050"/>
          <a:ext cx="1314450" cy="3028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19050</xdr:rowOff>
    </xdr:from>
    <xdr:to>
      <xdr:col>5</xdr:col>
      <xdr:colOff>609600</xdr:colOff>
      <xdr:row>113</xdr:row>
      <xdr:rowOff>95250</xdr:rowOff>
    </xdr:to>
    <xdr:sp macro="" textlink="">
      <xdr:nvSpPr>
        <xdr:cNvPr id="376975" name="Text Box 143" hidden="1">
          <a:extLst>
            <a:ext uri="{FF2B5EF4-FFF2-40B4-BE49-F238E27FC236}">
              <a16:creationId xmlns:a16="http://schemas.microsoft.com/office/drawing/2014/main" id="{55FBE2DB-984C-B146-E146-EA8FD1E629DF}"/>
            </a:ext>
          </a:extLst>
        </xdr:cNvPr>
        <xdr:cNvSpPr txBox="1">
          <a:spLocks noChangeArrowheads="1"/>
        </xdr:cNvSpPr>
      </xdr:nvSpPr>
      <xdr:spPr bwMode="auto">
        <a:xfrm>
          <a:off x="3994150" y="21361400"/>
          <a:ext cx="1314450" cy="233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19050</xdr:rowOff>
    </xdr:from>
    <xdr:to>
      <xdr:col>5</xdr:col>
      <xdr:colOff>609600</xdr:colOff>
      <xdr:row>110</xdr:row>
      <xdr:rowOff>120650</xdr:rowOff>
    </xdr:to>
    <xdr:sp macro="" textlink="">
      <xdr:nvSpPr>
        <xdr:cNvPr id="376974" name="Text Box 142" hidden="1">
          <a:extLst>
            <a:ext uri="{FF2B5EF4-FFF2-40B4-BE49-F238E27FC236}">
              <a16:creationId xmlns:a16="http://schemas.microsoft.com/office/drawing/2014/main" id="{0E5682DF-CC00-7B1A-33FF-C28ACD1AC650}"/>
            </a:ext>
          </a:extLst>
        </xdr:cNvPr>
        <xdr:cNvSpPr txBox="1">
          <a:spLocks noChangeArrowheads="1"/>
        </xdr:cNvSpPr>
      </xdr:nvSpPr>
      <xdr:spPr bwMode="auto">
        <a:xfrm>
          <a:off x="3994150" y="21545550"/>
          <a:ext cx="1314450" cy="1625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57150</xdr:rowOff>
    </xdr:from>
    <xdr:to>
      <xdr:col>5</xdr:col>
      <xdr:colOff>609600</xdr:colOff>
      <xdr:row>110</xdr:row>
      <xdr:rowOff>57150</xdr:rowOff>
    </xdr:to>
    <xdr:sp macro="" textlink="">
      <xdr:nvSpPr>
        <xdr:cNvPr id="376973" name="Text Box 141" hidden="1">
          <a:extLst>
            <a:ext uri="{FF2B5EF4-FFF2-40B4-BE49-F238E27FC236}">
              <a16:creationId xmlns:a16="http://schemas.microsoft.com/office/drawing/2014/main" id="{6905FF60-89C0-71F7-D5A7-13E25DBEAC20}"/>
            </a:ext>
          </a:extLst>
        </xdr:cNvPr>
        <xdr:cNvSpPr txBox="1">
          <a:spLocks noChangeArrowheads="1"/>
        </xdr:cNvSpPr>
      </xdr:nvSpPr>
      <xdr:spPr bwMode="auto">
        <a:xfrm>
          <a:off x="3994150" y="21767800"/>
          <a:ext cx="1314450" cy="133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19050</xdr:rowOff>
    </xdr:from>
    <xdr:to>
      <xdr:col>5</xdr:col>
      <xdr:colOff>609600</xdr:colOff>
      <xdr:row>110</xdr:row>
      <xdr:rowOff>57150</xdr:rowOff>
    </xdr:to>
    <xdr:sp macro="" textlink="">
      <xdr:nvSpPr>
        <xdr:cNvPr id="376972" name="Text Box 140" hidden="1">
          <a:extLst>
            <a:ext uri="{FF2B5EF4-FFF2-40B4-BE49-F238E27FC236}">
              <a16:creationId xmlns:a16="http://schemas.microsoft.com/office/drawing/2014/main" id="{DB4AF483-5A37-8543-F5E5-ED7E7D2E65AA}"/>
            </a:ext>
          </a:extLst>
        </xdr:cNvPr>
        <xdr:cNvSpPr txBox="1">
          <a:spLocks noChangeArrowheads="1"/>
        </xdr:cNvSpPr>
      </xdr:nvSpPr>
      <xdr:spPr bwMode="auto">
        <a:xfrm>
          <a:off x="3994150" y="21729700"/>
          <a:ext cx="131445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127</xdr:row>
      <xdr:rowOff>0</xdr:rowOff>
    </xdr:from>
    <xdr:to>
      <xdr:col>21</xdr:col>
      <xdr:colOff>438150</xdr:colOff>
      <xdr:row>131</xdr:row>
      <xdr:rowOff>19050</xdr:rowOff>
    </xdr:to>
    <xdr:sp macro="" textlink="">
      <xdr:nvSpPr>
        <xdr:cNvPr id="376971" name="Text Box 139" hidden="1">
          <a:extLst>
            <a:ext uri="{FF2B5EF4-FFF2-40B4-BE49-F238E27FC236}">
              <a16:creationId xmlns:a16="http://schemas.microsoft.com/office/drawing/2014/main" id="{4960B6E5-3EE8-AFF3-B319-2D3A99F0F56F}"/>
            </a:ext>
          </a:extLst>
        </xdr:cNvPr>
        <xdr:cNvSpPr txBox="1">
          <a:spLocks noChangeArrowheads="1"/>
        </xdr:cNvSpPr>
      </xdr:nvSpPr>
      <xdr:spPr bwMode="auto">
        <a:xfrm>
          <a:off x="17513300" y="26181050"/>
          <a:ext cx="13335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970" name="Text Box 138" hidden="1">
          <a:extLst>
            <a:ext uri="{FF2B5EF4-FFF2-40B4-BE49-F238E27FC236}">
              <a16:creationId xmlns:a16="http://schemas.microsoft.com/office/drawing/2014/main" id="{8FEDDC51-58E6-D243-C6AB-B321B9B6A502}"/>
            </a:ext>
          </a:extLst>
        </xdr:cNvPr>
        <xdr:cNvSpPr txBox="1">
          <a:spLocks noChangeArrowheads="1"/>
        </xdr:cNvSpPr>
      </xdr:nvSpPr>
      <xdr:spPr bwMode="auto">
        <a:xfrm>
          <a:off x="18332450" y="3556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969" name="Text Box 137" hidden="1">
          <a:extLst>
            <a:ext uri="{FF2B5EF4-FFF2-40B4-BE49-F238E27FC236}">
              <a16:creationId xmlns:a16="http://schemas.microsoft.com/office/drawing/2014/main" id="{730E4222-CEFB-538C-CBC2-9843D69E90A2}"/>
            </a:ext>
          </a:extLst>
        </xdr:cNvPr>
        <xdr:cNvSpPr txBox="1">
          <a:spLocks noChangeArrowheads="1"/>
        </xdr:cNvSpPr>
      </xdr:nvSpPr>
      <xdr:spPr bwMode="auto">
        <a:xfrm>
          <a:off x="18332450" y="55626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131</xdr:row>
      <xdr:rowOff>19050</xdr:rowOff>
    </xdr:from>
    <xdr:to>
      <xdr:col>22</xdr:col>
      <xdr:colOff>609600</xdr:colOff>
      <xdr:row>135</xdr:row>
      <xdr:rowOff>0</xdr:rowOff>
    </xdr:to>
    <xdr:sp macro="" textlink="">
      <xdr:nvSpPr>
        <xdr:cNvPr id="376968" name="Text Box 136" hidden="1">
          <a:extLst>
            <a:ext uri="{FF2B5EF4-FFF2-40B4-BE49-F238E27FC236}">
              <a16:creationId xmlns:a16="http://schemas.microsoft.com/office/drawing/2014/main" id="{443B88C3-C31A-7551-8908-5A3D41B4F494}"/>
            </a:ext>
          </a:extLst>
        </xdr:cNvPr>
        <xdr:cNvSpPr txBox="1">
          <a:spLocks noChangeArrowheads="1"/>
        </xdr:cNvSpPr>
      </xdr:nvSpPr>
      <xdr:spPr bwMode="auto">
        <a:xfrm>
          <a:off x="18332450" y="269367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37</xdr:row>
      <xdr:rowOff>95250</xdr:rowOff>
    </xdr:from>
    <xdr:to>
      <xdr:col>11</xdr:col>
      <xdr:colOff>1409700</xdr:colOff>
      <xdr:row>42</xdr:row>
      <xdr:rowOff>19050</xdr:rowOff>
    </xdr:to>
    <xdr:sp macro="" textlink="">
      <xdr:nvSpPr>
        <xdr:cNvPr id="376967" name="Text Box 135" hidden="1">
          <a:extLst>
            <a:ext uri="{FF2B5EF4-FFF2-40B4-BE49-F238E27FC236}">
              <a16:creationId xmlns:a16="http://schemas.microsoft.com/office/drawing/2014/main" id="{EE7D8B69-8A88-7928-E241-62FB0996E2AB}"/>
            </a:ext>
          </a:extLst>
        </xdr:cNvPr>
        <xdr:cNvSpPr txBox="1">
          <a:spLocks noChangeArrowheads="1"/>
        </xdr:cNvSpPr>
      </xdr:nvSpPr>
      <xdr:spPr bwMode="auto">
        <a:xfrm>
          <a:off x="9359900" y="8140700"/>
          <a:ext cx="1314450" cy="844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966" name="Text Box 134" hidden="1">
          <a:extLst>
            <a:ext uri="{FF2B5EF4-FFF2-40B4-BE49-F238E27FC236}">
              <a16:creationId xmlns:a16="http://schemas.microsoft.com/office/drawing/2014/main" id="{D982CF94-7F5A-EFC8-95AF-A59868BA66AE}"/>
            </a:ext>
          </a:extLst>
        </xdr:cNvPr>
        <xdr:cNvSpPr txBox="1">
          <a:spLocks noChangeArrowheads="1"/>
        </xdr:cNvSpPr>
      </xdr:nvSpPr>
      <xdr:spPr bwMode="auto">
        <a:xfrm>
          <a:off x="20027900" y="35560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965" name="Text Box 133" hidden="1">
          <a:extLst>
            <a:ext uri="{FF2B5EF4-FFF2-40B4-BE49-F238E27FC236}">
              <a16:creationId xmlns:a16="http://schemas.microsoft.com/office/drawing/2014/main" id="{1C8964B8-25C6-84F3-1018-9E5DA85AE1CA}"/>
            </a:ext>
          </a:extLst>
        </xdr:cNvPr>
        <xdr:cNvSpPr txBox="1">
          <a:spLocks noChangeArrowheads="1"/>
        </xdr:cNvSpPr>
      </xdr:nvSpPr>
      <xdr:spPr bwMode="auto">
        <a:xfrm>
          <a:off x="20027900" y="556260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131</xdr:row>
      <xdr:rowOff>19050</xdr:rowOff>
    </xdr:from>
    <xdr:to>
      <xdr:col>24</xdr:col>
      <xdr:colOff>647700</xdr:colOff>
      <xdr:row>135</xdr:row>
      <xdr:rowOff>95250</xdr:rowOff>
    </xdr:to>
    <xdr:sp macro="" textlink="">
      <xdr:nvSpPr>
        <xdr:cNvPr id="376964" name="Text Box 132" hidden="1">
          <a:extLst>
            <a:ext uri="{FF2B5EF4-FFF2-40B4-BE49-F238E27FC236}">
              <a16:creationId xmlns:a16="http://schemas.microsoft.com/office/drawing/2014/main" id="{A077140B-B856-244F-19CE-CD6120759B6B}"/>
            </a:ext>
          </a:extLst>
        </xdr:cNvPr>
        <xdr:cNvSpPr txBox="1">
          <a:spLocks noChangeArrowheads="1"/>
        </xdr:cNvSpPr>
      </xdr:nvSpPr>
      <xdr:spPr bwMode="auto">
        <a:xfrm>
          <a:off x="20027900" y="269367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95250</xdr:rowOff>
    </xdr:from>
    <xdr:to>
      <xdr:col>25</xdr:col>
      <xdr:colOff>647700</xdr:colOff>
      <xdr:row>18</xdr:row>
      <xdr:rowOff>133350</xdr:rowOff>
    </xdr:to>
    <xdr:sp macro="" textlink="">
      <xdr:nvSpPr>
        <xdr:cNvPr id="376963" name="Text Box 131" hidden="1">
          <a:extLst>
            <a:ext uri="{FF2B5EF4-FFF2-40B4-BE49-F238E27FC236}">
              <a16:creationId xmlns:a16="http://schemas.microsoft.com/office/drawing/2014/main" id="{35B0B00F-1635-34D0-0BA2-8D2434217D1D}"/>
            </a:ext>
          </a:extLst>
        </xdr:cNvPr>
        <xdr:cNvSpPr txBox="1">
          <a:spLocks noChangeArrowheads="1"/>
        </xdr:cNvSpPr>
      </xdr:nvSpPr>
      <xdr:spPr bwMode="auto">
        <a:xfrm>
          <a:off x="20789900" y="35560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95250</xdr:rowOff>
    </xdr:from>
    <xdr:to>
      <xdr:col>25</xdr:col>
      <xdr:colOff>647700</xdr:colOff>
      <xdr:row>29</xdr:row>
      <xdr:rowOff>95250</xdr:rowOff>
    </xdr:to>
    <xdr:sp macro="" textlink="">
      <xdr:nvSpPr>
        <xdr:cNvPr id="376962" name="Text Box 130" hidden="1">
          <a:extLst>
            <a:ext uri="{FF2B5EF4-FFF2-40B4-BE49-F238E27FC236}">
              <a16:creationId xmlns:a16="http://schemas.microsoft.com/office/drawing/2014/main" id="{EAC6AD22-AE29-FA4D-5D5A-0CBCF515498A}"/>
            </a:ext>
          </a:extLst>
        </xdr:cNvPr>
        <xdr:cNvSpPr txBox="1">
          <a:spLocks noChangeArrowheads="1"/>
        </xdr:cNvSpPr>
      </xdr:nvSpPr>
      <xdr:spPr bwMode="auto">
        <a:xfrm>
          <a:off x="20789900" y="5562600"/>
          <a:ext cx="1314450" cy="1104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131</xdr:row>
      <xdr:rowOff>57150</xdr:rowOff>
    </xdr:from>
    <xdr:to>
      <xdr:col>25</xdr:col>
      <xdr:colOff>647700</xdr:colOff>
      <xdr:row>135</xdr:row>
      <xdr:rowOff>95250</xdr:rowOff>
    </xdr:to>
    <xdr:sp macro="" textlink="">
      <xdr:nvSpPr>
        <xdr:cNvPr id="376961" name="Text Box 129" hidden="1">
          <a:extLst>
            <a:ext uri="{FF2B5EF4-FFF2-40B4-BE49-F238E27FC236}">
              <a16:creationId xmlns:a16="http://schemas.microsoft.com/office/drawing/2014/main" id="{3145EEA3-5829-2B24-BB1E-27C9E9C19021}"/>
            </a:ext>
          </a:extLst>
        </xdr:cNvPr>
        <xdr:cNvSpPr txBox="1">
          <a:spLocks noChangeArrowheads="1"/>
        </xdr:cNvSpPr>
      </xdr:nvSpPr>
      <xdr:spPr bwMode="auto">
        <a:xfrm>
          <a:off x="20789900" y="269748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41</xdr:row>
      <xdr:rowOff>76200</xdr:rowOff>
    </xdr:from>
    <xdr:to>
      <xdr:col>11</xdr:col>
      <xdr:colOff>1485900</xdr:colOff>
      <xdr:row>45</xdr:row>
      <xdr:rowOff>95250</xdr:rowOff>
    </xdr:to>
    <xdr:sp macro="" textlink="">
      <xdr:nvSpPr>
        <xdr:cNvPr id="376960" name="Text Box 128" hidden="1">
          <a:extLst>
            <a:ext uri="{FF2B5EF4-FFF2-40B4-BE49-F238E27FC236}">
              <a16:creationId xmlns:a16="http://schemas.microsoft.com/office/drawing/2014/main" id="{8199DEEC-C134-5E0F-9BAE-2C09EFFC6130}"/>
            </a:ext>
          </a:extLst>
        </xdr:cNvPr>
        <xdr:cNvSpPr txBox="1">
          <a:spLocks noChangeArrowheads="1"/>
        </xdr:cNvSpPr>
      </xdr:nvSpPr>
      <xdr:spPr bwMode="auto">
        <a:xfrm>
          <a:off x="9398000" y="8858250"/>
          <a:ext cx="13525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41</xdr:row>
      <xdr:rowOff>76200</xdr:rowOff>
    </xdr:from>
    <xdr:to>
      <xdr:col>13</xdr:col>
      <xdr:colOff>666750</xdr:colOff>
      <xdr:row>45</xdr:row>
      <xdr:rowOff>95250</xdr:rowOff>
    </xdr:to>
    <xdr:sp macro="" textlink="">
      <xdr:nvSpPr>
        <xdr:cNvPr id="376959" name="Text Box 127" hidden="1">
          <a:extLst>
            <a:ext uri="{FF2B5EF4-FFF2-40B4-BE49-F238E27FC236}">
              <a16:creationId xmlns:a16="http://schemas.microsoft.com/office/drawing/2014/main" id="{11903504-5EC4-78B7-6D4D-A91826874F87}"/>
            </a:ext>
          </a:extLst>
        </xdr:cNvPr>
        <xdr:cNvSpPr txBox="1">
          <a:spLocks noChangeArrowheads="1"/>
        </xdr:cNvSpPr>
      </xdr:nvSpPr>
      <xdr:spPr bwMode="auto">
        <a:xfrm>
          <a:off x="11125200" y="8858250"/>
          <a:ext cx="14033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29</xdr:col>
      <xdr:colOff>95250</xdr:colOff>
      <xdr:row>20</xdr:row>
      <xdr:rowOff>0</xdr:rowOff>
    </xdr:from>
    <xdr:to>
      <xdr:col>30</xdr:col>
      <xdr:colOff>647700</xdr:colOff>
      <xdr:row>29</xdr:row>
      <xdr:rowOff>19050</xdr:rowOff>
    </xdr:to>
    <xdr:sp macro="" textlink="">
      <xdr:nvSpPr>
        <xdr:cNvPr id="376958" name="Text Box 126" hidden="1">
          <a:extLst>
            <a:ext uri="{FF2B5EF4-FFF2-40B4-BE49-F238E27FC236}">
              <a16:creationId xmlns:a16="http://schemas.microsoft.com/office/drawing/2014/main" id="{015B8F39-CA08-DACF-C582-ED3496D628EB}"/>
            </a:ext>
          </a:extLst>
        </xdr:cNvPr>
        <xdr:cNvSpPr txBox="1">
          <a:spLocks noChangeArrowheads="1"/>
        </xdr:cNvSpPr>
      </xdr:nvSpPr>
      <xdr:spPr bwMode="auto">
        <a:xfrm>
          <a:off x="24599900" y="491490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95250</xdr:colOff>
      <xdr:row>58</xdr:row>
      <xdr:rowOff>152400</xdr:rowOff>
    </xdr:from>
    <xdr:to>
      <xdr:col>14</xdr:col>
      <xdr:colOff>571500</xdr:colOff>
      <xdr:row>58</xdr:row>
      <xdr:rowOff>215900</xdr:rowOff>
    </xdr:to>
    <xdr:sp macro="" textlink="">
      <xdr:nvSpPr>
        <xdr:cNvPr id="376957" name="Text Box 125" hidden="1">
          <a:extLst>
            <a:ext uri="{FF2B5EF4-FFF2-40B4-BE49-F238E27FC236}">
              <a16:creationId xmlns:a16="http://schemas.microsoft.com/office/drawing/2014/main" id="{F9FEA4D5-C2B5-867D-6FE7-7441CFA0D9D7}"/>
            </a:ext>
          </a:extLst>
        </xdr:cNvPr>
        <xdr:cNvSpPr txBox="1">
          <a:spLocks noChangeArrowheads="1"/>
        </xdr:cNvSpPr>
      </xdr:nvSpPr>
      <xdr:spPr bwMode="auto">
        <a:xfrm>
          <a:off x="11957050" y="12611100"/>
          <a:ext cx="1416050" cy="63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133350</xdr:colOff>
      <xdr:row>62</xdr:row>
      <xdr:rowOff>152400</xdr:rowOff>
    </xdr:from>
    <xdr:to>
      <xdr:col>14</xdr:col>
      <xdr:colOff>609600</xdr:colOff>
      <xdr:row>72</xdr:row>
      <xdr:rowOff>133350</xdr:rowOff>
    </xdr:to>
    <xdr:sp macro="" textlink="">
      <xdr:nvSpPr>
        <xdr:cNvPr id="376956" name="Text Box 124" hidden="1">
          <a:extLst>
            <a:ext uri="{FF2B5EF4-FFF2-40B4-BE49-F238E27FC236}">
              <a16:creationId xmlns:a16="http://schemas.microsoft.com/office/drawing/2014/main" id="{1B64F1F3-1D49-52C7-865B-270EB3AFA8CD}"/>
            </a:ext>
          </a:extLst>
        </xdr:cNvPr>
        <xdr:cNvSpPr txBox="1">
          <a:spLocks noChangeArrowheads="1"/>
        </xdr:cNvSpPr>
      </xdr:nvSpPr>
      <xdr:spPr bwMode="auto">
        <a:xfrm>
          <a:off x="11995150" y="13576300"/>
          <a:ext cx="1416050" cy="1930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133350</xdr:colOff>
      <xdr:row>41</xdr:row>
      <xdr:rowOff>76200</xdr:rowOff>
    </xdr:from>
    <xdr:to>
      <xdr:col>14</xdr:col>
      <xdr:colOff>609600</xdr:colOff>
      <xdr:row>45</xdr:row>
      <xdr:rowOff>95250</xdr:rowOff>
    </xdr:to>
    <xdr:sp macro="" textlink="">
      <xdr:nvSpPr>
        <xdr:cNvPr id="376955" name="Text Box 123" hidden="1">
          <a:extLst>
            <a:ext uri="{FF2B5EF4-FFF2-40B4-BE49-F238E27FC236}">
              <a16:creationId xmlns:a16="http://schemas.microsoft.com/office/drawing/2014/main" id="{B8DC45D8-412D-1841-0724-C815DA554BD5}"/>
            </a:ext>
          </a:extLst>
        </xdr:cNvPr>
        <xdr:cNvSpPr txBox="1">
          <a:spLocks noChangeArrowheads="1"/>
        </xdr:cNvSpPr>
      </xdr:nvSpPr>
      <xdr:spPr bwMode="auto">
        <a:xfrm>
          <a:off x="11995150" y="88582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59</xdr:row>
      <xdr:rowOff>158750</xdr:rowOff>
    </xdr:from>
    <xdr:to>
      <xdr:col>6</xdr:col>
      <xdr:colOff>19050</xdr:colOff>
      <xdr:row>70</xdr:row>
      <xdr:rowOff>76200</xdr:rowOff>
    </xdr:to>
    <xdr:sp macro="" textlink="">
      <xdr:nvSpPr>
        <xdr:cNvPr id="376954" name="Text Box 122" hidden="1">
          <a:extLst>
            <a:ext uri="{FF2B5EF4-FFF2-40B4-BE49-F238E27FC236}">
              <a16:creationId xmlns:a16="http://schemas.microsoft.com/office/drawing/2014/main" id="{9DAFBE76-D96B-5BF5-6E1F-F1A38474940F}"/>
            </a:ext>
          </a:extLst>
        </xdr:cNvPr>
        <xdr:cNvSpPr txBox="1">
          <a:spLocks noChangeArrowheads="1"/>
        </xdr:cNvSpPr>
      </xdr:nvSpPr>
      <xdr:spPr bwMode="auto">
        <a:xfrm>
          <a:off x="4051300" y="13004800"/>
          <a:ext cx="1428750" cy="204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14</xdr:row>
      <xdr:rowOff>95250</xdr:rowOff>
    </xdr:from>
    <xdr:to>
      <xdr:col>26</xdr:col>
      <xdr:colOff>666750</xdr:colOff>
      <xdr:row>18</xdr:row>
      <xdr:rowOff>152400</xdr:rowOff>
    </xdr:to>
    <xdr:sp macro="" textlink="">
      <xdr:nvSpPr>
        <xdr:cNvPr id="376953" name="Text Box 121" hidden="1">
          <a:extLst>
            <a:ext uri="{FF2B5EF4-FFF2-40B4-BE49-F238E27FC236}">
              <a16:creationId xmlns:a16="http://schemas.microsoft.com/office/drawing/2014/main" id="{00E8AAC8-FCC2-E797-4DE9-7121AB43FE30}"/>
            </a:ext>
          </a:extLst>
        </xdr:cNvPr>
        <xdr:cNvSpPr txBox="1">
          <a:spLocks noChangeArrowheads="1"/>
        </xdr:cNvSpPr>
      </xdr:nvSpPr>
      <xdr:spPr bwMode="auto">
        <a:xfrm>
          <a:off x="21551900" y="3556000"/>
          <a:ext cx="13335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23</xdr:row>
      <xdr:rowOff>95250</xdr:rowOff>
    </xdr:from>
    <xdr:to>
      <xdr:col>26</xdr:col>
      <xdr:colOff>666750</xdr:colOff>
      <xdr:row>27</xdr:row>
      <xdr:rowOff>152400</xdr:rowOff>
    </xdr:to>
    <xdr:sp macro="" textlink="">
      <xdr:nvSpPr>
        <xdr:cNvPr id="376952" name="Text Box 120" hidden="1">
          <a:extLst>
            <a:ext uri="{FF2B5EF4-FFF2-40B4-BE49-F238E27FC236}">
              <a16:creationId xmlns:a16="http://schemas.microsoft.com/office/drawing/2014/main" id="{1AEAE76C-FC74-ED72-8FA8-E9E130D30F71}"/>
            </a:ext>
          </a:extLst>
        </xdr:cNvPr>
        <xdr:cNvSpPr txBox="1">
          <a:spLocks noChangeArrowheads="1"/>
        </xdr:cNvSpPr>
      </xdr:nvSpPr>
      <xdr:spPr bwMode="auto">
        <a:xfrm>
          <a:off x="21551900" y="5562600"/>
          <a:ext cx="13335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133</xdr:row>
      <xdr:rowOff>114300</xdr:rowOff>
    </xdr:from>
    <xdr:to>
      <xdr:col>26</xdr:col>
      <xdr:colOff>666750</xdr:colOff>
      <xdr:row>137</xdr:row>
      <xdr:rowOff>152400</xdr:rowOff>
    </xdr:to>
    <xdr:sp macro="" textlink="">
      <xdr:nvSpPr>
        <xdr:cNvPr id="376951" name="Text Box 119" hidden="1">
          <a:extLst>
            <a:ext uri="{FF2B5EF4-FFF2-40B4-BE49-F238E27FC236}">
              <a16:creationId xmlns:a16="http://schemas.microsoft.com/office/drawing/2014/main" id="{4C1EC6A4-AB5A-19E1-1DBA-BECC8ADCF536}"/>
            </a:ext>
          </a:extLst>
        </xdr:cNvPr>
        <xdr:cNvSpPr txBox="1">
          <a:spLocks noChangeArrowheads="1"/>
        </xdr:cNvSpPr>
      </xdr:nvSpPr>
      <xdr:spPr bwMode="auto">
        <a:xfrm>
          <a:off x="21551900" y="274002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26</xdr:col>
      <xdr:colOff>95250</xdr:colOff>
      <xdr:row>14</xdr:row>
      <xdr:rowOff>120650</xdr:rowOff>
    </xdr:from>
    <xdr:to>
      <xdr:col>27</xdr:col>
      <xdr:colOff>666750</xdr:colOff>
      <xdr:row>18</xdr:row>
      <xdr:rowOff>152400</xdr:rowOff>
    </xdr:to>
    <xdr:sp macro="" textlink="">
      <xdr:nvSpPr>
        <xdr:cNvPr id="376986" name="Text Box 154" hidden="1">
          <a:extLst>
            <a:ext uri="{FF2B5EF4-FFF2-40B4-BE49-F238E27FC236}">
              <a16:creationId xmlns:a16="http://schemas.microsoft.com/office/drawing/2014/main" id="{336A74DA-3CD1-995D-5981-6AC38DF51D4B}"/>
            </a:ext>
          </a:extLst>
        </xdr:cNvPr>
        <xdr:cNvSpPr txBox="1">
          <a:spLocks noChangeArrowheads="1"/>
        </xdr:cNvSpPr>
      </xdr:nvSpPr>
      <xdr:spPr bwMode="auto">
        <a:xfrm>
          <a:off x="22313900" y="35814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26</xdr:col>
      <xdr:colOff>95250</xdr:colOff>
      <xdr:row>23</xdr:row>
      <xdr:rowOff>120650</xdr:rowOff>
    </xdr:from>
    <xdr:to>
      <xdr:col>27</xdr:col>
      <xdr:colOff>666750</xdr:colOff>
      <xdr:row>27</xdr:row>
      <xdr:rowOff>152400</xdr:rowOff>
    </xdr:to>
    <xdr:sp macro="" textlink="">
      <xdr:nvSpPr>
        <xdr:cNvPr id="376987" name="Text Box 155" hidden="1">
          <a:extLst>
            <a:ext uri="{FF2B5EF4-FFF2-40B4-BE49-F238E27FC236}">
              <a16:creationId xmlns:a16="http://schemas.microsoft.com/office/drawing/2014/main" id="{C5908CED-5DD3-2254-B3AF-FF806DC46A92}"/>
            </a:ext>
          </a:extLst>
        </xdr:cNvPr>
        <xdr:cNvSpPr txBox="1">
          <a:spLocks noChangeArrowheads="1"/>
        </xdr:cNvSpPr>
      </xdr:nvSpPr>
      <xdr:spPr bwMode="auto">
        <a:xfrm>
          <a:off x="22313900" y="5588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26</xdr:col>
      <xdr:colOff>95250</xdr:colOff>
      <xdr:row>133</xdr:row>
      <xdr:rowOff>120650</xdr:rowOff>
    </xdr:from>
    <xdr:to>
      <xdr:col>27</xdr:col>
      <xdr:colOff>666750</xdr:colOff>
      <xdr:row>137</xdr:row>
      <xdr:rowOff>152400</xdr:rowOff>
    </xdr:to>
    <xdr:sp macro="" textlink="">
      <xdr:nvSpPr>
        <xdr:cNvPr id="376988" name="Text Box 156" hidden="1">
          <a:extLst>
            <a:ext uri="{FF2B5EF4-FFF2-40B4-BE49-F238E27FC236}">
              <a16:creationId xmlns:a16="http://schemas.microsoft.com/office/drawing/2014/main" id="{65FFD7BE-4133-E139-F36A-821F21816524}"/>
            </a:ext>
          </a:extLst>
        </xdr:cNvPr>
        <xdr:cNvSpPr txBox="1">
          <a:spLocks noChangeArrowheads="1"/>
        </xdr:cNvSpPr>
      </xdr:nvSpPr>
      <xdr:spPr bwMode="auto">
        <a:xfrm>
          <a:off x="22313900" y="274066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95250</xdr:rowOff>
    </xdr:from>
    <xdr:to>
      <xdr:col>18</xdr:col>
      <xdr:colOff>438150</xdr:colOff>
      <xdr:row>10</xdr:row>
      <xdr:rowOff>152400</xdr:rowOff>
    </xdr:to>
    <xdr:sp macro="" textlink="">
      <xdr:nvSpPr>
        <xdr:cNvPr id="377894" name="Text Box 38" hidden="1">
          <a:extLst>
            <a:ext uri="{FF2B5EF4-FFF2-40B4-BE49-F238E27FC236}">
              <a16:creationId xmlns:a16="http://schemas.microsoft.com/office/drawing/2014/main" id="{DF6EC3C3-F81D-7F8F-2429-A69C3C4D2944}"/>
            </a:ext>
          </a:extLst>
        </xdr:cNvPr>
        <xdr:cNvSpPr txBox="1">
          <a:spLocks noChangeArrowheads="1"/>
        </xdr:cNvSpPr>
      </xdr:nvSpPr>
      <xdr:spPr bwMode="auto">
        <a:xfrm>
          <a:off x="15151100" y="2082800"/>
          <a:ext cx="13335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152400</xdr:rowOff>
    </xdr:from>
    <xdr:to>
      <xdr:col>5</xdr:col>
      <xdr:colOff>609600</xdr:colOff>
      <xdr:row>58</xdr:row>
      <xdr:rowOff>152400</xdr:rowOff>
    </xdr:to>
    <xdr:sp macro="" textlink="">
      <xdr:nvSpPr>
        <xdr:cNvPr id="377893" name="Text Box 37" hidden="1">
          <a:extLst>
            <a:ext uri="{FF2B5EF4-FFF2-40B4-BE49-F238E27FC236}">
              <a16:creationId xmlns:a16="http://schemas.microsoft.com/office/drawing/2014/main" id="{7B606868-AE1E-CA68-ECA6-CB9C10CCE70F}"/>
            </a:ext>
          </a:extLst>
        </xdr:cNvPr>
        <xdr:cNvSpPr txBox="1">
          <a:spLocks noChangeArrowheads="1"/>
        </xdr:cNvSpPr>
      </xdr:nvSpPr>
      <xdr:spPr bwMode="auto">
        <a:xfrm>
          <a:off x="3994150" y="126111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152400</xdr:rowOff>
    </xdr:from>
    <xdr:to>
      <xdr:col>5</xdr:col>
      <xdr:colOff>628650</xdr:colOff>
      <xdr:row>83</xdr:row>
      <xdr:rowOff>19050</xdr:rowOff>
    </xdr:to>
    <xdr:sp macro="" textlink="">
      <xdr:nvSpPr>
        <xdr:cNvPr id="377892" name="Text Box 36" hidden="1">
          <a:extLst>
            <a:ext uri="{FF2B5EF4-FFF2-40B4-BE49-F238E27FC236}">
              <a16:creationId xmlns:a16="http://schemas.microsoft.com/office/drawing/2014/main" id="{D0A4F1D9-2B79-96DE-9792-BC2C10B316D7}"/>
            </a:ext>
          </a:extLst>
        </xdr:cNvPr>
        <xdr:cNvSpPr txBox="1">
          <a:spLocks noChangeArrowheads="1"/>
        </xdr:cNvSpPr>
      </xdr:nvSpPr>
      <xdr:spPr bwMode="auto">
        <a:xfrm>
          <a:off x="4013200" y="12611100"/>
          <a:ext cx="1314450" cy="5200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152400</xdr:rowOff>
    </xdr:from>
    <xdr:to>
      <xdr:col>5</xdr:col>
      <xdr:colOff>609600</xdr:colOff>
      <xdr:row>82</xdr:row>
      <xdr:rowOff>0</xdr:rowOff>
    </xdr:to>
    <xdr:sp macro="" textlink="">
      <xdr:nvSpPr>
        <xdr:cNvPr id="377891" name="Text Box 35" hidden="1">
          <a:extLst>
            <a:ext uri="{FF2B5EF4-FFF2-40B4-BE49-F238E27FC236}">
              <a16:creationId xmlns:a16="http://schemas.microsoft.com/office/drawing/2014/main" id="{0127FB38-E1A3-AF1B-400D-ABC8829800C3}"/>
            </a:ext>
          </a:extLst>
        </xdr:cNvPr>
        <xdr:cNvSpPr txBox="1">
          <a:spLocks noChangeArrowheads="1"/>
        </xdr:cNvSpPr>
      </xdr:nvSpPr>
      <xdr:spPr bwMode="auto">
        <a:xfrm>
          <a:off x="3994150" y="12611100"/>
          <a:ext cx="1314450" cy="4997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152400</xdr:rowOff>
    </xdr:from>
    <xdr:to>
      <xdr:col>5</xdr:col>
      <xdr:colOff>609600</xdr:colOff>
      <xdr:row>82</xdr:row>
      <xdr:rowOff>38100</xdr:rowOff>
    </xdr:to>
    <xdr:sp macro="" textlink="">
      <xdr:nvSpPr>
        <xdr:cNvPr id="377890" name="Text Box 34" hidden="1">
          <a:extLst>
            <a:ext uri="{FF2B5EF4-FFF2-40B4-BE49-F238E27FC236}">
              <a16:creationId xmlns:a16="http://schemas.microsoft.com/office/drawing/2014/main" id="{A378E0BF-E9B0-6517-DF5F-D205BA3060B7}"/>
            </a:ext>
          </a:extLst>
        </xdr:cNvPr>
        <xdr:cNvSpPr txBox="1">
          <a:spLocks noChangeArrowheads="1"/>
        </xdr:cNvSpPr>
      </xdr:nvSpPr>
      <xdr:spPr bwMode="auto">
        <a:xfrm>
          <a:off x="3994150" y="12611100"/>
          <a:ext cx="1314450" cy="5035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19050</xdr:rowOff>
    </xdr:from>
    <xdr:to>
      <xdr:col>5</xdr:col>
      <xdr:colOff>609600</xdr:colOff>
      <xdr:row>85</xdr:row>
      <xdr:rowOff>95250</xdr:rowOff>
    </xdr:to>
    <xdr:sp macro="" textlink="">
      <xdr:nvSpPr>
        <xdr:cNvPr id="377889" name="Text Box 33" hidden="1">
          <a:extLst>
            <a:ext uri="{FF2B5EF4-FFF2-40B4-BE49-F238E27FC236}">
              <a16:creationId xmlns:a16="http://schemas.microsoft.com/office/drawing/2014/main" id="{553D225F-5085-EF5E-A1EC-8580D5AEB7D7}"/>
            </a:ext>
          </a:extLst>
        </xdr:cNvPr>
        <xdr:cNvSpPr txBox="1">
          <a:spLocks noChangeArrowheads="1"/>
        </xdr:cNvSpPr>
      </xdr:nvSpPr>
      <xdr:spPr bwMode="auto">
        <a:xfrm>
          <a:off x="3994150" y="13652500"/>
          <a:ext cx="1314450" cy="460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76200</xdr:rowOff>
    </xdr:from>
    <xdr:to>
      <xdr:col>5</xdr:col>
      <xdr:colOff>609600</xdr:colOff>
      <xdr:row>94</xdr:row>
      <xdr:rowOff>95250</xdr:rowOff>
    </xdr:to>
    <xdr:sp macro="" textlink="">
      <xdr:nvSpPr>
        <xdr:cNvPr id="377888" name="Text Box 32" hidden="1">
          <a:extLst>
            <a:ext uri="{FF2B5EF4-FFF2-40B4-BE49-F238E27FC236}">
              <a16:creationId xmlns:a16="http://schemas.microsoft.com/office/drawing/2014/main" id="{6794A617-AF32-558D-692A-3B8BD1455284}"/>
            </a:ext>
          </a:extLst>
        </xdr:cNvPr>
        <xdr:cNvSpPr txBox="1">
          <a:spLocks noChangeArrowheads="1"/>
        </xdr:cNvSpPr>
      </xdr:nvSpPr>
      <xdr:spPr bwMode="auto">
        <a:xfrm>
          <a:off x="3994150" y="16751300"/>
          <a:ext cx="1314450" cy="3162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0</xdr:rowOff>
    </xdr:from>
    <xdr:to>
      <xdr:col>5</xdr:col>
      <xdr:colOff>609600</xdr:colOff>
      <xdr:row>92</xdr:row>
      <xdr:rowOff>152400</xdr:rowOff>
    </xdr:to>
    <xdr:sp macro="" textlink="">
      <xdr:nvSpPr>
        <xdr:cNvPr id="377887" name="Text Box 31" hidden="1">
          <a:extLst>
            <a:ext uri="{FF2B5EF4-FFF2-40B4-BE49-F238E27FC236}">
              <a16:creationId xmlns:a16="http://schemas.microsoft.com/office/drawing/2014/main" id="{39632756-4FB9-5EB1-EE30-74E162602729}"/>
            </a:ext>
          </a:extLst>
        </xdr:cNvPr>
        <xdr:cNvSpPr txBox="1">
          <a:spLocks noChangeArrowheads="1"/>
        </xdr:cNvSpPr>
      </xdr:nvSpPr>
      <xdr:spPr bwMode="auto">
        <a:xfrm>
          <a:off x="3994150" y="16859250"/>
          <a:ext cx="1314450" cy="2743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114300</xdr:rowOff>
    </xdr:from>
    <xdr:to>
      <xdr:col>5</xdr:col>
      <xdr:colOff>609600</xdr:colOff>
      <xdr:row>93</xdr:row>
      <xdr:rowOff>57150</xdr:rowOff>
    </xdr:to>
    <xdr:sp macro="" textlink="">
      <xdr:nvSpPr>
        <xdr:cNvPr id="377886" name="Text Box 30" hidden="1">
          <a:extLst>
            <a:ext uri="{FF2B5EF4-FFF2-40B4-BE49-F238E27FC236}">
              <a16:creationId xmlns:a16="http://schemas.microsoft.com/office/drawing/2014/main" id="{D9C03A37-9E1F-9B9C-E8B2-28F43C41C772}"/>
            </a:ext>
          </a:extLst>
        </xdr:cNvPr>
        <xdr:cNvSpPr txBox="1">
          <a:spLocks noChangeArrowheads="1"/>
        </xdr:cNvSpPr>
      </xdr:nvSpPr>
      <xdr:spPr bwMode="auto">
        <a:xfrm>
          <a:off x="3994150" y="16973550"/>
          <a:ext cx="1314450" cy="271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80</xdr:row>
      <xdr:rowOff>114300</xdr:rowOff>
    </xdr:from>
    <xdr:to>
      <xdr:col>5</xdr:col>
      <xdr:colOff>609600</xdr:colOff>
      <xdr:row>96</xdr:row>
      <xdr:rowOff>0</xdr:rowOff>
    </xdr:to>
    <xdr:sp macro="" textlink="">
      <xdr:nvSpPr>
        <xdr:cNvPr id="377885" name="Text Box 29" hidden="1">
          <a:extLst>
            <a:ext uri="{FF2B5EF4-FFF2-40B4-BE49-F238E27FC236}">
              <a16:creationId xmlns:a16="http://schemas.microsoft.com/office/drawing/2014/main" id="{77D54DC4-DF2A-6CFA-32C7-6FA8C9E6CC06}"/>
            </a:ext>
          </a:extLst>
        </xdr:cNvPr>
        <xdr:cNvSpPr txBox="1">
          <a:spLocks noChangeArrowheads="1"/>
        </xdr:cNvSpPr>
      </xdr:nvSpPr>
      <xdr:spPr bwMode="auto">
        <a:xfrm>
          <a:off x="3994150" y="17157700"/>
          <a:ext cx="1314450" cy="3028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19050</xdr:rowOff>
    </xdr:from>
    <xdr:to>
      <xdr:col>5</xdr:col>
      <xdr:colOff>609600</xdr:colOff>
      <xdr:row>113</xdr:row>
      <xdr:rowOff>95250</xdr:rowOff>
    </xdr:to>
    <xdr:sp macro="" textlink="">
      <xdr:nvSpPr>
        <xdr:cNvPr id="377884" name="Text Box 28" hidden="1">
          <a:extLst>
            <a:ext uri="{FF2B5EF4-FFF2-40B4-BE49-F238E27FC236}">
              <a16:creationId xmlns:a16="http://schemas.microsoft.com/office/drawing/2014/main" id="{EE8F3803-FBED-DFCD-606A-DF0D05DDCF33}"/>
            </a:ext>
          </a:extLst>
        </xdr:cNvPr>
        <xdr:cNvSpPr txBox="1">
          <a:spLocks noChangeArrowheads="1"/>
        </xdr:cNvSpPr>
      </xdr:nvSpPr>
      <xdr:spPr bwMode="auto">
        <a:xfrm>
          <a:off x="3994150" y="21361400"/>
          <a:ext cx="1314450" cy="233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19050</xdr:rowOff>
    </xdr:from>
    <xdr:to>
      <xdr:col>5</xdr:col>
      <xdr:colOff>609600</xdr:colOff>
      <xdr:row>110</xdr:row>
      <xdr:rowOff>114300</xdr:rowOff>
    </xdr:to>
    <xdr:sp macro="" textlink="">
      <xdr:nvSpPr>
        <xdr:cNvPr id="377883" name="Text Box 27" hidden="1">
          <a:extLst>
            <a:ext uri="{FF2B5EF4-FFF2-40B4-BE49-F238E27FC236}">
              <a16:creationId xmlns:a16="http://schemas.microsoft.com/office/drawing/2014/main" id="{E5E5FA2C-01F2-A136-CE36-2F2E538E610E}"/>
            </a:ext>
          </a:extLst>
        </xdr:cNvPr>
        <xdr:cNvSpPr txBox="1">
          <a:spLocks noChangeArrowheads="1"/>
        </xdr:cNvSpPr>
      </xdr:nvSpPr>
      <xdr:spPr bwMode="auto">
        <a:xfrm>
          <a:off x="3994150" y="21545550"/>
          <a:ext cx="1314450" cy="1619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57150</xdr:rowOff>
    </xdr:from>
    <xdr:to>
      <xdr:col>5</xdr:col>
      <xdr:colOff>609600</xdr:colOff>
      <xdr:row>110</xdr:row>
      <xdr:rowOff>57150</xdr:rowOff>
    </xdr:to>
    <xdr:sp macro="" textlink="">
      <xdr:nvSpPr>
        <xdr:cNvPr id="377882" name="Text Box 26" hidden="1">
          <a:extLst>
            <a:ext uri="{FF2B5EF4-FFF2-40B4-BE49-F238E27FC236}">
              <a16:creationId xmlns:a16="http://schemas.microsoft.com/office/drawing/2014/main" id="{A917A512-95A4-AD10-DE8A-EF050965FCA3}"/>
            </a:ext>
          </a:extLst>
        </xdr:cNvPr>
        <xdr:cNvSpPr txBox="1">
          <a:spLocks noChangeArrowheads="1"/>
        </xdr:cNvSpPr>
      </xdr:nvSpPr>
      <xdr:spPr bwMode="auto">
        <a:xfrm>
          <a:off x="3994150" y="21767800"/>
          <a:ext cx="1314450" cy="133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19050</xdr:rowOff>
    </xdr:from>
    <xdr:to>
      <xdr:col>5</xdr:col>
      <xdr:colOff>609600</xdr:colOff>
      <xdr:row>110</xdr:row>
      <xdr:rowOff>57150</xdr:rowOff>
    </xdr:to>
    <xdr:sp macro="" textlink="">
      <xdr:nvSpPr>
        <xdr:cNvPr id="377881" name="Text Box 25" hidden="1">
          <a:extLst>
            <a:ext uri="{FF2B5EF4-FFF2-40B4-BE49-F238E27FC236}">
              <a16:creationId xmlns:a16="http://schemas.microsoft.com/office/drawing/2014/main" id="{CB053F4E-2278-E467-00E0-9A67577E3878}"/>
            </a:ext>
          </a:extLst>
        </xdr:cNvPr>
        <xdr:cNvSpPr txBox="1">
          <a:spLocks noChangeArrowheads="1"/>
        </xdr:cNvSpPr>
      </xdr:nvSpPr>
      <xdr:spPr bwMode="auto">
        <a:xfrm>
          <a:off x="3994150" y="21729700"/>
          <a:ext cx="131445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127</xdr:row>
      <xdr:rowOff>0</xdr:rowOff>
    </xdr:from>
    <xdr:to>
      <xdr:col>21</xdr:col>
      <xdr:colOff>438150</xdr:colOff>
      <xdr:row>131</xdr:row>
      <xdr:rowOff>19050</xdr:rowOff>
    </xdr:to>
    <xdr:sp macro="" textlink="">
      <xdr:nvSpPr>
        <xdr:cNvPr id="377880" name="Text Box 24" hidden="1">
          <a:extLst>
            <a:ext uri="{FF2B5EF4-FFF2-40B4-BE49-F238E27FC236}">
              <a16:creationId xmlns:a16="http://schemas.microsoft.com/office/drawing/2014/main" id="{FC2C3FF0-4FEE-159E-5A6E-0503740E3E7A}"/>
            </a:ext>
          </a:extLst>
        </xdr:cNvPr>
        <xdr:cNvSpPr txBox="1">
          <a:spLocks noChangeArrowheads="1"/>
        </xdr:cNvSpPr>
      </xdr:nvSpPr>
      <xdr:spPr bwMode="auto">
        <a:xfrm>
          <a:off x="17513300" y="26181050"/>
          <a:ext cx="13335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7879" name="Text Box 23" hidden="1">
          <a:extLst>
            <a:ext uri="{FF2B5EF4-FFF2-40B4-BE49-F238E27FC236}">
              <a16:creationId xmlns:a16="http://schemas.microsoft.com/office/drawing/2014/main" id="{94A63BEC-E6AF-699C-A5D1-B934556787EC}"/>
            </a:ext>
          </a:extLst>
        </xdr:cNvPr>
        <xdr:cNvSpPr txBox="1">
          <a:spLocks noChangeArrowheads="1"/>
        </xdr:cNvSpPr>
      </xdr:nvSpPr>
      <xdr:spPr bwMode="auto">
        <a:xfrm>
          <a:off x="18332450" y="3556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7878" name="Text Box 22" hidden="1">
          <a:extLst>
            <a:ext uri="{FF2B5EF4-FFF2-40B4-BE49-F238E27FC236}">
              <a16:creationId xmlns:a16="http://schemas.microsoft.com/office/drawing/2014/main" id="{70324834-6E46-98B4-CE78-583DFBDB412A}"/>
            </a:ext>
          </a:extLst>
        </xdr:cNvPr>
        <xdr:cNvSpPr txBox="1">
          <a:spLocks noChangeArrowheads="1"/>
        </xdr:cNvSpPr>
      </xdr:nvSpPr>
      <xdr:spPr bwMode="auto">
        <a:xfrm>
          <a:off x="18332450" y="55626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131</xdr:row>
      <xdr:rowOff>19050</xdr:rowOff>
    </xdr:from>
    <xdr:to>
      <xdr:col>22</xdr:col>
      <xdr:colOff>609600</xdr:colOff>
      <xdr:row>135</xdr:row>
      <xdr:rowOff>0</xdr:rowOff>
    </xdr:to>
    <xdr:sp macro="" textlink="">
      <xdr:nvSpPr>
        <xdr:cNvPr id="377877" name="Text Box 21" hidden="1">
          <a:extLst>
            <a:ext uri="{FF2B5EF4-FFF2-40B4-BE49-F238E27FC236}">
              <a16:creationId xmlns:a16="http://schemas.microsoft.com/office/drawing/2014/main" id="{71317CDD-18B0-B861-C1E5-4B3E0EC290E3}"/>
            </a:ext>
          </a:extLst>
        </xdr:cNvPr>
        <xdr:cNvSpPr txBox="1">
          <a:spLocks noChangeArrowheads="1"/>
        </xdr:cNvSpPr>
      </xdr:nvSpPr>
      <xdr:spPr bwMode="auto">
        <a:xfrm>
          <a:off x="18332450" y="269367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37</xdr:row>
      <xdr:rowOff>95250</xdr:rowOff>
    </xdr:from>
    <xdr:to>
      <xdr:col>11</xdr:col>
      <xdr:colOff>1409700</xdr:colOff>
      <xdr:row>42</xdr:row>
      <xdr:rowOff>19050</xdr:rowOff>
    </xdr:to>
    <xdr:sp macro="" textlink="">
      <xdr:nvSpPr>
        <xdr:cNvPr id="377876" name="Text Box 20" hidden="1">
          <a:extLst>
            <a:ext uri="{FF2B5EF4-FFF2-40B4-BE49-F238E27FC236}">
              <a16:creationId xmlns:a16="http://schemas.microsoft.com/office/drawing/2014/main" id="{ADB909B8-7F84-D845-74CE-A269035DEF5B}"/>
            </a:ext>
          </a:extLst>
        </xdr:cNvPr>
        <xdr:cNvSpPr txBox="1">
          <a:spLocks noChangeArrowheads="1"/>
        </xdr:cNvSpPr>
      </xdr:nvSpPr>
      <xdr:spPr bwMode="auto">
        <a:xfrm>
          <a:off x="9359900" y="8140700"/>
          <a:ext cx="1314450" cy="844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7875" name="Text Box 19" hidden="1">
          <a:extLst>
            <a:ext uri="{FF2B5EF4-FFF2-40B4-BE49-F238E27FC236}">
              <a16:creationId xmlns:a16="http://schemas.microsoft.com/office/drawing/2014/main" id="{F892F668-0CFD-B66B-7178-AAAAEA0163A1}"/>
            </a:ext>
          </a:extLst>
        </xdr:cNvPr>
        <xdr:cNvSpPr txBox="1">
          <a:spLocks noChangeArrowheads="1"/>
        </xdr:cNvSpPr>
      </xdr:nvSpPr>
      <xdr:spPr bwMode="auto">
        <a:xfrm>
          <a:off x="20027900" y="35560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7874" name="Text Box 18" hidden="1">
          <a:extLst>
            <a:ext uri="{FF2B5EF4-FFF2-40B4-BE49-F238E27FC236}">
              <a16:creationId xmlns:a16="http://schemas.microsoft.com/office/drawing/2014/main" id="{DD290760-C25A-051C-9CEF-5D05D91409C9}"/>
            </a:ext>
          </a:extLst>
        </xdr:cNvPr>
        <xdr:cNvSpPr txBox="1">
          <a:spLocks noChangeArrowheads="1"/>
        </xdr:cNvSpPr>
      </xdr:nvSpPr>
      <xdr:spPr bwMode="auto">
        <a:xfrm>
          <a:off x="20027900" y="556260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131</xdr:row>
      <xdr:rowOff>19050</xdr:rowOff>
    </xdr:from>
    <xdr:to>
      <xdr:col>24</xdr:col>
      <xdr:colOff>647700</xdr:colOff>
      <xdr:row>135</xdr:row>
      <xdr:rowOff>95250</xdr:rowOff>
    </xdr:to>
    <xdr:sp macro="" textlink="">
      <xdr:nvSpPr>
        <xdr:cNvPr id="377873" name="Text Box 17" hidden="1">
          <a:extLst>
            <a:ext uri="{FF2B5EF4-FFF2-40B4-BE49-F238E27FC236}">
              <a16:creationId xmlns:a16="http://schemas.microsoft.com/office/drawing/2014/main" id="{7F5CCCAE-1279-1C44-D71B-DE238A4FA3A1}"/>
            </a:ext>
          </a:extLst>
        </xdr:cNvPr>
        <xdr:cNvSpPr txBox="1">
          <a:spLocks noChangeArrowheads="1"/>
        </xdr:cNvSpPr>
      </xdr:nvSpPr>
      <xdr:spPr bwMode="auto">
        <a:xfrm>
          <a:off x="20027900" y="269367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95250</xdr:rowOff>
    </xdr:from>
    <xdr:to>
      <xdr:col>25</xdr:col>
      <xdr:colOff>647700</xdr:colOff>
      <xdr:row>18</xdr:row>
      <xdr:rowOff>133350</xdr:rowOff>
    </xdr:to>
    <xdr:sp macro="" textlink="">
      <xdr:nvSpPr>
        <xdr:cNvPr id="377872" name="Text Box 16" hidden="1">
          <a:extLst>
            <a:ext uri="{FF2B5EF4-FFF2-40B4-BE49-F238E27FC236}">
              <a16:creationId xmlns:a16="http://schemas.microsoft.com/office/drawing/2014/main" id="{1D5F4B41-35C9-0A99-7726-F203CA787C70}"/>
            </a:ext>
          </a:extLst>
        </xdr:cNvPr>
        <xdr:cNvSpPr txBox="1">
          <a:spLocks noChangeArrowheads="1"/>
        </xdr:cNvSpPr>
      </xdr:nvSpPr>
      <xdr:spPr bwMode="auto">
        <a:xfrm>
          <a:off x="20789900" y="35560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95250</xdr:rowOff>
    </xdr:from>
    <xdr:to>
      <xdr:col>25</xdr:col>
      <xdr:colOff>647700</xdr:colOff>
      <xdr:row>29</xdr:row>
      <xdr:rowOff>95250</xdr:rowOff>
    </xdr:to>
    <xdr:sp macro="" textlink="">
      <xdr:nvSpPr>
        <xdr:cNvPr id="377871" name="Text Box 15" hidden="1">
          <a:extLst>
            <a:ext uri="{FF2B5EF4-FFF2-40B4-BE49-F238E27FC236}">
              <a16:creationId xmlns:a16="http://schemas.microsoft.com/office/drawing/2014/main" id="{A3AA50C8-DDC3-D884-A050-176E001260E8}"/>
            </a:ext>
          </a:extLst>
        </xdr:cNvPr>
        <xdr:cNvSpPr txBox="1">
          <a:spLocks noChangeArrowheads="1"/>
        </xdr:cNvSpPr>
      </xdr:nvSpPr>
      <xdr:spPr bwMode="auto">
        <a:xfrm>
          <a:off x="20789900" y="5562600"/>
          <a:ext cx="1314450" cy="1104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131</xdr:row>
      <xdr:rowOff>57150</xdr:rowOff>
    </xdr:from>
    <xdr:to>
      <xdr:col>25</xdr:col>
      <xdr:colOff>647700</xdr:colOff>
      <xdr:row>135</xdr:row>
      <xdr:rowOff>95250</xdr:rowOff>
    </xdr:to>
    <xdr:sp macro="" textlink="">
      <xdr:nvSpPr>
        <xdr:cNvPr id="377870" name="Text Box 14" hidden="1">
          <a:extLst>
            <a:ext uri="{FF2B5EF4-FFF2-40B4-BE49-F238E27FC236}">
              <a16:creationId xmlns:a16="http://schemas.microsoft.com/office/drawing/2014/main" id="{598886C9-3D06-EDBD-CC24-4F9A4335889C}"/>
            </a:ext>
          </a:extLst>
        </xdr:cNvPr>
        <xdr:cNvSpPr txBox="1">
          <a:spLocks noChangeArrowheads="1"/>
        </xdr:cNvSpPr>
      </xdr:nvSpPr>
      <xdr:spPr bwMode="auto">
        <a:xfrm>
          <a:off x="20789900" y="269748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41</xdr:row>
      <xdr:rowOff>76200</xdr:rowOff>
    </xdr:from>
    <xdr:to>
      <xdr:col>11</xdr:col>
      <xdr:colOff>1485900</xdr:colOff>
      <xdr:row>45</xdr:row>
      <xdr:rowOff>95250</xdr:rowOff>
    </xdr:to>
    <xdr:sp macro="" textlink="">
      <xdr:nvSpPr>
        <xdr:cNvPr id="377869" name="Text Box 13" hidden="1">
          <a:extLst>
            <a:ext uri="{FF2B5EF4-FFF2-40B4-BE49-F238E27FC236}">
              <a16:creationId xmlns:a16="http://schemas.microsoft.com/office/drawing/2014/main" id="{391A1F4D-14EF-CBDB-CFEA-E90DE8471F83}"/>
            </a:ext>
          </a:extLst>
        </xdr:cNvPr>
        <xdr:cNvSpPr txBox="1">
          <a:spLocks noChangeArrowheads="1"/>
        </xdr:cNvSpPr>
      </xdr:nvSpPr>
      <xdr:spPr bwMode="auto">
        <a:xfrm>
          <a:off x="9398000" y="8858250"/>
          <a:ext cx="13525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41</xdr:row>
      <xdr:rowOff>76200</xdr:rowOff>
    </xdr:from>
    <xdr:to>
      <xdr:col>13</xdr:col>
      <xdr:colOff>666750</xdr:colOff>
      <xdr:row>45</xdr:row>
      <xdr:rowOff>95250</xdr:rowOff>
    </xdr:to>
    <xdr:sp macro="" textlink="">
      <xdr:nvSpPr>
        <xdr:cNvPr id="377868" name="Text Box 12" hidden="1">
          <a:extLst>
            <a:ext uri="{FF2B5EF4-FFF2-40B4-BE49-F238E27FC236}">
              <a16:creationId xmlns:a16="http://schemas.microsoft.com/office/drawing/2014/main" id="{8D9D2D30-D6DC-3DDF-2FEB-8183CC333DB3}"/>
            </a:ext>
          </a:extLst>
        </xdr:cNvPr>
        <xdr:cNvSpPr txBox="1">
          <a:spLocks noChangeArrowheads="1"/>
        </xdr:cNvSpPr>
      </xdr:nvSpPr>
      <xdr:spPr bwMode="auto">
        <a:xfrm>
          <a:off x="11125200" y="8858250"/>
          <a:ext cx="14033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29</xdr:col>
      <xdr:colOff>95250</xdr:colOff>
      <xdr:row>20</xdr:row>
      <xdr:rowOff>0</xdr:rowOff>
    </xdr:from>
    <xdr:to>
      <xdr:col>30</xdr:col>
      <xdr:colOff>647700</xdr:colOff>
      <xdr:row>29</xdr:row>
      <xdr:rowOff>19050</xdr:rowOff>
    </xdr:to>
    <xdr:sp macro="" textlink="">
      <xdr:nvSpPr>
        <xdr:cNvPr id="377867" name="Text Box 11" hidden="1">
          <a:extLst>
            <a:ext uri="{FF2B5EF4-FFF2-40B4-BE49-F238E27FC236}">
              <a16:creationId xmlns:a16="http://schemas.microsoft.com/office/drawing/2014/main" id="{30D459EA-A87D-40E3-2125-AA12F2861399}"/>
            </a:ext>
          </a:extLst>
        </xdr:cNvPr>
        <xdr:cNvSpPr txBox="1">
          <a:spLocks noChangeArrowheads="1"/>
        </xdr:cNvSpPr>
      </xdr:nvSpPr>
      <xdr:spPr bwMode="auto">
        <a:xfrm>
          <a:off x="24599900" y="491490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95250</xdr:colOff>
      <xdr:row>58</xdr:row>
      <xdr:rowOff>152400</xdr:rowOff>
    </xdr:from>
    <xdr:to>
      <xdr:col>14</xdr:col>
      <xdr:colOff>571500</xdr:colOff>
      <xdr:row>58</xdr:row>
      <xdr:rowOff>209550</xdr:rowOff>
    </xdr:to>
    <xdr:sp macro="" textlink="">
      <xdr:nvSpPr>
        <xdr:cNvPr id="377866" name="Text Box 10" hidden="1">
          <a:extLst>
            <a:ext uri="{FF2B5EF4-FFF2-40B4-BE49-F238E27FC236}">
              <a16:creationId xmlns:a16="http://schemas.microsoft.com/office/drawing/2014/main" id="{9512F7DD-DA81-532A-F6BC-F2E0D1E5621F}"/>
            </a:ext>
          </a:extLst>
        </xdr:cNvPr>
        <xdr:cNvSpPr txBox="1">
          <a:spLocks noChangeArrowheads="1"/>
        </xdr:cNvSpPr>
      </xdr:nvSpPr>
      <xdr:spPr bwMode="auto">
        <a:xfrm>
          <a:off x="11957050" y="12611100"/>
          <a:ext cx="14160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133350</xdr:colOff>
      <xdr:row>62</xdr:row>
      <xdr:rowOff>152400</xdr:rowOff>
    </xdr:from>
    <xdr:to>
      <xdr:col>14</xdr:col>
      <xdr:colOff>609600</xdr:colOff>
      <xdr:row>72</xdr:row>
      <xdr:rowOff>133350</xdr:rowOff>
    </xdr:to>
    <xdr:sp macro="" textlink="">
      <xdr:nvSpPr>
        <xdr:cNvPr id="377865" name="Text Box 9" hidden="1">
          <a:extLst>
            <a:ext uri="{FF2B5EF4-FFF2-40B4-BE49-F238E27FC236}">
              <a16:creationId xmlns:a16="http://schemas.microsoft.com/office/drawing/2014/main" id="{CD1FE9A3-1DF0-C495-646E-93EA85558083}"/>
            </a:ext>
          </a:extLst>
        </xdr:cNvPr>
        <xdr:cNvSpPr txBox="1">
          <a:spLocks noChangeArrowheads="1"/>
        </xdr:cNvSpPr>
      </xdr:nvSpPr>
      <xdr:spPr bwMode="auto">
        <a:xfrm>
          <a:off x="11995150" y="13576300"/>
          <a:ext cx="1416050" cy="1930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133350</xdr:colOff>
      <xdr:row>41</xdr:row>
      <xdr:rowOff>76200</xdr:rowOff>
    </xdr:from>
    <xdr:to>
      <xdr:col>14</xdr:col>
      <xdr:colOff>609600</xdr:colOff>
      <xdr:row>45</xdr:row>
      <xdr:rowOff>95250</xdr:rowOff>
    </xdr:to>
    <xdr:sp macro="" textlink="">
      <xdr:nvSpPr>
        <xdr:cNvPr id="377864" name="Text Box 8" hidden="1">
          <a:extLst>
            <a:ext uri="{FF2B5EF4-FFF2-40B4-BE49-F238E27FC236}">
              <a16:creationId xmlns:a16="http://schemas.microsoft.com/office/drawing/2014/main" id="{AED41548-19B4-3EEA-39CF-441F50272BE3}"/>
            </a:ext>
          </a:extLst>
        </xdr:cNvPr>
        <xdr:cNvSpPr txBox="1">
          <a:spLocks noChangeArrowheads="1"/>
        </xdr:cNvSpPr>
      </xdr:nvSpPr>
      <xdr:spPr bwMode="auto">
        <a:xfrm>
          <a:off x="11995150" y="88582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59</xdr:row>
      <xdr:rowOff>152400</xdr:rowOff>
    </xdr:from>
    <xdr:to>
      <xdr:col>6</xdr:col>
      <xdr:colOff>19050</xdr:colOff>
      <xdr:row>70</xdr:row>
      <xdr:rowOff>76200</xdr:rowOff>
    </xdr:to>
    <xdr:sp macro="" textlink="">
      <xdr:nvSpPr>
        <xdr:cNvPr id="377863" name="Text Box 7" hidden="1">
          <a:extLst>
            <a:ext uri="{FF2B5EF4-FFF2-40B4-BE49-F238E27FC236}">
              <a16:creationId xmlns:a16="http://schemas.microsoft.com/office/drawing/2014/main" id="{12572EEC-9D7A-5B6F-B8DF-7C465F613ABC}"/>
            </a:ext>
          </a:extLst>
        </xdr:cNvPr>
        <xdr:cNvSpPr txBox="1">
          <a:spLocks noChangeArrowheads="1"/>
        </xdr:cNvSpPr>
      </xdr:nvSpPr>
      <xdr:spPr bwMode="auto">
        <a:xfrm>
          <a:off x="4051300" y="12998450"/>
          <a:ext cx="1428750" cy="205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14</xdr:row>
      <xdr:rowOff>95250</xdr:rowOff>
    </xdr:from>
    <xdr:to>
      <xdr:col>26</xdr:col>
      <xdr:colOff>666750</xdr:colOff>
      <xdr:row>18</xdr:row>
      <xdr:rowOff>152400</xdr:rowOff>
    </xdr:to>
    <xdr:sp macro="" textlink="">
      <xdr:nvSpPr>
        <xdr:cNvPr id="377862" name="Text Box 6" hidden="1">
          <a:extLst>
            <a:ext uri="{FF2B5EF4-FFF2-40B4-BE49-F238E27FC236}">
              <a16:creationId xmlns:a16="http://schemas.microsoft.com/office/drawing/2014/main" id="{E9020C94-4717-79C0-21FF-98491DC524EC}"/>
            </a:ext>
          </a:extLst>
        </xdr:cNvPr>
        <xdr:cNvSpPr txBox="1">
          <a:spLocks noChangeArrowheads="1"/>
        </xdr:cNvSpPr>
      </xdr:nvSpPr>
      <xdr:spPr bwMode="auto">
        <a:xfrm>
          <a:off x="21551900" y="3556000"/>
          <a:ext cx="13335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23</xdr:row>
      <xdr:rowOff>95250</xdr:rowOff>
    </xdr:from>
    <xdr:to>
      <xdr:col>26</xdr:col>
      <xdr:colOff>666750</xdr:colOff>
      <xdr:row>27</xdr:row>
      <xdr:rowOff>152400</xdr:rowOff>
    </xdr:to>
    <xdr:sp macro="" textlink="">
      <xdr:nvSpPr>
        <xdr:cNvPr id="377861" name="Text Box 5" hidden="1">
          <a:extLst>
            <a:ext uri="{FF2B5EF4-FFF2-40B4-BE49-F238E27FC236}">
              <a16:creationId xmlns:a16="http://schemas.microsoft.com/office/drawing/2014/main" id="{2270E32E-16FA-F802-32D4-FDCD1AB0799A}"/>
            </a:ext>
          </a:extLst>
        </xdr:cNvPr>
        <xdr:cNvSpPr txBox="1">
          <a:spLocks noChangeArrowheads="1"/>
        </xdr:cNvSpPr>
      </xdr:nvSpPr>
      <xdr:spPr bwMode="auto">
        <a:xfrm>
          <a:off x="21551900" y="5562600"/>
          <a:ext cx="13335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133</xdr:row>
      <xdr:rowOff>114300</xdr:rowOff>
    </xdr:from>
    <xdr:to>
      <xdr:col>26</xdr:col>
      <xdr:colOff>666750</xdr:colOff>
      <xdr:row>137</xdr:row>
      <xdr:rowOff>152400</xdr:rowOff>
    </xdr:to>
    <xdr:sp macro="" textlink="">
      <xdr:nvSpPr>
        <xdr:cNvPr id="377860" name="Text Box 4" hidden="1">
          <a:extLst>
            <a:ext uri="{FF2B5EF4-FFF2-40B4-BE49-F238E27FC236}">
              <a16:creationId xmlns:a16="http://schemas.microsoft.com/office/drawing/2014/main" id="{C2F0F0BC-DD8D-33E5-35E1-309A6C911EB5}"/>
            </a:ext>
          </a:extLst>
        </xdr:cNvPr>
        <xdr:cNvSpPr txBox="1">
          <a:spLocks noChangeArrowheads="1"/>
        </xdr:cNvSpPr>
      </xdr:nvSpPr>
      <xdr:spPr bwMode="auto">
        <a:xfrm>
          <a:off x="21551900" y="274002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26</xdr:col>
      <xdr:colOff>95250</xdr:colOff>
      <xdr:row>14</xdr:row>
      <xdr:rowOff>114300</xdr:rowOff>
    </xdr:from>
    <xdr:to>
      <xdr:col>27</xdr:col>
      <xdr:colOff>666750</xdr:colOff>
      <xdr:row>18</xdr:row>
      <xdr:rowOff>152400</xdr:rowOff>
    </xdr:to>
    <xdr:sp macro="" textlink="">
      <xdr:nvSpPr>
        <xdr:cNvPr id="377859" name="Text Box 3" hidden="1">
          <a:extLst>
            <a:ext uri="{FF2B5EF4-FFF2-40B4-BE49-F238E27FC236}">
              <a16:creationId xmlns:a16="http://schemas.microsoft.com/office/drawing/2014/main" id="{F094A578-1ED3-2F18-5176-46CA38BF7B32}"/>
            </a:ext>
          </a:extLst>
        </xdr:cNvPr>
        <xdr:cNvSpPr txBox="1">
          <a:spLocks noChangeArrowheads="1"/>
        </xdr:cNvSpPr>
      </xdr:nvSpPr>
      <xdr:spPr bwMode="auto">
        <a:xfrm>
          <a:off x="22313900" y="35750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26</xdr:col>
      <xdr:colOff>95250</xdr:colOff>
      <xdr:row>23</xdr:row>
      <xdr:rowOff>114300</xdr:rowOff>
    </xdr:from>
    <xdr:to>
      <xdr:col>27</xdr:col>
      <xdr:colOff>666750</xdr:colOff>
      <xdr:row>27</xdr:row>
      <xdr:rowOff>152400</xdr:rowOff>
    </xdr:to>
    <xdr:sp macro="" textlink="">
      <xdr:nvSpPr>
        <xdr:cNvPr id="377858" name="Text Box 2" hidden="1">
          <a:extLst>
            <a:ext uri="{FF2B5EF4-FFF2-40B4-BE49-F238E27FC236}">
              <a16:creationId xmlns:a16="http://schemas.microsoft.com/office/drawing/2014/main" id="{F41BF2E6-211F-B99E-F06B-26273FEB1BF4}"/>
            </a:ext>
          </a:extLst>
        </xdr:cNvPr>
        <xdr:cNvSpPr txBox="1">
          <a:spLocks noChangeArrowheads="1"/>
        </xdr:cNvSpPr>
      </xdr:nvSpPr>
      <xdr:spPr bwMode="auto">
        <a:xfrm>
          <a:off x="22313900" y="55816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26</xdr:col>
      <xdr:colOff>95250</xdr:colOff>
      <xdr:row>133</xdr:row>
      <xdr:rowOff>114300</xdr:rowOff>
    </xdr:from>
    <xdr:to>
      <xdr:col>27</xdr:col>
      <xdr:colOff>666750</xdr:colOff>
      <xdr:row>137</xdr:row>
      <xdr:rowOff>152400</xdr:rowOff>
    </xdr:to>
    <xdr:sp macro="" textlink="">
      <xdr:nvSpPr>
        <xdr:cNvPr id="377857" name="Text Box 1" hidden="1">
          <a:extLst>
            <a:ext uri="{FF2B5EF4-FFF2-40B4-BE49-F238E27FC236}">
              <a16:creationId xmlns:a16="http://schemas.microsoft.com/office/drawing/2014/main" id="{087C2E4A-7D85-5C13-B471-AED101A78765}"/>
            </a:ext>
          </a:extLst>
        </xdr:cNvPr>
        <xdr:cNvSpPr txBox="1">
          <a:spLocks noChangeArrowheads="1"/>
        </xdr:cNvSpPr>
      </xdr:nvSpPr>
      <xdr:spPr bwMode="auto">
        <a:xfrm>
          <a:off x="22313900" y="274002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95250</xdr:rowOff>
    </xdr:from>
    <xdr:to>
      <xdr:col>18</xdr:col>
      <xdr:colOff>438150</xdr:colOff>
      <xdr:row>10</xdr:row>
      <xdr:rowOff>152400</xdr:rowOff>
    </xdr:to>
    <xdr:sp macro="" textlink="">
      <xdr:nvSpPr>
        <xdr:cNvPr id="377932" name="Text Box 76" hidden="1">
          <a:extLst>
            <a:ext uri="{FF2B5EF4-FFF2-40B4-BE49-F238E27FC236}">
              <a16:creationId xmlns:a16="http://schemas.microsoft.com/office/drawing/2014/main" id="{79078806-E20E-FA8D-24D9-B76E23C1CE65}"/>
            </a:ext>
          </a:extLst>
        </xdr:cNvPr>
        <xdr:cNvSpPr txBox="1">
          <a:spLocks noChangeArrowheads="1"/>
        </xdr:cNvSpPr>
      </xdr:nvSpPr>
      <xdr:spPr bwMode="auto">
        <a:xfrm>
          <a:off x="15151100" y="2082800"/>
          <a:ext cx="13335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152400</xdr:rowOff>
    </xdr:from>
    <xdr:to>
      <xdr:col>5</xdr:col>
      <xdr:colOff>609600</xdr:colOff>
      <xdr:row>58</xdr:row>
      <xdr:rowOff>152400</xdr:rowOff>
    </xdr:to>
    <xdr:sp macro="" textlink="">
      <xdr:nvSpPr>
        <xdr:cNvPr id="377931" name="Text Box 75" hidden="1">
          <a:extLst>
            <a:ext uri="{FF2B5EF4-FFF2-40B4-BE49-F238E27FC236}">
              <a16:creationId xmlns:a16="http://schemas.microsoft.com/office/drawing/2014/main" id="{37D24F6A-3472-06B3-4979-4FE66AD0C5C3}"/>
            </a:ext>
          </a:extLst>
        </xdr:cNvPr>
        <xdr:cNvSpPr txBox="1">
          <a:spLocks noChangeArrowheads="1"/>
        </xdr:cNvSpPr>
      </xdr:nvSpPr>
      <xdr:spPr bwMode="auto">
        <a:xfrm>
          <a:off x="3994150" y="126111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152400</xdr:rowOff>
    </xdr:from>
    <xdr:to>
      <xdr:col>5</xdr:col>
      <xdr:colOff>628650</xdr:colOff>
      <xdr:row>83</xdr:row>
      <xdr:rowOff>19050</xdr:rowOff>
    </xdr:to>
    <xdr:sp macro="" textlink="">
      <xdr:nvSpPr>
        <xdr:cNvPr id="377930" name="Text Box 74" hidden="1">
          <a:extLst>
            <a:ext uri="{FF2B5EF4-FFF2-40B4-BE49-F238E27FC236}">
              <a16:creationId xmlns:a16="http://schemas.microsoft.com/office/drawing/2014/main" id="{CD05E2A1-EFE8-A95D-25D9-E40C9B9CB2E4}"/>
            </a:ext>
          </a:extLst>
        </xdr:cNvPr>
        <xdr:cNvSpPr txBox="1">
          <a:spLocks noChangeArrowheads="1"/>
        </xdr:cNvSpPr>
      </xdr:nvSpPr>
      <xdr:spPr bwMode="auto">
        <a:xfrm>
          <a:off x="4013200" y="12611100"/>
          <a:ext cx="1314450" cy="5200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152400</xdr:rowOff>
    </xdr:from>
    <xdr:to>
      <xdr:col>5</xdr:col>
      <xdr:colOff>609600</xdr:colOff>
      <xdr:row>82</xdr:row>
      <xdr:rowOff>0</xdr:rowOff>
    </xdr:to>
    <xdr:sp macro="" textlink="">
      <xdr:nvSpPr>
        <xdr:cNvPr id="377929" name="Text Box 73" hidden="1">
          <a:extLst>
            <a:ext uri="{FF2B5EF4-FFF2-40B4-BE49-F238E27FC236}">
              <a16:creationId xmlns:a16="http://schemas.microsoft.com/office/drawing/2014/main" id="{2A5698BB-6DF8-DC6B-55FD-FDEDE8E6A3F5}"/>
            </a:ext>
          </a:extLst>
        </xdr:cNvPr>
        <xdr:cNvSpPr txBox="1">
          <a:spLocks noChangeArrowheads="1"/>
        </xdr:cNvSpPr>
      </xdr:nvSpPr>
      <xdr:spPr bwMode="auto">
        <a:xfrm>
          <a:off x="3994150" y="12611100"/>
          <a:ext cx="1314450" cy="4997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152400</xdr:rowOff>
    </xdr:from>
    <xdr:to>
      <xdr:col>5</xdr:col>
      <xdr:colOff>609600</xdr:colOff>
      <xdr:row>82</xdr:row>
      <xdr:rowOff>38100</xdr:rowOff>
    </xdr:to>
    <xdr:sp macro="" textlink="">
      <xdr:nvSpPr>
        <xdr:cNvPr id="377928" name="Text Box 72" hidden="1">
          <a:extLst>
            <a:ext uri="{FF2B5EF4-FFF2-40B4-BE49-F238E27FC236}">
              <a16:creationId xmlns:a16="http://schemas.microsoft.com/office/drawing/2014/main" id="{255BAB03-8F82-991C-AE60-8D0230249725}"/>
            </a:ext>
          </a:extLst>
        </xdr:cNvPr>
        <xdr:cNvSpPr txBox="1">
          <a:spLocks noChangeArrowheads="1"/>
        </xdr:cNvSpPr>
      </xdr:nvSpPr>
      <xdr:spPr bwMode="auto">
        <a:xfrm>
          <a:off x="3994150" y="12611100"/>
          <a:ext cx="1314450" cy="5035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19050</xdr:rowOff>
    </xdr:from>
    <xdr:to>
      <xdr:col>5</xdr:col>
      <xdr:colOff>609600</xdr:colOff>
      <xdr:row>85</xdr:row>
      <xdr:rowOff>95250</xdr:rowOff>
    </xdr:to>
    <xdr:sp macro="" textlink="">
      <xdr:nvSpPr>
        <xdr:cNvPr id="377927" name="Text Box 71" hidden="1">
          <a:extLst>
            <a:ext uri="{FF2B5EF4-FFF2-40B4-BE49-F238E27FC236}">
              <a16:creationId xmlns:a16="http://schemas.microsoft.com/office/drawing/2014/main" id="{071CC272-6ECD-0C72-D40F-3C7AE52B63F6}"/>
            </a:ext>
          </a:extLst>
        </xdr:cNvPr>
        <xdr:cNvSpPr txBox="1">
          <a:spLocks noChangeArrowheads="1"/>
        </xdr:cNvSpPr>
      </xdr:nvSpPr>
      <xdr:spPr bwMode="auto">
        <a:xfrm>
          <a:off x="3994150" y="13652500"/>
          <a:ext cx="1314450" cy="460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76200</xdr:rowOff>
    </xdr:from>
    <xdr:to>
      <xdr:col>5</xdr:col>
      <xdr:colOff>609600</xdr:colOff>
      <xdr:row>94</xdr:row>
      <xdr:rowOff>95250</xdr:rowOff>
    </xdr:to>
    <xdr:sp macro="" textlink="">
      <xdr:nvSpPr>
        <xdr:cNvPr id="377926" name="Text Box 70" hidden="1">
          <a:extLst>
            <a:ext uri="{FF2B5EF4-FFF2-40B4-BE49-F238E27FC236}">
              <a16:creationId xmlns:a16="http://schemas.microsoft.com/office/drawing/2014/main" id="{95216A62-38B1-54BF-E56D-220BB1170EFE}"/>
            </a:ext>
          </a:extLst>
        </xdr:cNvPr>
        <xdr:cNvSpPr txBox="1">
          <a:spLocks noChangeArrowheads="1"/>
        </xdr:cNvSpPr>
      </xdr:nvSpPr>
      <xdr:spPr bwMode="auto">
        <a:xfrm>
          <a:off x="3994150" y="16751300"/>
          <a:ext cx="1314450" cy="3162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0</xdr:rowOff>
    </xdr:from>
    <xdr:to>
      <xdr:col>5</xdr:col>
      <xdr:colOff>609600</xdr:colOff>
      <xdr:row>92</xdr:row>
      <xdr:rowOff>152400</xdr:rowOff>
    </xdr:to>
    <xdr:sp macro="" textlink="">
      <xdr:nvSpPr>
        <xdr:cNvPr id="377925" name="Text Box 69" hidden="1">
          <a:extLst>
            <a:ext uri="{FF2B5EF4-FFF2-40B4-BE49-F238E27FC236}">
              <a16:creationId xmlns:a16="http://schemas.microsoft.com/office/drawing/2014/main" id="{2429A095-610E-534C-4B89-2A5043FBAF88}"/>
            </a:ext>
          </a:extLst>
        </xdr:cNvPr>
        <xdr:cNvSpPr txBox="1">
          <a:spLocks noChangeArrowheads="1"/>
        </xdr:cNvSpPr>
      </xdr:nvSpPr>
      <xdr:spPr bwMode="auto">
        <a:xfrm>
          <a:off x="3994150" y="16859250"/>
          <a:ext cx="1314450" cy="2743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114300</xdr:rowOff>
    </xdr:from>
    <xdr:to>
      <xdr:col>5</xdr:col>
      <xdr:colOff>609600</xdr:colOff>
      <xdr:row>93</xdr:row>
      <xdr:rowOff>57150</xdr:rowOff>
    </xdr:to>
    <xdr:sp macro="" textlink="">
      <xdr:nvSpPr>
        <xdr:cNvPr id="377924" name="Text Box 68" hidden="1">
          <a:extLst>
            <a:ext uri="{FF2B5EF4-FFF2-40B4-BE49-F238E27FC236}">
              <a16:creationId xmlns:a16="http://schemas.microsoft.com/office/drawing/2014/main" id="{BDE69208-5F1B-997E-BE2B-E1081A426792}"/>
            </a:ext>
          </a:extLst>
        </xdr:cNvPr>
        <xdr:cNvSpPr txBox="1">
          <a:spLocks noChangeArrowheads="1"/>
        </xdr:cNvSpPr>
      </xdr:nvSpPr>
      <xdr:spPr bwMode="auto">
        <a:xfrm>
          <a:off x="3994150" y="16973550"/>
          <a:ext cx="1314450" cy="271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80</xdr:row>
      <xdr:rowOff>114300</xdr:rowOff>
    </xdr:from>
    <xdr:to>
      <xdr:col>5</xdr:col>
      <xdr:colOff>609600</xdr:colOff>
      <xdr:row>96</xdr:row>
      <xdr:rowOff>0</xdr:rowOff>
    </xdr:to>
    <xdr:sp macro="" textlink="">
      <xdr:nvSpPr>
        <xdr:cNvPr id="377923" name="Text Box 67" hidden="1">
          <a:extLst>
            <a:ext uri="{FF2B5EF4-FFF2-40B4-BE49-F238E27FC236}">
              <a16:creationId xmlns:a16="http://schemas.microsoft.com/office/drawing/2014/main" id="{CCDCB290-4A88-06CE-274B-E903C493FF5A}"/>
            </a:ext>
          </a:extLst>
        </xdr:cNvPr>
        <xdr:cNvSpPr txBox="1">
          <a:spLocks noChangeArrowheads="1"/>
        </xdr:cNvSpPr>
      </xdr:nvSpPr>
      <xdr:spPr bwMode="auto">
        <a:xfrm>
          <a:off x="3994150" y="17157700"/>
          <a:ext cx="1314450" cy="3028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19050</xdr:rowOff>
    </xdr:from>
    <xdr:to>
      <xdr:col>5</xdr:col>
      <xdr:colOff>609600</xdr:colOff>
      <xdr:row>113</xdr:row>
      <xdr:rowOff>95250</xdr:rowOff>
    </xdr:to>
    <xdr:sp macro="" textlink="">
      <xdr:nvSpPr>
        <xdr:cNvPr id="377922" name="Text Box 66" hidden="1">
          <a:extLst>
            <a:ext uri="{FF2B5EF4-FFF2-40B4-BE49-F238E27FC236}">
              <a16:creationId xmlns:a16="http://schemas.microsoft.com/office/drawing/2014/main" id="{4C88D7DA-7B31-948B-43C9-6E2BFC47C7CE}"/>
            </a:ext>
          </a:extLst>
        </xdr:cNvPr>
        <xdr:cNvSpPr txBox="1">
          <a:spLocks noChangeArrowheads="1"/>
        </xdr:cNvSpPr>
      </xdr:nvSpPr>
      <xdr:spPr bwMode="auto">
        <a:xfrm>
          <a:off x="3994150" y="21361400"/>
          <a:ext cx="1314450" cy="233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19050</xdr:rowOff>
    </xdr:from>
    <xdr:to>
      <xdr:col>5</xdr:col>
      <xdr:colOff>609600</xdr:colOff>
      <xdr:row>110</xdr:row>
      <xdr:rowOff>114300</xdr:rowOff>
    </xdr:to>
    <xdr:sp macro="" textlink="">
      <xdr:nvSpPr>
        <xdr:cNvPr id="377921" name="Text Box 65" hidden="1">
          <a:extLst>
            <a:ext uri="{FF2B5EF4-FFF2-40B4-BE49-F238E27FC236}">
              <a16:creationId xmlns:a16="http://schemas.microsoft.com/office/drawing/2014/main" id="{EFD48D14-C813-9F16-F583-E58563965E7E}"/>
            </a:ext>
          </a:extLst>
        </xdr:cNvPr>
        <xdr:cNvSpPr txBox="1">
          <a:spLocks noChangeArrowheads="1"/>
        </xdr:cNvSpPr>
      </xdr:nvSpPr>
      <xdr:spPr bwMode="auto">
        <a:xfrm>
          <a:off x="3994150" y="21545550"/>
          <a:ext cx="1314450" cy="1619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57150</xdr:rowOff>
    </xdr:from>
    <xdr:to>
      <xdr:col>5</xdr:col>
      <xdr:colOff>609600</xdr:colOff>
      <xdr:row>110</xdr:row>
      <xdr:rowOff>57150</xdr:rowOff>
    </xdr:to>
    <xdr:sp macro="" textlink="">
      <xdr:nvSpPr>
        <xdr:cNvPr id="377920" name="Text Box 64" hidden="1">
          <a:extLst>
            <a:ext uri="{FF2B5EF4-FFF2-40B4-BE49-F238E27FC236}">
              <a16:creationId xmlns:a16="http://schemas.microsoft.com/office/drawing/2014/main" id="{7225CF9A-3EA7-9048-EE1D-3C41AAD5E9B8}"/>
            </a:ext>
          </a:extLst>
        </xdr:cNvPr>
        <xdr:cNvSpPr txBox="1">
          <a:spLocks noChangeArrowheads="1"/>
        </xdr:cNvSpPr>
      </xdr:nvSpPr>
      <xdr:spPr bwMode="auto">
        <a:xfrm>
          <a:off x="3994150" y="21767800"/>
          <a:ext cx="1314450" cy="133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19050</xdr:rowOff>
    </xdr:from>
    <xdr:to>
      <xdr:col>5</xdr:col>
      <xdr:colOff>609600</xdr:colOff>
      <xdr:row>110</xdr:row>
      <xdr:rowOff>57150</xdr:rowOff>
    </xdr:to>
    <xdr:sp macro="" textlink="">
      <xdr:nvSpPr>
        <xdr:cNvPr id="377919" name="Text Box 63" hidden="1">
          <a:extLst>
            <a:ext uri="{FF2B5EF4-FFF2-40B4-BE49-F238E27FC236}">
              <a16:creationId xmlns:a16="http://schemas.microsoft.com/office/drawing/2014/main" id="{B116AD8A-DBFA-48D0-7679-3A77960A6356}"/>
            </a:ext>
          </a:extLst>
        </xdr:cNvPr>
        <xdr:cNvSpPr txBox="1">
          <a:spLocks noChangeArrowheads="1"/>
        </xdr:cNvSpPr>
      </xdr:nvSpPr>
      <xdr:spPr bwMode="auto">
        <a:xfrm>
          <a:off x="3994150" y="21729700"/>
          <a:ext cx="131445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127</xdr:row>
      <xdr:rowOff>0</xdr:rowOff>
    </xdr:from>
    <xdr:to>
      <xdr:col>21</xdr:col>
      <xdr:colOff>438150</xdr:colOff>
      <xdr:row>131</xdr:row>
      <xdr:rowOff>19050</xdr:rowOff>
    </xdr:to>
    <xdr:sp macro="" textlink="">
      <xdr:nvSpPr>
        <xdr:cNvPr id="377918" name="Text Box 62" hidden="1">
          <a:extLst>
            <a:ext uri="{FF2B5EF4-FFF2-40B4-BE49-F238E27FC236}">
              <a16:creationId xmlns:a16="http://schemas.microsoft.com/office/drawing/2014/main" id="{0AD0D513-E2FE-3A2B-303D-892935DB7FBB}"/>
            </a:ext>
          </a:extLst>
        </xdr:cNvPr>
        <xdr:cNvSpPr txBox="1">
          <a:spLocks noChangeArrowheads="1"/>
        </xdr:cNvSpPr>
      </xdr:nvSpPr>
      <xdr:spPr bwMode="auto">
        <a:xfrm>
          <a:off x="17513300" y="26181050"/>
          <a:ext cx="13335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7917" name="Text Box 61" hidden="1">
          <a:extLst>
            <a:ext uri="{FF2B5EF4-FFF2-40B4-BE49-F238E27FC236}">
              <a16:creationId xmlns:a16="http://schemas.microsoft.com/office/drawing/2014/main" id="{5CEB3936-5360-0463-1A55-04CCE636E5D9}"/>
            </a:ext>
          </a:extLst>
        </xdr:cNvPr>
        <xdr:cNvSpPr txBox="1">
          <a:spLocks noChangeArrowheads="1"/>
        </xdr:cNvSpPr>
      </xdr:nvSpPr>
      <xdr:spPr bwMode="auto">
        <a:xfrm>
          <a:off x="18332450" y="3556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7916" name="Text Box 60" hidden="1">
          <a:extLst>
            <a:ext uri="{FF2B5EF4-FFF2-40B4-BE49-F238E27FC236}">
              <a16:creationId xmlns:a16="http://schemas.microsoft.com/office/drawing/2014/main" id="{D455677F-A546-E84B-B6D1-DD6558AEE279}"/>
            </a:ext>
          </a:extLst>
        </xdr:cNvPr>
        <xdr:cNvSpPr txBox="1">
          <a:spLocks noChangeArrowheads="1"/>
        </xdr:cNvSpPr>
      </xdr:nvSpPr>
      <xdr:spPr bwMode="auto">
        <a:xfrm>
          <a:off x="18332450" y="55626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131</xdr:row>
      <xdr:rowOff>19050</xdr:rowOff>
    </xdr:from>
    <xdr:to>
      <xdr:col>22</xdr:col>
      <xdr:colOff>609600</xdr:colOff>
      <xdr:row>135</xdr:row>
      <xdr:rowOff>0</xdr:rowOff>
    </xdr:to>
    <xdr:sp macro="" textlink="">
      <xdr:nvSpPr>
        <xdr:cNvPr id="377915" name="Text Box 59" hidden="1">
          <a:extLst>
            <a:ext uri="{FF2B5EF4-FFF2-40B4-BE49-F238E27FC236}">
              <a16:creationId xmlns:a16="http://schemas.microsoft.com/office/drawing/2014/main" id="{5C81BEBE-2E43-D87B-7858-06DC80DD3F90}"/>
            </a:ext>
          </a:extLst>
        </xdr:cNvPr>
        <xdr:cNvSpPr txBox="1">
          <a:spLocks noChangeArrowheads="1"/>
        </xdr:cNvSpPr>
      </xdr:nvSpPr>
      <xdr:spPr bwMode="auto">
        <a:xfrm>
          <a:off x="18332450" y="269367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37</xdr:row>
      <xdr:rowOff>95250</xdr:rowOff>
    </xdr:from>
    <xdr:to>
      <xdr:col>11</xdr:col>
      <xdr:colOff>1409700</xdr:colOff>
      <xdr:row>42</xdr:row>
      <xdr:rowOff>19050</xdr:rowOff>
    </xdr:to>
    <xdr:sp macro="" textlink="">
      <xdr:nvSpPr>
        <xdr:cNvPr id="377914" name="Text Box 58" hidden="1">
          <a:extLst>
            <a:ext uri="{FF2B5EF4-FFF2-40B4-BE49-F238E27FC236}">
              <a16:creationId xmlns:a16="http://schemas.microsoft.com/office/drawing/2014/main" id="{FA7B6633-BD64-49F2-9DA9-8327F775D1AB}"/>
            </a:ext>
          </a:extLst>
        </xdr:cNvPr>
        <xdr:cNvSpPr txBox="1">
          <a:spLocks noChangeArrowheads="1"/>
        </xdr:cNvSpPr>
      </xdr:nvSpPr>
      <xdr:spPr bwMode="auto">
        <a:xfrm>
          <a:off x="9359900" y="8140700"/>
          <a:ext cx="1314450" cy="844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7913" name="Text Box 57" hidden="1">
          <a:extLst>
            <a:ext uri="{FF2B5EF4-FFF2-40B4-BE49-F238E27FC236}">
              <a16:creationId xmlns:a16="http://schemas.microsoft.com/office/drawing/2014/main" id="{EA589FCD-E4A9-BDB4-670C-13F204544FAA}"/>
            </a:ext>
          </a:extLst>
        </xdr:cNvPr>
        <xdr:cNvSpPr txBox="1">
          <a:spLocks noChangeArrowheads="1"/>
        </xdr:cNvSpPr>
      </xdr:nvSpPr>
      <xdr:spPr bwMode="auto">
        <a:xfrm>
          <a:off x="20027900" y="35560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7912" name="Text Box 56" hidden="1">
          <a:extLst>
            <a:ext uri="{FF2B5EF4-FFF2-40B4-BE49-F238E27FC236}">
              <a16:creationId xmlns:a16="http://schemas.microsoft.com/office/drawing/2014/main" id="{11ADF56A-C505-BB39-06E0-DD21CDB793FA}"/>
            </a:ext>
          </a:extLst>
        </xdr:cNvPr>
        <xdr:cNvSpPr txBox="1">
          <a:spLocks noChangeArrowheads="1"/>
        </xdr:cNvSpPr>
      </xdr:nvSpPr>
      <xdr:spPr bwMode="auto">
        <a:xfrm>
          <a:off x="20027900" y="556260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131</xdr:row>
      <xdr:rowOff>19050</xdr:rowOff>
    </xdr:from>
    <xdr:to>
      <xdr:col>24</xdr:col>
      <xdr:colOff>647700</xdr:colOff>
      <xdr:row>135</xdr:row>
      <xdr:rowOff>95250</xdr:rowOff>
    </xdr:to>
    <xdr:sp macro="" textlink="">
      <xdr:nvSpPr>
        <xdr:cNvPr id="377911" name="Text Box 55" hidden="1">
          <a:extLst>
            <a:ext uri="{FF2B5EF4-FFF2-40B4-BE49-F238E27FC236}">
              <a16:creationId xmlns:a16="http://schemas.microsoft.com/office/drawing/2014/main" id="{D8DA7B17-22F4-3067-7201-503505E955F2}"/>
            </a:ext>
          </a:extLst>
        </xdr:cNvPr>
        <xdr:cNvSpPr txBox="1">
          <a:spLocks noChangeArrowheads="1"/>
        </xdr:cNvSpPr>
      </xdr:nvSpPr>
      <xdr:spPr bwMode="auto">
        <a:xfrm>
          <a:off x="20027900" y="269367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95250</xdr:rowOff>
    </xdr:from>
    <xdr:to>
      <xdr:col>25</xdr:col>
      <xdr:colOff>647700</xdr:colOff>
      <xdr:row>18</xdr:row>
      <xdr:rowOff>133350</xdr:rowOff>
    </xdr:to>
    <xdr:sp macro="" textlink="">
      <xdr:nvSpPr>
        <xdr:cNvPr id="377910" name="Text Box 54" hidden="1">
          <a:extLst>
            <a:ext uri="{FF2B5EF4-FFF2-40B4-BE49-F238E27FC236}">
              <a16:creationId xmlns:a16="http://schemas.microsoft.com/office/drawing/2014/main" id="{2D25685F-1840-FEAA-5FD2-9D5AFFCDE21C}"/>
            </a:ext>
          </a:extLst>
        </xdr:cNvPr>
        <xdr:cNvSpPr txBox="1">
          <a:spLocks noChangeArrowheads="1"/>
        </xdr:cNvSpPr>
      </xdr:nvSpPr>
      <xdr:spPr bwMode="auto">
        <a:xfrm>
          <a:off x="20789900" y="35560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95250</xdr:rowOff>
    </xdr:from>
    <xdr:to>
      <xdr:col>25</xdr:col>
      <xdr:colOff>647700</xdr:colOff>
      <xdr:row>29</xdr:row>
      <xdr:rowOff>95250</xdr:rowOff>
    </xdr:to>
    <xdr:sp macro="" textlink="">
      <xdr:nvSpPr>
        <xdr:cNvPr id="377909" name="Text Box 53" hidden="1">
          <a:extLst>
            <a:ext uri="{FF2B5EF4-FFF2-40B4-BE49-F238E27FC236}">
              <a16:creationId xmlns:a16="http://schemas.microsoft.com/office/drawing/2014/main" id="{1A6E2C3F-3F14-A1CC-4DF8-FEE413C31777}"/>
            </a:ext>
          </a:extLst>
        </xdr:cNvPr>
        <xdr:cNvSpPr txBox="1">
          <a:spLocks noChangeArrowheads="1"/>
        </xdr:cNvSpPr>
      </xdr:nvSpPr>
      <xdr:spPr bwMode="auto">
        <a:xfrm>
          <a:off x="20789900" y="5562600"/>
          <a:ext cx="1314450" cy="1104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131</xdr:row>
      <xdr:rowOff>57150</xdr:rowOff>
    </xdr:from>
    <xdr:to>
      <xdr:col>25</xdr:col>
      <xdr:colOff>647700</xdr:colOff>
      <xdr:row>135</xdr:row>
      <xdr:rowOff>95250</xdr:rowOff>
    </xdr:to>
    <xdr:sp macro="" textlink="">
      <xdr:nvSpPr>
        <xdr:cNvPr id="377908" name="Text Box 52" hidden="1">
          <a:extLst>
            <a:ext uri="{FF2B5EF4-FFF2-40B4-BE49-F238E27FC236}">
              <a16:creationId xmlns:a16="http://schemas.microsoft.com/office/drawing/2014/main" id="{D4276169-337F-61B8-3B67-FDE8D499A368}"/>
            </a:ext>
          </a:extLst>
        </xdr:cNvPr>
        <xdr:cNvSpPr txBox="1">
          <a:spLocks noChangeArrowheads="1"/>
        </xdr:cNvSpPr>
      </xdr:nvSpPr>
      <xdr:spPr bwMode="auto">
        <a:xfrm>
          <a:off x="20789900" y="269748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41</xdr:row>
      <xdr:rowOff>76200</xdr:rowOff>
    </xdr:from>
    <xdr:to>
      <xdr:col>11</xdr:col>
      <xdr:colOff>1485900</xdr:colOff>
      <xdr:row>45</xdr:row>
      <xdr:rowOff>95250</xdr:rowOff>
    </xdr:to>
    <xdr:sp macro="" textlink="">
      <xdr:nvSpPr>
        <xdr:cNvPr id="377907" name="Text Box 51" hidden="1">
          <a:extLst>
            <a:ext uri="{FF2B5EF4-FFF2-40B4-BE49-F238E27FC236}">
              <a16:creationId xmlns:a16="http://schemas.microsoft.com/office/drawing/2014/main" id="{B7F53AF3-B399-0E13-91FC-FA658EBD67BE}"/>
            </a:ext>
          </a:extLst>
        </xdr:cNvPr>
        <xdr:cNvSpPr txBox="1">
          <a:spLocks noChangeArrowheads="1"/>
        </xdr:cNvSpPr>
      </xdr:nvSpPr>
      <xdr:spPr bwMode="auto">
        <a:xfrm>
          <a:off x="9398000" y="8858250"/>
          <a:ext cx="13525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41</xdr:row>
      <xdr:rowOff>76200</xdr:rowOff>
    </xdr:from>
    <xdr:to>
      <xdr:col>13</xdr:col>
      <xdr:colOff>666750</xdr:colOff>
      <xdr:row>45</xdr:row>
      <xdr:rowOff>95250</xdr:rowOff>
    </xdr:to>
    <xdr:sp macro="" textlink="">
      <xdr:nvSpPr>
        <xdr:cNvPr id="377906" name="Text Box 50" hidden="1">
          <a:extLst>
            <a:ext uri="{FF2B5EF4-FFF2-40B4-BE49-F238E27FC236}">
              <a16:creationId xmlns:a16="http://schemas.microsoft.com/office/drawing/2014/main" id="{3DE51763-806B-D5D4-FDD0-0A5017BDB24D}"/>
            </a:ext>
          </a:extLst>
        </xdr:cNvPr>
        <xdr:cNvSpPr txBox="1">
          <a:spLocks noChangeArrowheads="1"/>
        </xdr:cNvSpPr>
      </xdr:nvSpPr>
      <xdr:spPr bwMode="auto">
        <a:xfrm>
          <a:off x="11125200" y="8858250"/>
          <a:ext cx="14033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29</xdr:col>
      <xdr:colOff>95250</xdr:colOff>
      <xdr:row>20</xdr:row>
      <xdr:rowOff>0</xdr:rowOff>
    </xdr:from>
    <xdr:to>
      <xdr:col>30</xdr:col>
      <xdr:colOff>647700</xdr:colOff>
      <xdr:row>29</xdr:row>
      <xdr:rowOff>19050</xdr:rowOff>
    </xdr:to>
    <xdr:sp macro="" textlink="">
      <xdr:nvSpPr>
        <xdr:cNvPr id="377905" name="Text Box 49" hidden="1">
          <a:extLst>
            <a:ext uri="{FF2B5EF4-FFF2-40B4-BE49-F238E27FC236}">
              <a16:creationId xmlns:a16="http://schemas.microsoft.com/office/drawing/2014/main" id="{5153B785-1898-BC27-CD51-B9D6FA47AD49}"/>
            </a:ext>
          </a:extLst>
        </xdr:cNvPr>
        <xdr:cNvSpPr txBox="1">
          <a:spLocks noChangeArrowheads="1"/>
        </xdr:cNvSpPr>
      </xdr:nvSpPr>
      <xdr:spPr bwMode="auto">
        <a:xfrm>
          <a:off x="24599900" y="491490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95250</xdr:colOff>
      <xdr:row>58</xdr:row>
      <xdr:rowOff>152400</xdr:rowOff>
    </xdr:from>
    <xdr:to>
      <xdr:col>14</xdr:col>
      <xdr:colOff>571500</xdr:colOff>
      <xdr:row>58</xdr:row>
      <xdr:rowOff>209550</xdr:rowOff>
    </xdr:to>
    <xdr:sp macro="" textlink="">
      <xdr:nvSpPr>
        <xdr:cNvPr id="377904" name="Text Box 48" hidden="1">
          <a:extLst>
            <a:ext uri="{FF2B5EF4-FFF2-40B4-BE49-F238E27FC236}">
              <a16:creationId xmlns:a16="http://schemas.microsoft.com/office/drawing/2014/main" id="{CDF0AC44-331C-AB42-F1DD-DCC64B826465}"/>
            </a:ext>
          </a:extLst>
        </xdr:cNvPr>
        <xdr:cNvSpPr txBox="1">
          <a:spLocks noChangeArrowheads="1"/>
        </xdr:cNvSpPr>
      </xdr:nvSpPr>
      <xdr:spPr bwMode="auto">
        <a:xfrm>
          <a:off x="11957050" y="12611100"/>
          <a:ext cx="14160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133350</xdr:colOff>
      <xdr:row>62</xdr:row>
      <xdr:rowOff>152400</xdr:rowOff>
    </xdr:from>
    <xdr:to>
      <xdr:col>14</xdr:col>
      <xdr:colOff>609600</xdr:colOff>
      <xdr:row>72</xdr:row>
      <xdr:rowOff>133350</xdr:rowOff>
    </xdr:to>
    <xdr:sp macro="" textlink="">
      <xdr:nvSpPr>
        <xdr:cNvPr id="377903" name="Text Box 47" hidden="1">
          <a:extLst>
            <a:ext uri="{FF2B5EF4-FFF2-40B4-BE49-F238E27FC236}">
              <a16:creationId xmlns:a16="http://schemas.microsoft.com/office/drawing/2014/main" id="{16F26A94-6499-7A85-BBB8-FC49CE90A317}"/>
            </a:ext>
          </a:extLst>
        </xdr:cNvPr>
        <xdr:cNvSpPr txBox="1">
          <a:spLocks noChangeArrowheads="1"/>
        </xdr:cNvSpPr>
      </xdr:nvSpPr>
      <xdr:spPr bwMode="auto">
        <a:xfrm>
          <a:off x="11995150" y="13576300"/>
          <a:ext cx="1416050" cy="1930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133350</xdr:colOff>
      <xdr:row>41</xdr:row>
      <xdr:rowOff>76200</xdr:rowOff>
    </xdr:from>
    <xdr:to>
      <xdr:col>14</xdr:col>
      <xdr:colOff>609600</xdr:colOff>
      <xdr:row>45</xdr:row>
      <xdr:rowOff>95250</xdr:rowOff>
    </xdr:to>
    <xdr:sp macro="" textlink="">
      <xdr:nvSpPr>
        <xdr:cNvPr id="377902" name="Text Box 46" hidden="1">
          <a:extLst>
            <a:ext uri="{FF2B5EF4-FFF2-40B4-BE49-F238E27FC236}">
              <a16:creationId xmlns:a16="http://schemas.microsoft.com/office/drawing/2014/main" id="{82E2123B-F07D-5AB7-D4A2-7815F29CCDD9}"/>
            </a:ext>
          </a:extLst>
        </xdr:cNvPr>
        <xdr:cNvSpPr txBox="1">
          <a:spLocks noChangeArrowheads="1"/>
        </xdr:cNvSpPr>
      </xdr:nvSpPr>
      <xdr:spPr bwMode="auto">
        <a:xfrm>
          <a:off x="11995150" y="88582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59</xdr:row>
      <xdr:rowOff>152400</xdr:rowOff>
    </xdr:from>
    <xdr:to>
      <xdr:col>6</xdr:col>
      <xdr:colOff>19050</xdr:colOff>
      <xdr:row>70</xdr:row>
      <xdr:rowOff>76200</xdr:rowOff>
    </xdr:to>
    <xdr:sp macro="" textlink="">
      <xdr:nvSpPr>
        <xdr:cNvPr id="377901" name="Text Box 45" hidden="1">
          <a:extLst>
            <a:ext uri="{FF2B5EF4-FFF2-40B4-BE49-F238E27FC236}">
              <a16:creationId xmlns:a16="http://schemas.microsoft.com/office/drawing/2014/main" id="{F9D3601B-AFF6-ED93-D6E3-4CA6B877E50C}"/>
            </a:ext>
          </a:extLst>
        </xdr:cNvPr>
        <xdr:cNvSpPr txBox="1">
          <a:spLocks noChangeArrowheads="1"/>
        </xdr:cNvSpPr>
      </xdr:nvSpPr>
      <xdr:spPr bwMode="auto">
        <a:xfrm>
          <a:off x="4051300" y="12998450"/>
          <a:ext cx="1428750" cy="205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14</xdr:row>
      <xdr:rowOff>95250</xdr:rowOff>
    </xdr:from>
    <xdr:to>
      <xdr:col>26</xdr:col>
      <xdr:colOff>666750</xdr:colOff>
      <xdr:row>18</xdr:row>
      <xdr:rowOff>152400</xdr:rowOff>
    </xdr:to>
    <xdr:sp macro="" textlink="">
      <xdr:nvSpPr>
        <xdr:cNvPr id="377900" name="Text Box 44" hidden="1">
          <a:extLst>
            <a:ext uri="{FF2B5EF4-FFF2-40B4-BE49-F238E27FC236}">
              <a16:creationId xmlns:a16="http://schemas.microsoft.com/office/drawing/2014/main" id="{A9A3DB48-59D3-7654-B102-AEEA2C7EF302}"/>
            </a:ext>
          </a:extLst>
        </xdr:cNvPr>
        <xdr:cNvSpPr txBox="1">
          <a:spLocks noChangeArrowheads="1"/>
        </xdr:cNvSpPr>
      </xdr:nvSpPr>
      <xdr:spPr bwMode="auto">
        <a:xfrm>
          <a:off x="21551900" y="3556000"/>
          <a:ext cx="13335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23</xdr:row>
      <xdr:rowOff>95250</xdr:rowOff>
    </xdr:from>
    <xdr:to>
      <xdr:col>26</xdr:col>
      <xdr:colOff>666750</xdr:colOff>
      <xdr:row>27</xdr:row>
      <xdr:rowOff>152400</xdr:rowOff>
    </xdr:to>
    <xdr:sp macro="" textlink="">
      <xdr:nvSpPr>
        <xdr:cNvPr id="377899" name="Text Box 43" hidden="1">
          <a:extLst>
            <a:ext uri="{FF2B5EF4-FFF2-40B4-BE49-F238E27FC236}">
              <a16:creationId xmlns:a16="http://schemas.microsoft.com/office/drawing/2014/main" id="{23BF4DD5-9E53-6EC9-E702-D7CC8CD3A1F0}"/>
            </a:ext>
          </a:extLst>
        </xdr:cNvPr>
        <xdr:cNvSpPr txBox="1">
          <a:spLocks noChangeArrowheads="1"/>
        </xdr:cNvSpPr>
      </xdr:nvSpPr>
      <xdr:spPr bwMode="auto">
        <a:xfrm>
          <a:off x="21551900" y="5562600"/>
          <a:ext cx="13335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133</xdr:row>
      <xdr:rowOff>114300</xdr:rowOff>
    </xdr:from>
    <xdr:to>
      <xdr:col>26</xdr:col>
      <xdr:colOff>666750</xdr:colOff>
      <xdr:row>137</xdr:row>
      <xdr:rowOff>152400</xdr:rowOff>
    </xdr:to>
    <xdr:sp macro="" textlink="">
      <xdr:nvSpPr>
        <xdr:cNvPr id="377898" name="Text Box 42" hidden="1">
          <a:extLst>
            <a:ext uri="{FF2B5EF4-FFF2-40B4-BE49-F238E27FC236}">
              <a16:creationId xmlns:a16="http://schemas.microsoft.com/office/drawing/2014/main" id="{2C05280E-7FDF-9946-AF6E-FFAF181B7526}"/>
            </a:ext>
          </a:extLst>
        </xdr:cNvPr>
        <xdr:cNvSpPr txBox="1">
          <a:spLocks noChangeArrowheads="1"/>
        </xdr:cNvSpPr>
      </xdr:nvSpPr>
      <xdr:spPr bwMode="auto">
        <a:xfrm>
          <a:off x="21551900" y="274002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26</xdr:col>
      <xdr:colOff>95250</xdr:colOff>
      <xdr:row>14</xdr:row>
      <xdr:rowOff>114300</xdr:rowOff>
    </xdr:from>
    <xdr:to>
      <xdr:col>27</xdr:col>
      <xdr:colOff>666750</xdr:colOff>
      <xdr:row>18</xdr:row>
      <xdr:rowOff>152400</xdr:rowOff>
    </xdr:to>
    <xdr:sp macro="" textlink="">
      <xdr:nvSpPr>
        <xdr:cNvPr id="377897" name="Text Box 41" hidden="1">
          <a:extLst>
            <a:ext uri="{FF2B5EF4-FFF2-40B4-BE49-F238E27FC236}">
              <a16:creationId xmlns:a16="http://schemas.microsoft.com/office/drawing/2014/main" id="{749E30BA-40C8-5BBC-8F86-746163407D20}"/>
            </a:ext>
          </a:extLst>
        </xdr:cNvPr>
        <xdr:cNvSpPr txBox="1">
          <a:spLocks noChangeArrowheads="1"/>
        </xdr:cNvSpPr>
      </xdr:nvSpPr>
      <xdr:spPr bwMode="auto">
        <a:xfrm>
          <a:off x="22313900" y="35750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26</xdr:col>
      <xdr:colOff>95250</xdr:colOff>
      <xdr:row>23</xdr:row>
      <xdr:rowOff>114300</xdr:rowOff>
    </xdr:from>
    <xdr:to>
      <xdr:col>27</xdr:col>
      <xdr:colOff>666750</xdr:colOff>
      <xdr:row>27</xdr:row>
      <xdr:rowOff>152400</xdr:rowOff>
    </xdr:to>
    <xdr:sp macro="" textlink="">
      <xdr:nvSpPr>
        <xdr:cNvPr id="377896" name="Text Box 40" hidden="1">
          <a:extLst>
            <a:ext uri="{FF2B5EF4-FFF2-40B4-BE49-F238E27FC236}">
              <a16:creationId xmlns:a16="http://schemas.microsoft.com/office/drawing/2014/main" id="{8218DE26-569E-D54A-5CF4-69DDDB3A2675}"/>
            </a:ext>
          </a:extLst>
        </xdr:cNvPr>
        <xdr:cNvSpPr txBox="1">
          <a:spLocks noChangeArrowheads="1"/>
        </xdr:cNvSpPr>
      </xdr:nvSpPr>
      <xdr:spPr bwMode="auto">
        <a:xfrm>
          <a:off x="22313900" y="55816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26</xdr:col>
      <xdr:colOff>95250</xdr:colOff>
      <xdr:row>133</xdr:row>
      <xdr:rowOff>114300</xdr:rowOff>
    </xdr:from>
    <xdr:to>
      <xdr:col>27</xdr:col>
      <xdr:colOff>666750</xdr:colOff>
      <xdr:row>137</xdr:row>
      <xdr:rowOff>152400</xdr:rowOff>
    </xdr:to>
    <xdr:sp macro="" textlink="">
      <xdr:nvSpPr>
        <xdr:cNvPr id="377895" name="Text Box 39" hidden="1">
          <a:extLst>
            <a:ext uri="{FF2B5EF4-FFF2-40B4-BE49-F238E27FC236}">
              <a16:creationId xmlns:a16="http://schemas.microsoft.com/office/drawing/2014/main" id="{840CFA94-A9BA-AF5A-B5A6-3E5EE97BCD55}"/>
            </a:ext>
          </a:extLst>
        </xdr:cNvPr>
        <xdr:cNvSpPr txBox="1">
          <a:spLocks noChangeArrowheads="1"/>
        </xdr:cNvSpPr>
      </xdr:nvSpPr>
      <xdr:spPr bwMode="auto">
        <a:xfrm>
          <a:off x="22313900" y="274002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6.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1901972</xdr:colOff>
      <xdr:row>53</xdr:row>
      <xdr:rowOff>549</xdr:rowOff>
    </xdr:from>
    <xdr:to>
      <xdr:col>2</xdr:col>
      <xdr:colOff>812633</xdr:colOff>
      <xdr:row>53</xdr:row>
      <xdr:rowOff>549</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1898162</xdr:colOff>
      <xdr:row>53</xdr:row>
      <xdr:rowOff>549</xdr:rowOff>
    </xdr:from>
    <xdr:to>
      <xdr:col>2</xdr:col>
      <xdr:colOff>789773</xdr:colOff>
      <xdr:row>53</xdr:row>
      <xdr:rowOff>549</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1879112</xdr:colOff>
      <xdr:row>53</xdr:row>
      <xdr:rowOff>549</xdr:rowOff>
    </xdr:from>
    <xdr:to>
      <xdr:col>2</xdr:col>
      <xdr:colOff>770723</xdr:colOff>
      <xdr:row>53</xdr:row>
      <xdr:rowOff>549</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1879112</xdr:colOff>
      <xdr:row>53</xdr:row>
      <xdr:rowOff>549</xdr:rowOff>
    </xdr:from>
    <xdr:to>
      <xdr:col>2</xdr:col>
      <xdr:colOff>770723</xdr:colOff>
      <xdr:row>53</xdr:row>
      <xdr:rowOff>549</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1879112</xdr:colOff>
      <xdr:row>57</xdr:row>
      <xdr:rowOff>154015</xdr:rowOff>
    </xdr:from>
    <xdr:to>
      <xdr:col>2</xdr:col>
      <xdr:colOff>770723</xdr:colOff>
      <xdr:row>57</xdr:row>
      <xdr:rowOff>154015</xdr:rowOff>
    </xdr:to>
    <xdr:sp macro="" textlink="">
      <xdr:nvSpPr>
        <xdr:cNvPr id="275464" name="Text Box 8" hidden="1">
          <a:extLst>
            <a:ext uri="{FF2B5EF4-FFF2-40B4-BE49-F238E27FC236}">
              <a16:creationId xmlns:a16="http://schemas.microsoft.com/office/drawing/2014/main" id="{2A03C8FD-E8BF-44A0-956D-B6BFDADD11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1879112</xdr:colOff>
      <xdr:row>57</xdr:row>
      <xdr:rowOff>154015</xdr:rowOff>
    </xdr:from>
    <xdr:to>
      <xdr:col>2</xdr:col>
      <xdr:colOff>770723</xdr:colOff>
      <xdr:row>57</xdr:row>
      <xdr:rowOff>154015</xdr:rowOff>
    </xdr:to>
    <xdr:sp macro="" textlink="">
      <xdr:nvSpPr>
        <xdr:cNvPr id="302081" name="Text Box 1" hidden="1">
          <a:extLst>
            <a:ext uri="{FF2B5EF4-FFF2-40B4-BE49-F238E27FC236}">
              <a16:creationId xmlns:a16="http://schemas.microsoft.com/office/drawing/2014/main" id="{6CB65364-76DB-4F71-B75C-201FF3FABA3D}"/>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1879112</xdr:colOff>
      <xdr:row>57</xdr:row>
      <xdr:rowOff>154015</xdr:rowOff>
    </xdr:from>
    <xdr:to>
      <xdr:col>2</xdr:col>
      <xdr:colOff>770723</xdr:colOff>
      <xdr:row>57</xdr:row>
      <xdr:rowOff>154015</xdr:rowOff>
    </xdr:to>
    <xdr:sp macro="" textlink="">
      <xdr:nvSpPr>
        <xdr:cNvPr id="302082" name="Text Box 2" hidden="1">
          <a:extLst>
            <a:ext uri="{FF2B5EF4-FFF2-40B4-BE49-F238E27FC236}">
              <a16:creationId xmlns:a16="http://schemas.microsoft.com/office/drawing/2014/main" id="{7722F2E7-DD7D-42CD-8199-B91C7C7D96B3}"/>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1879112</xdr:colOff>
      <xdr:row>57</xdr:row>
      <xdr:rowOff>154015</xdr:rowOff>
    </xdr:from>
    <xdr:to>
      <xdr:col>2</xdr:col>
      <xdr:colOff>770723</xdr:colOff>
      <xdr:row>57</xdr:row>
      <xdr:rowOff>154015</xdr:rowOff>
    </xdr:to>
    <xdr:sp macro="" textlink="">
      <xdr:nvSpPr>
        <xdr:cNvPr id="302083" name="Text Box 3" hidden="1">
          <a:extLst>
            <a:ext uri="{FF2B5EF4-FFF2-40B4-BE49-F238E27FC236}">
              <a16:creationId xmlns:a16="http://schemas.microsoft.com/office/drawing/2014/main" id="{730C43A4-5B62-42DC-85DF-BE2732943BD1}"/>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1879112</xdr:colOff>
      <xdr:row>57</xdr:row>
      <xdr:rowOff>154015</xdr:rowOff>
    </xdr:from>
    <xdr:to>
      <xdr:col>2</xdr:col>
      <xdr:colOff>770723</xdr:colOff>
      <xdr:row>57</xdr:row>
      <xdr:rowOff>154015</xdr:rowOff>
    </xdr:to>
    <xdr:sp macro="" textlink="">
      <xdr:nvSpPr>
        <xdr:cNvPr id="302084" name="Text Box 4" hidden="1">
          <a:extLst>
            <a:ext uri="{FF2B5EF4-FFF2-40B4-BE49-F238E27FC236}">
              <a16:creationId xmlns:a16="http://schemas.microsoft.com/office/drawing/2014/main" id="{924069F0-C83B-4662-8B30-845143ABCF18}"/>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1879112</xdr:colOff>
      <xdr:row>57</xdr:row>
      <xdr:rowOff>154015</xdr:rowOff>
    </xdr:from>
    <xdr:to>
      <xdr:col>2</xdr:col>
      <xdr:colOff>770723</xdr:colOff>
      <xdr:row>57</xdr:row>
      <xdr:rowOff>154015</xdr:rowOff>
    </xdr:to>
    <xdr:sp macro="" textlink="">
      <xdr:nvSpPr>
        <xdr:cNvPr id="302085" name="Text Box 5" hidden="1">
          <a:extLst>
            <a:ext uri="{FF2B5EF4-FFF2-40B4-BE49-F238E27FC236}">
              <a16:creationId xmlns:a16="http://schemas.microsoft.com/office/drawing/2014/main" id="{655000A7-C9F1-459F-AB31-3FF6DEF202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1879112</xdr:colOff>
      <xdr:row>63</xdr:row>
      <xdr:rowOff>163355</xdr:rowOff>
    </xdr:from>
    <xdr:to>
      <xdr:col>2</xdr:col>
      <xdr:colOff>770723</xdr:colOff>
      <xdr:row>63</xdr:row>
      <xdr:rowOff>163355</xdr:rowOff>
    </xdr:to>
    <xdr:sp macro="" textlink="">
      <xdr:nvSpPr>
        <xdr:cNvPr id="314369" name="Text Box 1025" hidden="1">
          <a:extLst>
            <a:ext uri="{FF2B5EF4-FFF2-40B4-BE49-F238E27FC236}">
              <a16:creationId xmlns:a16="http://schemas.microsoft.com/office/drawing/2014/main" id="{4FF86A67-F7A9-46DD-97B1-8339408B341B}"/>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1879112</xdr:colOff>
      <xdr:row>63</xdr:row>
      <xdr:rowOff>163355</xdr:rowOff>
    </xdr:from>
    <xdr:to>
      <xdr:col>2</xdr:col>
      <xdr:colOff>770723</xdr:colOff>
      <xdr:row>63</xdr:row>
      <xdr:rowOff>163355</xdr:rowOff>
    </xdr:to>
    <xdr:sp macro="" textlink="">
      <xdr:nvSpPr>
        <xdr:cNvPr id="314370" name="Text Box 1026" hidden="1">
          <a:extLst>
            <a:ext uri="{FF2B5EF4-FFF2-40B4-BE49-F238E27FC236}">
              <a16:creationId xmlns:a16="http://schemas.microsoft.com/office/drawing/2014/main" id="{AAF1D011-ACFA-4E10-A020-5D392131C601}"/>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1879112</xdr:colOff>
      <xdr:row>63</xdr:row>
      <xdr:rowOff>163355</xdr:rowOff>
    </xdr:from>
    <xdr:to>
      <xdr:col>2</xdr:col>
      <xdr:colOff>770723</xdr:colOff>
      <xdr:row>63</xdr:row>
      <xdr:rowOff>163355</xdr:rowOff>
    </xdr:to>
    <xdr:sp macro="" textlink="">
      <xdr:nvSpPr>
        <xdr:cNvPr id="314371" name="Text Box 1027" hidden="1">
          <a:extLst>
            <a:ext uri="{FF2B5EF4-FFF2-40B4-BE49-F238E27FC236}">
              <a16:creationId xmlns:a16="http://schemas.microsoft.com/office/drawing/2014/main" id="{437AF159-36CB-8011-DB2B-EE456870E65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1879112</xdr:colOff>
      <xdr:row>63</xdr:row>
      <xdr:rowOff>163355</xdr:rowOff>
    </xdr:from>
    <xdr:to>
      <xdr:col>2</xdr:col>
      <xdr:colOff>770723</xdr:colOff>
      <xdr:row>63</xdr:row>
      <xdr:rowOff>163355</xdr:rowOff>
    </xdr:to>
    <xdr:sp macro="" textlink="">
      <xdr:nvSpPr>
        <xdr:cNvPr id="314372" name="Text Box 4" hidden="1">
          <a:extLst>
            <a:ext uri="{FF2B5EF4-FFF2-40B4-BE49-F238E27FC236}">
              <a16:creationId xmlns:a16="http://schemas.microsoft.com/office/drawing/2014/main" id="{C9437685-B101-7B7F-792A-4F4210A01200}"/>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53</xdr:row>
      <xdr:rowOff>103833</xdr:rowOff>
    </xdr:from>
    <xdr:to>
      <xdr:col>2</xdr:col>
      <xdr:colOff>656423</xdr:colOff>
      <xdr:row>57</xdr:row>
      <xdr:rowOff>144654</xdr:rowOff>
    </xdr:to>
    <xdr:sp macro="" textlink="">
      <xdr:nvSpPr>
        <xdr:cNvPr id="314373" name="Text Box 5" hidden="1">
          <a:extLst>
            <a:ext uri="{FF2B5EF4-FFF2-40B4-BE49-F238E27FC236}">
              <a16:creationId xmlns:a16="http://schemas.microsoft.com/office/drawing/2014/main" id="{32B9AF91-0C65-9F5A-1029-2DF868BD4193}"/>
            </a:ext>
          </a:extLst>
        </xdr:cNvPr>
        <xdr:cNvSpPr txBox="1">
          <a:spLocks noChangeArrowheads="1"/>
        </xdr:cNvSpPr>
      </xdr:nvSpPr>
      <xdr:spPr bwMode="auto">
        <a:xfrm>
          <a:off x="2705100" y="9886950"/>
          <a:ext cx="13208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55</xdr:row>
      <xdr:rowOff>86876</xdr:rowOff>
    </xdr:from>
    <xdr:to>
      <xdr:col>2</xdr:col>
      <xdr:colOff>656423</xdr:colOff>
      <xdr:row>59</xdr:row>
      <xdr:rowOff>125011</xdr:rowOff>
    </xdr:to>
    <xdr:sp macro="" textlink="">
      <xdr:nvSpPr>
        <xdr:cNvPr id="314374" name="Text Box 6" hidden="1">
          <a:extLst>
            <a:ext uri="{FF2B5EF4-FFF2-40B4-BE49-F238E27FC236}">
              <a16:creationId xmlns:a16="http://schemas.microsoft.com/office/drawing/2014/main" id="{995F31B6-AEBB-6CA1-0E56-4BEB3B915864}"/>
            </a:ext>
          </a:extLst>
        </xdr:cNvPr>
        <xdr:cNvSpPr txBox="1">
          <a:spLocks noChangeArrowheads="1"/>
        </xdr:cNvSpPr>
      </xdr:nvSpPr>
      <xdr:spPr bwMode="auto">
        <a:xfrm>
          <a:off x="2705100" y="102425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57</xdr:row>
      <xdr:rowOff>57359</xdr:rowOff>
    </xdr:from>
    <xdr:to>
      <xdr:col>2</xdr:col>
      <xdr:colOff>656423</xdr:colOff>
      <xdr:row>61</xdr:row>
      <xdr:rowOff>107252</xdr:rowOff>
    </xdr:to>
    <xdr:sp macro="" textlink="">
      <xdr:nvSpPr>
        <xdr:cNvPr id="314375" name="Text Box 7" hidden="1">
          <a:extLst>
            <a:ext uri="{FF2B5EF4-FFF2-40B4-BE49-F238E27FC236}">
              <a16:creationId xmlns:a16="http://schemas.microsoft.com/office/drawing/2014/main" id="{92D01D35-145A-7AC9-71F7-8157C6EB555D}"/>
            </a:ext>
          </a:extLst>
        </xdr:cNvPr>
        <xdr:cNvSpPr txBox="1">
          <a:spLocks noChangeArrowheads="1"/>
        </xdr:cNvSpPr>
      </xdr:nvSpPr>
      <xdr:spPr bwMode="auto">
        <a:xfrm>
          <a:off x="2705100" y="105854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59</xdr:row>
      <xdr:rowOff>18666</xdr:rowOff>
    </xdr:from>
    <xdr:to>
      <xdr:col>2</xdr:col>
      <xdr:colOff>656423</xdr:colOff>
      <xdr:row>62</xdr:row>
      <xdr:rowOff>45392</xdr:rowOff>
    </xdr:to>
    <xdr:sp macro="" textlink="">
      <xdr:nvSpPr>
        <xdr:cNvPr id="314376" name="Text Box 8" hidden="1">
          <a:extLst>
            <a:ext uri="{FF2B5EF4-FFF2-40B4-BE49-F238E27FC236}">
              <a16:creationId xmlns:a16="http://schemas.microsoft.com/office/drawing/2014/main" id="{C2F7CA66-A973-AF4D-AF6B-49FA6B613788}"/>
            </a:ext>
          </a:extLst>
        </xdr:cNvPr>
        <xdr:cNvSpPr txBox="1">
          <a:spLocks noChangeArrowheads="1"/>
        </xdr:cNvSpPr>
      </xdr:nvSpPr>
      <xdr:spPr bwMode="auto">
        <a:xfrm>
          <a:off x="2705100" y="109156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60</xdr:row>
      <xdr:rowOff>172496</xdr:rowOff>
    </xdr:from>
    <xdr:to>
      <xdr:col>2</xdr:col>
      <xdr:colOff>656423</xdr:colOff>
      <xdr:row>63</xdr:row>
      <xdr:rowOff>201456</xdr:rowOff>
    </xdr:to>
    <xdr:sp macro="" textlink="">
      <xdr:nvSpPr>
        <xdr:cNvPr id="314377" name="Text Box 9" hidden="1">
          <a:extLst>
            <a:ext uri="{FF2B5EF4-FFF2-40B4-BE49-F238E27FC236}">
              <a16:creationId xmlns:a16="http://schemas.microsoft.com/office/drawing/2014/main" id="{60A38524-E963-8B80-979B-C2315751019D}"/>
            </a:ext>
          </a:extLst>
        </xdr:cNvPr>
        <xdr:cNvSpPr txBox="1">
          <a:spLocks noChangeArrowheads="1"/>
        </xdr:cNvSpPr>
      </xdr:nvSpPr>
      <xdr:spPr bwMode="auto">
        <a:xfrm>
          <a:off x="2705100" y="112458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61</xdr:row>
      <xdr:rowOff>323152</xdr:rowOff>
    </xdr:from>
    <xdr:to>
      <xdr:col>2</xdr:col>
      <xdr:colOff>656423</xdr:colOff>
      <xdr:row>64</xdr:row>
      <xdr:rowOff>161123</xdr:rowOff>
    </xdr:to>
    <xdr:sp macro="" textlink="">
      <xdr:nvSpPr>
        <xdr:cNvPr id="314378" name="Text Box 10" hidden="1">
          <a:extLst>
            <a:ext uri="{FF2B5EF4-FFF2-40B4-BE49-F238E27FC236}">
              <a16:creationId xmlns:a16="http://schemas.microsoft.com/office/drawing/2014/main" id="{32AB8D24-E55B-90C9-015F-B3FCE7BB1662}"/>
            </a:ext>
          </a:extLst>
        </xdr:cNvPr>
        <xdr:cNvSpPr txBox="1">
          <a:spLocks noChangeArrowheads="1"/>
        </xdr:cNvSpPr>
      </xdr:nvSpPr>
      <xdr:spPr bwMode="auto">
        <a:xfrm>
          <a:off x="2705100" y="115760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1879112</xdr:colOff>
      <xdr:row>63</xdr:row>
      <xdr:rowOff>163355</xdr:rowOff>
    </xdr:from>
    <xdr:to>
      <xdr:col>2</xdr:col>
      <xdr:colOff>770723</xdr:colOff>
      <xdr:row>63</xdr:row>
      <xdr:rowOff>163355</xdr:rowOff>
    </xdr:to>
    <xdr:sp macro="" textlink="">
      <xdr:nvSpPr>
        <xdr:cNvPr id="376846" name="Text Box 14" hidden="1">
          <a:extLst>
            <a:ext uri="{FF2B5EF4-FFF2-40B4-BE49-F238E27FC236}">
              <a16:creationId xmlns:a16="http://schemas.microsoft.com/office/drawing/2014/main" id="{6C2115BB-9915-0A80-470A-42F40441B9E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53</xdr:row>
      <xdr:rowOff>103833</xdr:rowOff>
    </xdr:from>
    <xdr:to>
      <xdr:col>2</xdr:col>
      <xdr:colOff>656423</xdr:colOff>
      <xdr:row>57</xdr:row>
      <xdr:rowOff>144654</xdr:rowOff>
    </xdr:to>
    <xdr:sp macro="" textlink="">
      <xdr:nvSpPr>
        <xdr:cNvPr id="376845" name="Text Box 13" hidden="1">
          <a:extLst>
            <a:ext uri="{FF2B5EF4-FFF2-40B4-BE49-F238E27FC236}">
              <a16:creationId xmlns:a16="http://schemas.microsoft.com/office/drawing/2014/main" id="{DF0D79B3-D2A7-0881-FD41-39A6CE84B355}"/>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55</xdr:row>
      <xdr:rowOff>86876</xdr:rowOff>
    </xdr:from>
    <xdr:to>
      <xdr:col>2</xdr:col>
      <xdr:colOff>656423</xdr:colOff>
      <xdr:row>59</xdr:row>
      <xdr:rowOff>125011</xdr:rowOff>
    </xdr:to>
    <xdr:sp macro="" textlink="">
      <xdr:nvSpPr>
        <xdr:cNvPr id="376844" name="Text Box 12" hidden="1">
          <a:extLst>
            <a:ext uri="{FF2B5EF4-FFF2-40B4-BE49-F238E27FC236}">
              <a16:creationId xmlns:a16="http://schemas.microsoft.com/office/drawing/2014/main" id="{69961090-54CC-90F9-8955-ADB0AC6E6786}"/>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57</xdr:row>
      <xdr:rowOff>57359</xdr:rowOff>
    </xdr:from>
    <xdr:to>
      <xdr:col>2</xdr:col>
      <xdr:colOff>656423</xdr:colOff>
      <xdr:row>61</xdr:row>
      <xdr:rowOff>107252</xdr:rowOff>
    </xdr:to>
    <xdr:sp macro="" textlink="">
      <xdr:nvSpPr>
        <xdr:cNvPr id="376843" name="Text Box 11" hidden="1">
          <a:extLst>
            <a:ext uri="{FF2B5EF4-FFF2-40B4-BE49-F238E27FC236}">
              <a16:creationId xmlns:a16="http://schemas.microsoft.com/office/drawing/2014/main" id="{B0F5A10F-2148-1BE9-532D-DFB19D02B91B}"/>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59</xdr:row>
      <xdr:rowOff>18666</xdr:rowOff>
    </xdr:from>
    <xdr:to>
      <xdr:col>2</xdr:col>
      <xdr:colOff>656423</xdr:colOff>
      <xdr:row>62</xdr:row>
      <xdr:rowOff>45392</xdr:rowOff>
    </xdr:to>
    <xdr:sp macro="" textlink="">
      <xdr:nvSpPr>
        <xdr:cNvPr id="376842" name="Text Box 10" hidden="1">
          <a:extLst>
            <a:ext uri="{FF2B5EF4-FFF2-40B4-BE49-F238E27FC236}">
              <a16:creationId xmlns:a16="http://schemas.microsoft.com/office/drawing/2014/main" id="{52661AFB-2E75-B046-C6E5-11483E38760C}"/>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60</xdr:row>
      <xdr:rowOff>172496</xdr:rowOff>
    </xdr:from>
    <xdr:to>
      <xdr:col>2</xdr:col>
      <xdr:colOff>656423</xdr:colOff>
      <xdr:row>63</xdr:row>
      <xdr:rowOff>201456</xdr:rowOff>
    </xdr:to>
    <xdr:sp macro="" textlink="">
      <xdr:nvSpPr>
        <xdr:cNvPr id="376841" name="Text Box 9" hidden="1">
          <a:extLst>
            <a:ext uri="{FF2B5EF4-FFF2-40B4-BE49-F238E27FC236}">
              <a16:creationId xmlns:a16="http://schemas.microsoft.com/office/drawing/2014/main" id="{BBCC77F7-1D78-362D-BE45-659520E87F15}"/>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61</xdr:row>
      <xdr:rowOff>323152</xdr:rowOff>
    </xdr:from>
    <xdr:to>
      <xdr:col>2</xdr:col>
      <xdr:colOff>656423</xdr:colOff>
      <xdr:row>64</xdr:row>
      <xdr:rowOff>161123</xdr:rowOff>
    </xdr:to>
    <xdr:sp macro="" textlink="">
      <xdr:nvSpPr>
        <xdr:cNvPr id="376840" name="Text Box 8" hidden="1">
          <a:extLst>
            <a:ext uri="{FF2B5EF4-FFF2-40B4-BE49-F238E27FC236}">
              <a16:creationId xmlns:a16="http://schemas.microsoft.com/office/drawing/2014/main" id="{96BB2F95-5DFA-599E-715D-227912B90441}"/>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1879112</xdr:colOff>
      <xdr:row>63</xdr:row>
      <xdr:rowOff>163355</xdr:rowOff>
    </xdr:from>
    <xdr:to>
      <xdr:col>2</xdr:col>
      <xdr:colOff>770723</xdr:colOff>
      <xdr:row>63</xdr:row>
      <xdr:rowOff>163355</xdr:rowOff>
    </xdr:to>
    <xdr:sp macro="" textlink="">
      <xdr:nvSpPr>
        <xdr:cNvPr id="376839" name="Text Box 7" hidden="1">
          <a:extLst>
            <a:ext uri="{FF2B5EF4-FFF2-40B4-BE49-F238E27FC236}">
              <a16:creationId xmlns:a16="http://schemas.microsoft.com/office/drawing/2014/main" id="{E32DBF97-A175-E466-5C3E-A26463D38FFA}"/>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53</xdr:row>
      <xdr:rowOff>103833</xdr:rowOff>
    </xdr:from>
    <xdr:to>
      <xdr:col>2</xdr:col>
      <xdr:colOff>656423</xdr:colOff>
      <xdr:row>57</xdr:row>
      <xdr:rowOff>144654</xdr:rowOff>
    </xdr:to>
    <xdr:sp macro="" textlink="">
      <xdr:nvSpPr>
        <xdr:cNvPr id="376838" name="Text Box 6" hidden="1">
          <a:extLst>
            <a:ext uri="{FF2B5EF4-FFF2-40B4-BE49-F238E27FC236}">
              <a16:creationId xmlns:a16="http://schemas.microsoft.com/office/drawing/2014/main" id="{47A5E5BB-17FC-AD54-221A-D7406891D356}"/>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55</xdr:row>
      <xdr:rowOff>86876</xdr:rowOff>
    </xdr:from>
    <xdr:to>
      <xdr:col>2</xdr:col>
      <xdr:colOff>656423</xdr:colOff>
      <xdr:row>59</xdr:row>
      <xdr:rowOff>125011</xdr:rowOff>
    </xdr:to>
    <xdr:sp macro="" textlink="">
      <xdr:nvSpPr>
        <xdr:cNvPr id="376837" name="Text Box 5" hidden="1">
          <a:extLst>
            <a:ext uri="{FF2B5EF4-FFF2-40B4-BE49-F238E27FC236}">
              <a16:creationId xmlns:a16="http://schemas.microsoft.com/office/drawing/2014/main" id="{59696B4B-1A67-6DAC-AC2F-9CA6784E3B2F}"/>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57</xdr:row>
      <xdr:rowOff>57359</xdr:rowOff>
    </xdr:from>
    <xdr:to>
      <xdr:col>2</xdr:col>
      <xdr:colOff>656423</xdr:colOff>
      <xdr:row>61</xdr:row>
      <xdr:rowOff>107252</xdr:rowOff>
    </xdr:to>
    <xdr:sp macro="" textlink="">
      <xdr:nvSpPr>
        <xdr:cNvPr id="376836" name="Text Box 4" hidden="1">
          <a:extLst>
            <a:ext uri="{FF2B5EF4-FFF2-40B4-BE49-F238E27FC236}">
              <a16:creationId xmlns:a16="http://schemas.microsoft.com/office/drawing/2014/main" id="{35DC972F-4700-FD8B-04CC-13FAB52B622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59</xdr:row>
      <xdr:rowOff>18666</xdr:rowOff>
    </xdr:from>
    <xdr:to>
      <xdr:col>2</xdr:col>
      <xdr:colOff>656423</xdr:colOff>
      <xdr:row>62</xdr:row>
      <xdr:rowOff>45392</xdr:rowOff>
    </xdr:to>
    <xdr:sp macro="" textlink="">
      <xdr:nvSpPr>
        <xdr:cNvPr id="376835" name="Text Box 3" hidden="1">
          <a:extLst>
            <a:ext uri="{FF2B5EF4-FFF2-40B4-BE49-F238E27FC236}">
              <a16:creationId xmlns:a16="http://schemas.microsoft.com/office/drawing/2014/main" id="{7A954F4E-D872-8F35-436F-57A11F8F3222}"/>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60</xdr:row>
      <xdr:rowOff>172496</xdr:rowOff>
    </xdr:from>
    <xdr:to>
      <xdr:col>2</xdr:col>
      <xdr:colOff>656423</xdr:colOff>
      <xdr:row>63</xdr:row>
      <xdr:rowOff>201456</xdr:rowOff>
    </xdr:to>
    <xdr:sp macro="" textlink="">
      <xdr:nvSpPr>
        <xdr:cNvPr id="376834" name="Text Box 2" hidden="1">
          <a:extLst>
            <a:ext uri="{FF2B5EF4-FFF2-40B4-BE49-F238E27FC236}">
              <a16:creationId xmlns:a16="http://schemas.microsoft.com/office/drawing/2014/main" id="{F19B3451-482D-E00C-F28E-FDC954D2E94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61</xdr:row>
      <xdr:rowOff>323152</xdr:rowOff>
    </xdr:from>
    <xdr:to>
      <xdr:col>2</xdr:col>
      <xdr:colOff>656423</xdr:colOff>
      <xdr:row>64</xdr:row>
      <xdr:rowOff>161123</xdr:rowOff>
    </xdr:to>
    <xdr:sp macro="" textlink="">
      <xdr:nvSpPr>
        <xdr:cNvPr id="376833" name="Text Box 1" hidden="1">
          <a:extLst>
            <a:ext uri="{FF2B5EF4-FFF2-40B4-BE49-F238E27FC236}">
              <a16:creationId xmlns:a16="http://schemas.microsoft.com/office/drawing/2014/main" id="{9906005B-BF3F-CEEE-5706-D57DF7596368}"/>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1879112</xdr:colOff>
      <xdr:row>63</xdr:row>
      <xdr:rowOff>163355</xdr:rowOff>
    </xdr:from>
    <xdr:to>
      <xdr:col>2</xdr:col>
      <xdr:colOff>770723</xdr:colOff>
      <xdr:row>63</xdr:row>
      <xdr:rowOff>163355</xdr:rowOff>
    </xdr:to>
    <xdr:sp macro="" textlink="">
      <xdr:nvSpPr>
        <xdr:cNvPr id="376853" name="Text Box 21" hidden="1">
          <a:extLst>
            <a:ext uri="{FF2B5EF4-FFF2-40B4-BE49-F238E27FC236}">
              <a16:creationId xmlns:a16="http://schemas.microsoft.com/office/drawing/2014/main" id="{B1331059-F79B-52E1-5B4B-E2FBF1E38294}"/>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53</xdr:row>
      <xdr:rowOff>103833</xdr:rowOff>
    </xdr:from>
    <xdr:to>
      <xdr:col>2</xdr:col>
      <xdr:colOff>656423</xdr:colOff>
      <xdr:row>57</xdr:row>
      <xdr:rowOff>144654</xdr:rowOff>
    </xdr:to>
    <xdr:sp macro="" textlink="">
      <xdr:nvSpPr>
        <xdr:cNvPr id="376852" name="Text Box 20" hidden="1">
          <a:extLst>
            <a:ext uri="{FF2B5EF4-FFF2-40B4-BE49-F238E27FC236}">
              <a16:creationId xmlns:a16="http://schemas.microsoft.com/office/drawing/2014/main" id="{76E7B475-FBDA-4443-12BD-3FF0466397CB}"/>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55</xdr:row>
      <xdr:rowOff>86876</xdr:rowOff>
    </xdr:from>
    <xdr:to>
      <xdr:col>2</xdr:col>
      <xdr:colOff>656423</xdr:colOff>
      <xdr:row>59</xdr:row>
      <xdr:rowOff>125011</xdr:rowOff>
    </xdr:to>
    <xdr:sp macro="" textlink="">
      <xdr:nvSpPr>
        <xdr:cNvPr id="376851" name="Text Box 19" hidden="1">
          <a:extLst>
            <a:ext uri="{FF2B5EF4-FFF2-40B4-BE49-F238E27FC236}">
              <a16:creationId xmlns:a16="http://schemas.microsoft.com/office/drawing/2014/main" id="{77C5E091-9FF2-8DF4-BF52-5B2B5BB4B775}"/>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57</xdr:row>
      <xdr:rowOff>57359</xdr:rowOff>
    </xdr:from>
    <xdr:to>
      <xdr:col>2</xdr:col>
      <xdr:colOff>656423</xdr:colOff>
      <xdr:row>61</xdr:row>
      <xdr:rowOff>107252</xdr:rowOff>
    </xdr:to>
    <xdr:sp macro="" textlink="">
      <xdr:nvSpPr>
        <xdr:cNvPr id="376850" name="Text Box 18" hidden="1">
          <a:extLst>
            <a:ext uri="{FF2B5EF4-FFF2-40B4-BE49-F238E27FC236}">
              <a16:creationId xmlns:a16="http://schemas.microsoft.com/office/drawing/2014/main" id="{C4986A94-73C2-E519-C120-3B1AEB1C74DF}"/>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59</xdr:row>
      <xdr:rowOff>18666</xdr:rowOff>
    </xdr:from>
    <xdr:to>
      <xdr:col>2</xdr:col>
      <xdr:colOff>656423</xdr:colOff>
      <xdr:row>62</xdr:row>
      <xdr:rowOff>45392</xdr:rowOff>
    </xdr:to>
    <xdr:sp macro="" textlink="">
      <xdr:nvSpPr>
        <xdr:cNvPr id="376849" name="Text Box 17" hidden="1">
          <a:extLst>
            <a:ext uri="{FF2B5EF4-FFF2-40B4-BE49-F238E27FC236}">
              <a16:creationId xmlns:a16="http://schemas.microsoft.com/office/drawing/2014/main" id="{6A7380A4-506B-2EE1-F553-EF8F1615FC45}"/>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60</xdr:row>
      <xdr:rowOff>172496</xdr:rowOff>
    </xdr:from>
    <xdr:to>
      <xdr:col>2</xdr:col>
      <xdr:colOff>656423</xdr:colOff>
      <xdr:row>63</xdr:row>
      <xdr:rowOff>201456</xdr:rowOff>
    </xdr:to>
    <xdr:sp macro="" textlink="">
      <xdr:nvSpPr>
        <xdr:cNvPr id="376848" name="Text Box 16" hidden="1">
          <a:extLst>
            <a:ext uri="{FF2B5EF4-FFF2-40B4-BE49-F238E27FC236}">
              <a16:creationId xmlns:a16="http://schemas.microsoft.com/office/drawing/2014/main" id="{08DA302D-FC61-D973-087D-4B996894C25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61</xdr:row>
      <xdr:rowOff>323152</xdr:rowOff>
    </xdr:from>
    <xdr:to>
      <xdr:col>2</xdr:col>
      <xdr:colOff>656423</xdr:colOff>
      <xdr:row>64</xdr:row>
      <xdr:rowOff>161123</xdr:rowOff>
    </xdr:to>
    <xdr:sp macro="" textlink="">
      <xdr:nvSpPr>
        <xdr:cNvPr id="376847" name="Text Box 15" hidden="1">
          <a:extLst>
            <a:ext uri="{FF2B5EF4-FFF2-40B4-BE49-F238E27FC236}">
              <a16:creationId xmlns:a16="http://schemas.microsoft.com/office/drawing/2014/main" id="{B6A7CFB3-FCC7-676F-086E-0C13FAE0EE8D}"/>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1879112</xdr:colOff>
      <xdr:row>63</xdr:row>
      <xdr:rowOff>163355</xdr:rowOff>
    </xdr:from>
    <xdr:to>
      <xdr:col>2</xdr:col>
      <xdr:colOff>770723</xdr:colOff>
      <xdr:row>63</xdr:row>
      <xdr:rowOff>163355</xdr:rowOff>
    </xdr:to>
    <xdr:sp macro="" textlink="">
      <xdr:nvSpPr>
        <xdr:cNvPr id="376860" name="Text Box 28" hidden="1">
          <a:extLst>
            <a:ext uri="{FF2B5EF4-FFF2-40B4-BE49-F238E27FC236}">
              <a16:creationId xmlns:a16="http://schemas.microsoft.com/office/drawing/2014/main" id="{3A8234B8-7123-96A5-7120-7330EE848047}"/>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53</xdr:row>
      <xdr:rowOff>103833</xdr:rowOff>
    </xdr:from>
    <xdr:to>
      <xdr:col>2</xdr:col>
      <xdr:colOff>656423</xdr:colOff>
      <xdr:row>57</xdr:row>
      <xdr:rowOff>144654</xdr:rowOff>
    </xdr:to>
    <xdr:sp macro="" textlink="">
      <xdr:nvSpPr>
        <xdr:cNvPr id="376859" name="Text Box 27" hidden="1">
          <a:extLst>
            <a:ext uri="{FF2B5EF4-FFF2-40B4-BE49-F238E27FC236}">
              <a16:creationId xmlns:a16="http://schemas.microsoft.com/office/drawing/2014/main" id="{B8A31A81-9927-0CF5-5AEB-7F9B723928C2}"/>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55</xdr:row>
      <xdr:rowOff>86876</xdr:rowOff>
    </xdr:from>
    <xdr:to>
      <xdr:col>2</xdr:col>
      <xdr:colOff>656423</xdr:colOff>
      <xdr:row>59</xdr:row>
      <xdr:rowOff>125011</xdr:rowOff>
    </xdr:to>
    <xdr:sp macro="" textlink="">
      <xdr:nvSpPr>
        <xdr:cNvPr id="376858" name="Text Box 26" hidden="1">
          <a:extLst>
            <a:ext uri="{FF2B5EF4-FFF2-40B4-BE49-F238E27FC236}">
              <a16:creationId xmlns:a16="http://schemas.microsoft.com/office/drawing/2014/main" id="{E128DB61-2E11-AF27-3D31-EE354CA9150E}"/>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57</xdr:row>
      <xdr:rowOff>57359</xdr:rowOff>
    </xdr:from>
    <xdr:to>
      <xdr:col>2</xdr:col>
      <xdr:colOff>656423</xdr:colOff>
      <xdr:row>61</xdr:row>
      <xdr:rowOff>107252</xdr:rowOff>
    </xdr:to>
    <xdr:sp macro="" textlink="">
      <xdr:nvSpPr>
        <xdr:cNvPr id="376857" name="Text Box 25" hidden="1">
          <a:extLst>
            <a:ext uri="{FF2B5EF4-FFF2-40B4-BE49-F238E27FC236}">
              <a16:creationId xmlns:a16="http://schemas.microsoft.com/office/drawing/2014/main" id="{079F3B85-6EF0-F945-803E-BC0A0D0E9C8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59</xdr:row>
      <xdr:rowOff>18666</xdr:rowOff>
    </xdr:from>
    <xdr:to>
      <xdr:col>2</xdr:col>
      <xdr:colOff>656423</xdr:colOff>
      <xdr:row>62</xdr:row>
      <xdr:rowOff>45392</xdr:rowOff>
    </xdr:to>
    <xdr:sp macro="" textlink="">
      <xdr:nvSpPr>
        <xdr:cNvPr id="376856" name="Text Box 24" hidden="1">
          <a:extLst>
            <a:ext uri="{FF2B5EF4-FFF2-40B4-BE49-F238E27FC236}">
              <a16:creationId xmlns:a16="http://schemas.microsoft.com/office/drawing/2014/main" id="{354A9F75-C0CB-CC05-9CDA-48363820F368}"/>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60</xdr:row>
      <xdr:rowOff>172496</xdr:rowOff>
    </xdr:from>
    <xdr:to>
      <xdr:col>2</xdr:col>
      <xdr:colOff>656423</xdr:colOff>
      <xdr:row>63</xdr:row>
      <xdr:rowOff>201456</xdr:rowOff>
    </xdr:to>
    <xdr:sp macro="" textlink="">
      <xdr:nvSpPr>
        <xdr:cNvPr id="376855" name="Text Box 23" hidden="1">
          <a:extLst>
            <a:ext uri="{FF2B5EF4-FFF2-40B4-BE49-F238E27FC236}">
              <a16:creationId xmlns:a16="http://schemas.microsoft.com/office/drawing/2014/main" id="{D792366D-8BAE-3FCC-1E17-CB98574BD300}"/>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61</xdr:row>
      <xdr:rowOff>323152</xdr:rowOff>
    </xdr:from>
    <xdr:to>
      <xdr:col>2</xdr:col>
      <xdr:colOff>656423</xdr:colOff>
      <xdr:row>64</xdr:row>
      <xdr:rowOff>161123</xdr:rowOff>
    </xdr:to>
    <xdr:sp macro="" textlink="">
      <xdr:nvSpPr>
        <xdr:cNvPr id="376854" name="Text Box 22" hidden="1">
          <a:extLst>
            <a:ext uri="{FF2B5EF4-FFF2-40B4-BE49-F238E27FC236}">
              <a16:creationId xmlns:a16="http://schemas.microsoft.com/office/drawing/2014/main" id="{541A32F3-73D8-CE15-9C55-F0E7DFCBE256}"/>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1879112</xdr:colOff>
      <xdr:row>67</xdr:row>
      <xdr:rowOff>104671</xdr:rowOff>
    </xdr:from>
    <xdr:to>
      <xdr:col>2</xdr:col>
      <xdr:colOff>770723</xdr:colOff>
      <xdr:row>67</xdr:row>
      <xdr:rowOff>104671</xdr:rowOff>
    </xdr:to>
    <xdr:sp macro="" textlink="">
      <xdr:nvSpPr>
        <xdr:cNvPr id="376867" name="Text Box 35" hidden="1">
          <a:extLst>
            <a:ext uri="{FF2B5EF4-FFF2-40B4-BE49-F238E27FC236}">
              <a16:creationId xmlns:a16="http://schemas.microsoft.com/office/drawing/2014/main" id="{4F6D94EF-0F14-3A6A-BBFA-89F79388AF08}"/>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63</xdr:row>
      <xdr:rowOff>238614</xdr:rowOff>
    </xdr:from>
    <xdr:to>
      <xdr:col>2</xdr:col>
      <xdr:colOff>656423</xdr:colOff>
      <xdr:row>64</xdr:row>
      <xdr:rowOff>162763</xdr:rowOff>
    </xdr:to>
    <xdr:sp macro="" textlink="">
      <xdr:nvSpPr>
        <xdr:cNvPr id="376866" name="Text Box 34" hidden="1">
          <a:extLst>
            <a:ext uri="{FF2B5EF4-FFF2-40B4-BE49-F238E27FC236}">
              <a16:creationId xmlns:a16="http://schemas.microsoft.com/office/drawing/2014/main" id="{64D370F8-7476-4A06-7E4C-24114413E624}"/>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64</xdr:row>
      <xdr:rowOff>162763</xdr:rowOff>
    </xdr:from>
    <xdr:to>
      <xdr:col>2</xdr:col>
      <xdr:colOff>656423</xdr:colOff>
      <xdr:row>65</xdr:row>
      <xdr:rowOff>11967</xdr:rowOff>
    </xdr:to>
    <xdr:sp macro="" textlink="">
      <xdr:nvSpPr>
        <xdr:cNvPr id="376865" name="Text Box 33" hidden="1">
          <a:extLst>
            <a:ext uri="{FF2B5EF4-FFF2-40B4-BE49-F238E27FC236}">
              <a16:creationId xmlns:a16="http://schemas.microsoft.com/office/drawing/2014/main" id="{05AB9054-457F-7E36-2947-BEB253B960A2}"/>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65</xdr:row>
      <xdr:rowOff>11967</xdr:rowOff>
    </xdr:from>
    <xdr:to>
      <xdr:col>2</xdr:col>
      <xdr:colOff>656423</xdr:colOff>
      <xdr:row>65</xdr:row>
      <xdr:rowOff>188162</xdr:rowOff>
    </xdr:to>
    <xdr:sp macro="" textlink="">
      <xdr:nvSpPr>
        <xdr:cNvPr id="376864" name="Text Box 32" hidden="1">
          <a:extLst>
            <a:ext uri="{FF2B5EF4-FFF2-40B4-BE49-F238E27FC236}">
              <a16:creationId xmlns:a16="http://schemas.microsoft.com/office/drawing/2014/main" id="{25DAB710-59E7-96BE-5D93-B624EE2B0DB9}"/>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65</xdr:row>
      <xdr:rowOff>188162</xdr:rowOff>
    </xdr:from>
    <xdr:to>
      <xdr:col>2</xdr:col>
      <xdr:colOff>656423</xdr:colOff>
      <xdr:row>66</xdr:row>
      <xdr:rowOff>50067</xdr:rowOff>
    </xdr:to>
    <xdr:sp macro="" textlink="">
      <xdr:nvSpPr>
        <xdr:cNvPr id="376863" name="Text Box 31" hidden="1">
          <a:extLst>
            <a:ext uri="{FF2B5EF4-FFF2-40B4-BE49-F238E27FC236}">
              <a16:creationId xmlns:a16="http://schemas.microsoft.com/office/drawing/2014/main" id="{2E4E2617-DB92-7E4C-4B21-FA5330FAA006}"/>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66</xdr:row>
      <xdr:rowOff>50067</xdr:rowOff>
    </xdr:from>
    <xdr:to>
      <xdr:col>2</xdr:col>
      <xdr:colOff>656423</xdr:colOff>
      <xdr:row>66</xdr:row>
      <xdr:rowOff>226263</xdr:rowOff>
    </xdr:to>
    <xdr:sp macro="" textlink="">
      <xdr:nvSpPr>
        <xdr:cNvPr id="376862" name="Text Box 30" hidden="1">
          <a:extLst>
            <a:ext uri="{FF2B5EF4-FFF2-40B4-BE49-F238E27FC236}">
              <a16:creationId xmlns:a16="http://schemas.microsoft.com/office/drawing/2014/main" id="{D65EC217-9F7B-5B33-2424-4C99CB54C578}"/>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66</xdr:row>
      <xdr:rowOff>245313</xdr:rowOff>
    </xdr:from>
    <xdr:to>
      <xdr:col>2</xdr:col>
      <xdr:colOff>656423</xdr:colOff>
      <xdr:row>67</xdr:row>
      <xdr:rowOff>184046</xdr:rowOff>
    </xdr:to>
    <xdr:sp macro="" textlink="">
      <xdr:nvSpPr>
        <xdr:cNvPr id="376861" name="Text Box 29" hidden="1">
          <a:extLst>
            <a:ext uri="{FF2B5EF4-FFF2-40B4-BE49-F238E27FC236}">
              <a16:creationId xmlns:a16="http://schemas.microsoft.com/office/drawing/2014/main" id="{38FC253F-B4E6-7DB0-A120-5049230B97A4}"/>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1879112</xdr:colOff>
      <xdr:row>67</xdr:row>
      <xdr:rowOff>104671</xdr:rowOff>
    </xdr:from>
    <xdr:to>
      <xdr:col>2</xdr:col>
      <xdr:colOff>770723</xdr:colOff>
      <xdr:row>67</xdr:row>
      <xdr:rowOff>104671</xdr:rowOff>
    </xdr:to>
    <xdr:sp macro="" textlink="">
      <xdr:nvSpPr>
        <xdr:cNvPr id="376874" name="Text Box 42" hidden="1">
          <a:extLst>
            <a:ext uri="{FF2B5EF4-FFF2-40B4-BE49-F238E27FC236}">
              <a16:creationId xmlns:a16="http://schemas.microsoft.com/office/drawing/2014/main" id="{5A0CA82E-ED17-F119-D2A2-FECBF1369F8B}"/>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63</xdr:row>
      <xdr:rowOff>238614</xdr:rowOff>
    </xdr:from>
    <xdr:to>
      <xdr:col>2</xdr:col>
      <xdr:colOff>656423</xdr:colOff>
      <xdr:row>64</xdr:row>
      <xdr:rowOff>162763</xdr:rowOff>
    </xdr:to>
    <xdr:sp macro="" textlink="">
      <xdr:nvSpPr>
        <xdr:cNvPr id="376873" name="Text Box 41" hidden="1">
          <a:extLst>
            <a:ext uri="{FF2B5EF4-FFF2-40B4-BE49-F238E27FC236}">
              <a16:creationId xmlns:a16="http://schemas.microsoft.com/office/drawing/2014/main" id="{0D98C27B-2B30-5C49-4F06-7168B370995F}"/>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64</xdr:row>
      <xdr:rowOff>162763</xdr:rowOff>
    </xdr:from>
    <xdr:to>
      <xdr:col>2</xdr:col>
      <xdr:colOff>656423</xdr:colOff>
      <xdr:row>65</xdr:row>
      <xdr:rowOff>11967</xdr:rowOff>
    </xdr:to>
    <xdr:sp macro="" textlink="">
      <xdr:nvSpPr>
        <xdr:cNvPr id="376872" name="Text Box 40" hidden="1">
          <a:extLst>
            <a:ext uri="{FF2B5EF4-FFF2-40B4-BE49-F238E27FC236}">
              <a16:creationId xmlns:a16="http://schemas.microsoft.com/office/drawing/2014/main" id="{95B62CE9-0174-35AF-396B-BC44193E99D9}"/>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65</xdr:row>
      <xdr:rowOff>11967</xdr:rowOff>
    </xdr:from>
    <xdr:to>
      <xdr:col>2</xdr:col>
      <xdr:colOff>656423</xdr:colOff>
      <xdr:row>65</xdr:row>
      <xdr:rowOff>188162</xdr:rowOff>
    </xdr:to>
    <xdr:sp macro="" textlink="">
      <xdr:nvSpPr>
        <xdr:cNvPr id="376871" name="Text Box 39" hidden="1">
          <a:extLst>
            <a:ext uri="{FF2B5EF4-FFF2-40B4-BE49-F238E27FC236}">
              <a16:creationId xmlns:a16="http://schemas.microsoft.com/office/drawing/2014/main" id="{E076671A-8D57-642C-2997-55E729F4337E}"/>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65</xdr:row>
      <xdr:rowOff>188162</xdr:rowOff>
    </xdr:from>
    <xdr:to>
      <xdr:col>2</xdr:col>
      <xdr:colOff>656423</xdr:colOff>
      <xdr:row>66</xdr:row>
      <xdr:rowOff>50067</xdr:rowOff>
    </xdr:to>
    <xdr:sp macro="" textlink="">
      <xdr:nvSpPr>
        <xdr:cNvPr id="376870" name="Text Box 38" hidden="1">
          <a:extLst>
            <a:ext uri="{FF2B5EF4-FFF2-40B4-BE49-F238E27FC236}">
              <a16:creationId xmlns:a16="http://schemas.microsoft.com/office/drawing/2014/main" id="{08F5D72C-6282-8C67-DA0F-CF3F549165EC}"/>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66</xdr:row>
      <xdr:rowOff>50067</xdr:rowOff>
    </xdr:from>
    <xdr:to>
      <xdr:col>2</xdr:col>
      <xdr:colOff>656423</xdr:colOff>
      <xdr:row>66</xdr:row>
      <xdr:rowOff>226263</xdr:rowOff>
    </xdr:to>
    <xdr:sp macro="" textlink="">
      <xdr:nvSpPr>
        <xdr:cNvPr id="376869" name="Text Box 37" hidden="1">
          <a:extLst>
            <a:ext uri="{FF2B5EF4-FFF2-40B4-BE49-F238E27FC236}">
              <a16:creationId xmlns:a16="http://schemas.microsoft.com/office/drawing/2014/main" id="{DDA41B91-9DCB-5C45-10B3-FBB64514850A}"/>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66</xdr:row>
      <xdr:rowOff>245313</xdr:rowOff>
    </xdr:from>
    <xdr:to>
      <xdr:col>2</xdr:col>
      <xdr:colOff>656423</xdr:colOff>
      <xdr:row>67</xdr:row>
      <xdr:rowOff>184046</xdr:rowOff>
    </xdr:to>
    <xdr:sp macro="" textlink="">
      <xdr:nvSpPr>
        <xdr:cNvPr id="376868" name="Text Box 36" hidden="1">
          <a:extLst>
            <a:ext uri="{FF2B5EF4-FFF2-40B4-BE49-F238E27FC236}">
              <a16:creationId xmlns:a16="http://schemas.microsoft.com/office/drawing/2014/main" id="{3E034B40-D236-5C2A-61D6-831BAAE76517}"/>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1879112</xdr:colOff>
      <xdr:row>67</xdr:row>
      <xdr:rowOff>104671</xdr:rowOff>
    </xdr:from>
    <xdr:to>
      <xdr:col>2</xdr:col>
      <xdr:colOff>770723</xdr:colOff>
      <xdr:row>67</xdr:row>
      <xdr:rowOff>104671</xdr:rowOff>
    </xdr:to>
    <xdr:sp macro="" textlink="">
      <xdr:nvSpPr>
        <xdr:cNvPr id="376888" name="Text Box 56" hidden="1">
          <a:extLst>
            <a:ext uri="{FF2B5EF4-FFF2-40B4-BE49-F238E27FC236}">
              <a16:creationId xmlns:a16="http://schemas.microsoft.com/office/drawing/2014/main" id="{3D51B448-A54F-8BA7-C1FE-B002557429D6}"/>
            </a:ext>
          </a:extLst>
        </xdr:cNvPr>
        <xdr:cNvSpPr txBox="1">
          <a:spLocks noChangeArrowheads="1"/>
        </xdr:cNvSpPr>
      </xdr:nvSpPr>
      <xdr:spPr bwMode="auto">
        <a:xfrm>
          <a:off x="2724150" y="132588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63</xdr:row>
      <xdr:rowOff>238614</xdr:rowOff>
    </xdr:from>
    <xdr:to>
      <xdr:col>2</xdr:col>
      <xdr:colOff>656423</xdr:colOff>
      <xdr:row>64</xdr:row>
      <xdr:rowOff>162763</xdr:rowOff>
    </xdr:to>
    <xdr:sp macro="" textlink="">
      <xdr:nvSpPr>
        <xdr:cNvPr id="376887" name="Text Box 55" hidden="1">
          <a:extLst>
            <a:ext uri="{FF2B5EF4-FFF2-40B4-BE49-F238E27FC236}">
              <a16:creationId xmlns:a16="http://schemas.microsoft.com/office/drawing/2014/main" id="{E4AADD02-F36B-AFFB-FD1A-928CEBD3BED5}"/>
            </a:ext>
          </a:extLst>
        </xdr:cNvPr>
        <xdr:cNvSpPr txBox="1">
          <a:spLocks noChangeArrowheads="1"/>
        </xdr:cNvSpPr>
      </xdr:nvSpPr>
      <xdr:spPr bwMode="auto">
        <a:xfrm>
          <a:off x="2705100" y="120332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64</xdr:row>
      <xdr:rowOff>162763</xdr:rowOff>
    </xdr:from>
    <xdr:to>
      <xdr:col>2</xdr:col>
      <xdr:colOff>656423</xdr:colOff>
      <xdr:row>65</xdr:row>
      <xdr:rowOff>11967</xdr:rowOff>
    </xdr:to>
    <xdr:sp macro="" textlink="">
      <xdr:nvSpPr>
        <xdr:cNvPr id="376886" name="Text Box 54" hidden="1">
          <a:extLst>
            <a:ext uri="{FF2B5EF4-FFF2-40B4-BE49-F238E27FC236}">
              <a16:creationId xmlns:a16="http://schemas.microsoft.com/office/drawing/2014/main" id="{F3EBC67A-D9C2-D4CD-FF7D-3BF682CA48A1}"/>
            </a:ext>
          </a:extLst>
        </xdr:cNvPr>
        <xdr:cNvSpPr txBox="1">
          <a:spLocks noChangeArrowheads="1"/>
        </xdr:cNvSpPr>
      </xdr:nvSpPr>
      <xdr:spPr bwMode="auto">
        <a:xfrm>
          <a:off x="2705100" y="123063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65</xdr:row>
      <xdr:rowOff>11967</xdr:rowOff>
    </xdr:from>
    <xdr:to>
      <xdr:col>2</xdr:col>
      <xdr:colOff>656423</xdr:colOff>
      <xdr:row>65</xdr:row>
      <xdr:rowOff>188162</xdr:rowOff>
    </xdr:to>
    <xdr:sp macro="" textlink="">
      <xdr:nvSpPr>
        <xdr:cNvPr id="376885" name="Text Box 53" hidden="1">
          <a:extLst>
            <a:ext uri="{FF2B5EF4-FFF2-40B4-BE49-F238E27FC236}">
              <a16:creationId xmlns:a16="http://schemas.microsoft.com/office/drawing/2014/main" id="{B0A25D47-41E0-8ABF-5B0A-4A88790DE078}"/>
            </a:ext>
          </a:extLst>
        </xdr:cNvPr>
        <xdr:cNvSpPr txBox="1">
          <a:spLocks noChangeArrowheads="1"/>
        </xdr:cNvSpPr>
      </xdr:nvSpPr>
      <xdr:spPr bwMode="auto">
        <a:xfrm>
          <a:off x="2705100" y="124968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65</xdr:row>
      <xdr:rowOff>188162</xdr:rowOff>
    </xdr:from>
    <xdr:to>
      <xdr:col>2</xdr:col>
      <xdr:colOff>656423</xdr:colOff>
      <xdr:row>66</xdr:row>
      <xdr:rowOff>50067</xdr:rowOff>
    </xdr:to>
    <xdr:sp macro="" textlink="">
      <xdr:nvSpPr>
        <xdr:cNvPr id="376884" name="Text Box 52" hidden="1">
          <a:extLst>
            <a:ext uri="{FF2B5EF4-FFF2-40B4-BE49-F238E27FC236}">
              <a16:creationId xmlns:a16="http://schemas.microsoft.com/office/drawing/2014/main" id="{81F83FC7-D25F-1A2A-7AA1-F83B230287AB}"/>
            </a:ext>
          </a:extLst>
        </xdr:cNvPr>
        <xdr:cNvSpPr txBox="1">
          <a:spLocks noChangeArrowheads="1"/>
        </xdr:cNvSpPr>
      </xdr:nvSpPr>
      <xdr:spPr bwMode="auto">
        <a:xfrm>
          <a:off x="2705100" y="126746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66</xdr:row>
      <xdr:rowOff>50067</xdr:rowOff>
    </xdr:from>
    <xdr:to>
      <xdr:col>2</xdr:col>
      <xdr:colOff>656423</xdr:colOff>
      <xdr:row>66</xdr:row>
      <xdr:rowOff>226263</xdr:rowOff>
    </xdr:to>
    <xdr:sp macro="" textlink="">
      <xdr:nvSpPr>
        <xdr:cNvPr id="376883" name="Text Box 51" hidden="1">
          <a:extLst>
            <a:ext uri="{FF2B5EF4-FFF2-40B4-BE49-F238E27FC236}">
              <a16:creationId xmlns:a16="http://schemas.microsoft.com/office/drawing/2014/main" id="{7F2C1498-DB15-585A-605E-B7C8EB469252}"/>
            </a:ext>
          </a:extLst>
        </xdr:cNvPr>
        <xdr:cNvSpPr txBox="1">
          <a:spLocks noChangeArrowheads="1"/>
        </xdr:cNvSpPr>
      </xdr:nvSpPr>
      <xdr:spPr bwMode="auto">
        <a:xfrm>
          <a:off x="2705100" y="128651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66</xdr:row>
      <xdr:rowOff>245313</xdr:rowOff>
    </xdr:from>
    <xdr:to>
      <xdr:col>2</xdr:col>
      <xdr:colOff>656423</xdr:colOff>
      <xdr:row>67</xdr:row>
      <xdr:rowOff>184046</xdr:rowOff>
    </xdr:to>
    <xdr:sp macro="" textlink="">
      <xdr:nvSpPr>
        <xdr:cNvPr id="376882" name="Text Box 50" hidden="1">
          <a:extLst>
            <a:ext uri="{FF2B5EF4-FFF2-40B4-BE49-F238E27FC236}">
              <a16:creationId xmlns:a16="http://schemas.microsoft.com/office/drawing/2014/main" id="{9D1BF5F4-94AA-D5AC-3623-44B5AE2E2F9F}"/>
            </a:ext>
          </a:extLst>
        </xdr:cNvPr>
        <xdr:cNvSpPr txBox="1">
          <a:spLocks noChangeArrowheads="1"/>
        </xdr:cNvSpPr>
      </xdr:nvSpPr>
      <xdr:spPr bwMode="auto">
        <a:xfrm>
          <a:off x="2705100" y="130619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1879112</xdr:colOff>
      <xdr:row>67</xdr:row>
      <xdr:rowOff>104671</xdr:rowOff>
    </xdr:from>
    <xdr:to>
      <xdr:col>2</xdr:col>
      <xdr:colOff>770723</xdr:colOff>
      <xdr:row>67</xdr:row>
      <xdr:rowOff>104671</xdr:rowOff>
    </xdr:to>
    <xdr:sp macro="" textlink="">
      <xdr:nvSpPr>
        <xdr:cNvPr id="376881" name="Text Box 49" hidden="1">
          <a:extLst>
            <a:ext uri="{FF2B5EF4-FFF2-40B4-BE49-F238E27FC236}">
              <a16:creationId xmlns:a16="http://schemas.microsoft.com/office/drawing/2014/main" id="{9AEA8B3F-E94B-A7B7-FF73-596515C3A283}"/>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63</xdr:row>
      <xdr:rowOff>238614</xdr:rowOff>
    </xdr:from>
    <xdr:to>
      <xdr:col>2</xdr:col>
      <xdr:colOff>656423</xdr:colOff>
      <xdr:row>64</xdr:row>
      <xdr:rowOff>162763</xdr:rowOff>
    </xdr:to>
    <xdr:sp macro="" textlink="">
      <xdr:nvSpPr>
        <xdr:cNvPr id="376880" name="Text Box 48" hidden="1">
          <a:extLst>
            <a:ext uri="{FF2B5EF4-FFF2-40B4-BE49-F238E27FC236}">
              <a16:creationId xmlns:a16="http://schemas.microsoft.com/office/drawing/2014/main" id="{30C6CC86-BDC7-4844-680C-7740E452D6FC}"/>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64</xdr:row>
      <xdr:rowOff>162763</xdr:rowOff>
    </xdr:from>
    <xdr:to>
      <xdr:col>2</xdr:col>
      <xdr:colOff>656423</xdr:colOff>
      <xdr:row>65</xdr:row>
      <xdr:rowOff>11967</xdr:rowOff>
    </xdr:to>
    <xdr:sp macro="" textlink="">
      <xdr:nvSpPr>
        <xdr:cNvPr id="376879" name="Text Box 47" hidden="1">
          <a:extLst>
            <a:ext uri="{FF2B5EF4-FFF2-40B4-BE49-F238E27FC236}">
              <a16:creationId xmlns:a16="http://schemas.microsoft.com/office/drawing/2014/main" id="{ACF37DB3-67FA-705E-2B9D-EBD007CB81AB}"/>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65</xdr:row>
      <xdr:rowOff>11967</xdr:rowOff>
    </xdr:from>
    <xdr:to>
      <xdr:col>2</xdr:col>
      <xdr:colOff>656423</xdr:colOff>
      <xdr:row>65</xdr:row>
      <xdr:rowOff>188162</xdr:rowOff>
    </xdr:to>
    <xdr:sp macro="" textlink="">
      <xdr:nvSpPr>
        <xdr:cNvPr id="376878" name="Text Box 46" hidden="1">
          <a:extLst>
            <a:ext uri="{FF2B5EF4-FFF2-40B4-BE49-F238E27FC236}">
              <a16:creationId xmlns:a16="http://schemas.microsoft.com/office/drawing/2014/main" id="{94C7D480-AB4D-F6F5-F7B5-3959163F2714}"/>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65</xdr:row>
      <xdr:rowOff>188162</xdr:rowOff>
    </xdr:from>
    <xdr:to>
      <xdr:col>2</xdr:col>
      <xdr:colOff>656423</xdr:colOff>
      <xdr:row>66</xdr:row>
      <xdr:rowOff>50067</xdr:rowOff>
    </xdr:to>
    <xdr:sp macro="" textlink="">
      <xdr:nvSpPr>
        <xdr:cNvPr id="376877" name="Text Box 45" hidden="1">
          <a:extLst>
            <a:ext uri="{FF2B5EF4-FFF2-40B4-BE49-F238E27FC236}">
              <a16:creationId xmlns:a16="http://schemas.microsoft.com/office/drawing/2014/main" id="{FEBBDE65-7A50-90ED-85B5-5C745207361E}"/>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66</xdr:row>
      <xdr:rowOff>50067</xdr:rowOff>
    </xdr:from>
    <xdr:to>
      <xdr:col>2</xdr:col>
      <xdr:colOff>656423</xdr:colOff>
      <xdr:row>66</xdr:row>
      <xdr:rowOff>226263</xdr:rowOff>
    </xdr:to>
    <xdr:sp macro="" textlink="">
      <xdr:nvSpPr>
        <xdr:cNvPr id="376876" name="Text Box 44" hidden="1">
          <a:extLst>
            <a:ext uri="{FF2B5EF4-FFF2-40B4-BE49-F238E27FC236}">
              <a16:creationId xmlns:a16="http://schemas.microsoft.com/office/drawing/2014/main" id="{FF9E9D17-C446-70D6-2872-626BDD053F6E}"/>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66</xdr:row>
      <xdr:rowOff>245313</xdr:rowOff>
    </xdr:from>
    <xdr:to>
      <xdr:col>2</xdr:col>
      <xdr:colOff>656423</xdr:colOff>
      <xdr:row>67</xdr:row>
      <xdr:rowOff>184046</xdr:rowOff>
    </xdr:to>
    <xdr:sp macro="" textlink="">
      <xdr:nvSpPr>
        <xdr:cNvPr id="376875" name="Text Box 43" hidden="1">
          <a:extLst>
            <a:ext uri="{FF2B5EF4-FFF2-40B4-BE49-F238E27FC236}">
              <a16:creationId xmlns:a16="http://schemas.microsoft.com/office/drawing/2014/main" id="{29ABD795-6EFB-6056-4867-0201F7BBE608}"/>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1879112</xdr:colOff>
      <xdr:row>67</xdr:row>
      <xdr:rowOff>104671</xdr:rowOff>
    </xdr:from>
    <xdr:to>
      <xdr:col>2</xdr:col>
      <xdr:colOff>770723</xdr:colOff>
      <xdr:row>67</xdr:row>
      <xdr:rowOff>104671</xdr:rowOff>
    </xdr:to>
    <xdr:sp macro="" textlink="">
      <xdr:nvSpPr>
        <xdr:cNvPr id="376895" name="Text Box 63" hidden="1">
          <a:extLst>
            <a:ext uri="{FF2B5EF4-FFF2-40B4-BE49-F238E27FC236}">
              <a16:creationId xmlns:a16="http://schemas.microsoft.com/office/drawing/2014/main" id="{7E73B1EA-F741-6C48-58D7-436BCD3E3706}"/>
            </a:ext>
          </a:extLst>
        </xdr:cNvPr>
        <xdr:cNvSpPr txBox="1">
          <a:spLocks noChangeArrowheads="1"/>
        </xdr:cNvSpPr>
      </xdr:nvSpPr>
      <xdr:spPr bwMode="auto">
        <a:xfrm>
          <a:off x="2724150" y="132588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63</xdr:row>
      <xdr:rowOff>238614</xdr:rowOff>
    </xdr:from>
    <xdr:to>
      <xdr:col>2</xdr:col>
      <xdr:colOff>656423</xdr:colOff>
      <xdr:row>64</xdr:row>
      <xdr:rowOff>162763</xdr:rowOff>
    </xdr:to>
    <xdr:sp macro="" textlink="">
      <xdr:nvSpPr>
        <xdr:cNvPr id="376894" name="Text Box 62" hidden="1">
          <a:extLst>
            <a:ext uri="{FF2B5EF4-FFF2-40B4-BE49-F238E27FC236}">
              <a16:creationId xmlns:a16="http://schemas.microsoft.com/office/drawing/2014/main" id="{CA4E68AE-1CB7-0F93-465E-42575A464E81}"/>
            </a:ext>
          </a:extLst>
        </xdr:cNvPr>
        <xdr:cNvSpPr txBox="1">
          <a:spLocks noChangeArrowheads="1"/>
        </xdr:cNvSpPr>
      </xdr:nvSpPr>
      <xdr:spPr bwMode="auto">
        <a:xfrm>
          <a:off x="2705100" y="120332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64</xdr:row>
      <xdr:rowOff>162763</xdr:rowOff>
    </xdr:from>
    <xdr:to>
      <xdr:col>2</xdr:col>
      <xdr:colOff>656423</xdr:colOff>
      <xdr:row>65</xdr:row>
      <xdr:rowOff>11967</xdr:rowOff>
    </xdr:to>
    <xdr:sp macro="" textlink="">
      <xdr:nvSpPr>
        <xdr:cNvPr id="376893" name="Text Box 61" hidden="1">
          <a:extLst>
            <a:ext uri="{FF2B5EF4-FFF2-40B4-BE49-F238E27FC236}">
              <a16:creationId xmlns:a16="http://schemas.microsoft.com/office/drawing/2014/main" id="{8EE90F4A-FEDB-FF06-55FC-C4EDFEB12B61}"/>
            </a:ext>
          </a:extLst>
        </xdr:cNvPr>
        <xdr:cNvSpPr txBox="1">
          <a:spLocks noChangeArrowheads="1"/>
        </xdr:cNvSpPr>
      </xdr:nvSpPr>
      <xdr:spPr bwMode="auto">
        <a:xfrm>
          <a:off x="2705100" y="123063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65</xdr:row>
      <xdr:rowOff>11967</xdr:rowOff>
    </xdr:from>
    <xdr:to>
      <xdr:col>2</xdr:col>
      <xdr:colOff>656423</xdr:colOff>
      <xdr:row>65</xdr:row>
      <xdr:rowOff>188162</xdr:rowOff>
    </xdr:to>
    <xdr:sp macro="" textlink="">
      <xdr:nvSpPr>
        <xdr:cNvPr id="376892" name="Text Box 60" hidden="1">
          <a:extLst>
            <a:ext uri="{FF2B5EF4-FFF2-40B4-BE49-F238E27FC236}">
              <a16:creationId xmlns:a16="http://schemas.microsoft.com/office/drawing/2014/main" id="{502A3F36-8F8E-8694-5AD6-EF6F6FE9F18A}"/>
            </a:ext>
          </a:extLst>
        </xdr:cNvPr>
        <xdr:cNvSpPr txBox="1">
          <a:spLocks noChangeArrowheads="1"/>
        </xdr:cNvSpPr>
      </xdr:nvSpPr>
      <xdr:spPr bwMode="auto">
        <a:xfrm>
          <a:off x="2705100" y="124968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65</xdr:row>
      <xdr:rowOff>188162</xdr:rowOff>
    </xdr:from>
    <xdr:to>
      <xdr:col>2</xdr:col>
      <xdr:colOff>656423</xdr:colOff>
      <xdr:row>66</xdr:row>
      <xdr:rowOff>50067</xdr:rowOff>
    </xdr:to>
    <xdr:sp macro="" textlink="">
      <xdr:nvSpPr>
        <xdr:cNvPr id="376891" name="Text Box 59" hidden="1">
          <a:extLst>
            <a:ext uri="{FF2B5EF4-FFF2-40B4-BE49-F238E27FC236}">
              <a16:creationId xmlns:a16="http://schemas.microsoft.com/office/drawing/2014/main" id="{C5F9D72E-7463-1E04-29DF-1813BEC33914}"/>
            </a:ext>
          </a:extLst>
        </xdr:cNvPr>
        <xdr:cNvSpPr txBox="1">
          <a:spLocks noChangeArrowheads="1"/>
        </xdr:cNvSpPr>
      </xdr:nvSpPr>
      <xdr:spPr bwMode="auto">
        <a:xfrm>
          <a:off x="2705100" y="126746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66</xdr:row>
      <xdr:rowOff>50067</xdr:rowOff>
    </xdr:from>
    <xdr:to>
      <xdr:col>2</xdr:col>
      <xdr:colOff>656423</xdr:colOff>
      <xdr:row>66</xdr:row>
      <xdr:rowOff>226263</xdr:rowOff>
    </xdr:to>
    <xdr:sp macro="" textlink="">
      <xdr:nvSpPr>
        <xdr:cNvPr id="376890" name="Text Box 58" hidden="1">
          <a:extLst>
            <a:ext uri="{FF2B5EF4-FFF2-40B4-BE49-F238E27FC236}">
              <a16:creationId xmlns:a16="http://schemas.microsoft.com/office/drawing/2014/main" id="{09F02893-5B60-9106-987E-21829D04EE4A}"/>
            </a:ext>
          </a:extLst>
        </xdr:cNvPr>
        <xdr:cNvSpPr txBox="1">
          <a:spLocks noChangeArrowheads="1"/>
        </xdr:cNvSpPr>
      </xdr:nvSpPr>
      <xdr:spPr bwMode="auto">
        <a:xfrm>
          <a:off x="2705100" y="128651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66</xdr:row>
      <xdr:rowOff>245313</xdr:rowOff>
    </xdr:from>
    <xdr:to>
      <xdr:col>2</xdr:col>
      <xdr:colOff>656423</xdr:colOff>
      <xdr:row>67</xdr:row>
      <xdr:rowOff>184046</xdr:rowOff>
    </xdr:to>
    <xdr:sp macro="" textlink="">
      <xdr:nvSpPr>
        <xdr:cNvPr id="376889" name="Text Box 57" hidden="1">
          <a:extLst>
            <a:ext uri="{FF2B5EF4-FFF2-40B4-BE49-F238E27FC236}">
              <a16:creationId xmlns:a16="http://schemas.microsoft.com/office/drawing/2014/main" id="{06B47D6A-4284-CB47-A12E-75E5E11936A2}"/>
            </a:ext>
          </a:extLst>
        </xdr:cNvPr>
        <xdr:cNvSpPr txBox="1">
          <a:spLocks noChangeArrowheads="1"/>
        </xdr:cNvSpPr>
      </xdr:nvSpPr>
      <xdr:spPr bwMode="auto">
        <a:xfrm>
          <a:off x="2705100" y="130619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1879112</xdr:colOff>
      <xdr:row>67</xdr:row>
      <xdr:rowOff>104671</xdr:rowOff>
    </xdr:from>
    <xdr:to>
      <xdr:col>2</xdr:col>
      <xdr:colOff>770723</xdr:colOff>
      <xdr:row>67</xdr:row>
      <xdr:rowOff>104671</xdr:rowOff>
    </xdr:to>
    <xdr:sp macro="" textlink="">
      <xdr:nvSpPr>
        <xdr:cNvPr id="376902" name="Text Box 70" hidden="1">
          <a:extLst>
            <a:ext uri="{FF2B5EF4-FFF2-40B4-BE49-F238E27FC236}">
              <a16:creationId xmlns:a16="http://schemas.microsoft.com/office/drawing/2014/main" id="{A5FDD895-DB3A-F39B-3B37-5C380BBE8D37}"/>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63</xdr:row>
      <xdr:rowOff>238614</xdr:rowOff>
    </xdr:from>
    <xdr:to>
      <xdr:col>2</xdr:col>
      <xdr:colOff>656423</xdr:colOff>
      <xdr:row>64</xdr:row>
      <xdr:rowOff>162763</xdr:rowOff>
    </xdr:to>
    <xdr:sp macro="" textlink="">
      <xdr:nvSpPr>
        <xdr:cNvPr id="376901" name="Text Box 69" hidden="1">
          <a:extLst>
            <a:ext uri="{FF2B5EF4-FFF2-40B4-BE49-F238E27FC236}">
              <a16:creationId xmlns:a16="http://schemas.microsoft.com/office/drawing/2014/main" id="{7A21E931-DC5C-E1B1-D7E4-E09E663890CC}"/>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64</xdr:row>
      <xdr:rowOff>162763</xdr:rowOff>
    </xdr:from>
    <xdr:to>
      <xdr:col>2</xdr:col>
      <xdr:colOff>656423</xdr:colOff>
      <xdr:row>65</xdr:row>
      <xdr:rowOff>11967</xdr:rowOff>
    </xdr:to>
    <xdr:sp macro="" textlink="">
      <xdr:nvSpPr>
        <xdr:cNvPr id="376900" name="Text Box 68" hidden="1">
          <a:extLst>
            <a:ext uri="{FF2B5EF4-FFF2-40B4-BE49-F238E27FC236}">
              <a16:creationId xmlns:a16="http://schemas.microsoft.com/office/drawing/2014/main" id="{7367417A-9A8F-B79E-666C-EFE581A6C1C8}"/>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65</xdr:row>
      <xdr:rowOff>11967</xdr:rowOff>
    </xdr:from>
    <xdr:to>
      <xdr:col>2</xdr:col>
      <xdr:colOff>656423</xdr:colOff>
      <xdr:row>65</xdr:row>
      <xdr:rowOff>188162</xdr:rowOff>
    </xdr:to>
    <xdr:sp macro="" textlink="">
      <xdr:nvSpPr>
        <xdr:cNvPr id="376899" name="Text Box 67" hidden="1">
          <a:extLst>
            <a:ext uri="{FF2B5EF4-FFF2-40B4-BE49-F238E27FC236}">
              <a16:creationId xmlns:a16="http://schemas.microsoft.com/office/drawing/2014/main" id="{FDE2F8D0-4130-0BBB-9E03-42587C9E8EF4}"/>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65</xdr:row>
      <xdr:rowOff>188162</xdr:rowOff>
    </xdr:from>
    <xdr:to>
      <xdr:col>2</xdr:col>
      <xdr:colOff>656423</xdr:colOff>
      <xdr:row>66</xdr:row>
      <xdr:rowOff>50067</xdr:rowOff>
    </xdr:to>
    <xdr:sp macro="" textlink="">
      <xdr:nvSpPr>
        <xdr:cNvPr id="376898" name="Text Box 66" hidden="1">
          <a:extLst>
            <a:ext uri="{FF2B5EF4-FFF2-40B4-BE49-F238E27FC236}">
              <a16:creationId xmlns:a16="http://schemas.microsoft.com/office/drawing/2014/main" id="{25936F9F-4D29-BD4A-A1B8-4342B3ABCA73}"/>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66</xdr:row>
      <xdr:rowOff>50067</xdr:rowOff>
    </xdr:from>
    <xdr:to>
      <xdr:col>2</xdr:col>
      <xdr:colOff>656423</xdr:colOff>
      <xdr:row>66</xdr:row>
      <xdr:rowOff>226263</xdr:rowOff>
    </xdr:to>
    <xdr:sp macro="" textlink="">
      <xdr:nvSpPr>
        <xdr:cNvPr id="376897" name="Text Box 65" hidden="1">
          <a:extLst>
            <a:ext uri="{FF2B5EF4-FFF2-40B4-BE49-F238E27FC236}">
              <a16:creationId xmlns:a16="http://schemas.microsoft.com/office/drawing/2014/main" id="{5A8A868D-8668-0B45-6808-18815D0ABC5F}"/>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66</xdr:row>
      <xdr:rowOff>245313</xdr:rowOff>
    </xdr:from>
    <xdr:to>
      <xdr:col>2</xdr:col>
      <xdr:colOff>656423</xdr:colOff>
      <xdr:row>67</xdr:row>
      <xdr:rowOff>184046</xdr:rowOff>
    </xdr:to>
    <xdr:sp macro="" textlink="">
      <xdr:nvSpPr>
        <xdr:cNvPr id="376896" name="Text Box 64" hidden="1">
          <a:extLst>
            <a:ext uri="{FF2B5EF4-FFF2-40B4-BE49-F238E27FC236}">
              <a16:creationId xmlns:a16="http://schemas.microsoft.com/office/drawing/2014/main" id="{E9A6EF0C-0C87-5C2F-BA98-50BB23E7FB77}"/>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1879112</xdr:colOff>
      <xdr:row>68</xdr:row>
      <xdr:rowOff>163356</xdr:rowOff>
    </xdr:from>
    <xdr:to>
      <xdr:col>2</xdr:col>
      <xdr:colOff>770723</xdr:colOff>
      <xdr:row>68</xdr:row>
      <xdr:rowOff>163356</xdr:rowOff>
    </xdr:to>
    <xdr:sp macro="" textlink="">
      <xdr:nvSpPr>
        <xdr:cNvPr id="376909" name="Text Box 77" hidden="1">
          <a:extLst>
            <a:ext uri="{FF2B5EF4-FFF2-40B4-BE49-F238E27FC236}">
              <a16:creationId xmlns:a16="http://schemas.microsoft.com/office/drawing/2014/main" id="{459B16E4-67F5-7B78-2B05-607381E4279C}"/>
            </a:ext>
          </a:extLst>
        </xdr:cNvPr>
        <xdr:cNvSpPr txBox="1">
          <a:spLocks noChangeArrowheads="1"/>
        </xdr:cNvSpPr>
      </xdr:nvSpPr>
      <xdr:spPr bwMode="auto">
        <a:xfrm>
          <a:off x="2724150" y="136271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65</xdr:row>
      <xdr:rowOff>201456</xdr:rowOff>
    </xdr:from>
    <xdr:to>
      <xdr:col>2</xdr:col>
      <xdr:colOff>656423</xdr:colOff>
      <xdr:row>66</xdr:row>
      <xdr:rowOff>182406</xdr:rowOff>
    </xdr:to>
    <xdr:sp macro="" textlink="">
      <xdr:nvSpPr>
        <xdr:cNvPr id="376908" name="Text Box 76" hidden="1">
          <a:extLst>
            <a:ext uri="{FF2B5EF4-FFF2-40B4-BE49-F238E27FC236}">
              <a16:creationId xmlns:a16="http://schemas.microsoft.com/office/drawing/2014/main" id="{4C65BBA8-01CE-DB28-B116-1E791DC52FA4}"/>
            </a:ext>
          </a:extLst>
        </xdr:cNvPr>
        <xdr:cNvSpPr txBox="1">
          <a:spLocks noChangeArrowheads="1"/>
        </xdr:cNvSpPr>
      </xdr:nvSpPr>
      <xdr:spPr bwMode="auto">
        <a:xfrm>
          <a:off x="2705100" y="12674600"/>
          <a:ext cx="1320800" cy="31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66</xdr:row>
      <xdr:rowOff>145911</xdr:rowOff>
    </xdr:from>
    <xdr:to>
      <xdr:col>2</xdr:col>
      <xdr:colOff>656423</xdr:colOff>
      <xdr:row>67</xdr:row>
      <xdr:rowOff>489</xdr:rowOff>
    </xdr:to>
    <xdr:sp macro="" textlink="">
      <xdr:nvSpPr>
        <xdr:cNvPr id="376907" name="Text Box 75" hidden="1">
          <a:extLst>
            <a:ext uri="{FF2B5EF4-FFF2-40B4-BE49-F238E27FC236}">
              <a16:creationId xmlns:a16="http://schemas.microsoft.com/office/drawing/2014/main" id="{692E2A35-CD86-DF92-FBC2-7CB5E41E3F19}"/>
            </a:ext>
          </a:extLst>
        </xdr:cNvPr>
        <xdr:cNvSpPr txBox="1">
          <a:spLocks noChangeArrowheads="1"/>
        </xdr:cNvSpPr>
      </xdr:nvSpPr>
      <xdr:spPr bwMode="auto">
        <a:xfrm>
          <a:off x="2705100" y="1296035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67</xdr:row>
      <xdr:rowOff>489</xdr:rowOff>
    </xdr:from>
    <xdr:to>
      <xdr:col>2</xdr:col>
      <xdr:colOff>656423</xdr:colOff>
      <xdr:row>67</xdr:row>
      <xdr:rowOff>182406</xdr:rowOff>
    </xdr:to>
    <xdr:sp macro="" textlink="">
      <xdr:nvSpPr>
        <xdr:cNvPr id="376906" name="Text Box 74" hidden="1">
          <a:extLst>
            <a:ext uri="{FF2B5EF4-FFF2-40B4-BE49-F238E27FC236}">
              <a16:creationId xmlns:a16="http://schemas.microsoft.com/office/drawing/2014/main" id="{6FD3E38D-C572-86DA-EBB9-03ADA81BD2BD}"/>
            </a:ext>
          </a:extLst>
        </xdr:cNvPr>
        <xdr:cNvSpPr txBox="1">
          <a:spLocks noChangeArrowheads="1"/>
        </xdr:cNvSpPr>
      </xdr:nvSpPr>
      <xdr:spPr bwMode="auto">
        <a:xfrm>
          <a:off x="2705100" y="1313815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67</xdr:row>
      <xdr:rowOff>182406</xdr:rowOff>
    </xdr:from>
    <xdr:to>
      <xdr:col>2</xdr:col>
      <xdr:colOff>656423</xdr:colOff>
      <xdr:row>67</xdr:row>
      <xdr:rowOff>296706</xdr:rowOff>
    </xdr:to>
    <xdr:sp macro="" textlink="">
      <xdr:nvSpPr>
        <xdr:cNvPr id="376905" name="Text Box 73" hidden="1">
          <a:extLst>
            <a:ext uri="{FF2B5EF4-FFF2-40B4-BE49-F238E27FC236}">
              <a16:creationId xmlns:a16="http://schemas.microsoft.com/office/drawing/2014/main" id="{EA3B16A2-728E-C99A-8747-97D0652AD9D1}"/>
            </a:ext>
          </a:extLst>
        </xdr:cNvPr>
        <xdr:cNvSpPr txBox="1">
          <a:spLocks noChangeArrowheads="1"/>
        </xdr:cNvSpPr>
      </xdr:nvSpPr>
      <xdr:spPr bwMode="auto">
        <a:xfrm>
          <a:off x="2705100" y="13315950"/>
          <a:ext cx="132080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67</xdr:row>
      <xdr:rowOff>296706</xdr:rowOff>
    </xdr:from>
    <xdr:to>
      <xdr:col>2</xdr:col>
      <xdr:colOff>656423</xdr:colOff>
      <xdr:row>68</xdr:row>
      <xdr:rowOff>69711</xdr:rowOff>
    </xdr:to>
    <xdr:sp macro="" textlink="">
      <xdr:nvSpPr>
        <xdr:cNvPr id="376904" name="Text Box 72" hidden="1">
          <a:extLst>
            <a:ext uri="{FF2B5EF4-FFF2-40B4-BE49-F238E27FC236}">
              <a16:creationId xmlns:a16="http://schemas.microsoft.com/office/drawing/2014/main" id="{F7D89B4D-C9FF-2A20-73A1-A0C3E0ECC002}"/>
            </a:ext>
          </a:extLst>
        </xdr:cNvPr>
        <xdr:cNvSpPr txBox="1">
          <a:spLocks noChangeArrowheads="1"/>
        </xdr:cNvSpPr>
      </xdr:nvSpPr>
      <xdr:spPr bwMode="auto">
        <a:xfrm>
          <a:off x="2705100" y="13430250"/>
          <a:ext cx="132080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68</xdr:row>
      <xdr:rowOff>69711</xdr:rowOff>
    </xdr:from>
    <xdr:to>
      <xdr:col>2</xdr:col>
      <xdr:colOff>656423</xdr:colOff>
      <xdr:row>68</xdr:row>
      <xdr:rowOff>239556</xdr:rowOff>
    </xdr:to>
    <xdr:sp macro="" textlink="">
      <xdr:nvSpPr>
        <xdr:cNvPr id="376903" name="Text Box 71" hidden="1">
          <a:extLst>
            <a:ext uri="{FF2B5EF4-FFF2-40B4-BE49-F238E27FC236}">
              <a16:creationId xmlns:a16="http://schemas.microsoft.com/office/drawing/2014/main" id="{0BABDFC4-E531-913D-0C82-FA380E211B23}"/>
            </a:ext>
          </a:extLst>
        </xdr:cNvPr>
        <xdr:cNvSpPr txBox="1">
          <a:spLocks noChangeArrowheads="1"/>
        </xdr:cNvSpPr>
      </xdr:nvSpPr>
      <xdr:spPr bwMode="auto">
        <a:xfrm>
          <a:off x="2705100" y="13544550"/>
          <a:ext cx="1320800" cy="158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1879112</xdr:colOff>
      <xdr:row>68</xdr:row>
      <xdr:rowOff>163356</xdr:rowOff>
    </xdr:from>
    <xdr:to>
      <xdr:col>2</xdr:col>
      <xdr:colOff>770723</xdr:colOff>
      <xdr:row>68</xdr:row>
      <xdr:rowOff>163356</xdr:rowOff>
    </xdr:to>
    <xdr:sp macro="" textlink="">
      <xdr:nvSpPr>
        <xdr:cNvPr id="376916" name="Text Box 84" hidden="1">
          <a:extLst>
            <a:ext uri="{FF2B5EF4-FFF2-40B4-BE49-F238E27FC236}">
              <a16:creationId xmlns:a16="http://schemas.microsoft.com/office/drawing/2014/main" id="{B10A64DD-9D2E-5C46-79AC-3919C973FC02}"/>
            </a:ext>
          </a:extLst>
        </xdr:cNvPr>
        <xdr:cNvSpPr txBox="1">
          <a:spLocks noChangeArrowheads="1"/>
        </xdr:cNvSpPr>
      </xdr:nvSpPr>
      <xdr:spPr bwMode="auto">
        <a:xfrm>
          <a:off x="2724150" y="136271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65</xdr:row>
      <xdr:rowOff>201456</xdr:rowOff>
    </xdr:from>
    <xdr:to>
      <xdr:col>2</xdr:col>
      <xdr:colOff>656423</xdr:colOff>
      <xdr:row>66</xdr:row>
      <xdr:rowOff>182406</xdr:rowOff>
    </xdr:to>
    <xdr:sp macro="" textlink="">
      <xdr:nvSpPr>
        <xdr:cNvPr id="376915" name="Text Box 83" hidden="1">
          <a:extLst>
            <a:ext uri="{FF2B5EF4-FFF2-40B4-BE49-F238E27FC236}">
              <a16:creationId xmlns:a16="http://schemas.microsoft.com/office/drawing/2014/main" id="{388F033F-569F-ECFA-EB5C-57EF64794363}"/>
            </a:ext>
          </a:extLst>
        </xdr:cNvPr>
        <xdr:cNvSpPr txBox="1">
          <a:spLocks noChangeArrowheads="1"/>
        </xdr:cNvSpPr>
      </xdr:nvSpPr>
      <xdr:spPr bwMode="auto">
        <a:xfrm>
          <a:off x="2705100" y="12674600"/>
          <a:ext cx="132080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66</xdr:row>
      <xdr:rowOff>145911</xdr:rowOff>
    </xdr:from>
    <xdr:to>
      <xdr:col>2</xdr:col>
      <xdr:colOff>656423</xdr:colOff>
      <xdr:row>67</xdr:row>
      <xdr:rowOff>489</xdr:rowOff>
    </xdr:to>
    <xdr:sp macro="" textlink="">
      <xdr:nvSpPr>
        <xdr:cNvPr id="376914" name="Text Box 82" hidden="1">
          <a:extLst>
            <a:ext uri="{FF2B5EF4-FFF2-40B4-BE49-F238E27FC236}">
              <a16:creationId xmlns:a16="http://schemas.microsoft.com/office/drawing/2014/main" id="{F557BCC3-3C2E-62A0-AC61-DBDBEBB2257F}"/>
            </a:ext>
          </a:extLst>
        </xdr:cNvPr>
        <xdr:cNvSpPr txBox="1">
          <a:spLocks noChangeArrowheads="1"/>
        </xdr:cNvSpPr>
      </xdr:nvSpPr>
      <xdr:spPr bwMode="auto">
        <a:xfrm>
          <a:off x="2705100" y="1296035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67</xdr:row>
      <xdr:rowOff>489</xdr:rowOff>
    </xdr:from>
    <xdr:to>
      <xdr:col>2</xdr:col>
      <xdr:colOff>656423</xdr:colOff>
      <xdr:row>67</xdr:row>
      <xdr:rowOff>182406</xdr:rowOff>
    </xdr:to>
    <xdr:sp macro="" textlink="">
      <xdr:nvSpPr>
        <xdr:cNvPr id="376913" name="Text Box 81" hidden="1">
          <a:extLst>
            <a:ext uri="{FF2B5EF4-FFF2-40B4-BE49-F238E27FC236}">
              <a16:creationId xmlns:a16="http://schemas.microsoft.com/office/drawing/2014/main" id="{C37A8B92-0808-1B77-C0AF-F776DCA5C398}"/>
            </a:ext>
          </a:extLst>
        </xdr:cNvPr>
        <xdr:cNvSpPr txBox="1">
          <a:spLocks noChangeArrowheads="1"/>
        </xdr:cNvSpPr>
      </xdr:nvSpPr>
      <xdr:spPr bwMode="auto">
        <a:xfrm>
          <a:off x="2705100" y="1313815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67</xdr:row>
      <xdr:rowOff>182406</xdr:rowOff>
    </xdr:from>
    <xdr:to>
      <xdr:col>2</xdr:col>
      <xdr:colOff>656423</xdr:colOff>
      <xdr:row>67</xdr:row>
      <xdr:rowOff>296706</xdr:rowOff>
    </xdr:to>
    <xdr:sp macro="" textlink="">
      <xdr:nvSpPr>
        <xdr:cNvPr id="376912" name="Text Box 80" hidden="1">
          <a:extLst>
            <a:ext uri="{FF2B5EF4-FFF2-40B4-BE49-F238E27FC236}">
              <a16:creationId xmlns:a16="http://schemas.microsoft.com/office/drawing/2014/main" id="{BDDF56AC-F3E0-48B5-F887-3854E08E0887}"/>
            </a:ext>
          </a:extLst>
        </xdr:cNvPr>
        <xdr:cNvSpPr txBox="1">
          <a:spLocks noChangeArrowheads="1"/>
        </xdr:cNvSpPr>
      </xdr:nvSpPr>
      <xdr:spPr bwMode="auto">
        <a:xfrm>
          <a:off x="2705100" y="13315950"/>
          <a:ext cx="1320800" cy="11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67</xdr:row>
      <xdr:rowOff>296706</xdr:rowOff>
    </xdr:from>
    <xdr:to>
      <xdr:col>2</xdr:col>
      <xdr:colOff>656423</xdr:colOff>
      <xdr:row>68</xdr:row>
      <xdr:rowOff>69711</xdr:rowOff>
    </xdr:to>
    <xdr:sp macro="" textlink="">
      <xdr:nvSpPr>
        <xdr:cNvPr id="376911" name="Text Box 79" hidden="1">
          <a:extLst>
            <a:ext uri="{FF2B5EF4-FFF2-40B4-BE49-F238E27FC236}">
              <a16:creationId xmlns:a16="http://schemas.microsoft.com/office/drawing/2014/main" id="{30AE7D83-BCF9-1F5C-4C30-055E3D19C828}"/>
            </a:ext>
          </a:extLst>
        </xdr:cNvPr>
        <xdr:cNvSpPr txBox="1">
          <a:spLocks noChangeArrowheads="1"/>
        </xdr:cNvSpPr>
      </xdr:nvSpPr>
      <xdr:spPr bwMode="auto">
        <a:xfrm>
          <a:off x="2705100" y="13430250"/>
          <a:ext cx="1320800" cy="11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68</xdr:row>
      <xdr:rowOff>69711</xdr:rowOff>
    </xdr:from>
    <xdr:to>
      <xdr:col>2</xdr:col>
      <xdr:colOff>656423</xdr:colOff>
      <xdr:row>68</xdr:row>
      <xdr:rowOff>239556</xdr:rowOff>
    </xdr:to>
    <xdr:sp macro="" textlink="">
      <xdr:nvSpPr>
        <xdr:cNvPr id="376910" name="Text Box 78" hidden="1">
          <a:extLst>
            <a:ext uri="{FF2B5EF4-FFF2-40B4-BE49-F238E27FC236}">
              <a16:creationId xmlns:a16="http://schemas.microsoft.com/office/drawing/2014/main" id="{3231700D-E483-E69A-737E-82E6C42402EA}"/>
            </a:ext>
          </a:extLst>
        </xdr:cNvPr>
        <xdr:cNvSpPr txBox="1">
          <a:spLocks noChangeArrowheads="1"/>
        </xdr:cNvSpPr>
      </xdr:nvSpPr>
      <xdr:spPr bwMode="auto">
        <a:xfrm>
          <a:off x="2705100" y="13544550"/>
          <a:ext cx="1320800" cy="15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1879112</xdr:colOff>
      <xdr:row>69</xdr:row>
      <xdr:rowOff>0</xdr:rowOff>
    </xdr:from>
    <xdr:to>
      <xdr:col>2</xdr:col>
      <xdr:colOff>770723</xdr:colOff>
      <xdr:row>69</xdr:row>
      <xdr:rowOff>0</xdr:rowOff>
    </xdr:to>
    <xdr:sp macro="" textlink="">
      <xdr:nvSpPr>
        <xdr:cNvPr id="377863" name="Text Box 7" hidden="1">
          <a:extLst>
            <a:ext uri="{FF2B5EF4-FFF2-40B4-BE49-F238E27FC236}">
              <a16:creationId xmlns:a16="http://schemas.microsoft.com/office/drawing/2014/main" id="{8BB22F0A-6C22-B387-FD71-B611F6DA7ADC}"/>
            </a:ext>
          </a:extLst>
        </xdr:cNvPr>
        <xdr:cNvSpPr txBox="1">
          <a:spLocks noChangeArrowheads="1"/>
        </xdr:cNvSpPr>
      </xdr:nvSpPr>
      <xdr:spPr bwMode="auto">
        <a:xfrm>
          <a:off x="2724150" y="1381125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66</xdr:row>
      <xdr:rowOff>171450</xdr:rowOff>
    </xdr:from>
    <xdr:to>
      <xdr:col>2</xdr:col>
      <xdr:colOff>656423</xdr:colOff>
      <xdr:row>67</xdr:row>
      <xdr:rowOff>152400</xdr:rowOff>
    </xdr:to>
    <xdr:sp macro="" textlink="">
      <xdr:nvSpPr>
        <xdr:cNvPr id="377862" name="Text Box 6" hidden="1">
          <a:extLst>
            <a:ext uri="{FF2B5EF4-FFF2-40B4-BE49-F238E27FC236}">
              <a16:creationId xmlns:a16="http://schemas.microsoft.com/office/drawing/2014/main" id="{C6700B10-2481-46CF-B87C-AD3B8E4A7959}"/>
            </a:ext>
          </a:extLst>
        </xdr:cNvPr>
        <xdr:cNvSpPr txBox="1">
          <a:spLocks noChangeArrowheads="1"/>
        </xdr:cNvSpPr>
      </xdr:nvSpPr>
      <xdr:spPr bwMode="auto">
        <a:xfrm>
          <a:off x="2705100" y="12992100"/>
          <a:ext cx="1320800" cy="31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67</xdr:row>
      <xdr:rowOff>133350</xdr:rowOff>
    </xdr:from>
    <xdr:to>
      <xdr:col>2</xdr:col>
      <xdr:colOff>656423</xdr:colOff>
      <xdr:row>67</xdr:row>
      <xdr:rowOff>304800</xdr:rowOff>
    </xdr:to>
    <xdr:sp macro="" textlink="">
      <xdr:nvSpPr>
        <xdr:cNvPr id="377861" name="Text Box 5" hidden="1">
          <a:extLst>
            <a:ext uri="{FF2B5EF4-FFF2-40B4-BE49-F238E27FC236}">
              <a16:creationId xmlns:a16="http://schemas.microsoft.com/office/drawing/2014/main" id="{B5A64647-06CD-D687-7C6B-842C1B28EA07}"/>
            </a:ext>
          </a:extLst>
        </xdr:cNvPr>
        <xdr:cNvSpPr txBox="1">
          <a:spLocks noChangeArrowheads="1"/>
        </xdr:cNvSpPr>
      </xdr:nvSpPr>
      <xdr:spPr bwMode="auto">
        <a:xfrm>
          <a:off x="2705100" y="13284200"/>
          <a:ext cx="1320800" cy="17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67</xdr:row>
      <xdr:rowOff>304800</xdr:rowOff>
    </xdr:from>
    <xdr:to>
      <xdr:col>2</xdr:col>
      <xdr:colOff>656423</xdr:colOff>
      <xdr:row>68</xdr:row>
      <xdr:rowOff>152400</xdr:rowOff>
    </xdr:to>
    <xdr:sp macro="" textlink="">
      <xdr:nvSpPr>
        <xdr:cNvPr id="377860" name="Text Box 4" hidden="1">
          <a:extLst>
            <a:ext uri="{FF2B5EF4-FFF2-40B4-BE49-F238E27FC236}">
              <a16:creationId xmlns:a16="http://schemas.microsoft.com/office/drawing/2014/main" id="{F36D56D0-C829-6497-83EF-9A1048D2058B}"/>
            </a:ext>
          </a:extLst>
        </xdr:cNvPr>
        <xdr:cNvSpPr txBox="1">
          <a:spLocks noChangeArrowheads="1"/>
        </xdr:cNvSpPr>
      </xdr:nvSpPr>
      <xdr:spPr bwMode="auto">
        <a:xfrm>
          <a:off x="2705100" y="1345565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68</xdr:row>
      <xdr:rowOff>152400</xdr:rowOff>
    </xdr:from>
    <xdr:to>
      <xdr:col>2</xdr:col>
      <xdr:colOff>656423</xdr:colOff>
      <xdr:row>68</xdr:row>
      <xdr:rowOff>266700</xdr:rowOff>
    </xdr:to>
    <xdr:sp macro="" textlink="">
      <xdr:nvSpPr>
        <xdr:cNvPr id="377859" name="Text Box 3" hidden="1">
          <a:extLst>
            <a:ext uri="{FF2B5EF4-FFF2-40B4-BE49-F238E27FC236}">
              <a16:creationId xmlns:a16="http://schemas.microsoft.com/office/drawing/2014/main" id="{790B31AA-73EA-0FED-B469-127E1441C301}"/>
            </a:ext>
          </a:extLst>
        </xdr:cNvPr>
        <xdr:cNvSpPr txBox="1">
          <a:spLocks noChangeArrowheads="1"/>
        </xdr:cNvSpPr>
      </xdr:nvSpPr>
      <xdr:spPr bwMode="auto">
        <a:xfrm>
          <a:off x="2705100" y="13633450"/>
          <a:ext cx="132080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68</xdr:row>
      <xdr:rowOff>266700</xdr:rowOff>
    </xdr:from>
    <xdr:to>
      <xdr:col>2</xdr:col>
      <xdr:colOff>656423</xdr:colOff>
      <xdr:row>69</xdr:row>
      <xdr:rowOff>0</xdr:rowOff>
    </xdr:to>
    <xdr:sp macro="" textlink="">
      <xdr:nvSpPr>
        <xdr:cNvPr id="377858" name="Text Box 2" hidden="1">
          <a:extLst>
            <a:ext uri="{FF2B5EF4-FFF2-40B4-BE49-F238E27FC236}">
              <a16:creationId xmlns:a16="http://schemas.microsoft.com/office/drawing/2014/main" id="{B5A23781-FBD8-CF43-CD97-16D60463F32D}"/>
            </a:ext>
          </a:extLst>
        </xdr:cNvPr>
        <xdr:cNvSpPr txBox="1">
          <a:spLocks noChangeArrowheads="1"/>
        </xdr:cNvSpPr>
      </xdr:nvSpPr>
      <xdr:spPr bwMode="auto">
        <a:xfrm>
          <a:off x="2705100" y="13747750"/>
          <a:ext cx="1320800" cy="63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1860062</xdr:colOff>
      <xdr:row>69</xdr:row>
      <xdr:rowOff>0</xdr:rowOff>
    </xdr:from>
    <xdr:to>
      <xdr:col>2</xdr:col>
      <xdr:colOff>656423</xdr:colOff>
      <xdr:row>69</xdr:row>
      <xdr:rowOff>76200</xdr:rowOff>
    </xdr:to>
    <xdr:sp macro="" textlink="">
      <xdr:nvSpPr>
        <xdr:cNvPr id="377857" name="Text Box 1" hidden="1">
          <a:extLst>
            <a:ext uri="{FF2B5EF4-FFF2-40B4-BE49-F238E27FC236}">
              <a16:creationId xmlns:a16="http://schemas.microsoft.com/office/drawing/2014/main" id="{0AAF2612-B8CA-EFA0-3514-D7A7EA8827C8}"/>
            </a:ext>
          </a:extLst>
        </xdr:cNvPr>
        <xdr:cNvSpPr txBox="1">
          <a:spLocks noChangeArrowheads="1"/>
        </xdr:cNvSpPr>
      </xdr:nvSpPr>
      <xdr:spPr bwMode="auto">
        <a:xfrm>
          <a:off x="2705100" y="13811250"/>
          <a:ext cx="1320800" cy="76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1866900</xdr:colOff>
      <xdr:row>69</xdr:row>
      <xdr:rowOff>0</xdr:rowOff>
    </xdr:from>
    <xdr:to>
      <xdr:col>2</xdr:col>
      <xdr:colOff>781050</xdr:colOff>
      <xdr:row>69</xdr:row>
      <xdr:rowOff>0</xdr:rowOff>
    </xdr:to>
    <xdr:sp macro="" textlink="">
      <xdr:nvSpPr>
        <xdr:cNvPr id="377870" name="Text Box 14" hidden="1">
          <a:extLst>
            <a:ext uri="{FF2B5EF4-FFF2-40B4-BE49-F238E27FC236}">
              <a16:creationId xmlns:a16="http://schemas.microsoft.com/office/drawing/2014/main" id="{F30896FF-F291-0412-DAC6-89DA32F9BBAE}"/>
            </a:ext>
          </a:extLst>
        </xdr:cNvPr>
        <xdr:cNvSpPr txBox="1">
          <a:spLocks noChangeArrowheads="1"/>
        </xdr:cNvSpPr>
      </xdr:nvSpPr>
      <xdr:spPr bwMode="auto">
        <a:xfrm>
          <a:off x="2628900" y="13811250"/>
          <a:ext cx="14986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1847850</xdr:colOff>
      <xdr:row>66</xdr:row>
      <xdr:rowOff>171450</xdr:rowOff>
    </xdr:from>
    <xdr:to>
      <xdr:col>2</xdr:col>
      <xdr:colOff>666750</xdr:colOff>
      <xdr:row>67</xdr:row>
      <xdr:rowOff>152400</xdr:rowOff>
    </xdr:to>
    <xdr:sp macro="" textlink="">
      <xdr:nvSpPr>
        <xdr:cNvPr id="377869" name="Text Box 13" hidden="1">
          <a:extLst>
            <a:ext uri="{FF2B5EF4-FFF2-40B4-BE49-F238E27FC236}">
              <a16:creationId xmlns:a16="http://schemas.microsoft.com/office/drawing/2014/main" id="{3A18388C-5032-DCF9-5FF7-E850FC18CBA0}"/>
            </a:ext>
          </a:extLst>
        </xdr:cNvPr>
        <xdr:cNvSpPr txBox="1">
          <a:spLocks noChangeArrowheads="1"/>
        </xdr:cNvSpPr>
      </xdr:nvSpPr>
      <xdr:spPr bwMode="auto">
        <a:xfrm>
          <a:off x="2609850" y="12992100"/>
          <a:ext cx="1403350" cy="31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1847850</xdr:colOff>
      <xdr:row>67</xdr:row>
      <xdr:rowOff>133350</xdr:rowOff>
    </xdr:from>
    <xdr:to>
      <xdr:col>2</xdr:col>
      <xdr:colOff>666750</xdr:colOff>
      <xdr:row>67</xdr:row>
      <xdr:rowOff>304800</xdr:rowOff>
    </xdr:to>
    <xdr:sp macro="" textlink="">
      <xdr:nvSpPr>
        <xdr:cNvPr id="377868" name="Text Box 12" hidden="1">
          <a:extLst>
            <a:ext uri="{FF2B5EF4-FFF2-40B4-BE49-F238E27FC236}">
              <a16:creationId xmlns:a16="http://schemas.microsoft.com/office/drawing/2014/main" id="{ED522DCB-A347-241F-9396-D63837A63C4F}"/>
            </a:ext>
          </a:extLst>
        </xdr:cNvPr>
        <xdr:cNvSpPr txBox="1">
          <a:spLocks noChangeArrowheads="1"/>
        </xdr:cNvSpPr>
      </xdr:nvSpPr>
      <xdr:spPr bwMode="auto">
        <a:xfrm>
          <a:off x="2609850" y="13284200"/>
          <a:ext cx="1403350" cy="17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1847850</xdr:colOff>
      <xdr:row>67</xdr:row>
      <xdr:rowOff>304800</xdr:rowOff>
    </xdr:from>
    <xdr:to>
      <xdr:col>2</xdr:col>
      <xdr:colOff>666750</xdr:colOff>
      <xdr:row>68</xdr:row>
      <xdr:rowOff>152400</xdr:rowOff>
    </xdr:to>
    <xdr:sp macro="" textlink="">
      <xdr:nvSpPr>
        <xdr:cNvPr id="377867" name="Text Box 11" hidden="1">
          <a:extLst>
            <a:ext uri="{FF2B5EF4-FFF2-40B4-BE49-F238E27FC236}">
              <a16:creationId xmlns:a16="http://schemas.microsoft.com/office/drawing/2014/main" id="{E854FBB5-12C1-1524-C268-C22930F0AFF7}"/>
            </a:ext>
          </a:extLst>
        </xdr:cNvPr>
        <xdr:cNvSpPr txBox="1">
          <a:spLocks noChangeArrowheads="1"/>
        </xdr:cNvSpPr>
      </xdr:nvSpPr>
      <xdr:spPr bwMode="auto">
        <a:xfrm>
          <a:off x="2609850" y="13455650"/>
          <a:ext cx="140335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1847850</xdr:colOff>
      <xdr:row>68</xdr:row>
      <xdr:rowOff>152400</xdr:rowOff>
    </xdr:from>
    <xdr:to>
      <xdr:col>2</xdr:col>
      <xdr:colOff>666750</xdr:colOff>
      <xdr:row>68</xdr:row>
      <xdr:rowOff>266700</xdr:rowOff>
    </xdr:to>
    <xdr:sp macro="" textlink="">
      <xdr:nvSpPr>
        <xdr:cNvPr id="377866" name="Text Box 10" hidden="1">
          <a:extLst>
            <a:ext uri="{FF2B5EF4-FFF2-40B4-BE49-F238E27FC236}">
              <a16:creationId xmlns:a16="http://schemas.microsoft.com/office/drawing/2014/main" id="{2D13C46A-DDCB-9A36-369D-652A85896E8E}"/>
            </a:ext>
          </a:extLst>
        </xdr:cNvPr>
        <xdr:cNvSpPr txBox="1">
          <a:spLocks noChangeArrowheads="1"/>
        </xdr:cNvSpPr>
      </xdr:nvSpPr>
      <xdr:spPr bwMode="auto">
        <a:xfrm>
          <a:off x="2609850" y="13633450"/>
          <a:ext cx="140335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1847850</xdr:colOff>
      <xdr:row>68</xdr:row>
      <xdr:rowOff>266700</xdr:rowOff>
    </xdr:from>
    <xdr:to>
      <xdr:col>2</xdr:col>
      <xdr:colOff>666750</xdr:colOff>
      <xdr:row>69</xdr:row>
      <xdr:rowOff>0</xdr:rowOff>
    </xdr:to>
    <xdr:sp macro="" textlink="">
      <xdr:nvSpPr>
        <xdr:cNvPr id="377865" name="Text Box 9" hidden="1">
          <a:extLst>
            <a:ext uri="{FF2B5EF4-FFF2-40B4-BE49-F238E27FC236}">
              <a16:creationId xmlns:a16="http://schemas.microsoft.com/office/drawing/2014/main" id="{67665116-3AFD-E42D-108B-2A211B45D05C}"/>
            </a:ext>
          </a:extLst>
        </xdr:cNvPr>
        <xdr:cNvSpPr txBox="1">
          <a:spLocks noChangeArrowheads="1"/>
        </xdr:cNvSpPr>
      </xdr:nvSpPr>
      <xdr:spPr bwMode="auto">
        <a:xfrm>
          <a:off x="2609850" y="13747750"/>
          <a:ext cx="1403350" cy="63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67</xdr:row>
      <xdr:rowOff>238125</xdr:rowOff>
    </xdr:from>
    <xdr:to>
      <xdr:col>3</xdr:col>
      <xdr:colOff>552450</xdr:colOff>
      <xdr:row>67</xdr:row>
      <xdr:rowOff>314325</xdr:rowOff>
    </xdr:to>
    <xdr:sp macro="" textlink="">
      <xdr:nvSpPr>
        <xdr:cNvPr id="377864" name="Text Box 8" hidden="1">
          <a:extLst>
            <a:ext uri="{FF2B5EF4-FFF2-40B4-BE49-F238E27FC236}">
              <a16:creationId xmlns:a16="http://schemas.microsoft.com/office/drawing/2014/main" id="{E8AA7E18-0905-3AF1-831D-6353F99AA0FA}"/>
            </a:ext>
          </a:extLst>
        </xdr:cNvPr>
        <xdr:cNvSpPr txBox="1">
          <a:spLocks noChangeArrowheads="1"/>
        </xdr:cNvSpPr>
      </xdr:nvSpPr>
      <xdr:spPr bwMode="auto">
        <a:xfrm>
          <a:off x="3486150" y="13385800"/>
          <a:ext cx="1333500" cy="76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1866900</xdr:colOff>
      <xdr:row>69</xdr:row>
      <xdr:rowOff>0</xdr:rowOff>
    </xdr:from>
    <xdr:to>
      <xdr:col>2</xdr:col>
      <xdr:colOff>781050</xdr:colOff>
      <xdr:row>69</xdr:row>
      <xdr:rowOff>0</xdr:rowOff>
    </xdr:to>
    <xdr:sp macro="" textlink="">
      <xdr:nvSpPr>
        <xdr:cNvPr id="377877" name="Text Box 21" hidden="1">
          <a:extLst>
            <a:ext uri="{FF2B5EF4-FFF2-40B4-BE49-F238E27FC236}">
              <a16:creationId xmlns:a16="http://schemas.microsoft.com/office/drawing/2014/main" id="{FAC874E0-ECE4-97E6-A978-BC31269C0AF4}"/>
            </a:ext>
          </a:extLst>
        </xdr:cNvPr>
        <xdr:cNvSpPr txBox="1">
          <a:spLocks noChangeArrowheads="1"/>
        </xdr:cNvSpPr>
      </xdr:nvSpPr>
      <xdr:spPr bwMode="auto">
        <a:xfrm>
          <a:off x="2628900" y="13811250"/>
          <a:ext cx="14986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1847850</xdr:colOff>
      <xdr:row>66</xdr:row>
      <xdr:rowOff>171450</xdr:rowOff>
    </xdr:from>
    <xdr:to>
      <xdr:col>2</xdr:col>
      <xdr:colOff>666750</xdr:colOff>
      <xdr:row>67</xdr:row>
      <xdr:rowOff>152400</xdr:rowOff>
    </xdr:to>
    <xdr:sp macro="" textlink="">
      <xdr:nvSpPr>
        <xdr:cNvPr id="377876" name="Text Box 20" hidden="1">
          <a:extLst>
            <a:ext uri="{FF2B5EF4-FFF2-40B4-BE49-F238E27FC236}">
              <a16:creationId xmlns:a16="http://schemas.microsoft.com/office/drawing/2014/main" id="{402DD1F6-969C-5B86-F990-E52C3099334A}"/>
            </a:ext>
          </a:extLst>
        </xdr:cNvPr>
        <xdr:cNvSpPr txBox="1">
          <a:spLocks noChangeArrowheads="1"/>
        </xdr:cNvSpPr>
      </xdr:nvSpPr>
      <xdr:spPr bwMode="auto">
        <a:xfrm>
          <a:off x="2609850" y="12992100"/>
          <a:ext cx="1403350" cy="31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1847850</xdr:colOff>
      <xdr:row>67</xdr:row>
      <xdr:rowOff>133350</xdr:rowOff>
    </xdr:from>
    <xdr:to>
      <xdr:col>2</xdr:col>
      <xdr:colOff>666750</xdr:colOff>
      <xdr:row>67</xdr:row>
      <xdr:rowOff>304800</xdr:rowOff>
    </xdr:to>
    <xdr:sp macro="" textlink="">
      <xdr:nvSpPr>
        <xdr:cNvPr id="377875" name="Text Box 19" hidden="1">
          <a:extLst>
            <a:ext uri="{FF2B5EF4-FFF2-40B4-BE49-F238E27FC236}">
              <a16:creationId xmlns:a16="http://schemas.microsoft.com/office/drawing/2014/main" id="{BD043ED2-25D9-2778-DC96-98D3EFD01D33}"/>
            </a:ext>
          </a:extLst>
        </xdr:cNvPr>
        <xdr:cNvSpPr txBox="1">
          <a:spLocks noChangeArrowheads="1"/>
        </xdr:cNvSpPr>
      </xdr:nvSpPr>
      <xdr:spPr bwMode="auto">
        <a:xfrm>
          <a:off x="2609850" y="13284200"/>
          <a:ext cx="1403350" cy="17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1847850</xdr:colOff>
      <xdr:row>67</xdr:row>
      <xdr:rowOff>304800</xdr:rowOff>
    </xdr:from>
    <xdr:to>
      <xdr:col>2</xdr:col>
      <xdr:colOff>666750</xdr:colOff>
      <xdr:row>68</xdr:row>
      <xdr:rowOff>152400</xdr:rowOff>
    </xdr:to>
    <xdr:sp macro="" textlink="">
      <xdr:nvSpPr>
        <xdr:cNvPr id="377874" name="Text Box 18" hidden="1">
          <a:extLst>
            <a:ext uri="{FF2B5EF4-FFF2-40B4-BE49-F238E27FC236}">
              <a16:creationId xmlns:a16="http://schemas.microsoft.com/office/drawing/2014/main" id="{40B9FACE-7FAB-8746-2554-E68C8088340D}"/>
            </a:ext>
          </a:extLst>
        </xdr:cNvPr>
        <xdr:cNvSpPr txBox="1">
          <a:spLocks noChangeArrowheads="1"/>
        </xdr:cNvSpPr>
      </xdr:nvSpPr>
      <xdr:spPr bwMode="auto">
        <a:xfrm>
          <a:off x="2609850" y="13455650"/>
          <a:ext cx="140335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1847850</xdr:colOff>
      <xdr:row>68</xdr:row>
      <xdr:rowOff>152400</xdr:rowOff>
    </xdr:from>
    <xdr:to>
      <xdr:col>2</xdr:col>
      <xdr:colOff>666750</xdr:colOff>
      <xdr:row>68</xdr:row>
      <xdr:rowOff>266700</xdr:rowOff>
    </xdr:to>
    <xdr:sp macro="" textlink="">
      <xdr:nvSpPr>
        <xdr:cNvPr id="377873" name="Text Box 17" hidden="1">
          <a:extLst>
            <a:ext uri="{FF2B5EF4-FFF2-40B4-BE49-F238E27FC236}">
              <a16:creationId xmlns:a16="http://schemas.microsoft.com/office/drawing/2014/main" id="{634587D1-EF12-60B6-F342-1EB5402E8554}"/>
            </a:ext>
          </a:extLst>
        </xdr:cNvPr>
        <xdr:cNvSpPr txBox="1">
          <a:spLocks noChangeArrowheads="1"/>
        </xdr:cNvSpPr>
      </xdr:nvSpPr>
      <xdr:spPr bwMode="auto">
        <a:xfrm>
          <a:off x="2609850" y="13633450"/>
          <a:ext cx="140335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1847850</xdr:colOff>
      <xdr:row>68</xdr:row>
      <xdr:rowOff>266700</xdr:rowOff>
    </xdr:from>
    <xdr:to>
      <xdr:col>2</xdr:col>
      <xdr:colOff>666750</xdr:colOff>
      <xdr:row>69</xdr:row>
      <xdr:rowOff>0</xdr:rowOff>
    </xdr:to>
    <xdr:sp macro="" textlink="">
      <xdr:nvSpPr>
        <xdr:cNvPr id="377872" name="Text Box 16" hidden="1">
          <a:extLst>
            <a:ext uri="{FF2B5EF4-FFF2-40B4-BE49-F238E27FC236}">
              <a16:creationId xmlns:a16="http://schemas.microsoft.com/office/drawing/2014/main" id="{97D94F66-CCA2-90B3-6CD5-8328838C3EA5}"/>
            </a:ext>
          </a:extLst>
        </xdr:cNvPr>
        <xdr:cNvSpPr txBox="1">
          <a:spLocks noChangeArrowheads="1"/>
        </xdr:cNvSpPr>
      </xdr:nvSpPr>
      <xdr:spPr bwMode="auto">
        <a:xfrm>
          <a:off x="2609850" y="13747750"/>
          <a:ext cx="1403350" cy="63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67</xdr:row>
      <xdr:rowOff>228600</xdr:rowOff>
    </xdr:from>
    <xdr:to>
      <xdr:col>3</xdr:col>
      <xdr:colOff>552450</xdr:colOff>
      <xdr:row>67</xdr:row>
      <xdr:rowOff>304800</xdr:rowOff>
    </xdr:to>
    <xdr:sp macro="" textlink="">
      <xdr:nvSpPr>
        <xdr:cNvPr id="377871" name="Text Box 15" hidden="1">
          <a:extLst>
            <a:ext uri="{FF2B5EF4-FFF2-40B4-BE49-F238E27FC236}">
              <a16:creationId xmlns:a16="http://schemas.microsoft.com/office/drawing/2014/main" id="{B7348E55-A51C-BB36-C360-85EB31795D6B}"/>
            </a:ext>
          </a:extLst>
        </xdr:cNvPr>
        <xdr:cNvSpPr txBox="1">
          <a:spLocks noChangeArrowheads="1"/>
        </xdr:cNvSpPr>
      </xdr:nvSpPr>
      <xdr:spPr bwMode="auto">
        <a:xfrm>
          <a:off x="3479800" y="13379450"/>
          <a:ext cx="1339850" cy="76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1866900</xdr:colOff>
      <xdr:row>69</xdr:row>
      <xdr:rowOff>0</xdr:rowOff>
    </xdr:from>
    <xdr:to>
      <xdr:col>2</xdr:col>
      <xdr:colOff>781050</xdr:colOff>
      <xdr:row>69</xdr:row>
      <xdr:rowOff>0</xdr:rowOff>
    </xdr:to>
    <xdr:sp macro="" textlink="">
      <xdr:nvSpPr>
        <xdr:cNvPr id="377884" name="Text Box 28" hidden="1">
          <a:extLst>
            <a:ext uri="{FF2B5EF4-FFF2-40B4-BE49-F238E27FC236}">
              <a16:creationId xmlns:a16="http://schemas.microsoft.com/office/drawing/2014/main" id="{579A0ED0-EF19-2779-0A41-6DA44AE6A2EA}"/>
            </a:ext>
          </a:extLst>
        </xdr:cNvPr>
        <xdr:cNvSpPr txBox="1">
          <a:spLocks noChangeArrowheads="1"/>
        </xdr:cNvSpPr>
      </xdr:nvSpPr>
      <xdr:spPr bwMode="auto">
        <a:xfrm>
          <a:off x="2628900" y="13811250"/>
          <a:ext cx="14986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1847850</xdr:colOff>
      <xdr:row>66</xdr:row>
      <xdr:rowOff>171450</xdr:rowOff>
    </xdr:from>
    <xdr:to>
      <xdr:col>2</xdr:col>
      <xdr:colOff>666750</xdr:colOff>
      <xdr:row>67</xdr:row>
      <xdr:rowOff>152400</xdr:rowOff>
    </xdr:to>
    <xdr:sp macro="" textlink="">
      <xdr:nvSpPr>
        <xdr:cNvPr id="377883" name="Text Box 27" hidden="1">
          <a:extLst>
            <a:ext uri="{FF2B5EF4-FFF2-40B4-BE49-F238E27FC236}">
              <a16:creationId xmlns:a16="http://schemas.microsoft.com/office/drawing/2014/main" id="{F50A954E-4AE4-4BAC-AD41-2B753099D49B}"/>
            </a:ext>
          </a:extLst>
        </xdr:cNvPr>
        <xdr:cNvSpPr txBox="1">
          <a:spLocks noChangeArrowheads="1"/>
        </xdr:cNvSpPr>
      </xdr:nvSpPr>
      <xdr:spPr bwMode="auto">
        <a:xfrm>
          <a:off x="2609850" y="12992100"/>
          <a:ext cx="1403350" cy="31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1847850</xdr:colOff>
      <xdr:row>67</xdr:row>
      <xdr:rowOff>133350</xdr:rowOff>
    </xdr:from>
    <xdr:to>
      <xdr:col>2</xdr:col>
      <xdr:colOff>666750</xdr:colOff>
      <xdr:row>67</xdr:row>
      <xdr:rowOff>304800</xdr:rowOff>
    </xdr:to>
    <xdr:sp macro="" textlink="">
      <xdr:nvSpPr>
        <xdr:cNvPr id="377882" name="Text Box 26" hidden="1">
          <a:extLst>
            <a:ext uri="{FF2B5EF4-FFF2-40B4-BE49-F238E27FC236}">
              <a16:creationId xmlns:a16="http://schemas.microsoft.com/office/drawing/2014/main" id="{E593108E-280E-E601-05FA-B017F8D3C803}"/>
            </a:ext>
          </a:extLst>
        </xdr:cNvPr>
        <xdr:cNvSpPr txBox="1">
          <a:spLocks noChangeArrowheads="1"/>
        </xdr:cNvSpPr>
      </xdr:nvSpPr>
      <xdr:spPr bwMode="auto">
        <a:xfrm>
          <a:off x="2609850" y="13284200"/>
          <a:ext cx="1403350" cy="17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1847850</xdr:colOff>
      <xdr:row>67</xdr:row>
      <xdr:rowOff>304800</xdr:rowOff>
    </xdr:from>
    <xdr:to>
      <xdr:col>2</xdr:col>
      <xdr:colOff>666750</xdr:colOff>
      <xdr:row>68</xdr:row>
      <xdr:rowOff>152400</xdr:rowOff>
    </xdr:to>
    <xdr:sp macro="" textlink="">
      <xdr:nvSpPr>
        <xdr:cNvPr id="377881" name="Text Box 25" hidden="1">
          <a:extLst>
            <a:ext uri="{FF2B5EF4-FFF2-40B4-BE49-F238E27FC236}">
              <a16:creationId xmlns:a16="http://schemas.microsoft.com/office/drawing/2014/main" id="{4577CFBC-738D-1EEE-C23E-BA7563ADE075}"/>
            </a:ext>
          </a:extLst>
        </xdr:cNvPr>
        <xdr:cNvSpPr txBox="1">
          <a:spLocks noChangeArrowheads="1"/>
        </xdr:cNvSpPr>
      </xdr:nvSpPr>
      <xdr:spPr bwMode="auto">
        <a:xfrm>
          <a:off x="2609850" y="13455650"/>
          <a:ext cx="140335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1847850</xdr:colOff>
      <xdr:row>68</xdr:row>
      <xdr:rowOff>152400</xdr:rowOff>
    </xdr:from>
    <xdr:to>
      <xdr:col>2</xdr:col>
      <xdr:colOff>666750</xdr:colOff>
      <xdr:row>68</xdr:row>
      <xdr:rowOff>247650</xdr:rowOff>
    </xdr:to>
    <xdr:sp macro="" textlink="">
      <xdr:nvSpPr>
        <xdr:cNvPr id="377880" name="Text Box 24" hidden="1">
          <a:extLst>
            <a:ext uri="{FF2B5EF4-FFF2-40B4-BE49-F238E27FC236}">
              <a16:creationId xmlns:a16="http://schemas.microsoft.com/office/drawing/2014/main" id="{E0FF1066-11A7-2E0E-53A7-D903DF606082}"/>
            </a:ext>
          </a:extLst>
        </xdr:cNvPr>
        <xdr:cNvSpPr txBox="1">
          <a:spLocks noChangeArrowheads="1"/>
        </xdr:cNvSpPr>
      </xdr:nvSpPr>
      <xdr:spPr bwMode="auto">
        <a:xfrm>
          <a:off x="2609850" y="13633450"/>
          <a:ext cx="1403350" cy="95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1847850</xdr:colOff>
      <xdr:row>68</xdr:row>
      <xdr:rowOff>247650</xdr:rowOff>
    </xdr:from>
    <xdr:to>
      <xdr:col>2</xdr:col>
      <xdr:colOff>666750</xdr:colOff>
      <xdr:row>69</xdr:row>
      <xdr:rowOff>0</xdr:rowOff>
    </xdr:to>
    <xdr:sp macro="" textlink="">
      <xdr:nvSpPr>
        <xdr:cNvPr id="377879" name="Text Box 23" hidden="1">
          <a:extLst>
            <a:ext uri="{FF2B5EF4-FFF2-40B4-BE49-F238E27FC236}">
              <a16:creationId xmlns:a16="http://schemas.microsoft.com/office/drawing/2014/main" id="{A6A9ECB1-B701-29B7-7A12-6E6045845EA7}"/>
            </a:ext>
          </a:extLst>
        </xdr:cNvPr>
        <xdr:cNvSpPr txBox="1">
          <a:spLocks noChangeArrowheads="1"/>
        </xdr:cNvSpPr>
      </xdr:nvSpPr>
      <xdr:spPr bwMode="auto">
        <a:xfrm>
          <a:off x="2609850" y="13728700"/>
          <a:ext cx="1403350" cy="82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67</xdr:row>
      <xdr:rowOff>228600</xdr:rowOff>
    </xdr:from>
    <xdr:to>
      <xdr:col>3</xdr:col>
      <xdr:colOff>552450</xdr:colOff>
      <xdr:row>67</xdr:row>
      <xdr:rowOff>304800</xdr:rowOff>
    </xdr:to>
    <xdr:sp macro="" textlink="">
      <xdr:nvSpPr>
        <xdr:cNvPr id="377878" name="Text Box 22" hidden="1">
          <a:extLst>
            <a:ext uri="{FF2B5EF4-FFF2-40B4-BE49-F238E27FC236}">
              <a16:creationId xmlns:a16="http://schemas.microsoft.com/office/drawing/2014/main" id="{6D9650AD-5CAB-7F52-BD71-6E18A9D88A53}"/>
            </a:ext>
          </a:extLst>
        </xdr:cNvPr>
        <xdr:cNvSpPr txBox="1">
          <a:spLocks noChangeArrowheads="1"/>
        </xdr:cNvSpPr>
      </xdr:nvSpPr>
      <xdr:spPr bwMode="auto">
        <a:xfrm>
          <a:off x="3479800" y="13379450"/>
          <a:ext cx="1339850" cy="76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1866900</xdr:colOff>
      <xdr:row>69</xdr:row>
      <xdr:rowOff>0</xdr:rowOff>
    </xdr:from>
    <xdr:to>
      <xdr:col>2</xdr:col>
      <xdr:colOff>781050</xdr:colOff>
      <xdr:row>69</xdr:row>
      <xdr:rowOff>0</xdr:rowOff>
    </xdr:to>
    <xdr:sp macro="" textlink="">
      <xdr:nvSpPr>
        <xdr:cNvPr id="378887" name="Text Box 7" hidden="1">
          <a:extLst>
            <a:ext uri="{FF2B5EF4-FFF2-40B4-BE49-F238E27FC236}">
              <a16:creationId xmlns:a16="http://schemas.microsoft.com/office/drawing/2014/main" id="{3C5C5F28-B5FD-5E43-2686-83641B31F9B5}"/>
            </a:ext>
          </a:extLst>
        </xdr:cNvPr>
        <xdr:cNvSpPr txBox="1">
          <a:spLocks noChangeArrowheads="1"/>
        </xdr:cNvSpPr>
      </xdr:nvSpPr>
      <xdr:spPr bwMode="auto">
        <a:xfrm>
          <a:off x="2628900" y="13811250"/>
          <a:ext cx="14986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1847850</xdr:colOff>
      <xdr:row>66</xdr:row>
      <xdr:rowOff>171450</xdr:rowOff>
    </xdr:from>
    <xdr:to>
      <xdr:col>2</xdr:col>
      <xdr:colOff>666750</xdr:colOff>
      <xdr:row>67</xdr:row>
      <xdr:rowOff>152400</xdr:rowOff>
    </xdr:to>
    <xdr:sp macro="" textlink="">
      <xdr:nvSpPr>
        <xdr:cNvPr id="378886" name="Text Box 6" hidden="1">
          <a:extLst>
            <a:ext uri="{FF2B5EF4-FFF2-40B4-BE49-F238E27FC236}">
              <a16:creationId xmlns:a16="http://schemas.microsoft.com/office/drawing/2014/main" id="{879411C4-040E-3E13-F60C-951759EE6CD5}"/>
            </a:ext>
          </a:extLst>
        </xdr:cNvPr>
        <xdr:cNvSpPr txBox="1">
          <a:spLocks noChangeArrowheads="1"/>
        </xdr:cNvSpPr>
      </xdr:nvSpPr>
      <xdr:spPr bwMode="auto">
        <a:xfrm>
          <a:off x="2609850" y="12992100"/>
          <a:ext cx="1403350" cy="31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1847850</xdr:colOff>
      <xdr:row>67</xdr:row>
      <xdr:rowOff>133350</xdr:rowOff>
    </xdr:from>
    <xdr:to>
      <xdr:col>2</xdr:col>
      <xdr:colOff>666750</xdr:colOff>
      <xdr:row>67</xdr:row>
      <xdr:rowOff>304800</xdr:rowOff>
    </xdr:to>
    <xdr:sp macro="" textlink="">
      <xdr:nvSpPr>
        <xdr:cNvPr id="378885" name="Text Box 5" hidden="1">
          <a:extLst>
            <a:ext uri="{FF2B5EF4-FFF2-40B4-BE49-F238E27FC236}">
              <a16:creationId xmlns:a16="http://schemas.microsoft.com/office/drawing/2014/main" id="{B1E7A8AD-0A3D-7B20-68B0-D1670019EF22}"/>
            </a:ext>
          </a:extLst>
        </xdr:cNvPr>
        <xdr:cNvSpPr txBox="1">
          <a:spLocks noChangeArrowheads="1"/>
        </xdr:cNvSpPr>
      </xdr:nvSpPr>
      <xdr:spPr bwMode="auto">
        <a:xfrm>
          <a:off x="2609850" y="13284200"/>
          <a:ext cx="1403350" cy="17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1847850</xdr:colOff>
      <xdr:row>67</xdr:row>
      <xdr:rowOff>304800</xdr:rowOff>
    </xdr:from>
    <xdr:to>
      <xdr:col>2</xdr:col>
      <xdr:colOff>666750</xdr:colOff>
      <xdr:row>68</xdr:row>
      <xdr:rowOff>152400</xdr:rowOff>
    </xdr:to>
    <xdr:sp macro="" textlink="">
      <xdr:nvSpPr>
        <xdr:cNvPr id="378884" name="Text Box 4" hidden="1">
          <a:extLst>
            <a:ext uri="{FF2B5EF4-FFF2-40B4-BE49-F238E27FC236}">
              <a16:creationId xmlns:a16="http://schemas.microsoft.com/office/drawing/2014/main" id="{3BAB45B0-EC39-8220-557B-4933DE336B8F}"/>
            </a:ext>
          </a:extLst>
        </xdr:cNvPr>
        <xdr:cNvSpPr txBox="1">
          <a:spLocks noChangeArrowheads="1"/>
        </xdr:cNvSpPr>
      </xdr:nvSpPr>
      <xdr:spPr bwMode="auto">
        <a:xfrm>
          <a:off x="2609850" y="13455650"/>
          <a:ext cx="140335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1847850</xdr:colOff>
      <xdr:row>68</xdr:row>
      <xdr:rowOff>152400</xdr:rowOff>
    </xdr:from>
    <xdr:to>
      <xdr:col>2</xdr:col>
      <xdr:colOff>666750</xdr:colOff>
      <xdr:row>68</xdr:row>
      <xdr:rowOff>247650</xdr:rowOff>
    </xdr:to>
    <xdr:sp macro="" textlink="">
      <xdr:nvSpPr>
        <xdr:cNvPr id="378883" name="Text Box 3" hidden="1">
          <a:extLst>
            <a:ext uri="{FF2B5EF4-FFF2-40B4-BE49-F238E27FC236}">
              <a16:creationId xmlns:a16="http://schemas.microsoft.com/office/drawing/2014/main" id="{26E56345-C494-C442-38FF-D3889D5E44D6}"/>
            </a:ext>
          </a:extLst>
        </xdr:cNvPr>
        <xdr:cNvSpPr txBox="1">
          <a:spLocks noChangeArrowheads="1"/>
        </xdr:cNvSpPr>
      </xdr:nvSpPr>
      <xdr:spPr bwMode="auto">
        <a:xfrm>
          <a:off x="2609850" y="13633450"/>
          <a:ext cx="1403350" cy="95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1847850</xdr:colOff>
      <xdr:row>68</xdr:row>
      <xdr:rowOff>247650</xdr:rowOff>
    </xdr:from>
    <xdr:to>
      <xdr:col>2</xdr:col>
      <xdr:colOff>666750</xdr:colOff>
      <xdr:row>69</xdr:row>
      <xdr:rowOff>0</xdr:rowOff>
    </xdr:to>
    <xdr:sp macro="" textlink="">
      <xdr:nvSpPr>
        <xdr:cNvPr id="378882" name="Text Box 2" hidden="1">
          <a:extLst>
            <a:ext uri="{FF2B5EF4-FFF2-40B4-BE49-F238E27FC236}">
              <a16:creationId xmlns:a16="http://schemas.microsoft.com/office/drawing/2014/main" id="{B5D33B3B-D7F9-195F-95FE-DDEF767E8070}"/>
            </a:ext>
          </a:extLst>
        </xdr:cNvPr>
        <xdr:cNvSpPr txBox="1">
          <a:spLocks noChangeArrowheads="1"/>
        </xdr:cNvSpPr>
      </xdr:nvSpPr>
      <xdr:spPr bwMode="auto">
        <a:xfrm>
          <a:off x="2609850" y="13728700"/>
          <a:ext cx="1403350" cy="82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67</xdr:row>
      <xdr:rowOff>228600</xdr:rowOff>
    </xdr:from>
    <xdr:to>
      <xdr:col>3</xdr:col>
      <xdr:colOff>552450</xdr:colOff>
      <xdr:row>67</xdr:row>
      <xdr:rowOff>304800</xdr:rowOff>
    </xdr:to>
    <xdr:sp macro="" textlink="">
      <xdr:nvSpPr>
        <xdr:cNvPr id="378881" name="Text Box 1" hidden="1">
          <a:extLst>
            <a:ext uri="{FF2B5EF4-FFF2-40B4-BE49-F238E27FC236}">
              <a16:creationId xmlns:a16="http://schemas.microsoft.com/office/drawing/2014/main" id="{0903D1DB-336B-EB95-9F76-14AA1FAB3DF1}"/>
            </a:ext>
          </a:extLst>
        </xdr:cNvPr>
        <xdr:cNvSpPr txBox="1">
          <a:spLocks noChangeArrowheads="1"/>
        </xdr:cNvSpPr>
      </xdr:nvSpPr>
      <xdr:spPr bwMode="auto">
        <a:xfrm>
          <a:off x="3479800" y="13379450"/>
          <a:ext cx="1339850" cy="76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1866900</xdr:colOff>
      <xdr:row>69</xdr:row>
      <xdr:rowOff>0</xdr:rowOff>
    </xdr:from>
    <xdr:to>
      <xdr:col>2</xdr:col>
      <xdr:colOff>781050</xdr:colOff>
      <xdr:row>69</xdr:row>
      <xdr:rowOff>0</xdr:rowOff>
    </xdr:to>
    <xdr:sp macro="" textlink="">
      <xdr:nvSpPr>
        <xdr:cNvPr id="378894" name="Text Box 14" hidden="1">
          <a:extLst>
            <a:ext uri="{FF2B5EF4-FFF2-40B4-BE49-F238E27FC236}">
              <a16:creationId xmlns:a16="http://schemas.microsoft.com/office/drawing/2014/main" id="{1ABA02AE-28C0-22B3-0A96-5D5D4ED45D7E}"/>
            </a:ext>
          </a:extLst>
        </xdr:cNvPr>
        <xdr:cNvSpPr txBox="1">
          <a:spLocks noChangeArrowheads="1"/>
        </xdr:cNvSpPr>
      </xdr:nvSpPr>
      <xdr:spPr bwMode="auto">
        <a:xfrm>
          <a:off x="2628900" y="13811250"/>
          <a:ext cx="14986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1847850</xdr:colOff>
      <xdr:row>66</xdr:row>
      <xdr:rowOff>171450</xdr:rowOff>
    </xdr:from>
    <xdr:to>
      <xdr:col>2</xdr:col>
      <xdr:colOff>666750</xdr:colOff>
      <xdr:row>67</xdr:row>
      <xdr:rowOff>152400</xdr:rowOff>
    </xdr:to>
    <xdr:sp macro="" textlink="">
      <xdr:nvSpPr>
        <xdr:cNvPr id="378893" name="Text Box 13" hidden="1">
          <a:extLst>
            <a:ext uri="{FF2B5EF4-FFF2-40B4-BE49-F238E27FC236}">
              <a16:creationId xmlns:a16="http://schemas.microsoft.com/office/drawing/2014/main" id="{A10DFCFB-CA08-A118-BC27-8F34AB9A866F}"/>
            </a:ext>
          </a:extLst>
        </xdr:cNvPr>
        <xdr:cNvSpPr txBox="1">
          <a:spLocks noChangeArrowheads="1"/>
        </xdr:cNvSpPr>
      </xdr:nvSpPr>
      <xdr:spPr bwMode="auto">
        <a:xfrm>
          <a:off x="2609850" y="12992100"/>
          <a:ext cx="1403350" cy="31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1847850</xdr:colOff>
      <xdr:row>67</xdr:row>
      <xdr:rowOff>133350</xdr:rowOff>
    </xdr:from>
    <xdr:to>
      <xdr:col>2</xdr:col>
      <xdr:colOff>666750</xdr:colOff>
      <xdr:row>67</xdr:row>
      <xdr:rowOff>304800</xdr:rowOff>
    </xdr:to>
    <xdr:sp macro="" textlink="">
      <xdr:nvSpPr>
        <xdr:cNvPr id="378892" name="Text Box 12" hidden="1">
          <a:extLst>
            <a:ext uri="{FF2B5EF4-FFF2-40B4-BE49-F238E27FC236}">
              <a16:creationId xmlns:a16="http://schemas.microsoft.com/office/drawing/2014/main" id="{C4052D1A-653E-00E9-8D6D-C445C5CAFD69}"/>
            </a:ext>
          </a:extLst>
        </xdr:cNvPr>
        <xdr:cNvSpPr txBox="1">
          <a:spLocks noChangeArrowheads="1"/>
        </xdr:cNvSpPr>
      </xdr:nvSpPr>
      <xdr:spPr bwMode="auto">
        <a:xfrm>
          <a:off x="2609850" y="13284200"/>
          <a:ext cx="1403350" cy="17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1847850</xdr:colOff>
      <xdr:row>67</xdr:row>
      <xdr:rowOff>304800</xdr:rowOff>
    </xdr:from>
    <xdr:to>
      <xdr:col>2</xdr:col>
      <xdr:colOff>666750</xdr:colOff>
      <xdr:row>68</xdr:row>
      <xdr:rowOff>152400</xdr:rowOff>
    </xdr:to>
    <xdr:sp macro="" textlink="">
      <xdr:nvSpPr>
        <xdr:cNvPr id="378891" name="Text Box 11" hidden="1">
          <a:extLst>
            <a:ext uri="{FF2B5EF4-FFF2-40B4-BE49-F238E27FC236}">
              <a16:creationId xmlns:a16="http://schemas.microsoft.com/office/drawing/2014/main" id="{B3F16DA3-8E3E-76D0-038E-5DC0B086838B}"/>
            </a:ext>
          </a:extLst>
        </xdr:cNvPr>
        <xdr:cNvSpPr txBox="1">
          <a:spLocks noChangeArrowheads="1"/>
        </xdr:cNvSpPr>
      </xdr:nvSpPr>
      <xdr:spPr bwMode="auto">
        <a:xfrm>
          <a:off x="2609850" y="13455650"/>
          <a:ext cx="140335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1847850</xdr:colOff>
      <xdr:row>68</xdr:row>
      <xdr:rowOff>152400</xdr:rowOff>
    </xdr:from>
    <xdr:to>
      <xdr:col>2</xdr:col>
      <xdr:colOff>666750</xdr:colOff>
      <xdr:row>68</xdr:row>
      <xdr:rowOff>247650</xdr:rowOff>
    </xdr:to>
    <xdr:sp macro="" textlink="">
      <xdr:nvSpPr>
        <xdr:cNvPr id="378890" name="Text Box 10" hidden="1">
          <a:extLst>
            <a:ext uri="{FF2B5EF4-FFF2-40B4-BE49-F238E27FC236}">
              <a16:creationId xmlns:a16="http://schemas.microsoft.com/office/drawing/2014/main" id="{E0734E22-3B02-423E-EC51-4F6432F778F8}"/>
            </a:ext>
          </a:extLst>
        </xdr:cNvPr>
        <xdr:cNvSpPr txBox="1">
          <a:spLocks noChangeArrowheads="1"/>
        </xdr:cNvSpPr>
      </xdr:nvSpPr>
      <xdr:spPr bwMode="auto">
        <a:xfrm>
          <a:off x="2609850" y="13633450"/>
          <a:ext cx="1403350" cy="95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1847850</xdr:colOff>
      <xdr:row>68</xdr:row>
      <xdr:rowOff>247650</xdr:rowOff>
    </xdr:from>
    <xdr:to>
      <xdr:col>2</xdr:col>
      <xdr:colOff>666750</xdr:colOff>
      <xdr:row>69</xdr:row>
      <xdr:rowOff>0</xdr:rowOff>
    </xdr:to>
    <xdr:sp macro="" textlink="">
      <xdr:nvSpPr>
        <xdr:cNvPr id="378889" name="Text Box 9" hidden="1">
          <a:extLst>
            <a:ext uri="{FF2B5EF4-FFF2-40B4-BE49-F238E27FC236}">
              <a16:creationId xmlns:a16="http://schemas.microsoft.com/office/drawing/2014/main" id="{BE9C615B-DB82-DA82-2647-29BD145B99F0}"/>
            </a:ext>
          </a:extLst>
        </xdr:cNvPr>
        <xdr:cNvSpPr txBox="1">
          <a:spLocks noChangeArrowheads="1"/>
        </xdr:cNvSpPr>
      </xdr:nvSpPr>
      <xdr:spPr bwMode="auto">
        <a:xfrm>
          <a:off x="2609850" y="13728700"/>
          <a:ext cx="1403350" cy="82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67</xdr:row>
      <xdr:rowOff>228600</xdr:rowOff>
    </xdr:from>
    <xdr:to>
      <xdr:col>3</xdr:col>
      <xdr:colOff>552450</xdr:colOff>
      <xdr:row>67</xdr:row>
      <xdr:rowOff>304800</xdr:rowOff>
    </xdr:to>
    <xdr:sp macro="" textlink="">
      <xdr:nvSpPr>
        <xdr:cNvPr id="378888" name="Text Box 8" hidden="1">
          <a:extLst>
            <a:ext uri="{FF2B5EF4-FFF2-40B4-BE49-F238E27FC236}">
              <a16:creationId xmlns:a16="http://schemas.microsoft.com/office/drawing/2014/main" id="{1CA11C35-C8B7-61F2-047F-8361BF9DFBDE}"/>
            </a:ext>
          </a:extLst>
        </xdr:cNvPr>
        <xdr:cNvSpPr txBox="1">
          <a:spLocks noChangeArrowheads="1"/>
        </xdr:cNvSpPr>
      </xdr:nvSpPr>
      <xdr:spPr bwMode="auto">
        <a:xfrm>
          <a:off x="3479800" y="13379450"/>
          <a:ext cx="1339850" cy="76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8.xml><?xml version="1.0" encoding="utf-8"?>
<xdr:wsDr xmlns:xdr="http://schemas.openxmlformats.org/drawingml/2006/spreadsheetDrawing" xmlns:a="http://schemas.openxmlformats.org/drawingml/2006/main" xmlns:r="http://schemas.openxmlformats.org/officeDocument/2006/relationships">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32.xml><?xml version="1.0" encoding="utf-8"?>
<xdr:wsDr xmlns:xdr="http://schemas.openxmlformats.org/drawingml/2006/spreadsheetDrawing" xmlns:a="http://schemas.openxmlformats.org/drawingml/2006/main" xmlns:r="http://schemas.openxmlformats.org/officeDocument/2006/relationships">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5" name="Text Box 5" hidden="1">
          <a:extLst>
            <a:ext uri="{FF2B5EF4-FFF2-40B4-BE49-F238E27FC236}">
              <a16:creationId xmlns:a16="http://schemas.microsoft.com/office/drawing/2014/main" id="{DB7D560E-6C96-48AB-B198-12B67FDCD070}"/>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5" name="Text Box 1" hidden="1">
          <a:extLst>
            <a:ext uri="{FF2B5EF4-FFF2-40B4-BE49-F238E27FC236}">
              <a16:creationId xmlns:a16="http://schemas.microsoft.com/office/drawing/2014/main" id="{9528CDB7-A845-4D45-B1BF-58029DF36872}"/>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6" name="Text Box 2" hidden="1">
          <a:extLst>
            <a:ext uri="{FF2B5EF4-FFF2-40B4-BE49-F238E27FC236}">
              <a16:creationId xmlns:a16="http://schemas.microsoft.com/office/drawing/2014/main" id="{5B425DA4-2721-4980-9017-436CAA169B06}"/>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7" name="Text Box 3" hidden="1">
          <a:extLst>
            <a:ext uri="{FF2B5EF4-FFF2-40B4-BE49-F238E27FC236}">
              <a16:creationId xmlns:a16="http://schemas.microsoft.com/office/drawing/2014/main" id="{52F0AF23-7A81-4CD8-AAF6-8FA6110C6571}"/>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8" name="Text Box 4" hidden="1">
          <a:extLst>
            <a:ext uri="{FF2B5EF4-FFF2-40B4-BE49-F238E27FC236}">
              <a16:creationId xmlns:a16="http://schemas.microsoft.com/office/drawing/2014/main" id="{8A23F851-9F26-489E-84BD-027FDA880CA8}"/>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9" name="Text Box 5" hidden="1">
          <a:extLst>
            <a:ext uri="{FF2B5EF4-FFF2-40B4-BE49-F238E27FC236}">
              <a16:creationId xmlns:a16="http://schemas.microsoft.com/office/drawing/2014/main" id="{BA1384DA-0159-4449-AA5C-911AE9BA75DA}"/>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7" name="Text Box 1" hidden="1">
          <a:extLst>
            <a:ext uri="{FF2B5EF4-FFF2-40B4-BE49-F238E27FC236}">
              <a16:creationId xmlns:a16="http://schemas.microsoft.com/office/drawing/2014/main" id="{07019610-115E-425D-8A1B-E0BB4EBAC35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8" name="Text Box 2" hidden="1">
          <a:extLst>
            <a:ext uri="{FF2B5EF4-FFF2-40B4-BE49-F238E27FC236}">
              <a16:creationId xmlns:a16="http://schemas.microsoft.com/office/drawing/2014/main" id="{412FA0EC-4067-4685-B7EB-0E601E1B686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9" name="Text Box 3" hidden="1">
          <a:extLst>
            <a:ext uri="{FF2B5EF4-FFF2-40B4-BE49-F238E27FC236}">
              <a16:creationId xmlns:a16="http://schemas.microsoft.com/office/drawing/2014/main" id="{07EA6AE7-038F-B72C-3D2C-7301994EEB2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20" name="Text Box 4" hidden="1">
          <a:extLst>
            <a:ext uri="{FF2B5EF4-FFF2-40B4-BE49-F238E27FC236}">
              <a16:creationId xmlns:a16="http://schemas.microsoft.com/office/drawing/2014/main" id="{76A24A9D-7C4D-4481-F1B3-41B3B1A7508F}"/>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2" name="Text Box 2" hidden="1">
          <a:extLst>
            <a:ext uri="{FF2B5EF4-FFF2-40B4-BE49-F238E27FC236}">
              <a16:creationId xmlns:a16="http://schemas.microsoft.com/office/drawing/2014/main" id="{7C244F61-FE66-9D0A-2AC8-9FA9FFF1177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1" name="Text Box 1" hidden="1">
          <a:extLst>
            <a:ext uri="{FF2B5EF4-FFF2-40B4-BE49-F238E27FC236}">
              <a16:creationId xmlns:a16="http://schemas.microsoft.com/office/drawing/2014/main" id="{822F1D04-9803-2498-3951-645537B1B30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3" name="Text Box 3" hidden="1">
          <a:extLst>
            <a:ext uri="{FF2B5EF4-FFF2-40B4-BE49-F238E27FC236}">
              <a16:creationId xmlns:a16="http://schemas.microsoft.com/office/drawing/2014/main" id="{84026776-A2C0-02AF-57C4-6FD1AE853926}"/>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4" name="Text Box 4" hidden="1">
          <a:extLst>
            <a:ext uri="{FF2B5EF4-FFF2-40B4-BE49-F238E27FC236}">
              <a16:creationId xmlns:a16="http://schemas.microsoft.com/office/drawing/2014/main" id="{9645C95A-3253-F08B-3925-91FFBB16EC4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3" name="Text Box 1" hidden="1">
          <a:extLst>
            <a:ext uri="{FF2B5EF4-FFF2-40B4-BE49-F238E27FC236}">
              <a16:creationId xmlns:a16="http://schemas.microsoft.com/office/drawing/2014/main" id="{F0B7B312-9E78-ED13-6C6A-F1B4BFFA8066}"/>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4" name="Text Box 2" hidden="1">
          <a:extLst>
            <a:ext uri="{FF2B5EF4-FFF2-40B4-BE49-F238E27FC236}">
              <a16:creationId xmlns:a16="http://schemas.microsoft.com/office/drawing/2014/main" id="{452AB3AE-6299-45C7-83F0-F3416D80E019}"/>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6" name="Text Box 4" hidden="1">
          <a:extLst>
            <a:ext uri="{FF2B5EF4-FFF2-40B4-BE49-F238E27FC236}">
              <a16:creationId xmlns:a16="http://schemas.microsoft.com/office/drawing/2014/main" id="{C1B2282C-1272-8ADB-B1E8-7A9AA384807D}"/>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5" name="Text Box 3" hidden="1">
          <a:extLst>
            <a:ext uri="{FF2B5EF4-FFF2-40B4-BE49-F238E27FC236}">
              <a16:creationId xmlns:a16="http://schemas.microsoft.com/office/drawing/2014/main" id="{989CC83C-FD7A-AAA0-1AED-01E80A91CD12}"/>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7" name="Text Box 5" hidden="1">
          <a:extLst>
            <a:ext uri="{FF2B5EF4-FFF2-40B4-BE49-F238E27FC236}">
              <a16:creationId xmlns:a16="http://schemas.microsoft.com/office/drawing/2014/main" id="{E55045A7-9E18-CB83-AB47-06B3DBB05295}"/>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8" name="Text Box 6" hidden="1">
          <a:extLst>
            <a:ext uri="{FF2B5EF4-FFF2-40B4-BE49-F238E27FC236}">
              <a16:creationId xmlns:a16="http://schemas.microsoft.com/office/drawing/2014/main" id="{D36770B6-74DF-9DE1-AF0B-1340986C422B}"/>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9" name="Text Box 7" hidden="1">
          <a:extLst>
            <a:ext uri="{FF2B5EF4-FFF2-40B4-BE49-F238E27FC236}">
              <a16:creationId xmlns:a16="http://schemas.microsoft.com/office/drawing/2014/main" id="{499FF774-5AD6-E2A2-DB40-451A714D453C}"/>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20" name="Text Box 8" hidden="1">
          <a:extLst>
            <a:ext uri="{FF2B5EF4-FFF2-40B4-BE49-F238E27FC236}">
              <a16:creationId xmlns:a16="http://schemas.microsoft.com/office/drawing/2014/main" id="{EDD9F085-E023-1505-5386-B008BBDC00A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21" name="Text Box 9" hidden="1">
          <a:extLst>
            <a:ext uri="{FF2B5EF4-FFF2-40B4-BE49-F238E27FC236}">
              <a16:creationId xmlns:a16="http://schemas.microsoft.com/office/drawing/2014/main" id="{D2975039-EEF4-3238-EFE1-79EA89F6B9AA}"/>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22" name="Text Box 10" hidden="1">
          <a:extLst>
            <a:ext uri="{FF2B5EF4-FFF2-40B4-BE49-F238E27FC236}">
              <a16:creationId xmlns:a16="http://schemas.microsoft.com/office/drawing/2014/main" id="{C65F7316-C5A6-317C-70A4-0324540324D1}"/>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23" name="Text Box 11" hidden="1">
          <a:extLst>
            <a:ext uri="{FF2B5EF4-FFF2-40B4-BE49-F238E27FC236}">
              <a16:creationId xmlns:a16="http://schemas.microsoft.com/office/drawing/2014/main" id="{134E6C68-3696-543A-AEC0-4E39610EE867}"/>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24" name="Text Box 12" hidden="1">
          <a:extLst>
            <a:ext uri="{FF2B5EF4-FFF2-40B4-BE49-F238E27FC236}">
              <a16:creationId xmlns:a16="http://schemas.microsoft.com/office/drawing/2014/main" id="{C6363F84-6253-5C6A-5E2C-4BDFCBB632CA}"/>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25" name="Text Box 1037" hidden="1">
          <a:extLst>
            <a:ext uri="{FF2B5EF4-FFF2-40B4-BE49-F238E27FC236}">
              <a16:creationId xmlns:a16="http://schemas.microsoft.com/office/drawing/2014/main" id="{E3C8087F-339A-F865-8C14-D6A0CD729EC9}"/>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26" name="Text Box 1038" hidden="1">
          <a:extLst>
            <a:ext uri="{FF2B5EF4-FFF2-40B4-BE49-F238E27FC236}">
              <a16:creationId xmlns:a16="http://schemas.microsoft.com/office/drawing/2014/main" id="{6B5B1F37-EC69-89E8-5BE1-6860C2E4919F}"/>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33.xml><?xml version="1.0" encoding="utf-8"?>
<xdr:wsDr xmlns:xdr="http://schemas.openxmlformats.org/drawingml/2006/spreadsheetDrawing" xmlns:a="http://schemas.openxmlformats.org/drawingml/2006/main" xmlns:r="http://schemas.openxmlformats.org/officeDocument/2006/relationships">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2" name="Text Box 8" hidden="1">
          <a:extLst>
            <a:ext uri="{FF2B5EF4-FFF2-40B4-BE49-F238E27FC236}">
              <a16:creationId xmlns:a16="http://schemas.microsoft.com/office/drawing/2014/main" id="{8CA7E04B-38FE-417C-8FEE-5972FF4F4A47}"/>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11" name="Text Box 7" hidden="1">
          <a:extLst>
            <a:ext uri="{FF2B5EF4-FFF2-40B4-BE49-F238E27FC236}">
              <a16:creationId xmlns:a16="http://schemas.microsoft.com/office/drawing/2014/main" id="{4D7F07E8-6926-4D4B-AD49-97E7157AE332}"/>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0" name="Text Box 2" hidden="1">
          <a:extLst>
            <a:ext uri="{FF2B5EF4-FFF2-40B4-BE49-F238E27FC236}">
              <a16:creationId xmlns:a16="http://schemas.microsoft.com/office/drawing/2014/main" id="{544C6807-55DC-46BD-84D9-C7B77B7D481B}"/>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29" name="Text Box 1" hidden="1">
          <a:extLst>
            <a:ext uri="{FF2B5EF4-FFF2-40B4-BE49-F238E27FC236}">
              <a16:creationId xmlns:a16="http://schemas.microsoft.com/office/drawing/2014/main" id="{EC160E7D-D656-401C-B852-36F1BA9B6D60}"/>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2" name="Text Box 4" hidden="1">
          <a:extLst>
            <a:ext uri="{FF2B5EF4-FFF2-40B4-BE49-F238E27FC236}">
              <a16:creationId xmlns:a16="http://schemas.microsoft.com/office/drawing/2014/main" id="{D96784B0-D851-4205-866D-2EDC6F04FFF8}"/>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1" name="Text Box 3" hidden="1">
          <a:extLst>
            <a:ext uri="{FF2B5EF4-FFF2-40B4-BE49-F238E27FC236}">
              <a16:creationId xmlns:a16="http://schemas.microsoft.com/office/drawing/2014/main" id="{54D1236A-1E4F-44D4-993D-1F85CD0F6043}"/>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4" name="Text Box 6" hidden="1">
          <a:extLst>
            <a:ext uri="{FF2B5EF4-FFF2-40B4-BE49-F238E27FC236}">
              <a16:creationId xmlns:a16="http://schemas.microsoft.com/office/drawing/2014/main" id="{DE021924-5BCB-4A8E-AE0F-61173DB9E69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3" name="Text Box 5" hidden="1">
          <a:extLst>
            <a:ext uri="{FF2B5EF4-FFF2-40B4-BE49-F238E27FC236}">
              <a16:creationId xmlns:a16="http://schemas.microsoft.com/office/drawing/2014/main" id="{F83E2D3C-C56C-4AC2-8A4E-12BCE0440F4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6" name="Text Box 8" hidden="1">
          <a:extLst>
            <a:ext uri="{FF2B5EF4-FFF2-40B4-BE49-F238E27FC236}">
              <a16:creationId xmlns:a16="http://schemas.microsoft.com/office/drawing/2014/main" id="{AF9F29AB-63AC-4DC4-945C-4020726151CE}"/>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5" name="Text Box 7" hidden="1">
          <a:extLst>
            <a:ext uri="{FF2B5EF4-FFF2-40B4-BE49-F238E27FC236}">
              <a16:creationId xmlns:a16="http://schemas.microsoft.com/office/drawing/2014/main" id="{58932486-A8B2-4941-8472-0D0A92EDED71}"/>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8" name="Text Box 10" hidden="1">
          <a:extLst>
            <a:ext uri="{FF2B5EF4-FFF2-40B4-BE49-F238E27FC236}">
              <a16:creationId xmlns:a16="http://schemas.microsoft.com/office/drawing/2014/main" id="{AD16E454-DADF-4135-884F-36E3561430F9}"/>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7" name="Text Box 9" hidden="1">
          <a:extLst>
            <a:ext uri="{FF2B5EF4-FFF2-40B4-BE49-F238E27FC236}">
              <a16:creationId xmlns:a16="http://schemas.microsoft.com/office/drawing/2014/main" id="{9242DB81-A2EB-4B2E-8522-CCDE61AE19F8}"/>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2" name="Text Box 2" hidden="1">
          <a:extLst>
            <a:ext uri="{FF2B5EF4-FFF2-40B4-BE49-F238E27FC236}">
              <a16:creationId xmlns:a16="http://schemas.microsoft.com/office/drawing/2014/main" id="{AEB8D77E-16A3-47FD-B073-E5EA95AB427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1" name="Text Box 1" hidden="1">
          <a:extLst>
            <a:ext uri="{FF2B5EF4-FFF2-40B4-BE49-F238E27FC236}">
              <a16:creationId xmlns:a16="http://schemas.microsoft.com/office/drawing/2014/main" id="{7110CFE1-E418-436D-8A15-6F34585F1A56}"/>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4" name="Text Box 4" hidden="1">
          <a:extLst>
            <a:ext uri="{FF2B5EF4-FFF2-40B4-BE49-F238E27FC236}">
              <a16:creationId xmlns:a16="http://schemas.microsoft.com/office/drawing/2014/main" id="{2975781F-8864-4F9A-8B13-7270491CE03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3" name="Text Box 3" hidden="1">
          <a:extLst>
            <a:ext uri="{FF2B5EF4-FFF2-40B4-BE49-F238E27FC236}">
              <a16:creationId xmlns:a16="http://schemas.microsoft.com/office/drawing/2014/main" id="{71E4BB06-AC63-41D3-81A3-80275191C4D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6" name="Text Box 6" hidden="1">
          <a:extLst>
            <a:ext uri="{FF2B5EF4-FFF2-40B4-BE49-F238E27FC236}">
              <a16:creationId xmlns:a16="http://schemas.microsoft.com/office/drawing/2014/main" id="{B3B712A4-C616-D36B-0ED9-84B6D53CAE8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5" name="Text Box 5" hidden="1">
          <a:extLst>
            <a:ext uri="{FF2B5EF4-FFF2-40B4-BE49-F238E27FC236}">
              <a16:creationId xmlns:a16="http://schemas.microsoft.com/office/drawing/2014/main" id="{AFE478D6-D9DA-BC96-8A63-91E39735B04F}"/>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8" name="Text Box 8" hidden="1">
          <a:extLst>
            <a:ext uri="{FF2B5EF4-FFF2-40B4-BE49-F238E27FC236}">
              <a16:creationId xmlns:a16="http://schemas.microsoft.com/office/drawing/2014/main" id="{E92BBF9F-B747-15C8-5092-10ECA1814D2F}"/>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7" name="Text Box 7" hidden="1">
          <a:extLst>
            <a:ext uri="{FF2B5EF4-FFF2-40B4-BE49-F238E27FC236}">
              <a16:creationId xmlns:a16="http://schemas.microsoft.com/office/drawing/2014/main" id="{B2356A14-7F7C-0AB6-7659-CBB38B1D3F1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8" name="Text Box 4" hidden="1">
          <a:extLst>
            <a:ext uri="{FF2B5EF4-FFF2-40B4-BE49-F238E27FC236}">
              <a16:creationId xmlns:a16="http://schemas.microsoft.com/office/drawing/2014/main" id="{13933BBD-B4A6-FCF5-97E3-E58EDAFC4BA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7" name="Text Box 3" hidden="1">
          <a:extLst>
            <a:ext uri="{FF2B5EF4-FFF2-40B4-BE49-F238E27FC236}">
              <a16:creationId xmlns:a16="http://schemas.microsoft.com/office/drawing/2014/main" id="{666B2AF9-6C65-EAC2-1D5D-BB2BEC6AAEC9}"/>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6" name="Text Box 2" hidden="1">
          <a:extLst>
            <a:ext uri="{FF2B5EF4-FFF2-40B4-BE49-F238E27FC236}">
              <a16:creationId xmlns:a16="http://schemas.microsoft.com/office/drawing/2014/main" id="{FC0D7CF4-D7E5-5BB0-3BE1-5BC5F03C59F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5" name="Text Box 1" hidden="1">
          <a:extLst>
            <a:ext uri="{FF2B5EF4-FFF2-40B4-BE49-F238E27FC236}">
              <a16:creationId xmlns:a16="http://schemas.microsoft.com/office/drawing/2014/main" id="{80048F9B-0F8A-AB74-248D-254E0BE07E8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0" name="Text Box 6" hidden="1">
          <a:extLst>
            <a:ext uri="{FF2B5EF4-FFF2-40B4-BE49-F238E27FC236}">
              <a16:creationId xmlns:a16="http://schemas.microsoft.com/office/drawing/2014/main" id="{0F25DF69-9EE2-058B-8711-5253ACF487D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9" name="Text Box 5" hidden="1">
          <a:extLst>
            <a:ext uri="{FF2B5EF4-FFF2-40B4-BE49-F238E27FC236}">
              <a16:creationId xmlns:a16="http://schemas.microsoft.com/office/drawing/2014/main" id="{142B2179-8147-B96A-2487-9BD91688D95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2" name="Text Box 8" hidden="1">
          <a:extLst>
            <a:ext uri="{FF2B5EF4-FFF2-40B4-BE49-F238E27FC236}">
              <a16:creationId xmlns:a16="http://schemas.microsoft.com/office/drawing/2014/main" id="{F1454D3D-C6EE-FDC6-1E48-07738CCD1D0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1" name="Text Box 7" hidden="1">
          <a:extLst>
            <a:ext uri="{FF2B5EF4-FFF2-40B4-BE49-F238E27FC236}">
              <a16:creationId xmlns:a16="http://schemas.microsoft.com/office/drawing/2014/main" id="{29F74655-6C4F-FC5C-8899-504F75A6FB6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4" name="Text Box 10" hidden="1">
          <a:extLst>
            <a:ext uri="{FF2B5EF4-FFF2-40B4-BE49-F238E27FC236}">
              <a16:creationId xmlns:a16="http://schemas.microsoft.com/office/drawing/2014/main" id="{6816D2F9-3908-A60C-4552-7CD11F2B8D42}"/>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3" name="Text Box 9" hidden="1">
          <a:extLst>
            <a:ext uri="{FF2B5EF4-FFF2-40B4-BE49-F238E27FC236}">
              <a16:creationId xmlns:a16="http://schemas.microsoft.com/office/drawing/2014/main" id="{81013CB1-FA6C-E8BB-E2BD-63AA330A1DB7}"/>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38" name="Text Box 2" hidden="1">
          <a:extLst>
            <a:ext uri="{FF2B5EF4-FFF2-40B4-BE49-F238E27FC236}">
              <a16:creationId xmlns:a16="http://schemas.microsoft.com/office/drawing/2014/main" id="{2AFCAABF-77A9-E581-3950-A9F86B8605C3}"/>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7" name="Text Box 1" hidden="1">
          <a:extLst>
            <a:ext uri="{FF2B5EF4-FFF2-40B4-BE49-F238E27FC236}">
              <a16:creationId xmlns:a16="http://schemas.microsoft.com/office/drawing/2014/main" id="{D2C0B349-883F-2D4A-07E6-B3E8258B6E39}"/>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2" name="Text Box 6" hidden="1">
          <a:extLst>
            <a:ext uri="{FF2B5EF4-FFF2-40B4-BE49-F238E27FC236}">
              <a16:creationId xmlns:a16="http://schemas.microsoft.com/office/drawing/2014/main" id="{D5CC6D4E-4C68-6D03-8655-4D2A5691A15D}"/>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1" name="Text Box 5" hidden="1">
          <a:extLst>
            <a:ext uri="{FF2B5EF4-FFF2-40B4-BE49-F238E27FC236}">
              <a16:creationId xmlns:a16="http://schemas.microsoft.com/office/drawing/2014/main" id="{C6EA296D-E1FE-201C-AD0D-D57A2983B1BB}"/>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0" name="Text Box 4" hidden="1">
          <a:extLst>
            <a:ext uri="{FF2B5EF4-FFF2-40B4-BE49-F238E27FC236}">
              <a16:creationId xmlns:a16="http://schemas.microsoft.com/office/drawing/2014/main" id="{C39D1244-5044-3848-ED3D-842C57F26A48}"/>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9" name="Text Box 3" hidden="1">
          <a:extLst>
            <a:ext uri="{FF2B5EF4-FFF2-40B4-BE49-F238E27FC236}">
              <a16:creationId xmlns:a16="http://schemas.microsoft.com/office/drawing/2014/main" id="{5480973B-E06A-4D13-FB16-D9174CDBF51C}"/>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4" name="Text Box 8" hidden="1">
          <a:extLst>
            <a:ext uri="{FF2B5EF4-FFF2-40B4-BE49-F238E27FC236}">
              <a16:creationId xmlns:a16="http://schemas.microsoft.com/office/drawing/2014/main" id="{8B3C0ECB-0ED0-184B-DFBD-202840FD4B56}"/>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3" name="Text Box 7" hidden="1">
          <a:extLst>
            <a:ext uri="{FF2B5EF4-FFF2-40B4-BE49-F238E27FC236}">
              <a16:creationId xmlns:a16="http://schemas.microsoft.com/office/drawing/2014/main" id="{ACB16AEC-9796-8B46-92DE-85AB761688D2}"/>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6" name="Text Box 10" hidden="1">
          <a:extLst>
            <a:ext uri="{FF2B5EF4-FFF2-40B4-BE49-F238E27FC236}">
              <a16:creationId xmlns:a16="http://schemas.microsoft.com/office/drawing/2014/main" id="{BD351F30-63D6-7E16-9E04-075433EC2A7A}"/>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5" name="Text Box 9" hidden="1">
          <a:extLst>
            <a:ext uri="{FF2B5EF4-FFF2-40B4-BE49-F238E27FC236}">
              <a16:creationId xmlns:a16="http://schemas.microsoft.com/office/drawing/2014/main" id="{EAD96442-437F-980A-719C-DFB1745ED5BA}"/>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8" name="Text Box 12" hidden="1">
          <a:extLst>
            <a:ext uri="{FF2B5EF4-FFF2-40B4-BE49-F238E27FC236}">
              <a16:creationId xmlns:a16="http://schemas.microsoft.com/office/drawing/2014/main" id="{095A442C-BA11-AC6C-F46F-78F33930A467}"/>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7" name="Text Box 11" hidden="1">
          <a:extLst>
            <a:ext uri="{FF2B5EF4-FFF2-40B4-BE49-F238E27FC236}">
              <a16:creationId xmlns:a16="http://schemas.microsoft.com/office/drawing/2014/main" id="{4314E2A1-B48B-B637-E4F5-6F9205D35308}"/>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50" name="Text Box 14" hidden="1">
          <a:extLst>
            <a:ext uri="{FF2B5EF4-FFF2-40B4-BE49-F238E27FC236}">
              <a16:creationId xmlns:a16="http://schemas.microsoft.com/office/drawing/2014/main" id="{48CFB6BB-31FA-2F32-ED4E-18F4705376D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9" name="Text Box 13" hidden="1">
          <a:extLst>
            <a:ext uri="{FF2B5EF4-FFF2-40B4-BE49-F238E27FC236}">
              <a16:creationId xmlns:a16="http://schemas.microsoft.com/office/drawing/2014/main" id="{64CDE9C2-C09F-C3CB-D38B-B4043EA09502}"/>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52" name="Text Box 16" hidden="1">
          <a:extLst>
            <a:ext uri="{FF2B5EF4-FFF2-40B4-BE49-F238E27FC236}">
              <a16:creationId xmlns:a16="http://schemas.microsoft.com/office/drawing/2014/main" id="{67455551-0025-C321-5FFF-72D6F3843508}"/>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51" name="Text Box 15" hidden="1">
          <a:extLst>
            <a:ext uri="{FF2B5EF4-FFF2-40B4-BE49-F238E27FC236}">
              <a16:creationId xmlns:a16="http://schemas.microsoft.com/office/drawing/2014/main" id="{B140FA9D-B96F-C6A9-120C-3BA90F3CA92C}"/>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54" name="Text Box 18" hidden="1">
          <a:extLst>
            <a:ext uri="{FF2B5EF4-FFF2-40B4-BE49-F238E27FC236}">
              <a16:creationId xmlns:a16="http://schemas.microsoft.com/office/drawing/2014/main" id="{456729A0-ACE8-2F55-3075-0E7FF69E3B98}"/>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53" name="Text Box 17" hidden="1">
          <a:extLst>
            <a:ext uri="{FF2B5EF4-FFF2-40B4-BE49-F238E27FC236}">
              <a16:creationId xmlns:a16="http://schemas.microsoft.com/office/drawing/2014/main" id="{9FF179F9-3B01-D70C-F2BD-85CBD6B94DA2}"/>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56" name="Text Box 20" hidden="1">
          <a:extLst>
            <a:ext uri="{FF2B5EF4-FFF2-40B4-BE49-F238E27FC236}">
              <a16:creationId xmlns:a16="http://schemas.microsoft.com/office/drawing/2014/main" id="{D62F3679-51A1-70AA-3F4B-DF0166845507}"/>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55" name="Text Box 19" hidden="1">
          <a:extLst>
            <a:ext uri="{FF2B5EF4-FFF2-40B4-BE49-F238E27FC236}">
              <a16:creationId xmlns:a16="http://schemas.microsoft.com/office/drawing/2014/main" id="{F3F52110-02C8-CD74-1A90-0F9A15FFB089}"/>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58" name="Text Box 22" hidden="1">
          <a:extLst>
            <a:ext uri="{FF2B5EF4-FFF2-40B4-BE49-F238E27FC236}">
              <a16:creationId xmlns:a16="http://schemas.microsoft.com/office/drawing/2014/main" id="{554B96BE-1AF5-FA67-6C99-D21BF721A9A4}"/>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57" name="Text Box 21" hidden="1">
          <a:extLst>
            <a:ext uri="{FF2B5EF4-FFF2-40B4-BE49-F238E27FC236}">
              <a16:creationId xmlns:a16="http://schemas.microsoft.com/office/drawing/2014/main" id="{F0B185D4-0071-D902-1489-ED18906674DA}"/>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60" name="Text Box 24" hidden="1">
          <a:extLst>
            <a:ext uri="{FF2B5EF4-FFF2-40B4-BE49-F238E27FC236}">
              <a16:creationId xmlns:a16="http://schemas.microsoft.com/office/drawing/2014/main" id="{5AD43EC5-D555-25BA-ABFF-5F96F7B0601A}"/>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59" name="Text Box 23" hidden="1">
          <a:extLst>
            <a:ext uri="{FF2B5EF4-FFF2-40B4-BE49-F238E27FC236}">
              <a16:creationId xmlns:a16="http://schemas.microsoft.com/office/drawing/2014/main" id="{207507C0-245A-C9D3-F813-7AEB0CB459D6}"/>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62" name="Text Box 26" hidden="1">
          <a:extLst>
            <a:ext uri="{FF2B5EF4-FFF2-40B4-BE49-F238E27FC236}">
              <a16:creationId xmlns:a16="http://schemas.microsoft.com/office/drawing/2014/main" id="{BD4882CB-9B72-2236-0B16-53536E92A1BF}"/>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61" name="Text Box 25" hidden="1">
          <a:extLst>
            <a:ext uri="{FF2B5EF4-FFF2-40B4-BE49-F238E27FC236}">
              <a16:creationId xmlns:a16="http://schemas.microsoft.com/office/drawing/2014/main" id="{5CAB0E24-9C9A-649A-5CF5-704B2759949C}"/>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Lorae Stojanovic" id="{4C0C5F85-AD1E-4C57-B372-003AF5B78A9F}" userId="76717fca21b29efe" providerId="Windows Live"/>
  <person displayName="Georgia Nabors" id="{09FAC3F1-DFDB-4CF8-9903-358701529E2B}" userId="S::GNabors@brookings.edu::bf73830e-2c32-4056-bde4-c18f62567b12" providerId="AD"/>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Lorae Stojanovic" id="{2C68A5A1-706F-4A3E-93A3-741BBABEC4EA}" userId="S::LStojanovic@brookings.edu::cf5406ac-934d-4a58-b1cc-e481841cfe10" providerId="AD"/>
  <person displayName="Manuel Alcala Kovalski" id="{6F934F46-906E-4DFC-AA15-8C66AF925C04}" userId="S::malcalakovalski@brookings.edu::65ca0f03-2f5c-48fe-8ae6-628c3a907f64" providerId="AD"/>
</personList>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Lorae Stojanovic" refreshedDate="45043.430503703705" createdVersion="7" refreshedVersion="7" minRefreshableVersion="3" recordCount="72" xr:uid="{B77C5B51-7D2A-4D29-B220-29C5221BA17D}">
  <cacheSource type="worksheet">
    <worksheetSource ref="B28:C100" sheet="Unemployment Insurance - lorae"/>
  </cacheSource>
  <cacheFields count="4">
    <cacheField name="Monthly Unemployment Rate from the BLS" numFmtId="14">
      <sharedItems containsSemiMixedTypes="0" containsNonDate="0" containsDate="1" containsString="0" minDate="2021-01-01T00:00:00" maxDate="2026-12-02T00:00:00" count="72">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d v="2025-06-01T00:00:00"/>
        <d v="2025-07-01T00:00:00"/>
        <d v="2025-08-01T00:00:00"/>
        <d v="2025-09-01T00:00:00"/>
        <d v="2025-10-01T00:00:00"/>
        <d v="2025-11-01T00:00:00"/>
        <d v="2025-12-01T00:00:00"/>
        <d v="2026-01-01T00:00:00"/>
        <d v="2026-02-01T00:00:00"/>
        <d v="2026-03-01T00:00:00"/>
        <d v="2026-04-01T00:00:00"/>
        <d v="2026-05-01T00:00:00"/>
        <d v="2026-06-01T00:00:00"/>
        <d v="2026-07-01T00:00:00"/>
        <d v="2026-08-01T00:00:00"/>
        <d v="2026-09-01T00:00:00"/>
        <d v="2026-10-01T00:00:00"/>
        <d v="2026-11-01T00:00:00"/>
        <d v="2026-12-01T00:00:00"/>
      </sharedItems>
      <fieldGroup par="3" base="0">
        <rangePr groupBy="months" startDate="2021-01-01T00:00:00" endDate="2026-12-02T00:00:00"/>
        <groupItems count="14">
          <s v="&lt;1/1/2021"/>
          <s v="Jan"/>
          <s v="Feb"/>
          <s v="Mar"/>
          <s v="Apr"/>
          <s v="May"/>
          <s v="Jun"/>
          <s v="Jul"/>
          <s v="Aug"/>
          <s v="Sep"/>
          <s v="Oct"/>
          <s v="Nov"/>
          <s v="Dec"/>
          <s v="&gt;12/2/2026"/>
        </groupItems>
      </fieldGroup>
    </cacheField>
    <cacheField name="Monthly UR" numFmtId="0">
      <sharedItems containsString="0" containsBlank="1" containsNumber="1" minValue="3.4" maxValue="6.3"/>
    </cacheField>
    <cacheField name="Quarters" numFmtId="0" databaseField="0">
      <fieldGroup base="0">
        <rangePr groupBy="quarters" startDate="2021-01-01T00:00:00" endDate="2026-12-02T00:00:00"/>
        <groupItems count="6">
          <s v="&lt;1/1/2021"/>
          <s v="Qtr1"/>
          <s v="Qtr2"/>
          <s v="Qtr3"/>
          <s v="Qtr4"/>
          <s v="&gt;12/2/2026"/>
        </groupItems>
      </fieldGroup>
    </cacheField>
    <cacheField name="Years" numFmtId="0" databaseField="0">
      <fieldGroup base="0">
        <rangePr groupBy="years" startDate="2021-01-01T00:00:00" endDate="2026-12-02T00:00:00"/>
        <groupItems count="8">
          <s v="&lt;1/1/2021"/>
          <s v="2021"/>
          <s v="2022"/>
          <s v="2023"/>
          <s v="2024"/>
          <s v="2025"/>
          <s v="2026"/>
          <s v="&gt;12/2/2026"/>
        </groupItems>
      </fieldGroup>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B3DFE-359A-4237-8982-1AC031D74EAF}"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30:F60"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67">
      <pivotArea field="3" type="button" dataOnly="0" labelOnly="1" outline="0" axis="axisRow" fieldPosition="0"/>
    </format>
    <format dxfId="66">
      <pivotArea dataOnly="0" labelOnly="1" outline="0" axis="axisValues" fieldPosition="0"/>
    </format>
    <format dxfId="65">
      <pivotArea collapsedLevelsAreSubtotals="1" fieldPosition="0">
        <references count="2">
          <reference field="2" count="1">
            <x v="1"/>
          </reference>
          <reference field="3" count="1" selected="0">
            <x v="1"/>
          </reference>
        </references>
      </pivotArea>
    </format>
    <format dxfId="64">
      <pivotArea collapsedLevelsAreSubtotals="1" fieldPosition="0">
        <references count="2">
          <reference field="2" count="1">
            <x v="2"/>
          </reference>
          <reference field="3" count="1" selected="0">
            <x v="1"/>
          </reference>
        </references>
      </pivotArea>
    </format>
    <format dxfId="63">
      <pivotArea collapsedLevelsAreSubtotals="1" fieldPosition="0">
        <references count="2">
          <reference field="2" count="1">
            <x v="3"/>
          </reference>
          <reference field="3" count="1" selected="0">
            <x v="1"/>
          </reference>
        </references>
      </pivotArea>
    </format>
    <format dxfId="62">
      <pivotArea collapsedLevelsAreSubtotals="1" fieldPosition="0">
        <references count="2">
          <reference field="2" count="1">
            <x v="4"/>
          </reference>
          <reference field="3" count="1" selected="0">
            <x v="1"/>
          </reference>
        </references>
      </pivotArea>
    </format>
    <format dxfId="61">
      <pivotArea collapsedLevelsAreSubtotals="1" fieldPosition="0">
        <references count="1">
          <reference field="3" count="1">
            <x v="2"/>
          </reference>
        </references>
      </pivotArea>
    </format>
    <format dxfId="60">
      <pivotArea collapsedLevelsAreSubtotals="1" fieldPosition="0">
        <references count="2">
          <reference field="2" count="1">
            <x v="1"/>
          </reference>
          <reference field="3" count="1" selected="0">
            <x v="2"/>
          </reference>
        </references>
      </pivotArea>
    </format>
    <format dxfId="59">
      <pivotArea collapsedLevelsAreSubtotals="1" fieldPosition="0">
        <references count="2">
          <reference field="2" count="1">
            <x v="2"/>
          </reference>
          <reference field="3" count="1" selected="0">
            <x v="2"/>
          </reference>
        </references>
      </pivotArea>
    </format>
    <format dxfId="58">
      <pivotArea collapsedLevelsAreSubtotals="1" fieldPosition="0">
        <references count="2">
          <reference field="2" count="1">
            <x v="3"/>
          </reference>
          <reference field="3" count="1" selected="0">
            <x v="2"/>
          </reference>
        </references>
      </pivotArea>
    </format>
    <format dxfId="57">
      <pivotArea collapsedLevelsAreSubtotals="1" fieldPosition="0">
        <references count="2">
          <reference field="2" count="1">
            <x v="4"/>
          </reference>
          <reference field="3" count="1" selected="0">
            <x v="2"/>
          </reference>
        </references>
      </pivotArea>
    </format>
    <format dxfId="56">
      <pivotArea collapsedLevelsAreSubtotals="1" fieldPosition="0">
        <references count="1">
          <reference field="3" count="1">
            <x v="3"/>
          </reference>
        </references>
      </pivotArea>
    </format>
    <format dxfId="55">
      <pivotArea collapsedLevelsAreSubtotals="1" fieldPosition="0">
        <references count="2">
          <reference field="2" count="1">
            <x v="1"/>
          </reference>
          <reference field="3" count="1" selected="0">
            <x v="3"/>
          </reference>
        </references>
      </pivotArea>
    </format>
    <format dxfId="54">
      <pivotArea collapsedLevelsAreSubtotals="1" fieldPosition="0">
        <references count="2">
          <reference field="2" count="1">
            <x v="2"/>
          </reference>
          <reference field="3" count="1" selected="0">
            <x v="3"/>
          </reference>
        </references>
      </pivotArea>
    </format>
    <format dxfId="53">
      <pivotArea collapsedLevelsAreSubtotals="1" fieldPosition="0">
        <references count="2">
          <reference field="2" count="1">
            <x v="3"/>
          </reference>
          <reference field="3" count="1" selected="0">
            <x v="3"/>
          </reference>
        </references>
      </pivotArea>
    </format>
    <format dxfId="52">
      <pivotArea collapsedLevelsAreSubtotals="1" fieldPosition="0">
        <references count="2">
          <reference field="2" count="1">
            <x v="4"/>
          </reference>
          <reference field="3" count="1" selected="0">
            <x v="3"/>
          </reference>
        </references>
      </pivotArea>
    </format>
    <format dxfId="51">
      <pivotArea collapsedLevelsAreSubtotals="1" fieldPosition="0">
        <references count="1">
          <reference field="3" count="1">
            <x v="4"/>
          </reference>
        </references>
      </pivotArea>
    </format>
    <format dxfId="50">
      <pivotArea collapsedLevelsAreSubtotals="1" fieldPosition="0">
        <references count="2">
          <reference field="2" count="1">
            <x v="1"/>
          </reference>
          <reference field="3" count="1" selected="0">
            <x v="4"/>
          </reference>
        </references>
      </pivotArea>
    </format>
    <format dxfId="49">
      <pivotArea collapsedLevelsAreSubtotals="1" fieldPosition="0">
        <references count="2">
          <reference field="2" count="1">
            <x v="2"/>
          </reference>
          <reference field="3" count="1" selected="0">
            <x v="4"/>
          </reference>
        </references>
      </pivotArea>
    </format>
    <format dxfId="48">
      <pivotArea collapsedLevelsAreSubtotals="1" fieldPosition="0">
        <references count="2">
          <reference field="2" count="1">
            <x v="3"/>
          </reference>
          <reference field="3" count="1" selected="0">
            <x v="4"/>
          </reference>
        </references>
      </pivotArea>
    </format>
    <format dxfId="47">
      <pivotArea collapsedLevelsAreSubtotals="1" fieldPosition="0">
        <references count="2">
          <reference field="2" count="1">
            <x v="4"/>
          </reference>
          <reference field="3" count="1" selected="0">
            <x v="4"/>
          </reference>
        </references>
      </pivotArea>
    </format>
    <format dxfId="46">
      <pivotArea collapsedLevelsAreSubtotals="1" fieldPosition="0">
        <references count="1">
          <reference field="3" count="1">
            <x v="5"/>
          </reference>
        </references>
      </pivotArea>
    </format>
    <format dxfId="45">
      <pivotArea collapsedLevelsAreSubtotals="1" fieldPosition="0">
        <references count="2">
          <reference field="2" count="1">
            <x v="1"/>
          </reference>
          <reference field="3" count="1" selected="0">
            <x v="5"/>
          </reference>
        </references>
      </pivotArea>
    </format>
    <format dxfId="44">
      <pivotArea collapsedLevelsAreSubtotals="1" fieldPosition="0">
        <references count="2">
          <reference field="2" count="1">
            <x v="2"/>
          </reference>
          <reference field="3" count="1" selected="0">
            <x v="5"/>
          </reference>
        </references>
      </pivotArea>
    </format>
    <format dxfId="43">
      <pivotArea collapsedLevelsAreSubtotals="1" fieldPosition="0">
        <references count="2">
          <reference field="2" count="1">
            <x v="3"/>
          </reference>
          <reference field="3" count="1" selected="0">
            <x v="5"/>
          </reference>
        </references>
      </pivotArea>
    </format>
    <format dxfId="42">
      <pivotArea collapsedLevelsAreSubtotals="1" fieldPosition="0">
        <references count="2">
          <reference field="2" count="1">
            <x v="4"/>
          </reference>
          <reference field="3" count="1" selected="0">
            <x v="5"/>
          </reference>
        </references>
      </pivotArea>
    </format>
    <format dxfId="41">
      <pivotArea collapsedLevelsAreSubtotals="1" fieldPosition="0">
        <references count="1">
          <reference field="3" count="1">
            <x v="6"/>
          </reference>
        </references>
      </pivotArea>
    </format>
    <format dxfId="40">
      <pivotArea collapsedLevelsAreSubtotals="1" fieldPosition="0">
        <references count="2">
          <reference field="2" count="1">
            <x v="1"/>
          </reference>
          <reference field="3" count="1" selected="0">
            <x v="6"/>
          </reference>
        </references>
      </pivotArea>
    </format>
    <format dxfId="39">
      <pivotArea collapsedLevelsAreSubtotals="1" fieldPosition="0">
        <references count="2">
          <reference field="2" count="1">
            <x v="2"/>
          </reference>
          <reference field="3" count="1" selected="0">
            <x v="6"/>
          </reference>
        </references>
      </pivotArea>
    </format>
    <format dxfId="38">
      <pivotArea collapsedLevelsAreSubtotals="1" fieldPosition="0">
        <references count="2">
          <reference field="2" count="1">
            <x v="3"/>
          </reference>
          <reference field="3" count="1" selected="0">
            <x v="6"/>
          </reference>
        </references>
      </pivotArea>
    </format>
    <format dxfId="37">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DF87BD-F3DA-4174-9821-F8EF530C3874}"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8:F58"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36">
      <pivotArea field="3" type="button" dataOnly="0" labelOnly="1" outline="0" axis="axisRow" fieldPosition="0"/>
    </format>
    <format dxfId="35">
      <pivotArea dataOnly="0" labelOnly="1" outline="0" axis="axisValues" fieldPosition="0"/>
    </format>
    <format dxfId="34">
      <pivotArea collapsedLevelsAreSubtotals="1" fieldPosition="0">
        <references count="2">
          <reference field="2" count="1">
            <x v="1"/>
          </reference>
          <reference field="3" count="1" selected="0">
            <x v="1"/>
          </reference>
        </references>
      </pivotArea>
    </format>
    <format dxfId="33">
      <pivotArea collapsedLevelsAreSubtotals="1" fieldPosition="0">
        <references count="2">
          <reference field="2" count="1">
            <x v="2"/>
          </reference>
          <reference field="3" count="1" selected="0">
            <x v="1"/>
          </reference>
        </references>
      </pivotArea>
    </format>
    <format dxfId="32">
      <pivotArea collapsedLevelsAreSubtotals="1" fieldPosition="0">
        <references count="2">
          <reference field="2" count="1">
            <x v="3"/>
          </reference>
          <reference field="3" count="1" selected="0">
            <x v="1"/>
          </reference>
        </references>
      </pivotArea>
    </format>
    <format dxfId="31">
      <pivotArea collapsedLevelsAreSubtotals="1" fieldPosition="0">
        <references count="2">
          <reference field="2" count="1">
            <x v="4"/>
          </reference>
          <reference field="3" count="1" selected="0">
            <x v="1"/>
          </reference>
        </references>
      </pivotArea>
    </format>
    <format dxfId="30">
      <pivotArea collapsedLevelsAreSubtotals="1" fieldPosition="0">
        <references count="1">
          <reference field="3" count="1">
            <x v="2"/>
          </reference>
        </references>
      </pivotArea>
    </format>
    <format dxfId="29">
      <pivotArea collapsedLevelsAreSubtotals="1" fieldPosition="0">
        <references count="2">
          <reference field="2" count="1">
            <x v="1"/>
          </reference>
          <reference field="3" count="1" selected="0">
            <x v="2"/>
          </reference>
        </references>
      </pivotArea>
    </format>
    <format dxfId="28">
      <pivotArea collapsedLevelsAreSubtotals="1" fieldPosition="0">
        <references count="2">
          <reference field="2" count="1">
            <x v="2"/>
          </reference>
          <reference field="3" count="1" selected="0">
            <x v="2"/>
          </reference>
        </references>
      </pivotArea>
    </format>
    <format dxfId="27">
      <pivotArea collapsedLevelsAreSubtotals="1" fieldPosition="0">
        <references count="2">
          <reference field="2" count="1">
            <x v="3"/>
          </reference>
          <reference field="3" count="1" selected="0">
            <x v="2"/>
          </reference>
        </references>
      </pivotArea>
    </format>
    <format dxfId="26">
      <pivotArea collapsedLevelsAreSubtotals="1" fieldPosition="0">
        <references count="2">
          <reference field="2" count="1">
            <x v="4"/>
          </reference>
          <reference field="3" count="1" selected="0">
            <x v="2"/>
          </reference>
        </references>
      </pivotArea>
    </format>
    <format dxfId="25">
      <pivotArea collapsedLevelsAreSubtotals="1" fieldPosition="0">
        <references count="1">
          <reference field="3" count="1">
            <x v="3"/>
          </reference>
        </references>
      </pivotArea>
    </format>
    <format dxfId="24">
      <pivotArea collapsedLevelsAreSubtotals="1" fieldPosition="0">
        <references count="2">
          <reference field="2" count="1">
            <x v="1"/>
          </reference>
          <reference field="3" count="1" selected="0">
            <x v="3"/>
          </reference>
        </references>
      </pivotArea>
    </format>
    <format dxfId="23">
      <pivotArea collapsedLevelsAreSubtotals="1" fieldPosition="0">
        <references count="2">
          <reference field="2" count="1">
            <x v="2"/>
          </reference>
          <reference field="3" count="1" selected="0">
            <x v="3"/>
          </reference>
        </references>
      </pivotArea>
    </format>
    <format dxfId="22">
      <pivotArea collapsedLevelsAreSubtotals="1" fieldPosition="0">
        <references count="2">
          <reference field="2" count="1">
            <x v="3"/>
          </reference>
          <reference field="3" count="1" selected="0">
            <x v="3"/>
          </reference>
        </references>
      </pivotArea>
    </format>
    <format dxfId="21">
      <pivotArea collapsedLevelsAreSubtotals="1" fieldPosition="0">
        <references count="2">
          <reference field="2" count="1">
            <x v="4"/>
          </reference>
          <reference field="3" count="1" selected="0">
            <x v="3"/>
          </reference>
        </references>
      </pivotArea>
    </format>
    <format dxfId="20">
      <pivotArea collapsedLevelsAreSubtotals="1" fieldPosition="0">
        <references count="1">
          <reference field="3" count="1">
            <x v="4"/>
          </reference>
        </references>
      </pivotArea>
    </format>
    <format dxfId="19">
      <pivotArea collapsedLevelsAreSubtotals="1" fieldPosition="0">
        <references count="2">
          <reference field="2" count="1">
            <x v="1"/>
          </reference>
          <reference field="3" count="1" selected="0">
            <x v="4"/>
          </reference>
        </references>
      </pivotArea>
    </format>
    <format dxfId="18">
      <pivotArea collapsedLevelsAreSubtotals="1" fieldPosition="0">
        <references count="2">
          <reference field="2" count="1">
            <x v="2"/>
          </reference>
          <reference field="3" count="1" selected="0">
            <x v="4"/>
          </reference>
        </references>
      </pivotArea>
    </format>
    <format dxfId="17">
      <pivotArea collapsedLevelsAreSubtotals="1" fieldPosition="0">
        <references count="2">
          <reference field="2" count="1">
            <x v="3"/>
          </reference>
          <reference field="3" count="1" selected="0">
            <x v="4"/>
          </reference>
        </references>
      </pivotArea>
    </format>
    <format dxfId="16">
      <pivotArea collapsedLevelsAreSubtotals="1" fieldPosition="0">
        <references count="2">
          <reference field="2" count="1">
            <x v="4"/>
          </reference>
          <reference field="3" count="1" selected="0">
            <x v="4"/>
          </reference>
        </references>
      </pivotArea>
    </format>
    <format dxfId="15">
      <pivotArea collapsedLevelsAreSubtotals="1" fieldPosition="0">
        <references count="1">
          <reference field="3" count="1">
            <x v="5"/>
          </reference>
        </references>
      </pivotArea>
    </format>
    <format dxfId="14">
      <pivotArea collapsedLevelsAreSubtotals="1" fieldPosition="0">
        <references count="2">
          <reference field="2" count="1">
            <x v="1"/>
          </reference>
          <reference field="3" count="1" selected="0">
            <x v="5"/>
          </reference>
        </references>
      </pivotArea>
    </format>
    <format dxfId="13">
      <pivotArea collapsedLevelsAreSubtotals="1" fieldPosition="0">
        <references count="2">
          <reference field="2" count="1">
            <x v="2"/>
          </reference>
          <reference field="3" count="1" selected="0">
            <x v="5"/>
          </reference>
        </references>
      </pivotArea>
    </format>
    <format dxfId="12">
      <pivotArea collapsedLevelsAreSubtotals="1" fieldPosition="0">
        <references count="2">
          <reference field="2" count="1">
            <x v="3"/>
          </reference>
          <reference field="3" count="1" selected="0">
            <x v="5"/>
          </reference>
        </references>
      </pivotArea>
    </format>
    <format dxfId="11">
      <pivotArea collapsedLevelsAreSubtotals="1" fieldPosition="0">
        <references count="2">
          <reference field="2" count="1">
            <x v="4"/>
          </reference>
          <reference field="3" count="1" selected="0">
            <x v="5"/>
          </reference>
        </references>
      </pivotArea>
    </format>
    <format dxfId="10">
      <pivotArea collapsedLevelsAreSubtotals="1" fieldPosition="0">
        <references count="1">
          <reference field="3" count="1">
            <x v="6"/>
          </reference>
        </references>
      </pivotArea>
    </format>
    <format dxfId="9">
      <pivotArea collapsedLevelsAreSubtotals="1" fieldPosition="0">
        <references count="2">
          <reference field="2" count="1">
            <x v="1"/>
          </reference>
          <reference field="3" count="1" selected="0">
            <x v="6"/>
          </reference>
        </references>
      </pivotArea>
    </format>
    <format dxfId="8">
      <pivotArea collapsedLevelsAreSubtotals="1" fieldPosition="0">
        <references count="2">
          <reference field="2" count="1">
            <x v="2"/>
          </reference>
          <reference field="3" count="1" selected="0">
            <x v="6"/>
          </reference>
        </references>
      </pivotArea>
    </format>
    <format dxfId="7">
      <pivotArea collapsedLevelsAreSubtotals="1" fieldPosition="0">
        <references count="2">
          <reference field="2" count="1">
            <x v="3"/>
          </reference>
          <reference field="3" count="1" selected="0">
            <x v="6"/>
          </reference>
        </references>
      </pivotArea>
    </format>
    <format dxfId="6">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5" dataDxfId="4">
  <autoFilter ref="A2:D50" xr:uid="{AFE7EBBA-0E52-684B-AE3F-DAE47002C36D}"/>
  <tableColumns count="4">
    <tableColumn id="1" xr3:uid="{1CBC7486-21F3-4D68-AEAB-B260D3DC1265}" name="Provision" dataDxfId="3"/>
    <tableColumn id="2" xr3:uid="{B72D09CC-D35A-4A45-8D8D-9C97129E01A1}" name="Ten year cost (annualized)" dataDxfId="2"/>
    <tableColumn id="4" xr3:uid="{A8BE311C-E3F6-4043-8119-413ED4A13011}" name="Column1" dataDxfId="1"/>
    <tableColumn id="5" xr3:uid="{A41ECCE3-5E03-45CB-9B64-5E91C95099AB}" name="Column2"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2.xml><?xml version="1.0" encoding="utf-8"?>
<ThreadedComments xmlns="http://schemas.microsoft.com/office/spreadsheetml/2018/threadedcomments" xmlns:x="http://schemas.openxmlformats.org/spreadsheetml/2006/main">
  <threadedComment ref="W20" dT="2022-10-27T17:27:46.67" personId="{609654FB-393E-4954-B3A3-EDB231775774}" id="{8BCD2D6E-E5B2-4670-B5B5-84790E4FF7D9}">
    <text>We've hard coded these in as zeros. Do we want to keep that?</text>
  </threadedComment>
  <threadedComment ref="B23" dT="2022-07-27T15:11:58.57" personId="{104078EE-2393-4C21-9029-18A325FBDB70}" id="{D9A1C32B-382A-44CE-B60A-7CEFD093B9EC}">
    <text>May 2022, CBO Ten Year Economic Projections, Quarterly Table, Row 68</text>
  </threadedComment>
  <threadedComment ref="B23" dT="2023-02-15T19:26:55.88" personId="{609654FB-393E-4954-B3A3-EDB231775774}" id="{77410686-626C-4FA2-BC72-C063762FFDCE}" parentId="{D9A1C32B-382A-44CE-B60A-7CEFD093B9EC}">
    <text>This is now Feb 2023 CBO Ten Year Economic Projections, Quarterly Table, Row 68, from 2023 Q1 onwards</text>
  </threadedComment>
  <threadedComment ref="B23" dT="2023-07-27T18:29:14.36" personId="{609654FB-393E-4954-B3A3-EDB231775774}" id="{09C8719D-E6B6-4A08-AF07-B2F6DFA2AC88}" parentId="{D9A1C32B-382A-44CE-B60A-7CEFD093B9EC}">
    <text>This is now July 2023 CBO Ten Year Economic Projections, Quarterly Table, Row 68 from 2023 Q2 onwards</text>
  </threadedComment>
  <threadedComment ref="B23" dT="2024-02-22T16:31:50.30" personId="{09FAC3F1-DFDB-4CF8-9903-358701529E2B}" id="{DB29502A-9DD2-4A0F-AE03-6909CCF8BB08}" parentId="{D9A1C32B-382A-44CE-B60A-7CEFD093B9EC}">
    <text>This is now February 2024 CBO Economic Projections, Quarterly Table, Row 68 from 2023 Q2 onward</text>
  </threadedComment>
  <threadedComment ref="B23" dT="2024-06-26T18:30:01.65" personId="{2C68A5A1-706F-4A3E-93A3-741BBABEC4EA}" id="{4C1BD790-6CA2-4A0A-903D-48C016B60253}" parentId="{D9A1C32B-382A-44CE-B60A-7CEFD093B9EC}">
    <text>This is now June 2024 CBO Economic Projections, Quarterly table row 68 from 2021 Q1 onward</text>
  </threadedComment>
  <threadedComment ref="AG23" dT="2024-04-26T17:16:27.79" personId="{2C68A5A1-706F-4A3E-93A3-741BBABEC4EA}" id="{9A78D78B-9B91-4B19-B3C5-F387312A4076}">
    <text>We decided to set this equal to the previous quarter estimate as a temporary measure.</text>
  </threadedComment>
  <threadedComment ref="S24" dT="2023-02-16T15:37:10.59" personId="{104078EE-2393-4C21-9029-18A325FBDB70}" id="{2738E40F-5E63-45A6-A7D0-04539F543CE4}">
    <text>Cannot pull forward -- make sure to update the formula from the monthly ur from BLS below</text>
  </threadedComment>
</ThreadedComments>
</file>

<file path=xl/threadedComments/threadedComment3.xml><?xml version="1.0" encoding="utf-8"?>
<ThreadedComments xmlns="http://schemas.microsoft.com/office/spreadsheetml/2018/threadedcomments" xmlns:x="http://schemas.openxmlformats.org/spreadsheetml/2006/main">
  <threadedComment ref="W19" dT="2022-10-27T17:27:46.67" personId="{609654FB-393E-4954-B3A3-EDB231775774}" id="{D946413E-762D-4FFC-9209-11EBCBD51016}">
    <text>We've hard coded these in as zeros. Do we want to keep that?</text>
  </threadedComment>
  <threadedComment ref="B22" dT="2022-07-27T15:11:58.57" personId="{104078EE-2393-4C21-9029-18A325FBDB70}" id="{E1041433-BA01-41BE-A250-949526A70696}">
    <text>May 2022, CBO Ten Year Economic Projections, Quarterly Table, Row 68</text>
  </threadedComment>
  <threadedComment ref="B22" dT="2023-02-15T19:26:55.88" personId="{609654FB-393E-4954-B3A3-EDB231775774}" id="{56B6D2B6-AB90-49FD-8AFC-C67646CD2BAC}" parentId="{E1041433-BA01-41BE-A250-949526A70696}">
    <text>This is now Feb 2023 CBO Ten Year Economic Projections, Quarterly Table, Row 68, from 2023 Q1 onwards</text>
  </threadedComment>
  <threadedComment ref="S23" dT="2023-02-16T15:37:10.59" personId="{104078EE-2393-4C21-9029-18A325FBDB70}" id="{094D651B-B0D2-4E5E-BE0F-3F7EDDB28A27}">
    <text>Cannot pull forward -- make sure to update the formula from the monthly ur from BLS below</text>
  </threadedComment>
</ThreadedComments>
</file>

<file path=xl/threadedComments/threadedComment4.xml><?xml version="1.0" encoding="utf-8"?>
<ThreadedComments xmlns="http://schemas.microsoft.com/office/spreadsheetml/2018/threadedcomments" xmlns:x="http://schemas.openxmlformats.org/spreadsheetml/2006/main">
  <threadedComment ref="J12" dT="2023-02-16T18:11:03.85" personId="{609654FB-393E-4954-B3A3-EDB231775774}" id="{F234B5B6-B19D-4AC0-9DB4-A48A2D200CCC}">
    <text>This series is continued in row 19, "Coronavirus Fiscal Recovery Fund." It is not a mistake that there are blanks here!!</text>
  </threadedComment>
  <threadedComment ref="U13" dT="2023-04-28T16:00:59.73" personId="{2C68A5A1-706F-4A3E-93A3-741BBABEC4EA}" id="{8D2135C1-1504-4F9B-942F-01E6B6321912}">
    <text>Despite the fact that BEA has stopped reporting this as a separate line item, we've decided to still include it in our calculations because we believe that our assumptions about the ESF diminishing are close to the truth.</text>
  </threadedComment>
  <threadedComment ref="S25" dT="2022-09-30T19:04:36.69" personId="{104078EE-2393-4C21-9029-18A325FBDB70}" id="{52B73EBC-59DE-4AFE-A4BC-5DCFD4E527B4}">
    <text>Add factor to match data</text>
  </threadedComment>
  <threadedComment ref="C53" dT="2021-06-14T11:28:38.43" personId="{58CF8BEC-4104-46F7-BE4F-2C9403635492}" id="{BB2BD600-D27D-45BD-8287-F361E12EE9C4}">
    <text>https://www.cbo.gov/system/files/2020-04/hr748.pdf</text>
  </threadedComment>
  <threadedComment ref="C54"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55" dT="2021-06-11T14:09:21.80" personId="{58CF8BEC-4104-46F7-BE4F-2C9403635492}" id="{57CD4897-BB4E-42F1-89BB-E63A5874F81B}">
    <text>Total provider relief fund is 100, but we assume that 27% is in the form of grants based on the BEA data that came in.</text>
  </threadedComment>
  <threadedComment ref="B79" dT="2023-02-16T18:16:09.17" personId="{609654FB-393E-4954-B3A3-EDB231775774}" id="{9D68663E-7375-4798-AF31-C3B40AF84CDB}">
    <text>This is a policy update since May 2022 CBO update, but the Grants number was not updated by CBO. So do we delete this line or is it still included?</text>
  </threadedComment>
  <threadedComment ref="J81" dT="2022-09-30T19:04:58.57" personId="{104078EE-2393-4C21-9029-18A325FBDB70}" id="{4D719FE1-A97C-46FC-9D71-7ECFBB4F6D87}">
    <text>Using data -- not a different spending pattern</text>
  </threadedComment>
  <threadedComment ref="AG81" dT="2023-08-18T20:32:02.72" personId="{2C68A5A1-706F-4A3E-93A3-741BBABEC4EA}" id="{91C8DEB0-37FF-4A76-9EDD-8709F55CAF73}">
    <text>Our "ARP Quarterly" sheet does not go farther than Q4 2025. our temporary fix is to make this equal to the preceding quarter.</text>
  </threadedComment>
  <threadedComment ref="AG83" dT="2023-08-18T20:31:55.12" personId="{2C68A5A1-706F-4A3E-93A3-741BBABEC4EA}" id="{ECD0E9C9-87A4-46F8-8BE1-5E2BEC9520B3}">
    <text>Our "ARP Quarterly" sheet does not go farther than Q4 2025.
Our temporary fix is to make this equal to the preceding quarter.</text>
  </threadedComment>
  <threadedComment ref="R94" dT="2022-07-28T17:27:50.97" personId="{104078EE-2393-4C21-9029-18A325FBDB70}" id="{E702D61C-4760-4164-BD3F-5AB302CA98ED}">
    <text>Using previous forecast because of reallocation by the BEA</text>
  </threadedComment>
  <threadedComment ref="S94" dT="2022-10-27T14:12:06.27" personId="{609654FB-393E-4954-B3A3-EDB231775774}" id="{776019CE-8128-450F-A25E-EF6C5707CFC6}">
    <text>Don't pull again</text>
  </threadedComment>
  <threadedComment ref="B95" dT="2023-02-16T18:17:56.28" personId="{609654FB-393E-4954-B3A3-EDB231775774}" id="{EF6EC7A7-A475-49DC-B77E-29BB35266C5E}">
    <text>Similar question to row 85</text>
  </threadedComment>
</ThreadedComments>
</file>

<file path=xl/threadedComments/threadedComment5.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9" dT="2023-07-27T18:31:18.10" personId="{609654FB-393E-4954-B3A3-EDB231775774}" id="{D78ED2FD-083D-4D3D-90CB-588F26BDC2F5}" parentId="{976B723C-4211-4969-882A-4B89C4902055}">
    <text>This is now July 2023 CBO economic projections row 127 quarterly table</text>
  </threadedComment>
  <threadedComment ref="B9" dT="2024-02-21T22:16:46.87" personId="{09FAC3F1-DFDB-4CF8-9903-358701529E2B}" id="{D555AF99-F94F-4BDE-B145-E138B69AEBCF}" parentId="{976B723C-4211-4969-882A-4B89C4902055}">
    <text>This is now February 2024 CBO economic projections row 129 quarterly table.</text>
  </threadedComment>
  <threadedComment ref="B9" dT="2024-06-26T18:41:21.94" personId="{2C68A5A1-706F-4A3E-93A3-741BBABEC4EA}" id="{74EA8410-AE4F-463D-AA1C-7B843C4FD6DA}" parentId="{976B723C-4211-4969-882A-4B89C4902055}">
    <text>This is now June 2024 CBO Economic Projections Quarterly table row 129 from 2021 Q1 onward</text>
  </threadedComment>
  <threadedComment ref="B10" dT="2022-07-27T15:17:23.40" personId="{104078EE-2393-4C21-9029-18A325FBDB70}" id="{02F35ABE-CA0E-4752-B4BE-50C4C795E703}">
    <text>May 2022 CBO economic projections row 128 quarterly table</text>
  </threadedComment>
  <threadedComment ref="B10" dT="2023-02-15T19:42:15.43" personId="{609654FB-393E-4954-B3A3-EDB231775774}" id="{1133CB4B-569A-43E1-B7BE-00E25FCCA35F}" parentId="{02F35ABE-CA0E-4752-B4BE-50C4C795E703}">
    <text>This is now February 2023 CBO economic projections row 128 quarterly table</text>
  </threadedComment>
  <threadedComment ref="B10" dT="2023-07-27T18:36:08.52" personId="{609654FB-393E-4954-B3A3-EDB231775774}" id="{AC82CDDA-A4C5-4000-9E65-2F0D9994C127}" parentId="{02F35ABE-CA0E-4752-B4BE-50C4C795E703}">
    <text>This is now July 2023 CBO economic projections row 128 quarterly table</text>
  </threadedComment>
  <threadedComment ref="B10" dT="2024-02-21T22:17:34.08" personId="{09FAC3F1-DFDB-4CF8-9903-358701529E2B}" id="{EEF54E4D-75AC-4CE6-B7B4-A2F50898FDD2}" parentId="{02F35ABE-CA0E-4752-B4BE-50C4C795E703}">
    <text>This is now February 2024 CBO economic projections row 130 quarterly table</text>
  </threadedComment>
  <threadedComment ref="B10" dT="2024-06-26T18:42:24.26" personId="{2C68A5A1-706F-4A3E-93A3-741BBABEC4EA}" id="{206732D9-B230-42BD-890A-AC6D4948168E}" parentId="{02F35ABE-CA0E-4752-B4BE-50C4C795E703}">
    <text>This is now June 2024 CBO Economic Projections Quarterly table row 130 from 2021 Q1 onward.</text>
  </threadedComment>
  <threadedComment ref="AG11" dT="2023-08-18T20:42:13.02" personId="{2C68A5A1-706F-4A3E-93A3-741BBABEC4EA}" id="{0ADCB210-D448-44DD-A5EE-5E6E7334408B}">
    <text>This number isn't a valid projection until we get a 2026 Q1 growth rate.</text>
  </threadedComment>
  <threadedComment ref="B24" dT="2022-06-30T18:28:35.88" personId="{104078EE-2393-4C21-9029-18A325FBDB70}" id="{3D5BBFAC-4E76-4F2A-B34F-264D54111B07}">
    <text>May 2022 CBO economic projections row 129 quarterly table</text>
  </threadedComment>
  <threadedComment ref="B24" dT="2023-02-15T19:43:47.77" personId="{609654FB-393E-4954-B3A3-EDB231775774}" id="{D2ED8084-9DED-49AE-9C39-DE899BA6DBE4}" parentId="{3D5BBFAC-4E76-4F2A-B34F-264D54111B07}">
    <text>This is now February 2023 CBO economic projections row 129 quarterly table</text>
  </threadedComment>
  <threadedComment ref="B24" dT="2023-07-27T18:37:42.56" personId="{609654FB-393E-4954-B3A3-EDB231775774}" id="{5A35562D-9D11-4966-A103-00D106E2863D}" parentId="{3D5BBFAC-4E76-4F2A-B34F-264D54111B07}">
    <text>This is now July 2023 CBO economic projections row 129 quarterly table</text>
  </threadedComment>
  <threadedComment ref="B24" dT="2024-02-21T22:22:11.49" personId="{09FAC3F1-DFDB-4CF8-9903-358701529E2B}" id="{20A7D685-EAA3-4C01-B5CA-107CB58D087F}" parentId="{3D5BBFAC-4E76-4F2A-B34F-264D54111B07}">
    <text>This is now February 2024 CBO economic projections row 131 quarterly table.</text>
  </threadedComment>
  <threadedComment ref="B24" dT="2024-06-26T18:44:20.97" personId="{2C68A5A1-706F-4A3E-93A3-741BBABEC4EA}" id="{9A13A553-A958-4882-A266-2E3589681540}" parentId="{3D5BBFAC-4E76-4F2A-B34F-264D54111B07}">
    <text>This is now June 2024 CBO Economic Projections Quarterly table row 131 from 2021 Q1 onward.</text>
  </threadedComment>
  <threadedComment ref="B25" dT="2024-06-26T18:46:33.64" personId="{2C68A5A1-706F-4A3E-93A3-741BBABEC4EA}" id="{E7D459C7-D63C-4E4A-AE4E-B08D7B79CF4D}">
    <text>These data are from June 2024 CBO Economic Projections Quarterly table, row 132 from 2021 Q1 onward.</text>
  </threadedComment>
  <threadedComment ref="B32" dT="2023-11-30T15:39:21.04" personId="{2C68A5A1-706F-4A3E-93A3-741BBABEC4EA}" id="{C146291D-B06B-4D46-A30C-B289BA81D51C}">
    <text>Start updating this chart again</text>
  </threadedComment>
</ThreadedComments>
</file>

<file path=xl/threadedComments/threadedComment6.xml><?xml version="1.0" encoding="utf-8"?>
<ThreadedComments xmlns="http://schemas.microsoft.com/office/spreadsheetml/2018/threadedcomments" xmlns:x="http://schemas.openxmlformats.org/spreadsheetml/2006/main">
  <threadedComment ref="V12" dT="2023-07-28T14:41:50.77" personId="{609654FB-393E-4954-B3A3-EDB231775774}" id="{C8AD5ECB-6700-45F3-8A5E-89F70EFCEC27}">
    <text>Assuming pre-pandemic trend is putting us too high</text>
  </threadedComment>
  <threadedComment ref="R19" dT="2022-07-28T13:44:35.53" personId="{104078EE-2393-4C21-9029-18A325FBDB70}" id="{3E7AAE05-9E76-4CF3-873B-76FF197F21FE}">
    <text>We had these coming in at 21 and 6 respectively</text>
  </threadedComment>
  <threadedComment ref="U20" dT="2023-04-28T16:43:36.97" personId="{104078EE-2393-4C21-9029-18A325FBDB70}" id="{9C6B073E-F7AB-4CBA-B38C-DC03A0972F64}">
    <text>Preserving forecast formula since bea stopped reporting line item</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B26" dT="2023-02-16T18:27:27.41" personId="{609654FB-393E-4954-B3A3-EDB231775774}" id="{531C2B30-B748-4992-BA59-32A200D8CA7B}">
    <text>This row and the next are policy lines since the May 2022 CBO update, but we don't get a CBO line for Total Federal Subsidies. So do we delete these rows?</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AG45" dT="2024-04-26T17:14:06.26" personId="{2C68A5A1-706F-4A3E-93A3-741BBABEC4EA}" id="{D984E10B-B7DF-4552-BF09-3EB2FF9587F0}">
    <text>Hard coded to 0 because ARP Quarterly runs out of data and this is small anyway.</text>
  </threadedComment>
  <threadedComment ref="S46" dT="2022-07-28T13:50:14.43" personId="{104078EE-2393-4C21-9029-18A325FBDB70}" id="{7010EE95-CECC-419E-AEDA-DD810575C98C}">
    <text>Should we forecast a negative number for this item?</text>
  </threadedComment>
</ThreadedComments>
</file>

<file path=xl/threadedComments/threadedComment7.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V12" dT="2023-07-27T14:27:37.22" personId="{2C68A5A1-706F-4A3E-93A3-741BBABEC4EA}" id="{2833D23B-E63D-499C-BF3F-AE811D6642DE}" parentId="{6F7D0E44-45B2-4003-8249-3888890A6B9B}">
    <text>How do we feel about FMAP stabilizing at 0.71 in our projections?</text>
  </threadedComment>
  <threadedComment ref="W12" dT="2023-07-28T14:54:19.93" personId="{609654FB-393E-4954-B3A3-EDB231775774}" id="{AD8BE1EB-30C1-4CFB-A518-57E98CBEADF4}">
    <text>We reduced this predicted FMAP from .745 to .72 because Q2 FMAP came in quite low</text>
  </threadedComment>
  <threadedComment ref="B17"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17"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 ref="B17" dT="2023-06-29T16:02:43.93" personId="{2C68A5A1-706F-4A3E-93A3-741BBABEC4EA}" id="{253E30F8-5B4F-4163-AE47-B0A273CFEC23}" parentId="{C3958D6E-5D0B-4757-8548-DC4AB51469BE}">
    <text>May 2023 CBO 10-year budget projections supplemental table 2 Major health care programs &gt; Medicaid (row 16) starting from Actual, 2022.</text>
  </threadedComment>
  <threadedComment ref="B17" dT="2024-02-22T14:20:57.00" personId="{09FAC3F1-DFDB-4CF8-9903-358701529E2B}" id="{5BBDC251-44BB-4030-AD85-8E24540ECA90}" parentId="{C3958D6E-5D0B-4757-8548-DC4AB51469BE}">
    <text>This is now February 2024 CBO 10-year budget projections table 1-4 Mandatory Outlays Adjusted to Exclude the Effect of Timing Shifts, row 15, starting from 2023</text>
  </threadedComment>
  <threadedComment ref="B17" dT="2024-06-26T18:57:37.91" personId="{2C68A5A1-706F-4A3E-93A3-741BBABEC4EA}" id="{3266CE3F-B88B-41A5-AAF3-D02B9F4B66DF}" parentId="{C3958D6E-5D0B-4757-8548-DC4AB51469BE}">
    <text>This is now June 2024 CBO Budget Projections table table 1-4 Mandatory Outlays Adjusted to Exclude the Effect of Timing Shifts, row 15, starting from 2023</text>
  </threadedComment>
  <threadedComment ref="H20" dT="2024-06-27T21:00:39.81" personId="{09FAC3F1-DFDB-4CF8-9903-358701529E2B}" id="{5E572FF7-E343-4136-B9B8-D659D5E1B294}">
    <text>We are adding 0.01 because we don't know what CBO is thinking.</text>
  </threadedComment>
  <threadedComment ref="W27" dT="2023-07-28T14:26:42.35" personId="{609654FB-393E-4954-B3A3-EDB231775774}" id="{09188FF2-A127-4014-A01D-03DD2BF0FA2E}">
    <text>Medicaid has been growing much faster than the CBO 10-year budget predicts. So this might we worth revisiting because CBO's growth rate seems unrealistic</text>
  </threadedComment>
  <threadedComment ref="V28" dT="2023-07-26T20:48:20.39" personId="{2C68A5A1-706F-4A3E-93A3-741BBABEC4EA}" id="{5E6012FC-E5EC-49B2-9F3E-FF9BACB20939}">
    <text>Is there any reason we want a 32 here? The formula doesn't have any dependents, so this is not factoring into anything.</text>
  </threadedComment>
</ThreadedComments>
</file>

<file path=xl/threadedComments/threadedComment8.xml><?xml version="1.0" encoding="utf-8"?>
<ThreadedComments xmlns="http://schemas.microsoft.com/office/spreadsheetml/2018/threadedcomments" xmlns:x="http://schemas.openxmlformats.org/spreadsheetml/2006/main">
  <threadedComment ref="B21"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21"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 ref="B21" dT="2023-06-29T16:04:49.84" personId="{2C68A5A1-706F-4A3E-93A3-741BBABEC4EA}" id="{4E404555-EBE0-42CE-9B8D-703736E9394A}" parentId="{FBCF6AFF-3308-4DB2-931F-AB1BC267CB41}">
    <text>May 2023 CBO 10-year budget projections supplemental table 2 Major Health Care Programs &gt; Medicare (row 15) from Actual, 2022 onward</text>
  </threadedComment>
  <threadedComment ref="B21" dT="2024-02-22T14:22:26.71" personId="{09FAC3F1-DFDB-4CF8-9903-358701529E2B}" id="{9780ACDA-D5F7-4084-B56D-9A0A8A4189D2}" parentId="{FBCF6AFF-3308-4DB2-931F-AB1BC267CB41}">
    <text>This is now February 2024 CBO 10-year budget projections table 1-4 Mandatory Outlays Adjusted to Exclude the Effect of Timing Shifts, row 14, from 2023</text>
  </threadedComment>
  <threadedComment ref="B21" dT="2024-06-26T19:01:04.90" personId="{2C68A5A1-706F-4A3E-93A3-741BBABEC4EA}" id="{9265B547-6102-4D79-A653-063CF3ABE805}" parentId="{FBCF6AFF-3308-4DB2-931F-AB1BC267CB41}">
    <text>This is now June 2024 CBO 10-year budget projections table 1-4 Mandatory Outlays Adjusted to Exclude the Effect of Timing Shifts, row 14, from 2023</text>
  </threadedComment>
  <threadedComment ref="H26" dT="2023-10-27T18:42:53.80" personId="{609654FB-393E-4954-B3A3-EDB231775774}" id="{8EBBDF8F-92CB-4DA7-AB0C-805F6924BC38}">
    <text>Bringing growth down because Medicare expenditures have been stagnant for 6 months on MPI</text>
  </threadedComment>
</ThreadedComments>
</file>

<file path=xl/threadedComments/threadedComment9.xml><?xml version="1.0" encoding="utf-8"?>
<ThreadedComments xmlns="http://schemas.microsoft.com/office/spreadsheetml/2018/threadedcomments" xmlns:x="http://schemas.openxmlformats.org/spreadsheetml/2006/main">
  <threadedComment ref="W11" dT="2023-07-28T18:20:50.48" personId="{2C68A5A1-706F-4A3E-93A3-741BBABEC4EA}" id="{5E8C922E-2E18-4038-98CC-7367E12CF4D7}">
    <text>We reduced the CBO value (https://www.cbo.gov/system/files/2023-03/58983-IDR.pdf) by 90% because of Biden update in response to Supreme Court decision</text>
  </threadedComment>
</ThreadedComments>
</file>

<file path=xl/threadedComments/threadedComment10.xml><?xml version="1.0" encoding="utf-8"?>
<ThreadedComments xmlns="http://schemas.microsoft.com/office/spreadsheetml/2018/threadedcomments" xmlns:x="http://schemas.openxmlformats.org/spreadsheetml/2006/main">
  <threadedComment ref="V12" dT="2023-04-27T02:58:38.96" personId="{2C68A5A1-706F-4A3E-93A3-741BBABEC4EA}" id="{36E0E18E-822C-4DD6-8410-5E4C883D1836}">
    <text>Why are the projected #s so different from the historical #s?</text>
  </threadedComment>
  <threadedComment ref="T24" dT="2023-01-26T22:24:09.34" personId="{609654FB-393E-4954-B3A3-EDB231775774}" id="{3012ED06-42B4-440E-92A9-D4BCE51A80AC}">
    <text>Hard coded, formulas otherwise maintained.</text>
  </threadedComment>
  <threadedComment ref="AG24" dT="2024-04-26T17:18:21.29" personId="{2C68A5A1-706F-4A3E-93A3-741BBABEC4EA}" id="{C3543641-BD77-4654-B0BF-74DF8DC9E44D}">
    <text>We set this equal to 0 because ARP Quarterly ran out of data and it's small anyway</text>
  </threadedComment>
  <threadedComment ref="AG25" dT="2024-04-26T17:19:21.98" personId="{2C68A5A1-706F-4A3E-93A3-741BBABEC4EA}" id="{A51AA54C-AAFD-4FFD-BD46-B7B54115E232}">
    <text>We set this equal to 0 because ARP Quarterly ran out of data and it's small anyway</text>
  </threadedComment>
  <threadedComment ref="W26" dT="2023-07-28T15:01:48.28" personId="{609654FB-393E-4954-B3A3-EDB231775774}" id="{344D7ABE-26E3-4303-8241-3B2D9BE19C4C}">
    <text>Our SNAP due to COVID projection goes on at its current level forever. Does this make sense to us, especially because it's been leveling off?</text>
  </threadedComment>
  <threadedComment ref="S27" dT="2022-10-27T17:47:53.13" personId="{609654FB-393E-4954-B3A3-EDB231775774}" id="{581A763D-69E7-4316-A641-33877C6ED334}">
    <text>This didn't get automatically pulled in by Haver. Run Haver pull tomorrow.</text>
  </threadedComment>
  <threadedComment ref="U27" dT="2023-04-28T16:49:22.08" personId="{104078EE-2393-4C21-9029-18A325FBDB70}" id="{62AD165D-7A82-4BF4-8868-C46B05D9A871}">
    <text>Back to pre-pandemic level so we no longer get data from BEA and we don't use it</text>
  </threadedComment>
  <threadedComment ref="S30" dT="2022-10-27T17:37:59.67" personId="{609654FB-393E-4954-B3A3-EDB231775774}" id="{88370A64-FBDF-4CF1-9910-136364F7D354}">
    <text>Another prediction ARP will crash. Do we still want this?</text>
  </threadedComment>
  <threadedComment ref="B32" dT="2023-02-16T19:02:57.27" personId="{609654FB-393E-4954-B3A3-EDB231775774}" id="{9CD67460-E1CB-4B53-9C37-E18E4A204770}">
    <text>Same issue as previous--we have policies but they don't feed into anything we get from the CBO. So what do we do?</text>
  </threadedComment>
  <threadedComment ref="W50" dT="2023-07-28T17:56:37.74" personId="{2C68A5A1-706F-4A3E-93A3-741BBABEC4EA}" id="{E1EEB2AC-C029-4C98-981E-E7577AACBA1F}">
    <text>We're assuming it will stay at 37.7 because of the new TFP</text>
  </threadedComment>
  <threadedComment ref="J66" dT="2021-11-02T13:23:36.94" personId="{58CF8BEC-4104-46F7-BE4F-2C9403635492}" id="{8624CBF8-0C25-4544-B55E-7210BBE07E41}">
    <text>Formula changes to grow by counterfactual pre-covid growth rate</text>
  </threadedComment>
  <threadedComment ref="M66" dT="2021-11-02T13:26:53.83" personId="{58CF8BEC-4104-46F7-BE4F-2C9403635492}" id="{B38BAE8E-DF30-49E2-9F96-90A1041E4DF0}">
    <text>Accounting for step up in social security</text>
  </threadedComment>
  <threadedComment ref="M66" dT="2022-07-28T10:16:22.56" personId="{104078EE-2393-4C21-9029-18A325FBDB70}" id="{E0C007BA-F33F-4062-A357-370316E1FFF4}" parentId="{B38BAE8E-DF30-49E2-9F96-90A1041E4DF0}">
    <text>every Q1</text>
  </threadedComment>
  <threadedComment ref="U66" dT="2022-10-28T13:56:35.19" personId="{609654FB-393E-4954-B3A3-EDB231775774}" id="{96427D88-0329-491C-A939-11D66B55F1C3}" done="1">
    <text>COLA adjustment questions.</text>
  </threadedComment>
  <threadedComment ref="Y66" dT="2022-10-28T13:56:35.19" personId="{609654FB-393E-4954-B3A3-EDB231775774}" id="{8AABB420-F73D-4E8A-8DF7-F245078D4E11}">
    <text>COLA adjustment questions.</text>
  </threadedComment>
  <threadedComment ref="AC66" dT="2022-10-28T13:56:35.19" personId="{609654FB-393E-4954-B3A3-EDB231775774}" id="{41707468-7438-4BC6-B704-F002DDD23F47}">
    <text>COLA adjustment questions.</text>
  </threadedComment>
  <threadedComment ref="AE72" dT="2024-04-26T20:27:17.35" personId="{09FAC3F1-DFDB-4CF8-9903-358701529E2B}" id="{BB43241A-632E-43CC-BA8F-93EFF045E9AE}">
    <text>We need to base this off of CBO.</text>
  </threadedComment>
  <threadedComment ref="U79" dT="2022-10-28T13:56:35.19" personId="{609654FB-393E-4954-B3A3-EDB231775774}" id="{768266C3-5F6F-4B4B-A0F2-5FE77F7C9D9D}" done="1">
    <text>COLA adjustment questions.</text>
  </threadedComment>
  <threadedComment ref="Y79" dT="2022-10-28T13:56:35.19" personId="{609654FB-393E-4954-B3A3-EDB231775774}" id="{CEF813AA-D4CC-411F-B865-86A64AC5EEB6}">
    <text>COLA adjustment questions.</text>
  </threadedComment>
  <threadedComment ref="AC79" dT="2022-10-28T13:56:35.19" personId="{609654FB-393E-4954-B3A3-EDB231775774}" id="{DDFF41A6-D6EC-4A60-A3F9-0AF92DDF8C11}">
    <text>COLA adjustment questions.</text>
  </threadedComment>
  <threadedComment ref="B91" dT="2023-02-24T16:39:02.09" personId="{104078EE-2393-4C21-9029-18A325FBDB70}" id="{6AF7CFB2-704D-4104-831C-CFDBBA2AEEEB}">
    <text>CBO Feb 2023 budget projections table 1-4, social security subtotal</text>
  </threadedComment>
  <threadedComment ref="B91" dT="2023-06-29T15:43:04.78" personId="{2C68A5A1-706F-4A3E-93A3-741BBABEC4EA}" id="{7DD95AD6-CB37-4E4C-85DB-D839D0D68392}" parentId="{6AF7CFB2-704D-4104-831C-CFDBBA2AEEEB}">
    <text>CBO May 2023 budget projections supplemental table 2, social security subtotal</text>
  </threadedComment>
  <threadedComment ref="B91" dT="2024-02-22T14:26:52.50" personId="{09FAC3F1-DFDB-4CF8-9903-358701529E2B}" id="{1B6B475F-16F5-464B-B8B1-453906623618}" parentId="{6AF7CFB2-704D-4104-831C-CFDBBA2AEEEB}">
    <text>This is now February 2024 CBO budget projections Table 1-4 Adjusted for the Effects of Timing Shifts, row 12 social security subtotal</text>
  </threadedComment>
  <threadedComment ref="B91" dT="2024-06-26T19:56:49.87" personId="{2C68A5A1-706F-4A3E-93A3-741BBABEC4EA}" id="{FDBFDF4C-1754-4260-AF98-D7434EC4EA69}" parentId="{6AF7CFB2-704D-4104-831C-CFDBBA2AEEEB}">
    <text>This is now June 2024 CBO budget projections Table 1-4 Adjusted for the Effects of Timing Shifts, row 12 social security subtotal from 2023 onward</text>
  </threadedComment>
</ThreadedComments>
</file>

<file path=xl/threadedComments/threadedComment11.xml><?xml version="1.0" encoding="utf-8"?>
<ThreadedComments xmlns="http://schemas.microsoft.com/office/spreadsheetml/2018/threadedcomments" xmlns:x="http://schemas.openxmlformats.org/spreadsheetml/2006/main">
  <threadedComment ref="V12" dT="2023-04-27T02:58:38.96" personId="{2C68A5A1-706F-4A3E-93A3-741BBABEC4EA}" id="{505E7BD6-88A4-42AD-A6DC-68BD0BE87D33}">
    <text>Why are the projected #s so different from the historical #s?</text>
  </threadedComment>
  <threadedComment ref="S13" dT="2022-10-27T17:47:53.13" personId="{609654FB-393E-4954-B3A3-EDB231775774}" id="{881F3BB7-106B-4F00-B0DA-BD9A53BEF838}">
    <text>This didn't get automatically pulled in by Haver. Run Haver pull tomorrow.</text>
  </threadedComment>
  <threadedComment ref="U13" dT="2023-04-28T16:49:22.08" personId="{104078EE-2393-4C21-9029-18A325FBDB70}" id="{C3DB8831-9F87-4F3D-9B9D-9A9E1597F426}">
    <text>Back to pre-pandemic level so we no longer get data from BEA and we don't use it</text>
  </threadedComment>
  <threadedComment ref="W24" dT="2023-07-28T15:01:48.28" personId="{609654FB-393E-4954-B3A3-EDB231775774}" id="{4228D01B-4AEF-4CA7-B658-811954DCF7BB}">
    <text>Our SNAP due to COVID projection goes on at its current level forever. Does this make sense to us, especially because it's been leveling off?</text>
  </threadedComment>
  <threadedComment ref="V25" dT="2023-04-27T02:58:38.96" personId="{2C68A5A1-706F-4A3E-93A3-741BBABEC4EA}" id="{04B398A3-1374-48E0-B6C2-D78AE6DA1BDD}">
    <text>Why are the projected #s so different from the historical #s?</text>
  </threadedComment>
  <threadedComment ref="T32" dT="2023-01-26T22:24:09.34" personId="{609654FB-393E-4954-B3A3-EDB231775774}" id="{0D6526F1-FB84-4CE1-BF6D-D216D2CBFA7D}">
    <text>Hard coded, formulas otherwise maintained.</text>
  </threadedComment>
  <threadedComment ref="W34" dT="2023-07-28T15:01:48.28" personId="{609654FB-393E-4954-B3A3-EDB231775774}" id="{776C20D9-BBE8-4C4A-83F8-DBDF30610EB7}">
    <text>Our SNAP due to COVID projection goes on at its current level forever. Does this make sense to us, especially because it's been leveling off?</text>
  </threadedComment>
  <threadedComment ref="S35" dT="2022-10-27T17:47:53.13" personId="{609654FB-393E-4954-B3A3-EDB231775774}" id="{13EDECA1-3336-4AAC-8327-B0C38DEC95D7}">
    <text>This didn't get automatically pulled in by Haver. Run Haver pull tomorrow.</text>
  </threadedComment>
  <threadedComment ref="U35" dT="2023-04-28T16:49:22.08" personId="{104078EE-2393-4C21-9029-18A325FBDB70}" id="{60848DDC-4FFF-464F-B8D9-5B6A281B60B5}">
    <text>Back to pre-pandemic level so we no longer get data from BEA and we don't use it</text>
  </threadedComment>
  <threadedComment ref="S38" dT="2022-10-27T17:37:59.67" personId="{609654FB-393E-4954-B3A3-EDB231775774}" id="{E57A7D31-77D0-420E-9DD7-198719027F9A}">
    <text>Another prediction ARP will crash. Do we still want this?</text>
  </threadedComment>
  <threadedComment ref="B40" dT="2023-02-16T19:02:57.27" personId="{609654FB-393E-4954-B3A3-EDB231775774}" id="{C002318B-0202-4CC0-8DD3-1725593FE3D1}">
    <text>Same issue as previous--we have policies but they don't feed into anything we get from the CBO. So what do we do?</text>
  </threadedComment>
  <threadedComment ref="B66" dT="2023-02-16T19:02:57.27" personId="{609654FB-393E-4954-B3A3-EDB231775774}" id="{E4FE7A8B-4D2A-4359-B238-2B2BE1512246}">
    <text>Same issue as previous--we have policies but they don't feed into anything we get from the CBO. So what do we do?</text>
  </threadedComment>
  <threadedComment ref="W85" dT="2023-07-28T17:56:37.74" personId="{2C68A5A1-706F-4A3E-93A3-741BBABEC4EA}" id="{43DC2388-3546-49A3-A073-D026721B0873}">
    <text>We're assuming it will stay at 37.7 because of the new TFP</text>
  </threadedComment>
  <threadedComment ref="J101" dT="2021-11-02T13:23:36.94" personId="{58CF8BEC-4104-46F7-BE4F-2C9403635492}" id="{FABA84AA-C37B-4336-B1EE-7A5E70CE24AE}">
    <text>Formula changes to grow by counterfactual pre-covid growth rate</text>
  </threadedComment>
  <threadedComment ref="M101" dT="2021-11-02T13:26:53.83" personId="{58CF8BEC-4104-46F7-BE4F-2C9403635492}" id="{54F419B7-0667-48BB-8A9C-D19D1B8EB15F}">
    <text>Accounting for step up in social security</text>
  </threadedComment>
  <threadedComment ref="M101" dT="2022-07-28T10:16:22.56" personId="{104078EE-2393-4C21-9029-18A325FBDB70}" id="{C13F0153-6FFC-4378-8217-B88FBB04205C}" parentId="{54F419B7-0667-48BB-8A9C-D19D1B8EB15F}">
    <text>every Q1</text>
  </threadedComment>
  <threadedComment ref="U101" dT="2022-10-28T13:56:35.19" personId="{609654FB-393E-4954-B3A3-EDB231775774}" id="{24DC2710-2BAF-4CA0-A042-43B56D306DEE}" done="1">
    <text>COLA adjustment questions.</text>
  </threadedComment>
  <threadedComment ref="Y101" dT="2022-10-28T13:56:35.19" personId="{609654FB-393E-4954-B3A3-EDB231775774}" id="{EB478BFD-2402-456B-898A-BD2349A0E650}">
    <text>COLA adjustment questions.</text>
  </threadedComment>
  <threadedComment ref="AC101" dT="2022-10-28T13:56:35.19" personId="{609654FB-393E-4954-B3A3-EDB231775774}" id="{B854E505-68D2-4028-B487-5373AF8AF641}">
    <text>COLA adjustment questions.</text>
  </threadedComment>
  <threadedComment ref="U114" dT="2022-10-28T13:56:35.19" personId="{609654FB-393E-4954-B3A3-EDB231775774}" id="{A74F5C9C-5443-4AD1-9B0C-B7667FF0C0B0}" done="1">
    <text>COLA adjustment questions.</text>
  </threadedComment>
  <threadedComment ref="Y114" dT="2022-10-28T13:56:35.19" personId="{609654FB-393E-4954-B3A3-EDB231775774}" id="{6EBA7EC1-98AF-47E6-9E37-660FEFC5B8A8}">
    <text>COLA adjustment questions.</text>
  </threadedComment>
  <threadedComment ref="AC114" dT="2022-10-28T13:56:35.19" personId="{609654FB-393E-4954-B3A3-EDB231775774}" id="{D9B40975-2C01-46AD-98EC-7D62C3266F39}">
    <text>COLA adjustment questions.</text>
  </threadedComment>
  <threadedComment ref="B126" dT="2023-02-24T16:39:02.09" personId="{104078EE-2393-4C21-9029-18A325FBDB70}" id="{19FB8D81-993F-405A-A8CE-0DEF848E524B}">
    <text>CBO Feb 2023 budget projections table 1-4, social security subtotal</text>
  </threadedComment>
  <threadedComment ref="B126" dT="2023-06-29T15:43:04.78" personId="{2C68A5A1-706F-4A3E-93A3-741BBABEC4EA}" id="{715AFA6B-B2F6-44AF-94D3-E3C61A3AFA39}" parentId="{19FB8D81-993F-405A-A8CE-0DEF848E524B}">
    <text>CBO May 2023 budget projections supplemental table 2, social security subtotal</text>
  </threadedComment>
</ThreadedComments>
</file>

<file path=xl/threadedComments/threadedComment12.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V16" dT="2023-07-27T13:55:30.12" personId="{2C68A5A1-706F-4A3E-93A3-741BBABEC4EA}" id="{EBE1E7D2-6EB8-4B92-8CE8-BB562C83E893}">
    <text>Drag my predecessor forward in August 2023!! (Corporate taxes come in late, and we couldn't update in July!)</text>
  </threadedComment>
  <threadedComment ref="W16" dT="2023-10-26T13:36:22.11" personId="{609654FB-393E-4954-B3A3-EDB231775774}" id="{593AFA9A-8DC4-4E71-AAA8-0645166E3F25}">
    <text>Drag this forward in November, by the same logic as the comment in the previous cell.</text>
  </threadedComment>
  <threadedComment ref="X16" dT="2024-01-24T19:06:54.51" personId="{09FAC3F1-DFDB-4CF8-9903-358701529E2B}" id="{E6E2D78D-4384-4561-939B-9BC7331F8BE8}">
    <text>Drag this forward in February because we get Q4 data a month late.</text>
  </threadedComment>
  <threadedComment ref="Y16" dT="2024-07-25T15:32:05.95" personId="{09FAC3F1-DFDB-4CF8-9903-358701529E2B}" id="{49FFCEA4-DB95-4205-AFF6-7460DD4E5BD6}">
    <text xml:space="preserve">Drag this forward in August 2024 because we get corporate taxes a month late. </text>
  </threadedComment>
  <threadedComment ref="Z16" dT="2024-08-29T14:13:41.39" personId="{09FAC3F1-DFDB-4CF8-9903-358701529E2B}" id="{532E12BD-0998-418E-B570-F87A746D9747}">
    <text xml:space="preserve">Drag this forward in November because we get taxes a month late. </text>
  </threadedComment>
  <threadedComment ref="AC21" dT="2024-04-26T16:37:16.34" personId="{09FAC3F1-DFDB-4CF8-9903-358701529E2B}" id="{D06702F8-F5F4-41FB-BA11-B2023B5B68A7}">
    <text>For all state taxes, (lines 21,23,24), Change Y to AC when data come in</text>
  </threadedComment>
  <threadedComment ref="V25" dT="2023-07-27T13:56:35.04" personId="{2C68A5A1-706F-4A3E-93A3-741BBABEC4EA}" id="{9443444D-0A20-425F-9300-C411DBC65A0D}">
    <text>Drag my predecessor forward in August 2023!! (Corporate taxes come in late, and we couldn't update in July!)</text>
  </threadedComment>
  <threadedComment ref="W25" dT="2023-10-26T13:36:43.23" personId="{609654FB-393E-4954-B3A3-EDB231775774}" id="{8773E616-7533-4D96-8216-0F45303BCB01}">
    <text>Drag this forward in November, by the same logic as in the previous cell.</text>
  </threadedComment>
  <threadedComment ref="X25" dT="2024-01-24T19:07:35.34" personId="{09FAC3F1-DFDB-4CF8-9903-358701529E2B}" id="{F4C081DF-9BF8-4221-BECE-CB42A30EB5BC}">
    <text>Drag this forward in February because we get Q4 data one month late.</text>
  </threadedComment>
  <threadedComment ref="Y25" dT="2024-07-25T15:32:48.53" personId="{09FAC3F1-DFDB-4CF8-9903-358701529E2B}" id="{FA85206C-2107-4C24-ACB7-B7A58E6685DD}">
    <text>Drag this forward in August because we get corporate taxes a month late.</text>
  </threadedComment>
  <threadedComment ref="Z25" dT="2024-08-29T14:14:21.83" personId="{09FAC3F1-DFDB-4CF8-9903-358701529E2B}" id="{F748C468-F3C4-4E41-BF45-75E421D4EB9E}">
    <text>Drag this forward in November because we get taxes a month late.</text>
  </threadedComment>
  <threadedComment ref="K39" dT="2023-09-29T18:40:36.76" personId="{2C68A5A1-706F-4A3E-93A3-741BBABEC4EA}" id="{1065F4CB-52AB-4B92-B793-654578199E67}">
    <text>We adjusted these growth rates upward because CBO expected taxes to fall gradually but instead they fell quickly.</text>
  </threadedComment>
  <threadedComment ref="K43" dT="2024-02-29T21:02:38.53" personId="{4C0C5F85-AD1E-4C57-B372-003AF5B78A9F}" id="{6EA59173-A6A4-4520-BC55-CD373EBDD6E4}">
    <text>We reduced the CBO growth rate from 36% to 10% because it seemed anomolously high</text>
  </threadedComment>
  <threadedComment ref="L43" dT="2024-02-29T21:03:05.03" personId="{4C0C5F85-AD1E-4C57-B372-003AF5B78A9F}" id="{B7BB92B9-56AF-428A-90BE-8769E0F9A367}">
    <text>We increased the CBO growth rate to account for our large adjustment in the previous year</text>
  </threadedComment>
  <threadedComment ref="M43" dT="2024-05-30T19:58:14.22" personId="{2C68A5A1-706F-4A3E-93A3-741BBABEC4EA}" id="{F12C7BC9-1DAF-45BE-BFCA-781CDA4BC7CD}">
    <text>Another additional add factor, similar to comment to the left</text>
  </threadedComment>
  <threadedComment ref="D59" dT="2023-02-15T20:39:04.10" personId="{609654FB-393E-4954-B3A3-EDB231775774}" id="{54F6D9F3-8868-417E-999A-B95E2C1FC589}">
    <text>May 2023 CBO Budget Projections Table 1 Row 12</text>
  </threadedComment>
  <threadedComment ref="D59" dT="2024-02-22T14:31:10.89" personId="{09FAC3F1-DFDB-4CF8-9903-358701529E2B}" id="{5AD6BF73-9438-4F75-A02E-C3EAB6B7E7E0}" parentId="{54F6D9F3-8868-417E-999A-B95E2C1FC589}">
    <text>Feb 2024 CBO Budget Projections Table 1-1 Row 10</text>
  </threadedComment>
  <threadedComment ref="D59" dT="2024-06-27T14:27:47.87" personId="{2C68A5A1-706F-4A3E-93A3-741BBABEC4EA}" id="{B8639833-1036-486E-B271-B2B70A5F4327}" parentId="{54F6D9F3-8868-417E-999A-B95E2C1FC589}">
    <text>June 2024 CBO Budget Projections Table 1-1 Row 10</text>
  </threadedComment>
  <threadedComment ref="M59" dT="2024-05-30T19:30:52.33" personId="{2C68A5A1-706F-4A3E-93A3-741BBABEC4EA}" id="{8DA4ABCB-3EED-4DB4-A96F-296CD1D3D3EE}">
    <text>Added CBO estimate to counterfactual from TCJA NOT expiring in https://www.cbo.gov/publication/60271
We also subtracted an addition 30, which is roughly half of the 48+11 from investment.</text>
    <extLst>
      <x:ext xmlns:xltc2="http://schemas.microsoft.com/office/spreadsheetml/2020/threadedcomments2" uri="{F7C98A9C-CBB3-438F-8F68-D28B6AF4A901}">
        <xltc2:checksum>3732159924</xltc2:checksum>
        <xltc2:hyperlink startIndex="63" length="37" url="https://www.cbo.gov/publication/60271"/>
      </x:ext>
    </extLst>
  </threadedComment>
  <threadedComment ref="D60" dT="2023-02-15T20:40:59.29" personId="{609654FB-393E-4954-B3A3-EDB231775774}" id="{1FB99C5A-E921-4C2B-94A6-469F8368DE8C}">
    <text>February 2023 Budget Projections Table 1 Row 13</text>
  </threadedComment>
  <threadedComment ref="D60" dT="2023-07-27T18:42:32.97" personId="{609654FB-393E-4954-B3A3-EDB231775774}" id="{6C707ADF-070D-4A54-B1A8-849B2DDA53F5}" parentId="{1FB99C5A-E921-4C2B-94A6-469F8368DE8C}">
    <text>These are now May 2023 Budget Projections Table 1 row 13</text>
  </threadedComment>
  <threadedComment ref="D60" dT="2024-02-22T14:36:16.32" personId="{09FAC3F1-DFDB-4CF8-9903-358701529E2B}" id="{9F895A21-C5E6-4F14-982E-DE530E6FCE79}" parentId="{1FB99C5A-E921-4C2B-94A6-469F8368DE8C}">
    <text>February 2024 CBO Budget Projections Table 1-1 Row 11</text>
  </threadedComment>
  <threadedComment ref="D60" dT="2024-06-27T14:28:28.14" personId="{2C68A5A1-706F-4A3E-93A3-741BBABEC4EA}" id="{AAC1A7F3-5101-4D77-A002-FBE231A1A27C}" parentId="{1FB99C5A-E921-4C2B-94A6-469F8368DE8C}">
    <text>June 2024 CBO Budget Projections Table 1-1 Row 11</text>
  </threadedComment>
  <threadedComment ref="D61" dT="2024-06-27T14:31:36.26" personId="{2C68A5A1-706F-4A3E-93A3-741BBABEC4EA}" id="{71B63C0C-A14A-4CAA-AD37-D99BE7060ACF}">
    <text>Not updated June 2024. I could not find in the budget projections.</text>
  </threadedComment>
  <threadedComment ref="D62" dT="2023-02-15T20:49:24.23" personId="{609654FB-393E-4954-B3A3-EDB231775774}" id="{CE0F5DCB-3CCE-4E3D-A6E4-2AC8A4A5F19D}">
    <text>February 2023 CBO Budget Projections Table 1-6 Row 14</text>
  </threadedComment>
  <threadedComment ref="D62" dT="2024-02-22T14:44:59.03" personId="{09FAC3F1-DFDB-4CF8-9903-358701529E2B}" id="{570B49A8-6692-4986-87A6-4A3AB8B43DB9}" parentId="{CE0F5DCB-3CCE-4E3D-A6E4-2AC8A4A5F19D}">
    <text>February 2024 CBO Budget Projections Table 1-7 Row 14</text>
  </threadedComment>
  <threadedComment ref="D62" dT="2024-06-27T21:11:02.98" personId="{09FAC3F1-DFDB-4CF8-9903-358701529E2B}" id="{987C1579-7615-47DB-BE54-85464A342721}" parentId="{CE0F5DCB-3CCE-4E3D-A6E4-2AC8A4A5F19D}">
    <text>June 2024 CBO Revenue Projections by Category, Revenue Projections, Row 14</text>
  </threadedComment>
  <threadedComment ref="D63" dT="2023-02-15T20:50:01.14" personId="{609654FB-393E-4954-B3A3-EDB231775774}" id="{B0E96582-484F-445D-8FF5-3592B5A172FA}">
    <text>February 2023 CBO Budget Projections Table 1-6 Row 16</text>
  </threadedComment>
  <threadedComment ref="D63" dT="2024-02-22T14:45:22.24" personId="{09FAC3F1-DFDB-4CF8-9903-358701529E2B}" id="{4F586962-5804-4FED-852B-7ABCF3DF98B2}" parentId="{B0E96582-484F-445D-8FF5-3592B5A172FA}">
    <text>February 2024 CBO Budget Projections Table 1-7, row 16</text>
  </threadedComment>
  <threadedComment ref="D63" dT="2024-06-27T21:11:21.66" personId="{09FAC3F1-DFDB-4CF8-9903-358701529E2B}" id="{86CF1027-BCEB-4550-AD6D-A909A0CEF61D}" parentId="{B0E96582-484F-445D-8FF5-3592B5A172FA}">
    <text>June 2024 CBO Revenue Projections, Revenue Projections Sheet, Row 16</text>
  </threadedComment>
  <threadedComment ref="D64" dT="2023-02-15T20:51:09.94" personId="{609654FB-393E-4954-B3A3-EDB231775774}" id="{E6B5A35A-07FA-4F2B-9A9E-866D21A47917}">
    <text>May 2023 CBO Budget Projections Table 1 Row 14</text>
  </threadedComment>
  <threadedComment ref="D64" dT="2024-02-22T14:47:44.47" personId="{09FAC3F1-DFDB-4CF8-9903-358701529E2B}" id="{E777AE82-BE55-4B42-9F51-8E1C71456A8B}" parentId="{E6B5A35A-07FA-4F2B-9A9E-866D21A47917}">
    <text>February 2023 CBO Budget Projections Table 1-1, row 12</text>
  </threadedComment>
  <threadedComment ref="D64" dT="2024-06-27T14:32:38.18" personId="{2C68A5A1-706F-4A3E-93A3-741BBABEC4EA}" id="{0FB34D58-0EA7-45D9-9687-C1C4AAD9A17B}" parentId="{E6B5A35A-07FA-4F2B-9A9E-866D21A47917}">
    <text>June 2024 CBO Budget projections table 1-1 row 12</text>
  </threadedComment>
  <threadedComment ref="M64" dT="2024-05-30T19:35:19.75" personId="{2C68A5A1-706F-4A3E-93A3-741BBABEC4EA}" id="{4A8F6F92-75ED-4D7D-9EAC-6799BA8D11ED}">
    <text xml:space="preserve">See comment in M56 on using CBO estimate of TCJA not expiring
</text>
  </threadedComment>
  <threadedComment ref="D82" dT="2023-02-15T20:53:24.39" personId="{609654FB-393E-4954-B3A3-EDB231775774}" id="{BAC4C9C5-057D-4522-9D5B-345501733B13}">
    <text>February 2023 CBO Economic Projections Fiscal Year Table row 92</text>
  </threadedComment>
  <threadedComment ref="D82" dT="2023-07-27T18:46:48.63" personId="{609654FB-393E-4954-B3A3-EDB231775774}" id="{64D40D74-2A66-4530-BD07-3D55C243D880}" parentId="{BAC4C9C5-057D-4522-9D5B-345501733B13}">
    <text>July 2023 now</text>
  </threadedComment>
  <threadedComment ref="D82" dT="2024-02-22T15:10:21.02" personId="{09FAC3F1-DFDB-4CF8-9903-358701529E2B}" id="{9188F4B5-7FFF-4AD3-B884-A6BD992DF509}" parentId="{BAC4C9C5-057D-4522-9D5B-345501733B13}">
    <text>This is now February 2024 CBO Economic Projections Fiscal Year Sheet, row 94</text>
  </threadedComment>
  <threadedComment ref="D82" dT="2024-06-27T14:34:45.71" personId="{2C68A5A1-706F-4A3E-93A3-741BBABEC4EA}" id="{87A09169-659E-458F-A9F3-D0AB63E74083}" parentId="{BAC4C9C5-057D-4522-9D5B-345501733B13}">
    <text>June 2024 Econ projections Fiscal Year sheet row 94. Pasted for 2021 onward</text>
  </threadedComment>
  <threadedComment ref="D83" dT="2023-02-15T20:55:16.88" personId="{609654FB-393E-4954-B3A3-EDB231775774}" id="{903D683D-E956-41A0-87A0-4A0ACF2A3EC0}">
    <text>February 2023 CBO Economic Projections Fiscal Year Table row 96</text>
  </threadedComment>
  <threadedComment ref="D83" dT="2023-07-27T18:46:54.82" personId="{609654FB-393E-4954-B3A3-EDB231775774}" id="{D9697230-6007-4D86-9D27-2784C2D59C94}" parentId="{903D683D-E956-41A0-87A0-4A0ACF2A3EC0}">
    <text>July 2023 now</text>
  </threadedComment>
  <threadedComment ref="D83" dT="2024-02-22T15:12:46.20" personId="{09FAC3F1-DFDB-4CF8-9903-358701529E2B}" id="{5EB79390-D49F-4610-A389-9A566FE7B07F}" parentId="{903D683D-E956-41A0-87A0-4A0ACF2A3EC0}">
    <text>This is now February 2024 CBO Economic Projections Fiscal Year Table row, row 98</text>
  </threadedComment>
  <threadedComment ref="D83" dT="2024-06-27T14:35:02.92" personId="{2C68A5A1-706F-4A3E-93A3-741BBABEC4EA}" id="{7727E27A-5B75-4F93-BBAF-2B2028A6DBD6}" parentId="{903D683D-E956-41A0-87A0-4A0ACF2A3EC0}">
    <text>June 2024 Econ projections Fiscal Year sheet row 98. Pasted for 2021 onward</text>
  </threadedComment>
  <threadedComment ref="D84" dT="2023-02-15T20:56:03.85" personId="{609654FB-393E-4954-B3A3-EDB231775774}" id="{3EBCE0D2-6A48-4CE9-BC8C-5855F5261D1F}">
    <text>February 2023 CBO Economic Projections, Fiscal Year Table row 116</text>
  </threadedComment>
  <threadedComment ref="D84" dT="2023-07-27T18:47:32.66" personId="{609654FB-393E-4954-B3A3-EDB231775774}" id="{A6D061A0-2D6B-4586-A606-81C5A9C89977}" parentId="{3EBCE0D2-6A48-4CE9-BC8C-5855F5261D1F}">
    <text>July now</text>
  </threadedComment>
  <threadedComment ref="D84" dT="2024-02-22T15:13:36.88" personId="{09FAC3F1-DFDB-4CF8-9903-358701529E2B}" id="{5B0E85F2-3E88-4DE5-B75D-A1DFDE5E2251}" parentId="{3EBCE0D2-6A48-4CE9-BC8C-5855F5261D1F}">
    <text>February 2024 CBO Economic Projections, Fiscal Year Table, row 118</text>
  </threadedComment>
  <threadedComment ref="D84" dT="2024-06-27T14:36:46.17" personId="{2C68A5A1-706F-4A3E-93A3-741BBABEC4EA}" id="{742D0AD1-132D-49B8-ACB8-D7A00789C5CC}" parentId="{3EBCE0D2-6A48-4CE9-BC8C-5855F5261D1F}">
    <text>June 2024 CBO Economic Projections, Fiscal Year Table, row 118 pasted from 2021 onward</text>
  </threadedComment>
  <threadedComment ref="D85" dT="2023-02-15T20:57:01.88" personId="{609654FB-393E-4954-B3A3-EDB231775774}" id="{48184811-5BD0-438A-8E38-4FDE0C8DFA8F}">
    <text>February 2023 CBO Economic Projections Fiscal Year Table row 110</text>
  </threadedComment>
  <threadedComment ref="D85" dT="2023-07-27T18:47:56.03" personId="{609654FB-393E-4954-B3A3-EDB231775774}" id="{42694EC8-B4D2-4CD1-BAD5-30DE831C4BF2}" parentId="{48184811-5BD0-438A-8E38-4FDE0C8DFA8F}">
    <text>July now</text>
  </threadedComment>
  <threadedComment ref="D85" dT="2024-02-22T15:15:43.17" personId="{09FAC3F1-DFDB-4CF8-9903-358701529E2B}" id="{7286570C-B0B2-4C53-B491-EBC2A429EFF9}" parentId="{48184811-5BD0-438A-8E38-4FDE0C8DFA8F}">
    <text>This is now February 2024 CBO Economic Projections Fiscal Year Table, row 112</text>
  </threadedComment>
  <threadedComment ref="D85" dT="2024-06-27T14:37:42.80" personId="{2C68A5A1-706F-4A3E-93A3-741BBABEC4EA}" id="{BDF2F21B-F60E-4F9C-A5EF-0E83248D90F2}" parentId="{48184811-5BD0-438A-8E38-4FDE0C8DFA8F}">
    <text>June 2024 CBO Economic Projections Fiscal Year Table, row 112 from 2021 onward</text>
  </threadedComment>
  <threadedComment ref="D106" dT="2023-02-15T21:14:11.24" personId="{609654FB-393E-4954-B3A3-EDB231775774}" id="{D2748782-D0E6-49AC-8A19-1F2FBF9255CC}">
    <text>February 2023 CBO Economic Projections Quarterly Table, row 96</text>
  </threadedComment>
  <threadedComment ref="D106" dT="2023-07-27T18:51:44.27" personId="{609654FB-393E-4954-B3A3-EDB231775774}" id="{7967E3A9-28DA-40F3-87FB-C23201CBC514}" parentId="{D2748782-D0E6-49AC-8A19-1F2FBF9255CC}">
    <text>Same table and row, July 2023</text>
  </threadedComment>
  <threadedComment ref="D106" dT="2024-02-22T15:28:26.88" personId="{09FAC3F1-DFDB-4CF8-9903-358701529E2B}" id="{3C76C544-F68F-455F-86CF-8627D74B7C59}" parentId="{D2748782-D0E6-49AC-8A19-1F2FBF9255CC}">
    <text>February 2024 CBO Economic Projections Quarterly Table, row 98</text>
  </threadedComment>
  <threadedComment ref="D106" dT="2024-06-27T14:40:11.35" personId="{2C68A5A1-706F-4A3E-93A3-741BBABEC4EA}" id="{A345901C-E565-4819-91C3-A4DED1F11875}" parentId="{D2748782-D0E6-49AC-8A19-1F2FBF9255CC}">
    <text>Ju 2024 economic projections quarterly table row 98 pasted from 2021 Q1 onward</text>
  </threadedComment>
  <threadedComment ref="D107" dT="2023-02-15T21:14:52.42" personId="{609654FB-393E-4954-B3A3-EDB231775774}" id="{A46F7C4F-6912-4219-A6BF-9B291D29572E}">
    <text>February 2023 CBO Economic Projections quarterly tables, row 98</text>
  </threadedComment>
  <threadedComment ref="D107" dT="2023-07-27T18:51:58.38" personId="{609654FB-393E-4954-B3A3-EDB231775774}" id="{7A0F03B6-E33D-4474-9555-B84E69B17617}" parentId="{A46F7C4F-6912-4219-A6BF-9B291D29572E}">
    <text>Same table and row, July 2023</text>
  </threadedComment>
  <threadedComment ref="D107" dT="2024-02-22T15:30:49.62" personId="{09FAC3F1-DFDB-4CF8-9903-358701529E2B}" id="{8B50D8B1-7987-47E1-B1DC-D2F70DCC216E}" parentId="{A46F7C4F-6912-4219-A6BF-9B291D29572E}">
    <text>February 2024 CBO Economic Projections quarterly tables, row 100</text>
  </threadedComment>
  <threadedComment ref="D107" dT="2024-06-27T14:41:16.43" personId="{2C68A5A1-706F-4A3E-93A3-741BBABEC4EA}" id="{6425957B-D42C-489A-A538-4AA95EC109FD}" parentId="{A46F7C4F-6912-4219-A6BF-9B291D29572E}">
    <text>June 2024 CBO Economic Projections Quarterly table row 100 from 2021 Q1 onward</text>
  </threadedComment>
  <threadedComment ref="D108" dT="2023-02-15T21:15:38.27" personId="{609654FB-393E-4954-B3A3-EDB231775774}" id="{76E953CB-BD49-43CF-8F2D-8BFB47D725D7}">
    <text>February 2023 CBO Economic Projections quarterly table, row 116</text>
  </threadedComment>
  <threadedComment ref="D108" dT="2023-07-27T18:51:50.61" personId="{609654FB-393E-4954-B3A3-EDB231775774}" id="{5483793C-0C25-47A5-BAF9-EF712CAD7D04}" parentId="{76E953CB-BD49-43CF-8F2D-8BFB47D725D7}">
    <text>Same table and row, July 2023</text>
  </threadedComment>
  <threadedComment ref="D108" dT="2024-02-22T15:37:14.65" personId="{09FAC3F1-DFDB-4CF8-9903-358701529E2B}" id="{385DCECF-44A3-4344-9011-2A6CE78C506F}" parentId="{76E953CB-BD49-43CF-8F2D-8BFB47D725D7}">
    <text>This is now February 2024 CBO Economic Projections Quarterly Table, row 118</text>
  </threadedComment>
  <threadedComment ref="D108" dT="2024-06-27T14:41:57.04" personId="{2C68A5A1-706F-4A3E-93A3-741BBABEC4EA}" id="{A7C417EA-C785-474D-B0D2-8C33C43492C2}" parentId="{76E953CB-BD49-43CF-8F2D-8BFB47D725D7}">
    <text xml:space="preserve">June 2024 CBO Economic Projections Quarterly Table, row 118 from 2021 Q1 onward
</text>
  </threadedComment>
  <threadedComment ref="D109" dT="2023-02-15T21:16:25.78" personId="{609654FB-393E-4954-B3A3-EDB231775774}" id="{8FB584A5-2B54-4AD8-94A1-F46A717E4FE5}">
    <text>February 2023 CBO Economic Projections quarterly table row 112</text>
  </threadedComment>
  <threadedComment ref="D109" dT="2023-07-27T18:52:05.52" personId="{609654FB-393E-4954-B3A3-EDB231775774}" id="{0C631DB7-7EAD-4CD2-978E-4DD9468CD3B1}" parentId="{8FB584A5-2B54-4AD8-94A1-F46A717E4FE5}">
    <text>Same table and row, July 2023</text>
  </threadedComment>
  <threadedComment ref="D109" dT="2024-02-22T15:42:56.34" personId="{09FAC3F1-DFDB-4CF8-9903-358701529E2B}" id="{19BF4626-D0E8-42B5-BD70-3452F9A463CA}" parentId="{8FB584A5-2B54-4AD8-94A1-F46A717E4FE5}">
    <text>February 2024 CBO Economic Projections quarterly table row 114 corporate profits domestic</text>
  </threadedComment>
  <threadedComment ref="D109" dT="2024-06-27T14:43:33.75" personId="{2C68A5A1-706F-4A3E-93A3-741BBABEC4EA}" id="{BA2256D4-F0D9-4901-B7FD-C47AE6B4FB99}" parentId="{8FB584A5-2B54-4AD8-94A1-F46A717E4FE5}">
    <text xml:space="preserve">June 2024 CBO Economic Projections quarterly table row 114 corporate profits domestic with IVA and CCAdj, from 2021 Q1 onward
</text>
  </threadedComment>
  <threadedComment ref="U132" dT="2023-04-27T03:02:33.18" personId="{2C68A5A1-706F-4A3E-93A3-741BBABEC4EA}" id="{65B2F617-D738-4757-983D-98D9DB3870FB}">
    <text>I can't drag these over because of circular references.</text>
  </threadedComment>
  <threadedComment ref="V135" dT="2023-07-27T14:08:57.55" personId="{2C68A5A1-706F-4A3E-93A3-741BBABEC4EA}" id="{0AC09EFD-8A54-444C-A82D-77111C533292}">
    <text>Drag my predecessor forward in August 2023!! (Corporate taxes come in late, and we couldn't update in July!)</text>
  </threadedComment>
  <threadedComment ref="W135" dT="2023-10-26T13:42:51.37" personId="{609654FB-393E-4954-B3A3-EDB231775774}" id="{1B45073C-05DE-4E50-B57C-9DA43CA3E5DB}">
    <text>Drag forward in November by same logic as in previous cell.</text>
  </threadedComment>
  <threadedComment ref="X135" dT="2024-01-24T19:09:22.97" personId="{09FAC3F1-DFDB-4CF8-9903-358701529E2B}" id="{1EFE3D94-A914-4335-ADA0-94B1C8F72E64}">
    <text>Drag forward in February because we get Q4 Data 1 month late.</text>
  </threadedComment>
  <threadedComment ref="Y135" dT="2024-07-25T15:51:05.68" personId="{09FAC3F1-DFDB-4CF8-9903-358701529E2B}" id="{C31DCF28-75B2-4DBC-B036-BE5C96FD6331}">
    <text xml:space="preserve">Drag forward in August because we get the data a month late. </text>
  </threadedComment>
  <threadedComment ref="Z135" dT="2024-08-29T14:15:29.25" personId="{09FAC3F1-DFDB-4CF8-9903-358701529E2B}" id="{50A49FB6-37DC-43B3-965C-43A7195061F6}">
    <text xml:space="preserve">Drag this forward in November because we get taxes a month late. </text>
  </threadedComment>
</ThreadedComments>
</file>

<file path=xl/threadedComments/threadedComment13.xml><?xml version="1.0" encoding="utf-8"?>
<ThreadedComments xmlns="http://schemas.microsoft.com/office/spreadsheetml/2018/threadedcomments" xmlns:x="http://schemas.openxmlformats.org/spreadsheetml/2006/main">
  <threadedComment ref="B62"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 ref="B64" dT="2023-07-27T18:54:18.72" personId="{609654FB-393E-4954-B3A3-EDB231775774}" id="{0DF18CD1-DDA4-4936-9B9E-36F885A8A9DF}">
    <text>July 2023 10-year economic projections Quarterly Table line 116</text>
  </threadedComment>
  <threadedComment ref="B64" dT="2024-02-22T16:14:54.16" personId="{09FAC3F1-DFDB-4CF8-9903-358701529E2B}" id="{5E636256-C425-4746-8026-732FFB49DCA6}" parentId="{0DF18CD1-DDA4-4936-9B9E-36F885A8A9DF}">
    <text>February 2024 CBO Economic Projections, Quarterly Table, Line 118</text>
  </threadedComment>
  <threadedComment ref="B64" dT="2024-06-27T14:46:21.05" personId="{2C68A5A1-706F-4A3E-93A3-741BBABEC4EA}" id="{D50CF423-E0D1-4B94-95BB-8C460DAA2108}" parentId="{0DF18CD1-DDA4-4936-9B9E-36F885A8A9DF}">
    <text>June 2024 CBO Economic Projections, Quarterly Table, Line 118 pasted from 2021 Q1 onward</text>
  </threadedComment>
  <threadedComment ref="B65" dT="2023-07-27T18:58:29.78" personId="{609654FB-393E-4954-B3A3-EDB231775774}" id="{9DDFDF05-CB8A-4154-92B5-FB4AFBAE30F8}">
    <text>July 2023 10-year economic projections quarterly table line 127</text>
  </threadedComment>
  <threadedComment ref="B65" dT="2024-02-22T16:17:18.71" personId="{09FAC3F1-DFDB-4CF8-9903-358701529E2B}" id="{415918D2-8F3E-4EB4-8C8E-353F5D499194}" parentId="{9DDFDF05-CB8A-4154-92B5-FB4AFBAE30F8}">
    <text>July 2023 CBO Economic Projections, Quarterly Table Line 129</text>
  </threadedComment>
  <threadedComment ref="B65" dT="2024-06-27T14:46:52.06" personId="{2C68A5A1-706F-4A3E-93A3-741BBABEC4EA}" id="{50296040-D0CA-4737-BBB1-FF0CC10742F9}" parentId="{9DDFDF05-CB8A-4154-92B5-FB4AFBAE30F8}">
    <text>June 2024 CBO Economic Projections, Quarterly Table Line 129 from 2021 Q1 onward</text>
  </threadedComment>
  <threadedComment ref="B66" dT="2023-07-27T18:58:47.03" personId="{609654FB-393E-4954-B3A3-EDB231775774}" id="{C72DB8C1-80AB-49EE-8306-B3882C563DE7}">
    <text>July 2023 economic projections quarterly table line 129</text>
  </threadedComment>
  <threadedComment ref="B66" dT="2024-02-22T16:18:11.19" personId="{09FAC3F1-DFDB-4CF8-9903-358701529E2B}" id="{D3B155C7-B049-48E7-A2B4-C43A9DB0EA80}" parentId="{C72DB8C1-80AB-49EE-8306-B3882C563DE7}">
    <text>February 2024 Economic Projections, Quarterly Table line 131</text>
  </threadedComment>
  <threadedComment ref="B66" dT="2024-06-27T14:47:56.28" personId="{2C68A5A1-706F-4A3E-93A3-741BBABEC4EA}" id="{75F43EB2-3F3C-4D75-9509-C56EEAB4DD69}" parentId="{C72DB8C1-80AB-49EE-8306-B3882C563DE7}">
    <text xml:space="preserve">June  2024 Economic Projections, Quarterly Table line 131 from 2021 Q1 onward
</text>
  </threadedComment>
  <threadedComment ref="B67" dT="2023-07-27T18:59:18.12" personId="{609654FB-393E-4954-B3A3-EDB231775774}" id="{65400755-1E7E-45CD-B1D4-DAC1E9F13C96}">
    <text>July 2023 economic projections quarterly table line 139</text>
  </threadedComment>
  <threadedComment ref="B67" dT="2024-02-22T16:22:22.44" personId="{09FAC3F1-DFDB-4CF8-9903-358701529E2B}" id="{B6540356-436A-4581-AA68-7BEB752C9369}" parentId="{65400755-1E7E-45CD-B1D4-DAC1E9F13C96}">
    <text>February 2024 CBO Economic Projections, Quarterly Table, row 141</text>
  </threadedComment>
  <threadedComment ref="B67" dT="2024-06-27T14:50:57.19" personId="{2C68A5A1-706F-4A3E-93A3-741BBABEC4EA}" id="{D9A57EA5-FB02-4C18-A6DA-50261F26F942}" parentId="{65400755-1E7E-45CD-B1D4-DAC1E9F13C96}">
    <text>June 2024 CBO Economic Projections, Quarterly Table, row 141 from 2021 Q1 onward</text>
  </threadedComment>
  <threadedComment ref="B68" dT="2023-07-27T18:59:50.42" personId="{609654FB-393E-4954-B3A3-EDB231775774}" id="{2342851E-1027-489D-A9C9-2E8A800F814B}">
    <text>July 2023 economic projections quarterly table line 150</text>
  </threadedComment>
  <threadedComment ref="B68" dT="2024-02-22T16:24:23.29" personId="{09FAC3F1-DFDB-4CF8-9903-358701529E2B}" id="{1C910F0A-56B8-478F-AC70-88B4D842C6E9}" parentId="{2342851E-1027-489D-A9C9-2E8A800F814B}">
    <text>February 2024 CBO Economic Projections, Quarterly Table, Line 152</text>
  </threadedComment>
  <threadedComment ref="B68" dT="2024-06-27T14:51:10.46" personId="{2C68A5A1-706F-4A3E-93A3-741BBABEC4EA}" id="{E134738C-B99D-4F51-A452-DDB0BD4715FF}" parentId="{2342851E-1027-489D-A9C9-2E8A800F814B}">
    <text>June 2024 CBO Economic Projections, Quarterly Table, Line 152 from 2021 Q1 onward</text>
  </threadedComment>
  <threadedComment ref="B69" dT="2023-07-27T19:00:00.27" personId="{609654FB-393E-4954-B3A3-EDB231775774}" id="{7C559531-A861-49AD-8365-07F57C6BE5A0}">
    <text>July 2023 economic projections quarterly table line 152</text>
  </threadedComment>
  <threadedComment ref="B69" dT="2024-02-22T16:28:42.10" personId="{09FAC3F1-DFDB-4CF8-9903-358701529E2B}" id="{90DE8F8A-2245-44B5-B9ED-169DA3A954BB}" parentId="{7C559531-A861-49AD-8365-07F57C6BE5A0}">
    <text>This is now February 2024 economic Projections, Quarterly Table, row 154</text>
  </threadedComment>
</ThreadedComments>
</file>

<file path=xl/threadedComments/threadedComment14.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5.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bea.gov/news/current-releases"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bea.gov/news/current-releases"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bea.gov/help/faq/1407" TargetMode="External"/><Relationship Id="rId2h" Type="http://schemas.openxmlformats.org/officeDocument/2006/relationships/hyperlink" Target="https://www.bea.gov/help/faq/121" TargetMode="External"/><Relationship Id="rId3h" Type="http://schemas.openxmlformats.org/officeDocument/2006/relationships/hyperlink" Target="https://www.bea.gov/help/faq/1415" TargetMode="External"/><Relationship Id="rId4h" Type="http://schemas.openxmlformats.org/officeDocument/2006/relationships/hyperlink" Target="https://www.bea.gov/help/faq/1409" TargetMode="External"/><Relationship Id="rId5h" Type="http://schemas.openxmlformats.org/officeDocument/2006/relationships/hyperlink" Target="https://www.bea.gov/help/faq/1407" TargetMode="External"/><Relationship Id="rId6h" Type="http://schemas.openxmlformats.org/officeDocument/2006/relationships/hyperlink" Target="https://www.bea.gov/help/faq/121" TargetMode="External"/><Relationship Id="rId7h" Type="http://schemas.openxmlformats.org/officeDocument/2006/relationships/hyperlink" Target="https://www.bea.gov/help/faq/1409" TargetMode="External"/><Relationship Id="rId8h" Type="http://schemas.openxmlformats.org/officeDocument/2006/relationships/hyperlink" Target="mailto:lasgova@usecon" TargetMode="External"/><Relationship Id="rId9h" Type="http://schemas.openxmlformats.org/officeDocument/2006/relationships/hyperlink" Target="https://apps.bea.gov/iTable/?reqid=19&amp;step=3&amp;isuri=1&amp;1921=survey&amp;1903=11&amp;_gl=1*1m1fzad*_ga*MjA3ODA2MTA4MS4xNzE3MDcwOTIy*_ga_J4698JNNFT*MTcyMTk5OTU0Mi4xMy4xLjE3MjIwMDEzMTMuMzEuMC4w"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comment" Type="http://schemas.openxmlformats.org/officeDocument/2006/relationships/comments" Target="../comments12.xml"/><Relationship Id="rIdthread" Type="http://schemas.microsoft.com/office/2017/10/relationships/threadedComment" Target="../threadedComments/threadedComment1.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20001" Type="http://schemas.openxmlformats.org/officeDocument/2006/relationships/pivotTable" Target="../pivotTables/pivotTable1.xml"/><Relationship Id="rIdcomment" Type="http://schemas.openxmlformats.org/officeDocument/2006/relationships/comments" Target="../comments13.xml"/><Relationship Id="rIdthread" Type="http://schemas.microsoft.com/office/2017/10/relationships/threadedComment" Target="../threadedComments/threadedComment2.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20001" Type="http://schemas.openxmlformats.org/officeDocument/2006/relationships/pivotTable" Target="../pivotTables/pivotTable2.xml"/><Relationship Id="rIdcomment" Type="http://schemas.openxmlformats.org/officeDocument/2006/relationships/comments" Target="../comments14.xml"/><Relationship Id="rIdthread" Type="http://schemas.microsoft.com/office/2017/10/relationships/threadedComment" Target="../threadedComments/threadedComment3.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comment" Type="http://schemas.openxmlformats.org/officeDocument/2006/relationships/comments" Target="../comments15.xml"/><Relationship Id="rIdthread" Type="http://schemas.microsoft.com/office/2017/10/relationships/threadedComment" Target="../threadedComments/threadedComment4.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comment" Type="http://schemas.openxmlformats.org/officeDocument/2006/relationships/comments" Target="../comments16.xml"/><Relationship Id="rIdthread" Type="http://schemas.microsoft.com/office/2017/10/relationships/threadedComment" Target="../threadedComments/threadedComment5.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comment" Type="http://schemas.openxmlformats.org/officeDocument/2006/relationships/comments" Target="../comments17.xml"/><Relationship Id="rIdthread" Type="http://schemas.microsoft.com/office/2017/10/relationships/threadedComment" Target="../threadedComments/threadedComment6.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comment" Type="http://schemas.openxmlformats.org/officeDocument/2006/relationships/comments" Target="../comments18.xml"/><Relationship Id="rIdthread" Type="http://schemas.microsoft.com/office/2017/10/relationships/threadedComment" Target="../threadedComments/threadedComment7.x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comment" Type="http://schemas.openxmlformats.org/officeDocument/2006/relationships/comments" Target="../comments19.xml"/><Relationship Id="rIdthread" Type="http://schemas.microsoft.com/office/2017/10/relationships/threadedComment" Target="../threadedComments/threadedComment8.x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comment" Type="http://schemas.openxmlformats.org/officeDocument/2006/relationships/comments" Target="../comments20.xml"/><Relationship Id="rIdthread" Type="http://schemas.microsoft.com/office/2017/10/relationships/threadedComment" Target="../threadedComments/threadedComment9.xml"/><Relationship Id="rId1h" Type="http://schemas.openxmlformats.org/officeDocument/2006/relationships/hyperlink" Target="https://www.cbo.gov/system/files/2023-03/58983-IDR.pdf"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comment" Type="http://schemas.openxmlformats.org/officeDocument/2006/relationships/comments" Target="../comments21.xml"/><Relationship Id="rIdthread" Type="http://schemas.microsoft.com/office/2017/10/relationships/threadedComment" Target="../threadedComments/threadedComment10.x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 Id="rIdcomment" Type="http://schemas.openxmlformats.org/officeDocument/2006/relationships/comments" Target="../comments22.xml"/><Relationship Id="rIdthread" Type="http://schemas.microsoft.com/office/2017/10/relationships/threadedComment" Target="../threadedComments/threadedComment11.x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s>
</file>

<file path=xl/worksheets/_rels/sheet25.xml.rels><?xml version="1.0" encoding="UTF-8" standalone="yes"?><Relationships xmlns="http://schemas.openxmlformats.org/package/2006/relationships"><Relationship Id="rId1" Type="http://schemas.openxmlformats.org/officeDocument/2006/relationships/drawing" Target="../drawings/drawing25.xml"/><Relationship Id="rId2" Type="http://schemas.openxmlformats.org/officeDocument/2006/relationships/printerSettings" Target="../printerSettings/printerSettings25.bin"/><Relationship Id="rIdvml" Type="http://schemas.openxmlformats.org/officeDocument/2006/relationships/vmlDrawing" Target="../drawings/vmlDrawing25.vml"/><Relationship Id="rIdcomment" Type="http://schemas.openxmlformats.org/officeDocument/2006/relationships/comments" Target="../comments25.xml"/><Relationship Id="rIdthread" Type="http://schemas.microsoft.com/office/2017/10/relationships/threadedComment" Target="../threadedComments/threadedComment12.xml"/></Relationships>
</file>

<file path=xl/worksheets/_rels/sheet26.xml.rels><?xml version="1.0" encoding="UTF-8" standalone="yes"?><Relationships xmlns="http://schemas.openxmlformats.org/package/2006/relationships"><Relationship Id="rId1" Type="http://schemas.openxmlformats.org/officeDocument/2006/relationships/drawing" Target="../drawings/drawing26.xml"/><Relationship Id="rId2" Type="http://schemas.openxmlformats.org/officeDocument/2006/relationships/printerSettings" Target="../printerSettings/printerSettings26.bin"/><Relationship Id="rIdvml" Type="http://schemas.openxmlformats.org/officeDocument/2006/relationships/vmlDrawing" Target="../drawings/vmlDrawing26.vml"/><Relationship Id="rIdcomment" Type="http://schemas.openxmlformats.org/officeDocument/2006/relationships/comments" Target="../comments26.xml"/><Relationship Id="rIdthread" Type="http://schemas.microsoft.com/office/2017/10/relationships/threadedComment" Target="../threadedComments/threadedComment13.xml"/></Relationships>
</file>

<file path=xl/worksheets/_rels/sheet27.xml.rels><?xml version="1.0" encoding="UTF-8" standalone="yes"?><Relationships xmlns="http://schemas.openxmlformats.org/package/2006/relationships"><Relationship Id="rId1" Type="http://schemas.openxmlformats.org/officeDocument/2006/relationships/drawing" Target="../drawings/drawing27.xml"/><Relationship Id="rId2" Type="http://schemas.openxmlformats.org/officeDocument/2006/relationships/printerSettings" Target="../printerSettings/printerSettings27.bin"/><Relationship Id="rIdvml" Type="http://schemas.openxmlformats.org/officeDocument/2006/relationships/vmlDrawing" Target="../drawings/vmlDrawing27.vml"/><Relationship Id="rId1h" Type="http://schemas.openxmlformats.org/officeDocument/2006/relationships/hyperlink" Target="https://www.americanactionforum.org/research/tracker-paycheck-protection-program-loans/" TargetMode="External"/></Relationships>
</file>

<file path=xl/worksheets/_rels/sheet28.xml.rels><?xml version="1.0" encoding="UTF-8" standalone="yes"?><Relationships xmlns="http://schemas.openxmlformats.org/package/2006/relationships"><Relationship Id="rId1" Type="http://schemas.openxmlformats.org/officeDocument/2006/relationships/drawing" Target="../drawings/drawing28.xml"/><Relationship Id="rId2" Type="http://schemas.openxmlformats.org/officeDocument/2006/relationships/printerSettings" Target="../printerSettings/printerSettings28.bin"/><Relationship Id="rIdvml" Type="http://schemas.openxmlformats.org/officeDocument/2006/relationships/vmlDrawing" Target="../drawings/vmlDrawing28.vml"/></Relationships>
</file>

<file path=xl/worksheets/_rels/sheet29.xml.rels><?xml version="1.0" encoding="UTF-8" standalone="yes"?><Relationships xmlns="http://schemas.openxmlformats.org/package/2006/relationships"><Relationship Id="rId1" Type="http://schemas.openxmlformats.org/officeDocument/2006/relationships/drawing" Target="../drawings/drawing29.xml"/><Relationship Id="rId2" Type="http://schemas.openxmlformats.org/officeDocument/2006/relationships/printerSettings" Target="../printerSettings/printerSettings29.bin"/><Relationship Id="rIdvml" Type="http://schemas.openxmlformats.org/officeDocument/2006/relationships/vmlDrawing" Target="../drawings/vmlDrawing29.vml"/><Relationship Id="rId1h" Type="http://schemas.openxmlformats.org/officeDocument/2006/relationships/hyperlink" Target="https://www.bea.gov/sites/default/files/2021-05/effects-of-selected-federal-pandemic-response-programs-on-personal-income-april-2021.pdf" TargetMode="External"/></Relationships>
</file>

<file path=xl/worksheets/_rels/sheet30.xml.rels><?xml version="1.0" encoding="UTF-8" standalone="yes"?><Relationships xmlns="http://schemas.openxmlformats.org/package/2006/relationships"><Relationship Id="rId1" Type="http://schemas.openxmlformats.org/officeDocument/2006/relationships/drawing" Target="../drawings/drawing30.xml"/><Relationship Id="rId2" Type="http://schemas.openxmlformats.org/officeDocument/2006/relationships/printerSettings" Target="../printerSettings/printerSettings30.bin"/><Relationship Id="rIdvml" Type="http://schemas.openxmlformats.org/officeDocument/2006/relationships/vmlDrawing" Target="../drawings/vmlDrawing30.vml"/><Relationship Id="rId1h" Type="http://schemas.openxmlformats.org/officeDocument/2006/relationships/hyperlink" Target="http://www.cbo.gov/publication/56517" TargetMode="External"/></Relationships>
</file>

<file path=xl/worksheets/_rels/sheet31.xml.rels><?xml version="1.0" encoding="UTF-8" standalone="yes"?><Relationships xmlns="http://schemas.openxmlformats.org/package/2006/relationships"><Relationship Id="rId1" Type="http://schemas.openxmlformats.org/officeDocument/2006/relationships/drawing" Target="../drawings/drawing31.xml"/><Relationship Id="rId2" Type="http://schemas.openxmlformats.org/officeDocument/2006/relationships/printerSettings" Target="../printerSettings/printerSettings31.bin"/><Relationship Id="rIdvml" Type="http://schemas.openxmlformats.org/officeDocument/2006/relationships/vmlDrawing" Target="../drawings/vmlDrawing31.vml"/><Relationship Id="rId1h" Type="http://schemas.openxmlformats.org/officeDocument/2006/relationships/hyperlink" Target="https://www.rd.usda.gov/programs-services/energy-programs/rural-energy-america-program-renewable-energy-systems-energy-efficiency-improvement-guaranteed-loans" TargetMode="External"/><Relationship Id="rId2h" Type="http://schemas.openxmlformats.org/officeDocument/2006/relationships/hyperlink" Target="https://www.apta.com/advocacy-legislation-policy/legislative-updates-alerts/updates/inflation-reduction-act-public-transit-tax-credits-and-new-investments/" TargetMode="External"/><Relationship Id="rId3h" Type="http://schemas.openxmlformats.org/officeDocument/2006/relationships/hyperlink" Target="https://www.benefits.gov/benefit/5868" TargetMode="External"/><Relationship Id="rId4h" Type="http://schemas.openxmlformats.org/officeDocument/2006/relationships/hyperlink" Target="https://www.cbo.gov/system/files/2022-09/PL117-169_9-7-22.pdf" TargetMode="External"/></Relationships>
</file>

<file path=xl/worksheets/_rels/sheet32.xml.rels><?xml version="1.0" encoding="UTF-8" standalone="yes"?><Relationships xmlns="http://schemas.openxmlformats.org/package/2006/relationships"><Relationship Id="rId1" Type="http://schemas.openxmlformats.org/officeDocument/2006/relationships/drawing" Target="../drawings/drawing32.xml"/><Relationship Id="rId2" Type="http://schemas.openxmlformats.org/officeDocument/2006/relationships/printerSettings" Target="../printerSettings/printerSettings32.bin"/><Relationship Id="rIdvml" Type="http://schemas.openxmlformats.org/officeDocument/2006/relationships/vmlDrawing" Target="../drawings/vmlDrawing32.vml"/><Relationship Id="rId3" Type="http://schemas.openxmlformats.org/officeDocument/2006/relationships/table" Target="../tables/table3.xml"/><Relationship Id="rIdcomment" Type="http://schemas.openxmlformats.org/officeDocument/2006/relationships/comments" Target="../comments32.xml"/><Relationship Id="rIdthread" Type="http://schemas.microsoft.com/office/2017/10/relationships/threadedComment" Target="../threadedComments/threadedComment14.xml"/></Relationships>
</file>

<file path=xl/worksheets/_rels/sheet33.xml.rels><?xml version="1.0" encoding="UTF-8" standalone="yes"?><Relationships xmlns="http://schemas.openxmlformats.org/package/2006/relationships"><Relationship Id="rId1" Type="http://schemas.openxmlformats.org/officeDocument/2006/relationships/drawing" Target="../drawings/drawing33.xml"/><Relationship Id="rId2" Type="http://schemas.openxmlformats.org/officeDocument/2006/relationships/printerSettings" Target="../printerSettings/printerSettings33.bin"/><Relationship Id="rIdvml" Type="http://schemas.openxmlformats.org/officeDocument/2006/relationships/vmlDrawing" Target="../drawings/vmlDrawing33.vml"/><Relationship Id="rIdcomment" Type="http://schemas.openxmlformats.org/officeDocument/2006/relationships/comments" Target="../comments33.xml"/><Relationship Id="rIdthread" Type="http://schemas.microsoft.com/office/2017/10/relationships/threadedComment" Target="../threadedComments/threadedComment15.xml"/></Relationships>
</file>

<file path=xl/worksheets/_rels/sheet34.xml.rels><?xml version="1.0" encoding="UTF-8" standalone="yes"?><Relationships xmlns="http://schemas.openxmlformats.org/package/2006/relationships"><Relationship Id="rId1" Type="http://schemas.openxmlformats.org/officeDocument/2006/relationships/drawing" Target="../drawings/drawing34.xml"/><Relationship Id="rId2" Type="http://schemas.openxmlformats.org/officeDocument/2006/relationships/printerSettings" Target="../printerSettings/printerSettings34.bin"/><Relationship Id="rIdvml" Type="http://schemas.openxmlformats.org/officeDocument/2006/relationships/vmlDrawing" Target="../drawings/vmlDrawing34.vml"/></Relationships>
</file>

<file path=xl/worksheets/_rels/sheet35.xml.rels><?xml version="1.0" encoding="UTF-8" standalone="yes"?><Relationships xmlns="http://schemas.openxmlformats.org/package/2006/relationships"><Relationship Id="rId1" Type="http://schemas.openxmlformats.org/officeDocument/2006/relationships/drawing" Target="../drawings/drawing35.xml"/><Relationship Id="rId2" Type="http://schemas.openxmlformats.org/officeDocument/2006/relationships/printerSettings" Target="../printerSettings/printerSettings35.bin"/><Relationship Id="rIdvml" Type="http://schemas.openxmlformats.org/officeDocument/2006/relationships/vmlDrawing" Target="../drawings/vmlDrawing35.vml"/></Relationships>
</file>

<file path=xl/worksheets/_rels/sheet36.xml.rels><?xml version="1.0" encoding="UTF-8" standalone="yes"?><Relationships xmlns="http://schemas.openxmlformats.org/package/2006/relationships"><Relationship Id="rId1" Type="http://schemas.openxmlformats.org/officeDocument/2006/relationships/drawing" Target="../drawings/drawing36.xml"/><Relationship Id="rId2" Type="http://schemas.openxmlformats.org/officeDocument/2006/relationships/printerSettings" Target="../printerSettings/printerSettings36.bin"/><Relationship Id="rIdvml" Type="http://schemas.openxmlformats.org/officeDocument/2006/relationships/vmlDrawing" Target="../drawings/vmlDrawing3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7" zoomScale="82" zoomScaleNormal="82" workbookViewId="0">
      <selection activeCell="D65" sqref="D65"/>
    </sheetView>
  </sheetViews>
  <sheetFormatPr defaultRowHeight="15.0" baseColWidth="10"/>
  <cols>
    <col min="2" max="2" width="34.1796875" hidden="0" customWidth="1"/>
    <col min="17" max="17" width="38.453125" hidden="0" customWidth="1"/>
  </cols>
  <sheetData>
    <row r="10">
      <c r="B10" s="8" t="s">
        <v>0</v>
      </c>
      <c r="C10" s="9"/>
      <c r="D10" s="9"/>
      <c r="E10" s="9"/>
      <c r="F10" s="9"/>
      <c r="G10" s="9"/>
      <c r="H10" s="9"/>
      <c r="I10" s="9"/>
      <c r="J10" s="9"/>
      <c r="K10" s="9"/>
      <c r="L10" s="9"/>
      <c r="M10" s="9"/>
      <c r="N10" s="9"/>
      <c r="O10" s="9"/>
      <c r="P10" s="9"/>
      <c r="Q10" s="10"/>
    </row>
    <row r="11">
      <c r="B11" s="11"/>
      <c r="C11" s="12"/>
      <c r="D11" s="12"/>
      <c r="E11" s="12"/>
      <c r="F11" s="12"/>
      <c r="G11" s="12"/>
      <c r="H11" s="12"/>
      <c r="I11" s="12"/>
      <c r="J11" s="12"/>
      <c r="K11" s="12"/>
      <c r="L11" s="12"/>
      <c r="M11" s="12"/>
      <c r="N11" s="12"/>
      <c r="O11" s="12"/>
      <c r="P11" s="12"/>
      <c r="Q11" s="13"/>
    </row>
    <row r="12">
      <c r="B12" s="21" t="s">
        <v>1</v>
      </c>
      <c r="C12" s="18"/>
      <c r="D12" s="18"/>
      <c r="E12" s="18"/>
      <c r="F12" s="18"/>
      <c r="G12" s="18"/>
      <c r="H12" s="18"/>
      <c r="I12" s="18"/>
      <c r="J12" s="18"/>
      <c r="K12" s="18"/>
      <c r="L12" s="18"/>
      <c r="M12" s="18"/>
      <c r="N12" s="18"/>
      <c r="O12" s="18"/>
      <c r="P12" s="18"/>
      <c r="Q12" s="16"/>
    </row>
    <row r="13">
      <c r="B13" s="20" t="s">
        <v>2</v>
      </c>
      <c r="C13" s="14" t="s">
        <v>3</v>
      </c>
      <c r="D13" s="14"/>
      <c r="E13" s="14"/>
      <c r="F13" s="14"/>
      <c r="G13" s="14"/>
      <c r="H13" s="14"/>
      <c r="I13" s="14"/>
      <c r="J13" s="14"/>
      <c r="K13" s="14"/>
      <c r="L13" s="14"/>
      <c r="M13" s="14"/>
      <c r="N13" s="14"/>
      <c r="O13" s="14"/>
      <c r="P13" s="14"/>
      <c r="Q13" s="15"/>
    </row>
    <row r="14">
      <c r="B14" s="20" t="s">
        <v>4</v>
      </c>
      <c r="C14" s="17" t="s">
        <v>5</v>
      </c>
      <c r="D14" s="17"/>
      <c r="E14" s="17"/>
      <c r="F14" s="17"/>
      <c r="G14" s="17"/>
      <c r="H14" s="17"/>
      <c r="I14" s="17"/>
      <c r="J14" s="17"/>
      <c r="K14" s="17"/>
      <c r="L14" s="17"/>
      <c r="M14" s="17"/>
      <c r="N14" s="17"/>
      <c r="O14" s="17"/>
      <c r="P14" s="17"/>
      <c r="Q14" s="24"/>
    </row>
    <row r="15">
      <c r="B15" s="20" t="s">
        <v>6</v>
      </c>
      <c r="C15" s="17" t="s">
        <v>7</v>
      </c>
      <c r="D15" s="17"/>
      <c r="E15" s="17"/>
      <c r="F15" s="17"/>
      <c r="G15" s="17"/>
      <c r="H15" s="17"/>
      <c r="I15" s="17"/>
      <c r="J15" s="17"/>
      <c r="K15" s="17"/>
      <c r="L15" s="17"/>
      <c r="M15" s="17"/>
      <c r="N15" s="17"/>
      <c r="O15" s="17"/>
      <c r="P15" s="17"/>
      <c r="Q15" s="24"/>
    </row>
    <row r="16">
      <c r="B16" s="20" t="s">
        <v>8</v>
      </c>
      <c r="C16" s="17" t="s">
        <v>830</v>
      </c>
      <c r="D16" s="17"/>
      <c r="E16" s="17"/>
      <c r="F16" s="17"/>
      <c r="G16" s="17"/>
      <c r="H16" s="17"/>
      <c r="I16" s="17"/>
      <c r="J16" s="17"/>
      <c r="K16" s="17"/>
      <c r="L16" s="17"/>
      <c r="M16" s="17"/>
      <c r="N16" s="17"/>
      <c r="O16" s="17"/>
      <c r="P16" s="17"/>
      <c r="Q16" s="24"/>
    </row>
    <row r="17">
      <c r="B17" s="20" t="s">
        <v>9</v>
      </c>
      <c r="C17" s="17" t="s">
        <v>10</v>
      </c>
      <c r="D17" s="17"/>
      <c r="E17" s="17"/>
      <c r="F17" s="17"/>
      <c r="G17" s="17"/>
      <c r="H17" s="17"/>
      <c r="I17" s="17"/>
      <c r="J17" s="17"/>
      <c r="K17" s="17"/>
      <c r="L17" s="17"/>
      <c r="M17" s="17"/>
      <c r="N17" s="17"/>
      <c r="O17" s="17"/>
      <c r="P17" s="17"/>
      <c r="Q17" s="24"/>
    </row>
    <row r="18">
      <c r="B18" s="20" t="s">
        <v>831</v>
      </c>
      <c r="C18" s="17" t="s">
        <v>11</v>
      </c>
      <c r="D18" s="17"/>
      <c r="E18" s="17"/>
      <c r="F18" s="17"/>
      <c r="G18" s="17"/>
      <c r="H18" s="17"/>
      <c r="I18" s="17"/>
      <c r="J18" s="17"/>
      <c r="K18" s="17"/>
      <c r="L18" s="17"/>
      <c r="M18" s="17"/>
      <c r="N18" s="17"/>
      <c r="O18" s="17"/>
      <c r="P18" s="17"/>
      <c r="Q18" s="24"/>
    </row>
    <row r="19">
      <c r="B19" s="20" t="s">
        <v>12</v>
      </c>
      <c r="C19" s="17" t="s">
        <v>832</v>
      </c>
      <c r="D19" s="17"/>
      <c r="E19" s="17"/>
      <c r="F19" s="17"/>
      <c r="G19" s="17"/>
      <c r="H19" s="17"/>
      <c r="I19" s="17"/>
      <c r="J19" s="17"/>
      <c r="K19" s="17"/>
      <c r="L19" s="17"/>
      <c r="M19" s="17"/>
      <c r="N19" s="17"/>
      <c r="O19" s="17"/>
      <c r="P19" s="17"/>
      <c r="Q19" s="24"/>
    </row>
    <row r="20" ht="30.75" customHeight="1">
      <c r="B20" s="20" t="s">
        <v>13</v>
      </c>
      <c r="C20" s="6" t="s">
        <v>14</v>
      </c>
      <c r="D20" s="6"/>
      <c r="E20" s="6"/>
      <c r="F20" s="6"/>
      <c r="G20" s="6"/>
      <c r="H20" s="6"/>
      <c r="I20" s="6"/>
      <c r="J20" s="6"/>
      <c r="K20" s="6"/>
      <c r="L20" s="6"/>
      <c r="M20" s="6"/>
      <c r="N20" s="6"/>
      <c r="O20" s="6"/>
      <c r="P20" s="6"/>
      <c r="Q20" s="7"/>
    </row>
    <row r="21">
      <c r="B21" s="20" t="s">
        <v>15</v>
      </c>
      <c r="C21" s="17" t="s">
        <v>16</v>
      </c>
      <c r="D21" s="17"/>
      <c r="E21" s="17"/>
      <c r="F21" s="17"/>
      <c r="G21" s="17"/>
      <c r="H21" s="17"/>
      <c r="I21" s="17"/>
      <c r="J21" s="17"/>
      <c r="K21" s="17"/>
      <c r="L21" s="17"/>
      <c r="M21" s="17"/>
      <c r="N21" s="17"/>
      <c r="O21" s="17"/>
      <c r="P21" s="17"/>
      <c r="Q21" s="24"/>
    </row>
    <row r="22" ht="32.25" customHeight="1">
      <c r="B22" s="1" t="s">
        <v>834</v>
      </c>
      <c r="C22" s="6" t="s">
        <v>833</v>
      </c>
      <c r="D22" s="6"/>
      <c r="E22" s="6"/>
      <c r="F22" s="6"/>
      <c r="G22" s="6"/>
      <c r="H22" s="6"/>
      <c r="I22" s="6"/>
      <c r="J22" s="6"/>
      <c r="K22" s="6"/>
      <c r="L22" s="6"/>
      <c r="M22" s="6"/>
      <c r="N22" s="6"/>
      <c r="O22" s="6"/>
      <c r="P22" s="6"/>
      <c r="Q22" s="7"/>
    </row>
    <row r="23" ht="31.4" customHeight="1">
      <c r="B23" s="20" t="s">
        <v>17</v>
      </c>
      <c r="C23" s="6" t="s">
        <v>835</v>
      </c>
      <c r="D23" s="6"/>
      <c r="E23" s="6"/>
      <c r="F23" s="6"/>
      <c r="G23" s="6"/>
      <c r="H23" s="6"/>
      <c r="I23" s="6"/>
      <c r="J23" s="6"/>
      <c r="K23" s="6"/>
      <c r="L23" s="6"/>
      <c r="M23" s="6"/>
      <c r="N23" s="6"/>
      <c r="O23" s="6"/>
      <c r="P23" s="6"/>
      <c r="Q23" s="7"/>
    </row>
    <row r="24">
      <c r="B24" s="20" t="s">
        <v>18</v>
      </c>
      <c r="C24" s="17" t="s">
        <v>19</v>
      </c>
      <c r="D24" s="17"/>
      <c r="E24" s="17"/>
      <c r="F24" s="17"/>
      <c r="G24" s="17"/>
      <c r="H24" s="17"/>
      <c r="I24" s="17"/>
      <c r="J24" s="17"/>
      <c r="K24" s="17"/>
      <c r="L24" s="17"/>
      <c r="M24" s="17"/>
      <c r="N24" s="17"/>
      <c r="O24" s="17"/>
      <c r="P24" s="17"/>
      <c r="Q24" s="24"/>
    </row>
    <row r="25">
      <c r="B25" s="20" t="s">
        <v>20</v>
      </c>
      <c r="C25" s="17" t="s">
        <v>21</v>
      </c>
      <c r="D25" s="17"/>
      <c r="E25" s="17"/>
      <c r="F25" s="17"/>
      <c r="G25" s="17"/>
      <c r="H25" s="17"/>
      <c r="I25" s="17"/>
      <c r="J25" s="17"/>
      <c r="K25" s="17"/>
      <c r="L25" s="17"/>
      <c r="M25" s="17"/>
      <c r="N25" s="17"/>
      <c r="O25" s="17"/>
      <c r="P25" s="17"/>
      <c r="Q25" s="24"/>
    </row>
    <row r="26">
      <c r="B26" s="20" t="s">
        <v>22</v>
      </c>
      <c r="C26" s="17" t="s">
        <v>23</v>
      </c>
      <c r="D26" s="17"/>
      <c r="E26" s="17"/>
      <c r="F26" s="17"/>
      <c r="G26" s="17"/>
      <c r="H26" s="17"/>
      <c r="I26" s="17"/>
      <c r="J26" s="17"/>
      <c r="K26" s="17"/>
      <c r="L26" s="17"/>
      <c r="M26" s="17"/>
      <c r="N26" s="17"/>
      <c r="O26" s="17"/>
      <c r="P26" s="17"/>
      <c r="Q26" s="24"/>
    </row>
    <row r="27">
      <c r="B27" s="20" t="s">
        <v>24</v>
      </c>
      <c r="C27" s="17" t="s">
        <v>836</v>
      </c>
      <c r="D27" s="17"/>
      <c r="E27" s="17"/>
      <c r="F27" s="17"/>
      <c r="G27" s="17"/>
      <c r="H27" s="17"/>
      <c r="I27" s="17"/>
      <c r="J27" s="17"/>
      <c r="K27" s="17"/>
      <c r="L27" s="17"/>
      <c r="M27" s="17"/>
      <c r="N27" s="17"/>
      <c r="O27" s="17"/>
      <c r="P27" s="17"/>
      <c r="Q27" s="24"/>
    </row>
    <row r="28">
      <c r="B28" s="20" t="s">
        <v>25</v>
      </c>
      <c r="C28" s="17" t="s">
        <v>837</v>
      </c>
      <c r="D28" s="17"/>
      <c r="E28" s="17"/>
      <c r="F28" s="17"/>
      <c r="G28" s="17"/>
      <c r="H28" s="17"/>
      <c r="I28" s="17"/>
      <c r="J28" s="17"/>
      <c r="K28" s="17"/>
      <c r="L28" s="17"/>
      <c r="M28" s="17"/>
      <c r="N28" s="17"/>
      <c r="O28" s="17"/>
      <c r="P28" s="17"/>
      <c r="Q28" s="24"/>
    </row>
    <row r="29">
      <c r="B29" s="20" t="s">
        <v>26</v>
      </c>
      <c r="C29" s="17" t="s">
        <v>27</v>
      </c>
      <c r="D29" s="17"/>
      <c r="E29" s="17"/>
      <c r="F29" s="17"/>
      <c r="G29" s="17"/>
      <c r="H29" s="17"/>
      <c r="I29" s="17"/>
      <c r="J29" s="17"/>
      <c r="K29" s="17"/>
      <c r="L29" s="17"/>
      <c r="M29" s="17"/>
      <c r="N29" s="17"/>
      <c r="O29" s="17"/>
      <c r="P29" s="17"/>
      <c r="Q29" s="24"/>
    </row>
    <row r="30">
      <c r="B30" s="20"/>
      <c r="C30" s="17"/>
      <c r="D30" s="17"/>
      <c r="E30" s="17"/>
      <c r="F30" s="17"/>
      <c r="G30" s="17"/>
      <c r="H30" s="17"/>
      <c r="I30" s="17"/>
      <c r="J30" s="17"/>
      <c r="K30" s="17"/>
      <c r="L30" s="17"/>
      <c r="M30" s="17"/>
      <c r="N30" s="17"/>
      <c r="O30" s="17"/>
      <c r="P30" s="17"/>
      <c r="Q30" s="24"/>
    </row>
    <row r="31">
      <c r="B31" s="22" t="s">
        <v>28</v>
      </c>
      <c r="C31" s="17"/>
      <c r="D31" s="17"/>
      <c r="E31" s="17"/>
      <c r="F31" s="17"/>
      <c r="G31" s="17"/>
      <c r="H31" s="17"/>
      <c r="I31" s="17"/>
      <c r="J31" s="17"/>
      <c r="K31" s="17"/>
      <c r="L31" s="17"/>
      <c r="M31" s="17"/>
      <c r="N31" s="17"/>
      <c r="O31" s="17"/>
      <c r="P31" s="17"/>
      <c r="Q31" s="24"/>
    </row>
    <row r="32">
      <c r="B32" s="20" t="s">
        <v>29</v>
      </c>
      <c r="C32" s="17"/>
      <c r="D32" s="17"/>
      <c r="E32" s="17"/>
      <c r="F32" s="17"/>
      <c r="G32" s="17"/>
      <c r="H32" s="17"/>
      <c r="I32" s="17"/>
      <c r="J32" s="17"/>
      <c r="K32" s="17"/>
      <c r="L32" s="17"/>
      <c r="M32" s="17"/>
      <c r="N32" s="17"/>
      <c r="O32" s="17"/>
      <c r="P32" s="17"/>
      <c r="Q32" s="24"/>
    </row>
    <row r="33" ht="30.75" customHeight="1">
      <c r="B33" s="5" t="s">
        <v>838</v>
      </c>
      <c r="C33" s="6"/>
      <c r="D33" s="6"/>
      <c r="E33" s="6"/>
      <c r="F33" s="6"/>
      <c r="G33" s="6"/>
      <c r="H33" s="6"/>
      <c r="I33" s="6"/>
      <c r="J33" s="6"/>
      <c r="K33" s="6"/>
      <c r="L33" s="6"/>
      <c r="M33" s="6"/>
      <c r="N33" s="6"/>
      <c r="O33" s="6"/>
      <c r="P33" s="6"/>
      <c r="Q33" s="7"/>
    </row>
    <row r="34">
      <c r="B34" s="3" t="s">
        <v>30</v>
      </c>
      <c r="C34" s="17"/>
      <c r="D34" s="17"/>
      <c r="E34" s="17"/>
      <c r="F34" s="17"/>
      <c r="G34" s="17"/>
      <c r="H34" s="17"/>
      <c r="I34" s="17"/>
      <c r="J34" s="17"/>
      <c r="K34" s="17"/>
      <c r="L34" s="17"/>
      <c r="M34" s="17"/>
      <c r="N34" s="17"/>
      <c r="O34" s="17"/>
      <c r="P34" s="17"/>
      <c r="Q34" s="24"/>
    </row>
    <row r="35">
      <c r="B35" s="20" t="s">
        <v>31</v>
      </c>
      <c r="C35" s="17"/>
      <c r="D35" s="17"/>
      <c r="E35" s="17"/>
      <c r="F35" s="17"/>
      <c r="G35" s="17"/>
      <c r="H35" s="17"/>
      <c r="I35" s="17"/>
      <c r="J35" s="17"/>
      <c r="K35" s="17"/>
      <c r="L35" s="17"/>
      <c r="M35" s="17"/>
      <c r="N35" s="17"/>
      <c r="O35" s="17"/>
      <c r="P35" s="17"/>
      <c r="Q35" s="24"/>
    </row>
    <row r="36">
      <c r="B36" s="19" t="s">
        <v>32</v>
      </c>
      <c r="C36" s="23"/>
      <c r="D36" s="23"/>
      <c r="E36" s="23"/>
      <c r="F36" s="23"/>
      <c r="G36" s="23"/>
      <c r="H36" s="23"/>
      <c r="I36" s="23"/>
      <c r="J36" s="23"/>
      <c r="K36" s="23"/>
      <c r="L36" s="23"/>
      <c r="M36" s="23"/>
      <c r="N36" s="23"/>
      <c r="O36" s="23"/>
      <c r="P36" s="23"/>
      <c r="Q36" s="2"/>
    </row>
    <row r="39">
      <c r="B39" s="4"/>
      <c r="C39" s="4"/>
      <c r="D39" s="4"/>
      <c r="E39" s="4"/>
      <c r="F39" s="4"/>
      <c r="G39" s="4"/>
      <c r="H39" s="4"/>
      <c r="I39" s="4"/>
      <c r="J39" s="4"/>
      <c r="K39" s="4"/>
      <c r="L39" s="4"/>
      <c r="M39" s="4"/>
      <c r="N39" s="4"/>
      <c r="O39" s="4"/>
      <c r="P39" s="4"/>
      <c r="Q39" s="4"/>
    </row>
    <row r="40">
      <c r="B40" s="4"/>
      <c r="C40" s="4"/>
      <c r="D40" s="4"/>
      <c r="E40" s="4"/>
      <c r="F40" s="4"/>
      <c r="G40" s="4"/>
      <c r="H40" s="4"/>
      <c r="I40" s="4"/>
      <c r="J40" s="4"/>
      <c r="K40" s="4"/>
      <c r="L40" s="4"/>
      <c r="M40" s="4"/>
      <c r="N40" s="4"/>
      <c r="O40" s="4"/>
      <c r="P40" s="4"/>
      <c r="Q40" s="4"/>
    </row>
    <row r="41">
      <c r="B41" s="4"/>
      <c r="C41" s="4"/>
      <c r="D41" s="4"/>
      <c r="E41" s="4"/>
      <c r="F41" s="4"/>
      <c r="G41" s="4"/>
      <c r="H41" s="4"/>
      <c r="I41" s="4"/>
      <c r="J41" s="4"/>
      <c r="K41" s="4"/>
      <c r="L41" s="4"/>
      <c r="M41" s="4"/>
      <c r="N41" s="4"/>
      <c r="O41" s="4"/>
      <c r="P41" s="4"/>
      <c r="Q41" s="4"/>
    </row>
    <row r="42">
      <c r="B42" s="4"/>
      <c r="C42" s="4"/>
      <c r="D42" s="4"/>
      <c r="E42" s="4"/>
      <c r="F42" s="4"/>
      <c r="G42" s="4"/>
      <c r="H42" s="4"/>
      <c r="I42" s="4"/>
      <c r="J42" s="4"/>
      <c r="K42" s="4"/>
      <c r="L42" s="4"/>
      <c r="M42" s="4"/>
      <c r="N42" s="4"/>
      <c r="O42" s="4"/>
      <c r="P42" s="4"/>
      <c r="Q42" s="4"/>
    </row>
    <row r="43">
      <c r="B43" s="4"/>
      <c r="C43" s="4"/>
      <c r="D43" s="4"/>
      <c r="E43" s="4"/>
      <c r="F43" s="4"/>
      <c r="G43" s="4"/>
      <c r="H43" s="4"/>
      <c r="I43" s="4"/>
      <c r="J43" s="4"/>
      <c r="K43" s="4"/>
      <c r="L43" s="4"/>
      <c r="M43" s="4"/>
      <c r="N43" s="4"/>
      <c r="O43" s="4"/>
      <c r="P43" s="4"/>
      <c r="Q43" s="4"/>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5" zoomScaleNormal="100" workbookViewId="0">
      <selection activeCell="C8" sqref="C8"/>
    </sheetView>
  </sheetViews>
  <sheetFormatPr defaultRowHeight="15.0" baseColWidth="10"/>
  <cols>
    <col min="1" max="1" width="44.1796875" hidden="0" customWidth="1"/>
    <col min="2" max="2" width="58.81640625" hidden="0" customWidth="1"/>
    <col min="3" max="3" width="56.453125" hidden="0" customWidth="1"/>
    <col min="5" max="5" width="42.81640625" hidden="0" customWidth="1"/>
    <col min="6" max="6" width="21.453125" hidden="0" customWidth="1"/>
  </cols>
  <sheetData>
    <row r="1" ht="47.9" customHeight="1">
      <c r="A1" s="45" t="s">
        <v>33</v>
      </c>
      <c r="B1" s="46" t="s">
        <v>34</v>
      </c>
      <c r="C1" s="46" t="s">
        <v>35</v>
      </c>
      <c r="D1" s="47" t="s">
        <v>36</v>
      </c>
      <c r="E1" s="36"/>
      <c r="F1" s="36"/>
    </row>
    <row r="2" ht="16.5" customHeight="1">
      <c r="A2" s="27" t="s">
        <v>37</v>
      </c>
      <c r="B2" s="28"/>
      <c r="C2" s="28"/>
      <c r="D2" s="29"/>
      <c r="E2" s="36"/>
      <c r="F2" s="36"/>
    </row>
    <row r="3" ht="148.4" customHeight="1">
      <c r="A3" s="39" t="s">
        <v>851</v>
      </c>
      <c r="B3" s="34" t="s">
        <v>1748</v>
      </c>
      <c r="C3" s="34" t="s">
        <v>849</v>
      </c>
      <c r="D3" s="43" t="s">
        <v>918</v>
      </c>
    </row>
    <row r="4" ht="85.5" customHeight="1">
      <c r="A4" s="39" t="s">
        <v>1824</v>
      </c>
      <c r="B4" s="34" t="s">
        <v>1825</v>
      </c>
      <c r="C4" s="34" t="s">
        <v>920</v>
      </c>
      <c r="D4" s="43" t="s">
        <v>921</v>
      </c>
      <c r="E4" s="34"/>
      <c r="F4" s="34"/>
    </row>
    <row r="5" ht="168" customHeight="1">
      <c r="A5" s="39" t="s">
        <v>839</v>
      </c>
      <c r="B5" s="34" t="s">
        <v>840</v>
      </c>
      <c r="C5" s="34" t="s">
        <v>862</v>
      </c>
      <c r="D5" s="43" t="s">
        <v>921</v>
      </c>
      <c r="E5" s="34"/>
      <c r="F5" s="34"/>
    </row>
    <row r="6" ht="105" customHeight="1">
      <c r="A6" s="39" t="s">
        <v>841</v>
      </c>
      <c r="B6" s="34" t="s">
        <v>38</v>
      </c>
      <c r="C6" s="34" t="s">
        <v>39</v>
      </c>
      <c r="D6" s="43" t="s">
        <v>918</v>
      </c>
      <c r="E6" s="34"/>
      <c r="F6" s="34"/>
    </row>
    <row r="7" ht="61.5" customHeight="1">
      <c r="A7" s="39" t="s">
        <v>1827</v>
      </c>
      <c r="B7" s="34" t="s">
        <v>1828</v>
      </c>
      <c r="C7" s="34" t="s">
        <v>1832</v>
      </c>
      <c r="D7" s="43" t="s">
        <v>921</v>
      </c>
      <c r="E7" s="34"/>
      <c r="F7" s="34"/>
    </row>
    <row r="8" ht="100.4" customHeight="1">
      <c r="A8" s="39" t="s">
        <v>42</v>
      </c>
      <c r="B8" s="34" t="s">
        <v>43</v>
      </c>
      <c r="C8" s="48" t="s">
        <v>44</v>
      </c>
      <c r="D8" s="43" t="s">
        <v>918</v>
      </c>
      <c r="E8" s="37"/>
      <c r="F8" s="34"/>
      <c r="G8" s="49"/>
    </row>
    <row r="9" ht="78" customHeight="1">
      <c r="A9" s="39" t="s">
        <v>45</v>
      </c>
      <c r="B9" s="34" t="s">
        <v>46</v>
      </c>
      <c r="C9" s="34" t="s">
        <v>868</v>
      </c>
      <c r="D9" s="43" t="s">
        <v>918</v>
      </c>
      <c r="E9" s="34"/>
      <c r="F9" s="34"/>
    </row>
    <row r="10" ht="67.5" customHeight="1">
      <c r="A10" s="39" t="s">
        <v>815</v>
      </c>
      <c r="B10" s="34" t="s">
        <v>825</v>
      </c>
      <c r="C10" s="34" t="s">
        <v>882</v>
      </c>
      <c r="D10" s="43" t="s">
        <v>918</v>
      </c>
      <c r="E10" s="34"/>
      <c r="F10" s="34"/>
    </row>
    <row r="11" ht="63.65" customHeight="1">
      <c r="A11" s="39" t="s">
        <v>47</v>
      </c>
      <c r="B11" s="34" t="s">
        <v>48</v>
      </c>
      <c r="C11" s="34" t="s">
        <v>842</v>
      </c>
      <c r="D11" s="35"/>
      <c r="E11" s="34"/>
      <c r="F11" s="34"/>
    </row>
    <row r="12" ht="15" customHeight="1">
      <c r="A12" s="27" t="s">
        <v>843</v>
      </c>
      <c r="B12" s="28"/>
      <c r="C12" s="28"/>
      <c r="D12" s="29"/>
      <c r="E12" s="36"/>
      <c r="F12" s="34"/>
    </row>
    <row r="13" ht="29.9" customHeight="1">
      <c r="A13" s="40" t="s">
        <v>9</v>
      </c>
      <c r="B13" s="33" t="s">
        <v>845</v>
      </c>
      <c r="C13" s="33"/>
      <c r="D13" s="44"/>
      <c r="E13" s="36"/>
      <c r="F13" s="34"/>
    </row>
    <row r="14" ht="48.65" customHeight="1">
      <c r="A14" s="38" t="s">
        <v>844</v>
      </c>
      <c r="B14" s="33" t="s">
        <v>855</v>
      </c>
      <c r="C14" s="33"/>
      <c r="D14" s="43"/>
      <c r="E14" s="36"/>
      <c r="F14" s="34"/>
    </row>
    <row r="15" ht="48.65" customHeight="1">
      <c r="A15" s="38" t="s">
        <v>846</v>
      </c>
      <c r="B15" s="33" t="s">
        <v>847</v>
      </c>
      <c r="C15" s="33"/>
      <c r="D15" s="35"/>
      <c r="E15" s="36"/>
      <c r="F15" s="34"/>
    </row>
    <row r="16">
      <c r="A16" s="30" t="s">
        <v>59</v>
      </c>
      <c r="B16" s="31"/>
      <c r="C16" s="31"/>
      <c r="D16" s="32"/>
      <c r="E16" s="34"/>
      <c r="F16" s="34"/>
    </row>
    <row r="17" ht="36.65" customHeight="1">
      <c r="A17" s="25" t="s">
        <v>848</v>
      </c>
      <c r="B17" s="26"/>
      <c r="C17" s="26"/>
      <c r="D17" s="44"/>
      <c r="E17" s="34"/>
      <c r="F17" s="34"/>
    </row>
    <row r="18" ht="145.5" customHeight="1">
      <c r="A18" s="39" t="s">
        <v>60</v>
      </c>
      <c r="B18" s="34" t="s">
        <v>869</v>
      </c>
      <c r="C18" s="34" t="s">
        <v>876</v>
      </c>
      <c r="D18" s="43"/>
      <c r="E18" s="34"/>
      <c r="F18" s="34"/>
    </row>
    <row r="19" ht="63.65" customHeight="1">
      <c r="A19" s="39" t="s">
        <v>61</v>
      </c>
      <c r="B19" s="34" t="s">
        <v>870</v>
      </c>
      <c r="C19" s="34" t="s">
        <v>871</v>
      </c>
      <c r="D19" s="43"/>
      <c r="E19" s="34"/>
      <c r="F19" s="34"/>
    </row>
    <row r="20" ht="63.65" customHeight="1">
      <c r="A20" s="39" t="s">
        <v>872</v>
      </c>
      <c r="B20" s="34" t="s">
        <v>873</v>
      </c>
      <c r="C20" s="34" t="s">
        <v>874</v>
      </c>
      <c r="D20" s="43"/>
      <c r="E20" s="34"/>
      <c r="F20" s="34"/>
    </row>
    <row r="21" ht="34.4" customHeight="1">
      <c r="A21" s="25" t="s">
        <v>822</v>
      </c>
      <c r="B21" s="26"/>
      <c r="C21" s="26"/>
      <c r="D21" s="35"/>
      <c r="E21" s="34"/>
      <c r="F21" s="34"/>
    </row>
    <row r="22">
      <c r="A22" s="30" t="s">
        <v>62</v>
      </c>
      <c r="B22" s="31"/>
      <c r="C22" s="31"/>
      <c r="D22" s="32"/>
      <c r="E22" s="34"/>
      <c r="F22" s="34"/>
    </row>
    <row r="23" ht="29.15" customHeight="1">
      <c r="A23" s="39" t="s">
        <v>63</v>
      </c>
      <c r="B23" s="34"/>
      <c r="C23" s="34" t="s">
        <v>64</v>
      </c>
      <c r="D23" s="44"/>
      <c r="E23" s="34"/>
      <c r="F23" s="34"/>
    </row>
    <row r="24" ht="57.65" customHeight="1">
      <c r="A24" s="39" t="s">
        <v>65</v>
      </c>
      <c r="B24" s="34" t="s">
        <v>66</v>
      </c>
      <c r="C24" s="34" t="s">
        <v>67</v>
      </c>
      <c r="D24" s="43"/>
      <c r="E24" s="34"/>
      <c r="F24" s="34"/>
    </row>
    <row r="25" ht="29.15" customHeight="1">
      <c r="A25" s="39" t="s">
        <v>68</v>
      </c>
      <c r="B25" s="34" t="s">
        <v>69</v>
      </c>
      <c r="C25" s="34" t="s">
        <v>861</v>
      </c>
      <c r="D25" s="43"/>
      <c r="E25" s="34"/>
      <c r="F25" s="34"/>
    </row>
    <row r="26" ht="72" customHeight="1">
      <c r="A26" s="41" t="s">
        <v>70</v>
      </c>
      <c r="B26" s="42" t="s">
        <v>71</v>
      </c>
      <c r="C26" s="42" t="s">
        <v>72</v>
      </c>
      <c r="D26" s="35"/>
      <c r="E26" s="34"/>
      <c r="F26" s="34"/>
    </row>
  </sheetData>
  <mergeCells count="9">
    <mergeCell ref="A21:C21"/>
    <mergeCell ref="A12:D12"/>
    <mergeCell ref="A16:D16"/>
    <mergeCell ref="A22:D22"/>
    <mergeCell ref="A2:D2"/>
    <mergeCell ref="B13:C13"/>
    <mergeCell ref="B14:C14"/>
    <mergeCell ref="B15:C15"/>
    <mergeCell ref="A17:C17"/>
  </mergeCells>
  <conditionalFormatting sqref="D3:D10">
    <cfRule type="containsText" dxfId="78" priority="1" operator="containsText" text="Yes">
      <formula>NOT(ISERROR(SEARCH("Yes",D3)))</formula>
    </cfRule>
  </conditionalFormatting>
  <conditionalFormatting sqref="D11 D13:D15">
    <cfRule type="containsText" dxfId="77" priority="6" operator="containsText" text="Yes">
      <formula>NOT(ISERROR(SEARCH("Yes",D11)))</formula>
    </cfRule>
  </conditionalFormatting>
  <conditionalFormatting sqref="D17:D21">
    <cfRule type="containsText" dxfId="76" priority="3" operator="containsText" text="Yes">
      <formula>NOT(ISERROR(SEARCH("Yes",D17)))</formula>
    </cfRule>
  </conditionalFormatting>
  <conditionalFormatting sqref="D23:D26">
    <cfRule type="containsText" dxfId="75" priority="4" operator="containsText" text="Yes">
      <formula>NOT(ISERROR(SEARCH("Yes",D23)))</formula>
    </cfRule>
  </conditionalFormatting>
  <hyperlinks>
    <hyperlink ref="C8" r:id="rId1h"/>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79" zoomScaleNormal="85" workbookViewId="0">
      <pane ySplit="1" topLeftCell="A2" activePane="bottomLeft" state="frozen"/>
      <selection pane="bottomLeft" activeCell="E7" sqref="E7"/>
    </sheetView>
  </sheetViews>
  <sheetFormatPr defaultRowHeight="15.0" baseColWidth="10"/>
  <cols>
    <col min="1" max="1" width="30.81640625" hidden="0" customWidth="1"/>
    <col min="2" max="2" width="109.453125" hidden="0" customWidth="1"/>
    <col min="3" max="3" width="47" hidden="0" customWidth="1"/>
    <col min="4" max="4" width="18.81640625" hidden="0" customWidth="1"/>
    <col min="5" max="5" width="58.81640625" hidden="0" customWidth="1"/>
    <col min="6" max="6" width="33.1796875" hidden="0" customWidth="1"/>
  </cols>
  <sheetData>
    <row r="1" ht="47.9" customHeight="1">
      <c r="A1" s="45" t="s">
        <v>33</v>
      </c>
      <c r="B1" s="46" t="s">
        <v>34</v>
      </c>
      <c r="C1" s="46" t="s">
        <v>35</v>
      </c>
      <c r="D1" s="47" t="s">
        <v>36</v>
      </c>
      <c r="E1" s="58"/>
      <c r="F1" s="58"/>
    </row>
    <row r="2" ht="16.5" customHeight="1">
      <c r="A2" s="27" t="s">
        <v>37</v>
      </c>
      <c r="B2" s="28"/>
      <c r="C2" s="28"/>
      <c r="D2" s="29"/>
      <c r="E2" s="58"/>
      <c r="F2" s="58"/>
    </row>
    <row r="3" ht="148.4" customHeight="1">
      <c r="A3" s="39" t="s">
        <v>851</v>
      </c>
      <c r="B3" s="34" t="s">
        <v>850</v>
      </c>
      <c r="C3" s="34" t="s">
        <v>849</v>
      </c>
      <c r="D3" s="43" t="s">
        <v>1949</v>
      </c>
    </row>
    <row r="4" ht="148.4" customHeight="1">
      <c r="A4" s="39" t="s">
        <v>79</v>
      </c>
      <c r="B4" s="34" t="s">
        <v>40</v>
      </c>
      <c r="C4" s="34" t="s">
        <v>905</v>
      </c>
      <c r="D4" s="43" t="s">
        <v>1949</v>
      </c>
      <c r="E4" s="34"/>
      <c r="F4" s="34"/>
    </row>
    <row r="5" ht="61.5" customHeight="1">
      <c r="A5" s="39" t="s">
        <v>73</v>
      </c>
      <c r="B5" s="34" t="s">
        <v>74</v>
      </c>
      <c r="C5" s="60" t="s">
        <v>44</v>
      </c>
      <c r="D5" s="43" t="s">
        <v>1949</v>
      </c>
    </row>
    <row r="6" ht="78" customHeight="1">
      <c r="A6" s="39" t="s">
        <v>45</v>
      </c>
      <c r="B6" s="34" t="s">
        <v>46</v>
      </c>
      <c r="C6" s="34" t="s">
        <v>868</v>
      </c>
      <c r="D6" s="43" t="s">
        <v>1949</v>
      </c>
      <c r="E6" s="34"/>
      <c r="F6" s="34"/>
    </row>
    <row r="7" ht="50.9" customHeight="1">
      <c r="A7" s="39" t="s">
        <v>815</v>
      </c>
      <c r="B7" s="34" t="s">
        <v>825</v>
      </c>
      <c r="C7" s="34" t="s">
        <v>1434</v>
      </c>
      <c r="D7" s="43" t="s">
        <v>918</v>
      </c>
      <c r="E7" s="36"/>
      <c r="F7" s="34"/>
    </row>
    <row r="8" ht="78.650000000000006" customHeight="1">
      <c r="A8" s="39" t="s">
        <v>75</v>
      </c>
      <c r="B8" s="34" t="s">
        <v>76</v>
      </c>
      <c r="C8" s="34" t="s">
        <v>77</v>
      </c>
      <c r="D8" s="43" t="s">
        <v>918</v>
      </c>
      <c r="E8" s="36"/>
      <c r="F8" s="34"/>
    </row>
    <row r="9" ht="96.65" customHeight="1">
      <c r="A9" s="39" t="s">
        <v>47</v>
      </c>
      <c r="B9" s="34" t="s">
        <v>48</v>
      </c>
      <c r="C9" s="34" t="s">
        <v>842</v>
      </c>
      <c r="D9" s="43" t="s">
        <v>918</v>
      </c>
      <c r="E9" s="36"/>
      <c r="F9" s="34"/>
    </row>
    <row r="10" ht="22.5" customHeight="1">
      <c r="A10" s="27" t="s">
        <v>843</v>
      </c>
      <c r="B10" s="28"/>
      <c r="C10" s="28"/>
      <c r="D10" s="29"/>
      <c r="E10" s="36"/>
      <c r="F10" s="34"/>
    </row>
    <row r="11" ht="22.5" customHeight="1">
      <c r="A11" s="40" t="s">
        <v>75</v>
      </c>
      <c r="B11" s="56" t="s">
        <v>853</v>
      </c>
      <c r="C11" s="57"/>
      <c r="D11" s="59"/>
      <c r="E11" s="36"/>
      <c r="F11" s="34"/>
    </row>
    <row r="12" ht="33" customHeight="1">
      <c r="A12" s="40" t="s">
        <v>852</v>
      </c>
      <c r="B12" s="33" t="s">
        <v>854</v>
      </c>
      <c r="C12" s="33"/>
      <c r="D12" s="43"/>
      <c r="E12" s="34"/>
      <c r="F12" s="34"/>
    </row>
    <row r="13" ht="39.65" customHeight="1">
      <c r="A13" s="38" t="s">
        <v>844</v>
      </c>
      <c r="B13" s="33" t="s">
        <v>855</v>
      </c>
      <c r="C13" s="33"/>
      <c r="D13" s="43"/>
    </row>
    <row r="14" ht="38.9" customHeight="1">
      <c r="A14" s="38" t="s">
        <v>846</v>
      </c>
      <c r="B14" s="33" t="s">
        <v>847</v>
      </c>
      <c r="C14" s="33"/>
      <c r="D14" s="43"/>
    </row>
    <row r="15" ht="20.149999999999999" customHeight="1">
      <c r="A15" s="30" t="s">
        <v>59</v>
      </c>
      <c r="B15" s="31"/>
      <c r="C15" s="31"/>
      <c r="D15" s="32"/>
    </row>
    <row r="16" ht="24.65" customHeight="1">
      <c r="A16" s="50" t="s">
        <v>823</v>
      </c>
      <c r="B16" s="51"/>
      <c r="C16" s="52"/>
      <c r="D16" s="43"/>
    </row>
    <row r="17" ht="101.9" customHeight="1">
      <c r="A17" s="38" t="s">
        <v>60</v>
      </c>
      <c r="B17" s="61" t="s">
        <v>869</v>
      </c>
      <c r="C17" s="61" t="s">
        <v>876</v>
      </c>
      <c r="D17" s="62"/>
      <c r="E17" s="61"/>
      <c r="F17" s="61"/>
      <c r="G17" s="61"/>
    </row>
    <row r="18" ht="101.15" customHeight="1">
      <c r="A18" s="38" t="s">
        <v>61</v>
      </c>
      <c r="B18" s="61" t="s">
        <v>870</v>
      </c>
      <c r="C18" s="61" t="s">
        <v>871</v>
      </c>
      <c r="D18" s="62"/>
      <c r="E18" s="61"/>
      <c r="F18" s="61"/>
      <c r="G18" s="61"/>
    </row>
    <row r="19" ht="57.65" customHeight="1">
      <c r="A19" s="38" t="s">
        <v>872</v>
      </c>
      <c r="B19" s="61" t="s">
        <v>873</v>
      </c>
      <c r="C19" s="61" t="s">
        <v>874</v>
      </c>
      <c r="D19" s="62"/>
      <c r="E19" s="61"/>
      <c r="F19" s="61"/>
      <c r="G19" s="61"/>
    </row>
    <row r="20" ht="37.5" customHeight="1">
      <c r="A20" s="53" t="s">
        <v>822</v>
      </c>
      <c r="B20" s="54"/>
      <c r="C20" s="55"/>
      <c r="D20" s="43"/>
    </row>
    <row r="21">
      <c r="A21" s="30" t="s">
        <v>62</v>
      </c>
      <c r="B21" s="31"/>
      <c r="C21" s="31"/>
      <c r="D21" s="32"/>
    </row>
    <row r="22" ht="29.15" customHeight="1">
      <c r="A22" s="39" t="s">
        <v>63</v>
      </c>
      <c r="B22" s="34" t="s">
        <v>78</v>
      </c>
      <c r="C22" s="34" t="s">
        <v>64</v>
      </c>
      <c r="D22" s="43"/>
    </row>
    <row r="23" ht="72" customHeight="1">
      <c r="A23" s="39" t="s">
        <v>65</v>
      </c>
      <c r="B23" s="34" t="s">
        <v>66</v>
      </c>
      <c r="C23" s="34" t="s">
        <v>67</v>
      </c>
      <c r="D23" s="43"/>
    </row>
    <row r="24" ht="29.15" customHeight="1">
      <c r="A24" s="39" t="s">
        <v>68</v>
      </c>
      <c r="B24" s="34" t="s">
        <v>69</v>
      </c>
      <c r="C24" s="34" t="s">
        <v>861</v>
      </c>
      <c r="D24" s="43"/>
    </row>
    <row r="25" ht="101.15" customHeight="1">
      <c r="A25" s="41" t="s">
        <v>70</v>
      </c>
      <c r="B25" s="42" t="s">
        <v>71</v>
      </c>
      <c r="C25" s="42" t="s">
        <v>72</v>
      </c>
      <c r="D25" s="35"/>
    </row>
  </sheetData>
  <mergeCells count="10">
    <mergeCell ref="A21:D21"/>
    <mergeCell ref="A16:C16"/>
    <mergeCell ref="A20:C20"/>
    <mergeCell ref="A2:D2"/>
    <mergeCell ref="A10:D10"/>
    <mergeCell ref="B11:C11"/>
    <mergeCell ref="A15:D15"/>
    <mergeCell ref="B12:C12"/>
    <mergeCell ref="B13:C13"/>
    <mergeCell ref="B14:C14"/>
  </mergeCells>
  <conditionalFormatting sqref="D3:D9">
    <cfRule type="containsText" dxfId="74" priority="6" operator="containsText" text="Yes">
      <formula>NOT(ISERROR(SEARCH("Yes",D3)))</formula>
    </cfRule>
  </conditionalFormatting>
  <conditionalFormatting sqref="D12:D14">
    <cfRule type="containsText" dxfId="73" priority="3" operator="containsText" text="Yes">
      <formula>NOT(ISERROR(SEARCH("Yes",D12)))</formula>
    </cfRule>
  </conditionalFormatting>
  <conditionalFormatting sqref="D16 D20 D22:D137">
    <cfRule type="containsText" dxfId="72" priority="7" operator="containsText" text="Yes">
      <formula>NOT(ISERROR(SEARCH("Yes",D16)))</formula>
    </cfRule>
  </conditionalFormatting>
  <hyperlinks>
    <hyperlink ref="C5" r:id="rId1h"/>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76" zoomScale="109" workbookViewId="0">
      <selection activeCell="G31" sqref="G31"/>
    </sheetView>
  </sheetViews>
  <sheetFormatPr defaultRowHeight="15.0" baseColWidth="10"/>
  <cols>
    <col min="1" max="1" width="15.1796875" hidden="0" customWidth="1"/>
    <col min="2" max="2" width="28.453125" hidden="0" customWidth="1"/>
    <col min="3" max="3" width="25.1796875" hidden="0" customWidth="1"/>
    <col min="4" max="4" width="11.1796875" hidden="0" customWidth="1"/>
    <col min="5" max="5" width="15.1796875" hidden="0" customWidth="1"/>
    <col min="6" max="6" width="12.453125" hidden="0" customWidth="1"/>
    <col min="7" max="7" width="11.81640625" hidden="0" customWidth="1"/>
  </cols>
  <sheetData>
    <row r="1">
      <c r="A1" s="75" t="s">
        <v>85</v>
      </c>
      <c r="B1" s="75" t="s">
        <v>86</v>
      </c>
      <c r="C1" s="75" t="s">
        <v>87</v>
      </c>
      <c r="D1" s="75" t="s">
        <v>88</v>
      </c>
      <c r="E1" s="75" t="s">
        <v>89</v>
      </c>
      <c r="F1" s="75" t="s">
        <v>90</v>
      </c>
    </row>
    <row r="2">
      <c r="C2" s="71" t="str">
        <f>'Haver Pivoted'!A1</f>
        <v>name</v>
      </c>
      <c r="D2" s="76" t="s">
        <v>1912</v>
      </c>
      <c r="E2" s="76" t="s">
        <v>1913</v>
      </c>
      <c r="F2" s="76" t="s">
        <v>1942</v>
      </c>
      <c r="G2" s="76" t="s">
        <v>1943</v>
      </c>
      <c r="H2" s="77"/>
    </row>
    <row r="3">
      <c r="B3" s="71" t="s">
        <v>91</v>
      </c>
      <c r="C3" s="71" t="str">
        <f>'Haver Pivoted'!A2</f>
        <v>gdp</v>
      </c>
      <c r="D3" t="n">
        <v>27610.1</v>
      </c>
      <c r="E3" s="71" t="n">
        <f>'Haver Pivoted'!HH2</f>
        <v>27967.7</v>
      </c>
      <c r="F3" s="71" t="n">
        <f>E3-D3</f>
        <v>357.60000000000218</v>
      </c>
      <c r="G3" s="78" t="n">
        <f>F3/D3</f>
        <v>1.2951782137696068E-2</v>
      </c>
      <c r="H3" s="79"/>
    </row>
    <row r="4">
      <c r="B4" s="71" t="s">
        <v>92</v>
      </c>
      <c r="C4" s="71" t="str">
        <f>'Haver Pivoted'!A3</f>
        <v>gdph</v>
      </c>
      <c r="D4" t="n">
        <v>22490.7</v>
      </c>
      <c r="E4" s="71" t="n">
        <f>'Haver Pivoted'!HH3</f>
        <v>22780.9</v>
      </c>
      <c r="F4" s="71" t="n">
        <f t="shared" ref="F4:F67" si="0">E4-D4</f>
        <v>290.20000000000073</v>
      </c>
      <c r="G4" s="78" t="n">
        <f t="shared" ref="G4:G67" si="1">F4/D4</f>
        <v>1.2903111063684133E-2</v>
      </c>
      <c r="H4" s="79"/>
    </row>
    <row r="5">
      <c r="B5" s="71" t="s">
        <v>93</v>
      </c>
      <c r="C5" s="71" t="str">
        <f>'Haver Pivoted'!A4</f>
        <v>jgdp</v>
      </c>
      <c r="D5" t="n">
        <v>122.792</v>
      </c>
      <c r="E5" s="71" t="n">
        <f>'Haver Pivoted'!HH4</f>
        <v>122.785</v>
      </c>
      <c r="F5" s="71" t="n">
        <f t="shared" si="0"/>
        <v>-7.0000000000050022E-3</v>
      </c>
      <c r="G5" s="78" t="n">
        <f t="shared" si="1"/>
        <v>-5.7006971138225632E-5</v>
      </c>
      <c r="H5" s="80"/>
    </row>
    <row r="6">
      <c r="B6" s="71" t="s">
        <v>94</v>
      </c>
      <c r="C6" s="71" t="str">
        <f>'Haver Pivoted'!A5</f>
        <v>c</v>
      </c>
      <c r="D6" t="n">
        <v>18679.5</v>
      </c>
      <c r="E6" s="71" t="n">
        <f>'Haver Pivoted'!HH5</f>
        <v>18929</v>
      </c>
      <c r="F6" s="71" t="n">
        <f t="shared" si="0"/>
        <v>249.5</v>
      </c>
      <c r="G6" s="78" t="n">
        <f t="shared" si="1"/>
        <v>1.3356888567681148E-2</v>
      </c>
    </row>
    <row r="7">
      <c r="B7" s="71" t="s">
        <v>95</v>
      </c>
      <c r="C7" s="71" t="str">
        <f>'Haver Pivoted'!A6</f>
        <v>ch</v>
      </c>
      <c r="D7" t="n">
        <v>15461.4</v>
      </c>
      <c r="E7" s="71" t="n">
        <f>'Haver Pivoted'!HH6</f>
        <v>15646.7</v>
      </c>
      <c r="F7" s="71" t="n">
        <f t="shared" si="0"/>
        <v>185.30000000000109</v>
      </c>
      <c r="G7" s="78" t="n">
        <f t="shared" si="1"/>
        <v>1.198468443996023E-2</v>
      </c>
      <c r="K7" s="80"/>
    </row>
    <row r="8">
      <c r="B8" s="71" t="s">
        <v>96</v>
      </c>
      <c r="C8" s="71" t="str">
        <f>'Haver Pivoted'!A7</f>
        <v>jc</v>
      </c>
      <c r="D8" t="n">
        <v>120.81399999999999</v>
      </c>
      <c r="E8" s="71" t="n">
        <f>'Haver Pivoted'!HH7</f>
        <v>120.983</v>
      </c>
      <c r="F8" s="71" t="n">
        <f t="shared" si="0"/>
        <v>0.16900000000001114</v>
      </c>
      <c r="G8" s="78" t="n">
        <f t="shared" si="1"/>
        <v>1.3988445047760289E-3</v>
      </c>
    </row>
    <row r="9">
      <c r="B9" s="71" t="s">
        <v>97</v>
      </c>
      <c r="C9" s="71" t="str">
        <f>'Haver Pivoted'!A8</f>
        <v>jgf</v>
      </c>
      <c r="D9" t="n">
        <v>120.09699999999999</v>
      </c>
      <c r="E9" s="71" t="n">
        <f>'Haver Pivoted'!HH8</f>
        <v>120.759</v>
      </c>
      <c r="F9" s="71" t="n">
        <f t="shared" si="0"/>
        <v>0.66200000000000614</v>
      </c>
      <c r="G9" s="78" t="n">
        <f t="shared" si="1"/>
        <v>5.5122109628051169E-3</v>
      </c>
    </row>
    <row r="10">
      <c r="B10" s="71" t="s">
        <v>98</v>
      </c>
      <c r="C10" s="71" t="str">
        <f>'Haver Pivoted'!A9</f>
        <v>jgs</v>
      </c>
      <c r="D10" t="n">
        <v>127.717</v>
      </c>
      <c r="E10" s="71" t="n">
        <f>'Haver Pivoted'!HH9</f>
        <v>126.041</v>
      </c>
      <c r="F10" s="71" t="n">
        <f t="shared" si="0"/>
        <v>-1.6760000000000019</v>
      </c>
      <c r="G10" s="78" t="n">
        <f t="shared" si="1"/>
        <v>-1.3122763610169374E-2</v>
      </c>
    </row>
    <row r="11">
      <c r="B11" s="71" t="s">
        <v>99</v>
      </c>
      <c r="C11" s="71" t="str">
        <f>'Haver Pivoted'!A10</f>
        <v>jgse</v>
      </c>
      <c r="D11" t="n">
        <v>127.176</v>
      </c>
      <c r="E11" s="71" t="n">
        <f>'Haver Pivoted'!HH10</f>
        <v>124.699</v>
      </c>
      <c r="F11" s="71" t="n">
        <f t="shared" si="0"/>
        <v>-2.4770000000000039</v>
      </c>
      <c r="G11" s="78" t="n">
        <f t="shared" si="1"/>
        <v>-1.9476945335597941E-2</v>
      </c>
    </row>
    <row r="12">
      <c r="B12" s="71" t="s">
        <v>100</v>
      </c>
      <c r="C12" s="71" t="str">
        <f>'Haver Pivoted'!A11</f>
        <v>jgsi</v>
      </c>
      <c r="D12" t="n">
        <v>130.56700000000001</v>
      </c>
      <c r="E12" s="71" t="n">
        <f>'Haver Pivoted'!HH11</f>
        <v>132.66800000000001</v>
      </c>
      <c r="F12" s="71" t="n">
        <f t="shared" si="0"/>
        <v>2.1009999999999991</v>
      </c>
      <c r="G12" s="78" t="n">
        <f t="shared" si="1"/>
        <v>1.6091355396080167E-2</v>
      </c>
      <c r="I12" s="63"/>
    </row>
    <row r="13">
      <c r="A13" s="71" t="s">
        <v>55</v>
      </c>
      <c r="B13" s="71" t="s">
        <v>55</v>
      </c>
      <c r="C13" s="71" t="str">
        <f>'Haver Pivoted'!A12</f>
        <v>yptmr</v>
      </c>
      <c r="D13" t="n">
        <v>946.3</v>
      </c>
      <c r="E13" s="71" t="n">
        <f>'Haver Pivoted'!HH12</f>
        <v>1019.9</v>
      </c>
      <c r="F13" s="71" t="n">
        <f t="shared" si="0"/>
        <v>73.600000000000023</v>
      </c>
      <c r="G13" s="78" t="n">
        <f t="shared" si="1"/>
        <v>7.7776603614075901E-2</v>
      </c>
      <c r="I13" s="81"/>
    </row>
    <row r="14">
      <c r="A14" s="71" t="s">
        <v>54</v>
      </c>
      <c r="B14" s="71" t="s">
        <v>101</v>
      </c>
      <c r="C14" s="71" t="str">
        <f>'Haver Pivoted'!A13</f>
        <v>yptmd</v>
      </c>
      <c r="D14" t="n">
        <v>880.6</v>
      </c>
      <c r="E14" s="71" t="n">
        <f>'Haver Pivoted'!HH13</f>
        <v>867.2</v>
      </c>
      <c r="F14" s="71" t="n">
        <f t="shared" si="0"/>
        <v>-13.399999999999977</v>
      </c>
      <c r="G14" s="78" t="n">
        <f t="shared" si="1"/>
        <v>-1.521689756983872E-2</v>
      </c>
    </row>
    <row r="15">
      <c r="A15" s="71" t="s">
        <v>53</v>
      </c>
      <c r="B15" s="71" t="s">
        <v>102</v>
      </c>
      <c r="C15" s="71" t="str">
        <f>'Haver Pivoted'!A14</f>
        <v>yptu</v>
      </c>
      <c r="D15" t="n">
        <v>21</v>
      </c>
      <c r="E15" s="71" t="n">
        <f>'Haver Pivoted'!HH14</f>
        <v>34.700000000000003</v>
      </c>
      <c r="F15" s="71" t="n">
        <f t="shared" si="0"/>
        <v>13.700000000000003</v>
      </c>
      <c r="G15" s="78" t="n">
        <f t="shared" si="1"/>
        <v>0.65238095238095251</v>
      </c>
    </row>
    <row r="16">
      <c r="B16" s="71" t="s">
        <v>57</v>
      </c>
      <c r="C16" s="71" t="str">
        <f>'Haver Pivoted'!A15</f>
        <v>gtfp</v>
      </c>
      <c r="D16" t="n">
        <v>3987.8</v>
      </c>
      <c r="E16" s="71" t="n">
        <f>'Haver Pivoted'!HH15</f>
        <v>4147.5</v>
      </c>
      <c r="F16" s="71" t="n">
        <f t="shared" si="0"/>
        <v>159.69999999999982</v>
      </c>
      <c r="G16" s="78" t="n">
        <f t="shared" si="1"/>
        <v>4.0047143788555048E-2</v>
      </c>
    </row>
    <row r="17">
      <c r="B17" s="71" t="s">
        <v>103</v>
      </c>
      <c r="C17" s="71" t="str">
        <f>'Haver Pivoted'!A16</f>
        <v>ypog</v>
      </c>
      <c r="D17" t="n">
        <v>131.19999999999999</v>
      </c>
      <c r="E17" s="71" t="n">
        <f>'Haver Pivoted'!HH16</f>
        <v>136</v>
      </c>
      <c r="F17" s="71" t="n">
        <f t="shared" si="0"/>
        <v>4.8000000000000114</v>
      </c>
      <c r="G17" s="78" t="n">
        <f t="shared" si="1"/>
        <v>3.6585365853658625E-2</v>
      </c>
    </row>
    <row r="18">
      <c r="B18" s="71" t="s">
        <v>104</v>
      </c>
      <c r="C18" s="71" t="str">
        <f>'Haver Pivoted'!A17</f>
        <v>yptx</v>
      </c>
      <c r="D18" t="n">
        <v>2765.3</v>
      </c>
      <c r="E18" s="71" t="n">
        <f>'Haver Pivoted'!HH17</f>
        <v>2866</v>
      </c>
      <c r="F18" s="71" t="n">
        <f t="shared" si="0"/>
        <v>100.69999999999982</v>
      </c>
      <c r="G18" s="78" t="n">
        <f t="shared" si="1"/>
        <v>3.6415578779879151E-2</v>
      </c>
    </row>
    <row r="19">
      <c r="B19" s="71" t="s">
        <v>105</v>
      </c>
      <c r="C19" s="71" t="str">
        <f>'Haver Pivoted'!A18</f>
        <v>ytpi</v>
      </c>
      <c r="D19" t="n">
        <v>1830.7</v>
      </c>
      <c r="E19" s="71" t="n">
        <f>'Haver Pivoted'!HH18</f>
        <v>1896.2</v>
      </c>
      <c r="F19" s="71" t="n">
        <f t="shared" si="0"/>
        <v>65.5</v>
      </c>
      <c r="G19" s="78" t="n">
        <f t="shared" si="1"/>
        <v>3.5778663899055006E-2</v>
      </c>
    </row>
    <row r="20">
      <c r="B20" s="71" t="s">
        <v>106</v>
      </c>
      <c r="C20" s="71" t="str">
        <f>'Haver Pivoted'!A19</f>
        <v>yctlg</v>
      </c>
      <c r="D20" t="n">
        <v>566.70000000000005</v>
      </c>
      <c r="E20" s="71" t="n">
        <f>'Haver Pivoted'!HH19</f>
        <v>617.79999999999995</v>
      </c>
      <c r="F20" s="71" t="n">
        <f t="shared" si="0"/>
        <v>51.099999999999909</v>
      </c>
      <c r="G20" s="78" t="n">
        <f t="shared" si="1"/>
        <v>9.0171166401976185E-2</v>
      </c>
    </row>
    <row r="21">
      <c r="B21" s="71" t="s">
        <v>107</v>
      </c>
      <c r="C21" s="71" t="str">
        <f>'Haver Pivoted'!A20</f>
        <v>g</v>
      </c>
      <c r="D21" t="n">
        <v>4794.8</v>
      </c>
      <c r="E21" s="71" t="n">
        <f>'Haver Pivoted'!HH20</f>
        <v>4756.3999999999996</v>
      </c>
      <c r="F21" s="71" t="n">
        <f t="shared" si="0"/>
        <v>-38.400000000000546</v>
      </c>
      <c r="G21" s="78" t="n">
        <f t="shared" si="1"/>
        <v>-8.0086760657379959E-3</v>
      </c>
    </row>
    <row r="22">
      <c r="B22" s="71" t="s">
        <v>108</v>
      </c>
      <c r="C22" s="71" t="str">
        <f>'Haver Pivoted'!A21</f>
        <v>grcsi</v>
      </c>
      <c r="D22" t="n">
        <v>1823.3</v>
      </c>
      <c r="E22" s="71" t="n">
        <f>'Haver Pivoted'!HH21</f>
        <v>1839.3</v>
      </c>
      <c r="F22" s="71" t="n">
        <f t="shared" si="0"/>
        <v>16</v>
      </c>
      <c r="G22" s="78" t="n">
        <f t="shared" si="1"/>
        <v>8.7752975374321279E-3</v>
      </c>
    </row>
    <row r="23">
      <c r="B23" s="71" t="s">
        <v>96</v>
      </c>
      <c r="C23" s="71" t="str">
        <f>'Haver Pivoted'!A22</f>
        <v>dc</v>
      </c>
      <c r="D23" t="n">
        <v>120.81399999999999</v>
      </c>
      <c r="E23" s="71" t="n">
        <f>'Haver Pivoted'!HH22</f>
        <v>120.97799999999999</v>
      </c>
      <c r="F23" s="71" t="n">
        <f t="shared" si="0"/>
        <v>0.16400000000000148</v>
      </c>
      <c r="G23" s="78" t="n">
        <f t="shared" si="1"/>
        <v>1.3574585726819862E-3</v>
      </c>
    </row>
    <row r="24">
      <c r="A24" s="71" t="s">
        <v>109</v>
      </c>
      <c r="B24" s="71" t="s">
        <v>110</v>
      </c>
      <c r="C24" s="71" t="str">
        <f>'Haver Pivoted'!A23</f>
        <v>gf</v>
      </c>
      <c r="D24" t="n">
        <v>1791.9</v>
      </c>
      <c r="E24" s="71" t="n">
        <f>'Haver Pivoted'!HH23</f>
        <v>1780.9</v>
      </c>
      <c r="F24" s="71" t="n">
        <f t="shared" si="0"/>
        <v>-11</v>
      </c>
      <c r="G24" s="78" t="n">
        <f t="shared" si="1"/>
        <v>-6.1387354205033762E-3</v>
      </c>
    </row>
    <row r="25">
      <c r="A25" s="71" t="s">
        <v>109</v>
      </c>
      <c r="B25" s="71" t="s">
        <v>111</v>
      </c>
      <c r="C25" s="71" t="str">
        <f>'Haver Pivoted'!A24</f>
        <v>gs</v>
      </c>
      <c r="D25" t="n">
        <v>3002.9</v>
      </c>
      <c r="E25" s="71" t="n">
        <f>'Haver Pivoted'!HH24</f>
        <v>2975.5</v>
      </c>
      <c r="F25" s="71" t="n">
        <f t="shared" si="0"/>
        <v>-27.400000000000091</v>
      </c>
      <c r="G25" s="78" t="n">
        <f t="shared" si="1"/>
        <v>-9.1245129707949284E-3</v>
      </c>
    </row>
    <row r="26">
      <c r="B26" s="71" t="s">
        <v>112</v>
      </c>
      <c r="C26" s="71" t="str">
        <f>'Haver Pivoted'!A25</f>
        <v>gfh</v>
      </c>
      <c r="D26" t="n">
        <v>1492.3</v>
      </c>
      <c r="E26" s="71" t="n">
        <f>'Haver Pivoted'!HH25</f>
        <v>1474.8</v>
      </c>
      <c r="F26" s="71" t="n">
        <f t="shared" si="0"/>
        <v>-17.5</v>
      </c>
      <c r="G26" s="78" t="n">
        <f t="shared" si="1"/>
        <v>-1.1726864571466863E-2</v>
      </c>
    </row>
    <row r="27">
      <c r="B27" s="71" t="s">
        <v>113</v>
      </c>
      <c r="C27" s="71" t="str">
        <f>'Haver Pivoted'!A26</f>
        <v>gsh</v>
      </c>
      <c r="D27" t="n">
        <v>2351.4</v>
      </c>
      <c r="E27" s="71" t="n">
        <f>'Haver Pivoted'!HH26</f>
        <v>2360.8000000000002</v>
      </c>
      <c r="F27" s="71" t="n">
        <f t="shared" si="0"/>
        <v>9.4000000000000909</v>
      </c>
      <c r="G27" s="78" t="n">
        <f t="shared" si="1"/>
        <v>3.9976184400782894E-3</v>
      </c>
    </row>
    <row r="28">
      <c r="A28" s="71" t="s">
        <v>58</v>
      </c>
      <c r="B28" s="71" t="s">
        <v>114</v>
      </c>
      <c r="C28" s="71" t="s">
        <v>115</v>
      </c>
      <c r="D28" t="n">
        <v>2188.6999999999998</v>
      </c>
      <c r="E28" s="71" t="n">
        <f>'Haver Pivoted'!HH27</f>
        <v>2260.5</v>
      </c>
      <c r="F28" s="71" t="n">
        <f t="shared" si="0"/>
        <v>71.800000000000182</v>
      </c>
      <c r="G28" s="78" t="n">
        <f t="shared" si="1"/>
        <v>3.2804861333211581E-2</v>
      </c>
    </row>
    <row r="29">
      <c r="A29" s="71" t="s">
        <v>58</v>
      </c>
      <c r="B29" s="71" t="s">
        <v>116</v>
      </c>
      <c r="C29" s="71" t="s">
        <v>117</v>
      </c>
      <c r="D29" t="n">
        <v>171.6</v>
      </c>
      <c r="E29" s="71" t="n">
        <f>'Haver Pivoted'!HH28</f>
        <v>172.2</v>
      </c>
      <c r="F29" s="71" t="n">
        <f t="shared" si="0"/>
        <v>0.59999999999999432</v>
      </c>
      <c r="G29" s="78" t="n">
        <f t="shared" si="1"/>
        <v>3.4965034965034635E-3</v>
      </c>
    </row>
    <row r="30">
      <c r="A30" s="71" t="s">
        <v>58</v>
      </c>
      <c r="B30" s="71" t="s">
        <v>118</v>
      </c>
      <c r="C30" s="71" t="s">
        <v>119</v>
      </c>
      <c r="D30" t="n">
        <v>418</v>
      </c>
      <c r="E30" s="71" t="n">
        <f>'Haver Pivoted'!HH29</f>
        <v>451.9</v>
      </c>
      <c r="F30" s="71" t="n">
        <f t="shared" si="0"/>
        <v>33.899999999999977</v>
      </c>
      <c r="G30" s="78" t="n">
        <f t="shared" si="1"/>
        <v>8.1100478468899465E-2</v>
      </c>
    </row>
    <row r="31">
      <c r="A31" s="71" t="s">
        <v>58</v>
      </c>
      <c r="B31" s="71" t="s">
        <v>120</v>
      </c>
      <c r="C31" s="71" t="s">
        <v>121</v>
      </c>
      <c r="D31" t="n">
        <v>1801.4</v>
      </c>
      <c r="E31" s="71" t="n">
        <f>'Haver Pivoted'!HH30</f>
        <v>1818</v>
      </c>
      <c r="F31" s="71" t="n">
        <f t="shared" si="0"/>
        <v>16.599999999999909</v>
      </c>
      <c r="G31" s="78" t="n">
        <f t="shared" si="1"/>
        <v>9.2150549572554176E-3</v>
      </c>
    </row>
    <row r="32">
      <c r="A32" s="71" t="s">
        <v>122</v>
      </c>
      <c r="B32" s="71" t="s">
        <v>123</v>
      </c>
      <c r="C32" s="71" t="str">
        <f>'Haver Pivoted'!A31</f>
        <v>gftfp</v>
      </c>
      <c r="D32" t="n">
        <v>2930.1</v>
      </c>
      <c r="E32" s="71" t="n">
        <f>'Haver Pivoted'!HH31</f>
        <v>3078</v>
      </c>
      <c r="F32" s="71" t="n">
        <f t="shared" si="0"/>
        <v>147.90000000000009</v>
      </c>
      <c r="G32" s="78" t="n">
        <f t="shared" si="1"/>
        <v>5.0476092966110407E-2</v>
      </c>
    </row>
    <row r="33">
      <c r="A33" s="71" t="s">
        <v>51</v>
      </c>
      <c r="B33" s="70" t="s">
        <v>124</v>
      </c>
      <c r="C33" s="71" t="str">
        <f>'Haver Pivoted'!A32</f>
        <v>gfeg</v>
      </c>
      <c r="D33" t="n">
        <v>918.5</v>
      </c>
      <c r="E33" s="71" t="n">
        <f>'Haver Pivoted'!HH32</f>
        <v>915.6</v>
      </c>
      <c r="F33" s="71" t="n">
        <f t="shared" si="0"/>
        <v>-2.8999999999999773</v>
      </c>
      <c r="G33" s="78" t="n">
        <f t="shared" si="1"/>
        <v>-3.157321720195947E-3</v>
      </c>
    </row>
    <row r="34">
      <c r="A34" s="71" t="s">
        <v>58</v>
      </c>
      <c r="B34" s="71" t="s">
        <v>125</v>
      </c>
      <c r="C34" s="71" t="str">
        <f>'Haver Pivoted'!A33</f>
        <v>gsrpt</v>
      </c>
      <c r="D34" t="n">
        <v>576.6</v>
      </c>
      <c r="E34" s="71" t="n">
        <f>'Haver Pivoted'!HH33</f>
        <v>605.5</v>
      </c>
      <c r="F34" s="71" t="n">
        <f t="shared" si="0"/>
        <v>28.899999999999977</v>
      </c>
      <c r="G34" s="78" t="n">
        <f t="shared" si="1"/>
        <v>5.0121401318071412E-2</v>
      </c>
    </row>
    <row r="35">
      <c r="A35" s="71" t="s">
        <v>58</v>
      </c>
      <c r="B35" s="71" t="s">
        <v>126</v>
      </c>
      <c r="C35" s="71" t="str">
        <f>'Haver Pivoted'!A34</f>
        <v>gsrpri</v>
      </c>
      <c r="D35" t="n">
        <v>1659.2</v>
      </c>
      <c r="E35" s="71" t="n">
        <f>'Haver Pivoted'!HH34</f>
        <v>1724</v>
      </c>
      <c r="F35" s="71" t="n">
        <f t="shared" si="0"/>
        <v>64.799999999999955</v>
      </c>
      <c r="G35" s="78" t="n">
        <f t="shared" si="1"/>
        <v>3.9054966248794572E-2</v>
      </c>
    </row>
    <row r="36">
      <c r="A36" s="71" t="s">
        <v>58</v>
      </c>
      <c r="B36" s="71" t="s">
        <v>127</v>
      </c>
      <c r="C36" s="71" t="str">
        <f>'Haver Pivoted'!A35</f>
        <v>gsrcp</v>
      </c>
      <c r="D36" t="n">
        <v>148.69999999999999</v>
      </c>
      <c r="E36" s="71" t="n">
        <f>'Haver Pivoted'!HH35</f>
        <v>165.9</v>
      </c>
      <c r="F36" s="71" t="n">
        <f t="shared" si="0"/>
        <v>17.200000000000017</v>
      </c>
      <c r="G36" s="78" t="n">
        <f t="shared" si="1"/>
        <v>0.11566913248150651</v>
      </c>
    </row>
    <row r="37">
      <c r="A37" s="71" t="s">
        <v>58</v>
      </c>
      <c r="B37" s="71" t="s">
        <v>128</v>
      </c>
      <c r="C37" s="71" t="str">
        <f>'Haver Pivoted'!A36</f>
        <v>gsrs</v>
      </c>
      <c r="D37" t="n">
        <v>21.9</v>
      </c>
      <c r="E37" s="71" t="n">
        <f>'Haver Pivoted'!HH36</f>
        <v>21.2</v>
      </c>
      <c r="F37" s="71" t="n">
        <f t="shared" si="0"/>
        <v>-0.69999999999999929</v>
      </c>
      <c r="G37" s="78" t="n">
        <f t="shared" si="1"/>
        <v>-3.1963470319634674E-2</v>
      </c>
    </row>
    <row r="38">
      <c r="A38" s="71" t="s">
        <v>57</v>
      </c>
      <c r="B38" s="71" t="s">
        <v>129</v>
      </c>
      <c r="C38" s="71" t="str">
        <f>'Haver Pivoted'!A37</f>
        <v>gstfp</v>
      </c>
      <c r="D38" t="n">
        <v>1057.5999999999999</v>
      </c>
      <c r="E38" s="71" t="n">
        <f>'Haver Pivoted'!HH37</f>
        <v>1069.4000000000001</v>
      </c>
      <c r="F38" s="71" t="n">
        <f t="shared" si="0"/>
        <v>11.800000000000182</v>
      </c>
      <c r="G38" s="78" t="n">
        <f t="shared" si="1"/>
        <v>1.1157337367624984E-2</v>
      </c>
    </row>
    <row r="39">
      <c r="B39" s="71" t="s">
        <v>130</v>
      </c>
      <c r="C39" s="71" t="str">
        <f>'Haver Pivoted'!A38</f>
        <v>gset</v>
      </c>
      <c r="D39" t="n">
        <v>3985.3</v>
      </c>
      <c r="E39" s="71" t="n">
        <f>'Haver Pivoted'!HH38</f>
        <v>3944.8</v>
      </c>
      <c r="F39" s="71" t="n">
        <f t="shared" si="0"/>
        <v>-40.5</v>
      </c>
      <c r="G39" s="78" t="n">
        <f t="shared" si="1"/>
        <v>-1.0162346623842621E-2</v>
      </c>
    </row>
    <row r="40">
      <c r="B40" s="71" t="s">
        <v>131</v>
      </c>
      <c r="C40" s="71" t="str">
        <f>'Haver Pivoted'!A39</f>
        <v>gfeghhx</v>
      </c>
      <c r="D40" t="n">
        <v>622.95699999999999</v>
      </c>
      <c r="E40" s="71" t="n">
        <f>'Haver Pivoted'!HH39</f>
        <v>617.13900000000001</v>
      </c>
      <c r="F40" s="71" t="n">
        <f t="shared" si="0"/>
        <v>-5.8179999999999836</v>
      </c>
      <c r="G40" s="78" t="n">
        <f t="shared" si="1"/>
        <v>-9.3393283966629864E-3</v>
      </c>
    </row>
    <row r="41">
      <c r="A41" s="71" t="s">
        <v>132</v>
      </c>
      <c r="B41" s="71" t="s">
        <v>133</v>
      </c>
      <c r="C41" s="71" t="str">
        <f>'Haver Pivoted'!A40</f>
        <v>gfeghdx</v>
      </c>
      <c r="D41" t="n">
        <v>590.947</v>
      </c>
      <c r="E41" s="71" t="n">
        <f>'Haver Pivoted'!HH40</f>
        <v>585.98400000000004</v>
      </c>
      <c r="F41" s="71" t="n">
        <f t="shared" si="0"/>
        <v>-4.9629999999999654</v>
      </c>
      <c r="G41" s="78" t="n">
        <f t="shared" si="1"/>
        <v>-8.3983842882694483E-3</v>
      </c>
    </row>
    <row r="42">
      <c r="A42" s="71" t="s">
        <v>51</v>
      </c>
      <c r="B42" s="71" t="s">
        <v>134</v>
      </c>
      <c r="C42" s="71" t="str">
        <f>'Haver Pivoted'!A41</f>
        <v>gfeigx</v>
      </c>
      <c r="D42" t="n">
        <v>90.495000000000005</v>
      </c>
      <c r="E42" s="71" t="n">
        <f>'Haver Pivoted'!HH41</f>
        <v>92.77</v>
      </c>
      <c r="F42" s="71" t="n">
        <f t="shared" si="0"/>
        <v>2.2749999999999915</v>
      </c>
      <c r="G42" s="78" t="n">
        <f t="shared" si="1"/>
        <v>2.5139510470191629E-2</v>
      </c>
    </row>
    <row r="43">
      <c r="B43" s="71" t="s">
        <v>135</v>
      </c>
      <c r="C43" s="71" t="str">
        <f>'Haver Pivoted'!A42</f>
        <v>gfsub</v>
      </c>
      <c r="D43" t="n">
        <v>102.4</v>
      </c>
      <c r="E43" s="71" t="n">
        <f>'Haver Pivoted'!HH42</f>
        <v>104</v>
      </c>
      <c r="F43" s="71" t="n">
        <f t="shared" si="0"/>
        <v>1.5999999999999943</v>
      </c>
      <c r="G43" s="78" t="n">
        <f t="shared" si="1"/>
        <v>1.5624999999999944E-2</v>
      </c>
      <c r="I43" s="82"/>
      <c r="J43" s="79"/>
    </row>
    <row r="44">
      <c r="B44" s="71" t="s">
        <v>136</v>
      </c>
      <c r="C44" s="71" t="str">
        <f>'Haver Pivoted'!A43</f>
        <v>gssub</v>
      </c>
      <c r="D44" t="n">
        <v>0.7</v>
      </c>
      <c r="E44" s="71" t="n">
        <f>'Haver Pivoted'!HH43</f>
        <v>0.7</v>
      </c>
      <c r="F44" s="71" t="n">
        <f t="shared" si="0"/>
        <v>0</v>
      </c>
      <c r="G44" s="78" t="n">
        <f t="shared" si="1"/>
        <v>0</v>
      </c>
      <c r="I44" s="72"/>
      <c r="J44" s="79"/>
    </row>
    <row r="45">
      <c r="B45" s="71" t="s">
        <v>52</v>
      </c>
      <c r="C45" s="71" t="str">
        <f>'Haver Pivoted'!A44</f>
        <v>gsub</v>
      </c>
      <c r="D45" t="n">
        <v>103.1</v>
      </c>
      <c r="E45" s="71" t="n">
        <f>'Haver Pivoted'!HH44</f>
        <v>104.7</v>
      </c>
      <c r="F45" s="71" t="n">
        <f t="shared" si="0"/>
        <v>1.6000000000000085</v>
      </c>
      <c r="G45" s="78" t="n">
        <f t="shared" si="1"/>
        <v>1.551891367604276E-2</v>
      </c>
      <c r="I45" s="72"/>
      <c r="J45" s="80"/>
    </row>
    <row r="46">
      <c r="A46" s="71" t="s">
        <v>56</v>
      </c>
      <c r="B46" s="71" t="s">
        <v>56</v>
      </c>
      <c r="C46" s="71" t="str">
        <f>'Haver Pivoted'!A45</f>
        <v>gftfpe</v>
      </c>
      <c r="D46" t="n">
        <v>0</v>
      </c>
      <c r="E46" s="71" t="n">
        <f>'Haver Pivoted'!HH45</f>
        <v>0</v>
      </c>
      <c r="F46" s="71" t="n">
        <f t="shared" si="0"/>
        <v>0</v>
      </c>
      <c r="G46" s="78" t="e">
        <f t="shared" si="1"/>
        <v>#DIV/0!</v>
      </c>
      <c r="I46" s="72"/>
      <c r="J46" s="80"/>
    </row>
    <row r="47">
      <c r="B47" s="71" t="s">
        <v>137</v>
      </c>
      <c r="C47" s="71" t="str">
        <f>'Haver Pivoted'!A46</f>
        <v>gftfpr</v>
      </c>
      <c r="D47" t="n">
        <v>0</v>
      </c>
      <c r="E47" s="71" t="n">
        <f>'Haver Pivoted'!HH46</f>
        <v>0</v>
      </c>
      <c r="F47" s="71" t="n">
        <f t="shared" si="0"/>
        <v>0</v>
      </c>
      <c r="G47" s="78" t="e">
        <f t="shared" si="1"/>
        <v>#DIV/0!</v>
      </c>
      <c r="I47" s="72"/>
      <c r="J47" s="80"/>
    </row>
    <row r="48">
      <c r="A48" s="71" t="s">
        <v>50</v>
      </c>
      <c r="B48" s="71" t="s">
        <v>138</v>
      </c>
      <c r="C48" s="71" t="str">
        <f>'Haver Pivoted'!A47</f>
        <v>gftfpp</v>
      </c>
      <c r="D48" t="n">
        <v>0</v>
      </c>
      <c r="E48" s="71" t="n">
        <f>'Haver Pivoted'!HH47</f>
        <v>0</v>
      </c>
      <c r="F48" s="71" t="n">
        <f t="shared" si="0"/>
        <v>0</v>
      </c>
      <c r="G48" s="78" t="e">
        <f t="shared" si="1"/>
        <v>#DIV/0!</v>
      </c>
      <c r="J48" s="80"/>
    </row>
    <row r="49">
      <c r="A49" s="71" t="s">
        <v>49</v>
      </c>
      <c r="B49" s="71" t="s">
        <v>139</v>
      </c>
      <c r="C49" s="71" t="str">
        <f>'Haver Pivoted'!A48</f>
        <v>gftfpv</v>
      </c>
      <c r="D49" t="n">
        <v>0</v>
      </c>
      <c r="E49" s="71" t="n">
        <f>'Haver Pivoted'!HH48</f>
        <v>0</v>
      </c>
      <c r="F49" s="71" t="n">
        <f t="shared" si="0"/>
        <v>0</v>
      </c>
      <c r="G49" s="78" t="e">
        <f t="shared" si="1"/>
        <v>#DIV/0!</v>
      </c>
      <c r="H49" s="73"/>
      <c r="I49" s="73"/>
    </row>
    <row r="50">
      <c r="A50" s="71" t="s">
        <v>140</v>
      </c>
      <c r="B50" s="68" t="s">
        <v>141</v>
      </c>
      <c r="C50" s="71" t="str">
        <f>'Haver Pivoted'!A49</f>
        <v>gfsubp</v>
      </c>
      <c r="D50" t="n">
        <v>0</v>
      </c>
      <c r="E50" s="71" t="n">
        <f>'Haver Pivoted'!HH49</f>
        <v>0</v>
      </c>
      <c r="F50" s="71" t="n">
        <f t="shared" si="0"/>
        <v>0</v>
      </c>
      <c r="G50" s="78" t="e">
        <f t="shared" si="1"/>
        <v>#DIV/0!</v>
      </c>
      <c r="H50" s="64"/>
      <c r="I50" s="65"/>
    </row>
    <row r="51">
      <c r="A51" s="71" t="s">
        <v>52</v>
      </c>
      <c r="B51" s="68" t="s">
        <v>142</v>
      </c>
      <c r="C51" s="71" t="str">
        <f>'Haver Pivoted'!A50</f>
        <v>gfsubg</v>
      </c>
      <c r="D51" t="n">
        <v>0</v>
      </c>
      <c r="E51" s="71" t="n">
        <f>'Haver Pivoted'!HH50</f>
        <v>0</v>
      </c>
      <c r="F51" s="71" t="n">
        <f t="shared" si="0"/>
        <v>0</v>
      </c>
      <c r="G51" s="78" t="e">
        <f t="shared" si="1"/>
        <v>#DIV/0!</v>
      </c>
      <c r="H51" s="84"/>
      <c r="I51" s="83"/>
    </row>
    <row r="52">
      <c r="A52" s="71" t="s">
        <v>52</v>
      </c>
      <c r="B52" s="68" t="s">
        <v>143</v>
      </c>
      <c r="C52" s="71" t="str">
        <f>'Haver Pivoted'!A51</f>
        <v>gfsube</v>
      </c>
      <c r="D52" t="n">
        <v>0</v>
      </c>
      <c r="E52" s="71" t="n">
        <f>'Haver Pivoted'!HH51</f>
        <v>0</v>
      </c>
      <c r="F52" s="71" t="n">
        <f t="shared" si="0"/>
        <v>0</v>
      </c>
      <c r="G52" s="78" t="e">
        <f t="shared" si="1"/>
        <v>#DIV/0!</v>
      </c>
      <c r="H52" s="67"/>
      <c r="I52" s="65"/>
    </row>
    <row r="53">
      <c r="A53" s="71" t="s">
        <v>52</v>
      </c>
      <c r="B53" s="68" t="s">
        <v>144</v>
      </c>
      <c r="C53" s="71" t="str">
        <f>'Haver Pivoted'!A52</f>
        <v>gfsubs</v>
      </c>
      <c r="D53" t="n">
        <v>0</v>
      </c>
      <c r="E53" s="71" t="n">
        <f>'Haver Pivoted'!HH52</f>
        <v>0</v>
      </c>
      <c r="F53" s="71" t="n">
        <f t="shared" si="0"/>
        <v>0</v>
      </c>
      <c r="G53" s="78" t="e">
        <f t="shared" si="1"/>
        <v>#DIV/0!</v>
      </c>
      <c r="H53" s="67"/>
      <c r="I53" s="65"/>
    </row>
    <row r="54">
      <c r="A54" s="71" t="s">
        <v>52</v>
      </c>
      <c r="B54" s="68" t="s">
        <v>145</v>
      </c>
      <c r="C54" s="71" t="str">
        <f>'Haver Pivoted'!A53</f>
        <v>gfsubf</v>
      </c>
      <c r="D54" t="n">
        <v>0</v>
      </c>
      <c r="E54" s="71" t="n">
        <f>'Haver Pivoted'!HH53</f>
        <v>0</v>
      </c>
      <c r="F54" s="71" t="n">
        <f t="shared" si="0"/>
        <v>0</v>
      </c>
      <c r="G54" s="78" t="e">
        <f t="shared" si="1"/>
        <v>#DIV/0!</v>
      </c>
      <c r="H54" s="64"/>
      <c r="I54" s="65"/>
    </row>
    <row r="55">
      <c r="A55" s="71" t="s">
        <v>146</v>
      </c>
      <c r="B55" s="68" t="s">
        <v>147</v>
      </c>
      <c r="C55" s="71" t="str">
        <f>'Haver Pivoted'!A54</f>
        <v>gfsubv</v>
      </c>
      <c r="D55" t="n">
        <v>0</v>
      </c>
      <c r="E55" s="71" t="n">
        <f>'Haver Pivoted'!HH54</f>
        <v>0</v>
      </c>
      <c r="F55" s="71" t="n">
        <f t="shared" si="0"/>
        <v>0</v>
      </c>
      <c r="G55" s="78" t="e">
        <f t="shared" si="1"/>
        <v>#DIV/0!</v>
      </c>
    </row>
    <row r="56">
      <c r="A56" s="71" t="s">
        <v>52</v>
      </c>
      <c r="B56" s="68" t="s">
        <v>148</v>
      </c>
      <c r="C56" s="71" t="str">
        <f>'Haver Pivoted'!A55</f>
        <v>gfsubk</v>
      </c>
      <c r="D56" t="n">
        <v>0</v>
      </c>
      <c r="E56" s="71" t="n">
        <f>'Haver Pivoted'!HH55</f>
        <v>0</v>
      </c>
      <c r="F56" s="71" t="n">
        <f t="shared" si="0"/>
        <v>0</v>
      </c>
      <c r="G56" s="78" t="e">
        <f t="shared" si="1"/>
        <v>#DIV/0!</v>
      </c>
      <c r="H56" s="64"/>
      <c r="I56" s="65"/>
    </row>
    <row r="57">
      <c r="A57" s="71" t="s">
        <v>51</v>
      </c>
      <c r="B57" s="70" t="s">
        <v>149</v>
      </c>
      <c r="C57" s="71" t="str">
        <f>'Haver Pivoted'!A56</f>
        <v>gfegc</v>
      </c>
      <c r="D57" t="n">
        <v>0</v>
      </c>
      <c r="E57" s="71" t="n">
        <f>'Haver Pivoted'!HH56</f>
        <v>0</v>
      </c>
      <c r="F57" s="71" t="n">
        <f t="shared" si="0"/>
        <v>0</v>
      </c>
      <c r="G57" s="78"/>
      <c r="H57" s="64"/>
      <c r="I57" s="65"/>
    </row>
    <row r="58">
      <c r="A58" s="71" t="s">
        <v>51</v>
      </c>
      <c r="B58" s="70" t="s">
        <v>150</v>
      </c>
      <c r="C58" s="71" t="str">
        <f>'Haver Pivoted'!A57</f>
        <v>gfege</v>
      </c>
      <c r="D58" t="n">
        <v>0</v>
      </c>
      <c r="E58" s="71" t="n">
        <f>'Haver Pivoted'!HH57</f>
        <v>0</v>
      </c>
      <c r="F58" s="71" t="n">
        <f t="shared" si="0"/>
        <v>0</v>
      </c>
      <c r="G58" s="78" t="e">
        <f t="shared" si="1"/>
        <v>#DIV/0!</v>
      </c>
      <c r="H58" s="64"/>
      <c r="I58" s="65"/>
    </row>
    <row r="59">
      <c r="A59" s="71" t="s">
        <v>151</v>
      </c>
      <c r="B59" s="70" t="s">
        <v>152</v>
      </c>
      <c r="C59" s="71" t="str">
        <f>'Haver Pivoted'!A58</f>
        <v>gfegv</v>
      </c>
      <c r="D59" t="n">
        <v>0</v>
      </c>
      <c r="E59" s="71" t="n">
        <f>'Haver Pivoted'!HH58</f>
        <v>0</v>
      </c>
      <c r="F59" s="71" t="n">
        <f t="shared" si="0"/>
        <v>0</v>
      </c>
      <c r="G59" s="78" t="e">
        <f t="shared" si="1"/>
        <v>#DIV/0!</v>
      </c>
    </row>
    <row r="60">
      <c r="A60" s="71" t="s">
        <v>53</v>
      </c>
      <c r="B60" s="71" t="s">
        <v>153</v>
      </c>
      <c r="C60" s="71" t="str">
        <f>'Haver Pivoted'!A59</f>
        <v>yptue</v>
      </c>
      <c r="D60" t="n">
        <v>0</v>
      </c>
      <c r="E60" s="71" t="n">
        <f>'Haver Pivoted'!HH59</f>
        <v>0</v>
      </c>
      <c r="F60" s="71" t="n">
        <f t="shared" si="0"/>
        <v>0</v>
      </c>
      <c r="G60" s="78" t="e">
        <f t="shared" si="1"/>
        <v>#DIV/0!</v>
      </c>
    </row>
    <row r="61">
      <c r="A61" s="71" t="s">
        <v>53</v>
      </c>
      <c r="B61" s="71" t="s">
        <v>154</v>
      </c>
      <c r="C61" s="71" t="str">
        <f>'Haver Pivoted'!A60</f>
        <v>yptup</v>
      </c>
      <c r="D61" t="n">
        <v>0</v>
      </c>
      <c r="E61" s="71" t="n">
        <f>'Haver Pivoted'!HH60</f>
        <v>0</v>
      </c>
      <c r="F61" s="71" t="n">
        <f t="shared" si="0"/>
        <v>0</v>
      </c>
      <c r="G61" s="78" t="e">
        <f t="shared" si="1"/>
        <v>#DIV/0!</v>
      </c>
    </row>
    <row r="62">
      <c r="A62" s="71" t="s">
        <v>53</v>
      </c>
      <c r="B62" s="71" t="s">
        <v>155</v>
      </c>
      <c r="C62" s="71" t="str">
        <f>'Haver Pivoted'!A61</f>
        <v>yptuc</v>
      </c>
      <c r="D62" t="n">
        <v>0</v>
      </c>
      <c r="E62" s="71" t="n">
        <f>'Haver Pivoted'!HH61</f>
        <v>0</v>
      </c>
      <c r="F62" s="71" t="n">
        <f t="shared" si="0"/>
        <v>0</v>
      </c>
      <c r="G62" s="78" t="e">
        <f t="shared" si="1"/>
        <v>#DIV/0!</v>
      </c>
    </row>
    <row r="63">
      <c r="B63" s="71" t="s">
        <v>156</v>
      </c>
      <c r="C63" s="71" t="str">
        <f>'Haver Pivoted'!A62</f>
        <v>gftfpu</v>
      </c>
      <c r="D63" t="n">
        <v>0</v>
      </c>
      <c r="E63" s="71" t="n">
        <f>'Haver Pivoted'!HH62</f>
        <v>0</v>
      </c>
      <c r="F63" s="71" t="n">
        <f t="shared" si="0"/>
        <v>0</v>
      </c>
      <c r="G63" s="78" t="e">
        <f t="shared" si="1"/>
        <v>#DIV/0!</v>
      </c>
      <c r="H63" s="70"/>
      <c r="I63" s="70"/>
    </row>
    <row r="64">
      <c r="A64" s="71" t="s">
        <v>53</v>
      </c>
      <c r="B64" s="74" t="s">
        <v>157</v>
      </c>
      <c r="C64" s="71" t="str">
        <f>'Haver Pivoted'!A63</f>
        <v>yptub</v>
      </c>
      <c r="D64" t="n">
        <v>0</v>
      </c>
      <c r="E64" s="71" t="n">
        <f>'Haver Pivoted'!HH63</f>
        <v>0</v>
      </c>
      <c r="F64" s="71" t="n">
        <f t="shared" si="0"/>
        <v>0</v>
      </c>
      <c r="G64" s="78" t="e">
        <f t="shared" si="1"/>
        <v>#DIV/0!</v>
      </c>
      <c r="H64" s="70"/>
      <c r="I64" s="70"/>
    </row>
    <row r="65">
      <c r="A65" s="71" t="s">
        <v>53</v>
      </c>
      <c r="B65" s="71" t="s">
        <v>158</v>
      </c>
      <c r="C65" s="71" t="str">
        <f>'Haver Pivoted'!A64</f>
        <v>yptol</v>
      </c>
      <c r="D65" t="n">
        <v>0</v>
      </c>
      <c r="E65" s="71" t="n">
        <f>'Haver Pivoted'!HH64</f>
        <v>0</v>
      </c>
      <c r="F65" s="71" t="n">
        <f t="shared" si="0"/>
        <v>0</v>
      </c>
      <c r="G65" s="78" t="e">
        <f t="shared" si="1"/>
        <v>#DIV/0!</v>
      </c>
      <c r="H65" s="70"/>
      <c r="I65" s="70"/>
    </row>
    <row r="66">
      <c r="B66" s="71" t="s">
        <v>159</v>
      </c>
      <c r="C66" s="71" t="str">
        <f>'Haver Pivoted'!A65</f>
        <v>gfctp</v>
      </c>
      <c r="D66" t="n">
        <v>561.29999999999995</v>
      </c>
      <c r="E66" s="71" t="n">
        <f>'Haver Pivoted'!HH65</f>
        <v>343</v>
      </c>
      <c r="F66" s="71" t="n">
        <f t="shared" si="0"/>
        <v>-218.29999999999995</v>
      </c>
      <c r="G66" s="78" t="n">
        <f t="shared" si="1"/>
        <v>-0.38891858186353107</v>
      </c>
      <c r="H66" s="70"/>
      <c r="I66" s="70"/>
    </row>
    <row r="67">
      <c r="A67" s="71" t="s">
        <v>57</v>
      </c>
      <c r="B67" s="69" t="s">
        <v>160</v>
      </c>
      <c r="C67" s="71" t="str">
        <f>'Haver Pivoted'!A66</f>
        <v>gftffx</v>
      </c>
      <c r="D67" t="n">
        <v>103.06100000000001</v>
      </c>
      <c r="E67" s="71" t="n">
        <f>'Haver Pivoted'!HH66</f>
        <v>106.29600000000001</v>
      </c>
      <c r="F67" s="71" t="n">
        <f t="shared" si="0"/>
        <v>3.2349999999999994</v>
      </c>
      <c r="G67" s="78" t="n">
        <f t="shared" si="1"/>
        <v>3.1389177283356454E-2</v>
      </c>
      <c r="H67" s="70"/>
      <c r="I67" s="70"/>
    </row>
    <row r="68">
      <c r="B68" s="71" t="s">
        <v>161</v>
      </c>
      <c r="C68" s="71" t="str">
        <f>'Haver Pivoted'!A67</f>
        <v>cpiu</v>
      </c>
      <c r="D68" t="n">
        <v>306.034333333333</v>
      </c>
      <c r="E68" s="71" t="n">
        <f>'Haver Pivoted'!HH67</f>
        <v>306.034333333333</v>
      </c>
      <c r="F68" s="71" t="n">
        <f t="shared" ref="F68:F81" si="2">E68-D68</f>
        <v>0</v>
      </c>
      <c r="G68" s="78" t="n">
        <f t="shared" ref="G68:G81" si="3">F68/D68</f>
        <v>0</v>
      </c>
      <c r="H68" s="70"/>
      <c r="I68" s="70"/>
    </row>
    <row r="69">
      <c r="C69" s="71" t="str">
        <f>'Haver Pivoted'!A68</f>
        <v>pcw</v>
      </c>
      <c r="D69" t="n">
        <v>300.327333333333</v>
      </c>
      <c r="E69" s="71" t="n">
        <f>'Haver Pivoted'!HH68</f>
        <v>300.327333333333</v>
      </c>
      <c r="F69" s="71" t="n">
        <f t="shared" si="2"/>
        <v>0</v>
      </c>
      <c r="G69" s="78" t="n">
        <f t="shared" si="3"/>
        <v>0</v>
      </c>
    </row>
    <row r="70">
      <c r="B70" s="71" t="s">
        <v>162</v>
      </c>
      <c r="C70" s="71" t="str">
        <f>'Haver Pivoted'!A69</f>
        <v>gdppothq</v>
      </c>
      <c r="D70" t="n">
        <v>22369.7</v>
      </c>
      <c r="E70" s="71" t="n">
        <f>'Haver Pivoted'!HH69</f>
        <v>22338.799999999999</v>
      </c>
      <c r="F70" s="71" t="n">
        <f t="shared" si="2"/>
        <v>-30.900000000001455</v>
      </c>
      <c r="G70" s="78" t="n">
        <f t="shared" si="3"/>
        <v>-1.3813327849725948E-3</v>
      </c>
    </row>
    <row r="71">
      <c r="B71" s="71" t="s">
        <v>163</v>
      </c>
      <c r="C71" s="71" t="str">
        <f>'Haver Pivoted'!A70</f>
        <v>gdppotq</v>
      </c>
      <c r="D71" t="n">
        <v>27476.6</v>
      </c>
      <c r="E71" s="71" t="n">
        <f>'Haver Pivoted'!HH70</f>
        <v>27423.599999999999</v>
      </c>
      <c r="F71" s="71" t="n">
        <f t="shared" si="2"/>
        <v>-53</v>
      </c>
      <c r="G71" s="78" t="n">
        <f t="shared" si="3"/>
        <v>-1.9289140577800749E-3</v>
      </c>
    </row>
    <row r="72">
      <c r="B72" s="71" t="s">
        <v>164</v>
      </c>
      <c r="C72" s="71" t="str">
        <f>'Haver Pivoted'!A71</f>
        <v>recessq</v>
      </c>
      <c r="D72" t="n">
        <v>-1</v>
      </c>
      <c r="E72" s="71" t="n">
        <f>'Haver Pivoted'!HH71</f>
        <v>-1</v>
      </c>
      <c r="F72" s="71" t="n">
        <f t="shared" si="2"/>
        <v>0</v>
      </c>
      <c r="G72" s="78" t="n">
        <f t="shared" si="3"/>
        <v>0</v>
      </c>
    </row>
    <row r="73">
      <c r="A73" s="71" t="s">
        <v>165</v>
      </c>
      <c r="B73" s="71" t="s">
        <v>166</v>
      </c>
      <c r="C73" s="71" t="str">
        <f>'Haver Pivoted'!A72</f>
        <v>lasgova</v>
      </c>
      <c r="D73" t="n">
        <v>5325.3333333333303</v>
      </c>
      <c r="E73" s="71" t="n">
        <f>'Haver Pivoted'!HH72</f>
        <v>5325.3333333333303</v>
      </c>
      <c r="F73" s="71" t="n">
        <f t="shared" si="2"/>
        <v>0</v>
      </c>
      <c r="G73" s="78" t="n">
        <f t="shared" si="3"/>
        <v>0</v>
      </c>
    </row>
    <row r="74">
      <c r="A74" s="71" t="s">
        <v>165</v>
      </c>
      <c r="B74" s="71" t="s">
        <v>167</v>
      </c>
      <c r="C74" s="71" t="str">
        <f>'Haver Pivoted'!A73</f>
        <v>lalgova</v>
      </c>
      <c r="D74" t="n">
        <v>14587</v>
      </c>
      <c r="E74" s="71" t="n">
        <f>'Haver Pivoted'!HH73</f>
        <v>14587</v>
      </c>
      <c r="F74" s="71" t="n">
        <f t="shared" si="2"/>
        <v>0</v>
      </c>
      <c r="G74" s="78" t="n">
        <f t="shared" si="3"/>
        <v>0</v>
      </c>
    </row>
    <row r="75">
      <c r="A75" s="71" t="s">
        <v>165</v>
      </c>
      <c r="B75" s="71" t="s">
        <v>168</v>
      </c>
      <c r="C75" s="71" t="str">
        <f>'Haver Pivoted'!A74</f>
        <v>cpgs</v>
      </c>
      <c r="D75" t="n">
        <v>410267.66666666698</v>
      </c>
      <c r="E75" s="71" t="n">
        <f>'Haver Pivoted'!HH74</f>
        <v>422729.66666666698</v>
      </c>
      <c r="F75" s="71" t="n">
        <f t="shared" si="2"/>
        <v>12462</v>
      </c>
      <c r="G75" s="78" t="n">
        <f t="shared" si="3"/>
        <v>3.0375291577937308E-2</v>
      </c>
    </row>
    <row r="76">
      <c r="B76" s="71" t="s">
        <v>169</v>
      </c>
      <c r="C76" s="71" t="str">
        <f>'Haver Pivoted'!A75</f>
        <v>jgdp_growth</v>
      </c>
      <c r="D76" t="n">
        <v>8.2355549351746903E-3</v>
      </c>
      <c r="E76" s="71" t="n">
        <f>'Haver Pivoted'!HH75</f>
        <v>8.0125442290799303E-3</v>
      </c>
      <c r="F76" s="66" t="n">
        <f t="shared" si="2"/>
        <v>-2.2301070609475997E-4</v>
      </c>
      <c r="G76" s="78" t="n">
        <f t="shared" si="3"/>
        <v>-2.7079013843045844E-2</v>
      </c>
    </row>
    <row r="77">
      <c r="B77" s="71" t="s">
        <v>170</v>
      </c>
      <c r="C77" s="71" t="str">
        <f>'Haver Pivoted'!A76</f>
        <v>jc_growth</v>
      </c>
      <c r="D77" t="n">
        <v>6.4143147512578701E-3</v>
      </c>
      <c r="E77" s="71" t="n">
        <f>'Haver Pivoted'!HH76</f>
        <v>6.6648915811020597E-3</v>
      </c>
      <c r="F77" s="66" t="n">
        <f t="shared" si="2"/>
        <v>2.5057682984418964E-4</v>
      </c>
      <c r="G77" s="78" t="n">
        <f t="shared" si="3"/>
        <v>3.9065253197163523E-2</v>
      </c>
    </row>
    <row r="78">
      <c r="B78" s="71" t="s">
        <v>171</v>
      </c>
      <c r="C78" s="71" t="str">
        <f>'Haver Pivoted'!A77</f>
        <v>jgf_growth</v>
      </c>
      <c r="D78" t="n">
        <v>9.7870229456919998E-3</v>
      </c>
      <c r="E78" s="71" t="n">
        <f>'Haver Pivoted'!HH77</f>
        <v>9.3952438667612697E-3</v>
      </c>
      <c r="F78" s="66" t="n">
        <f t="shared" si="2"/>
        <v>-3.9177907893073009E-4</v>
      </c>
      <c r="G78" s="78" t="n">
        <f t="shared" si="3"/>
        <v>-4.0030464943701938E-2</v>
      </c>
    </row>
    <row r="79">
      <c r="B79" s="71" t="s">
        <v>172</v>
      </c>
      <c r="C79" s="71" t="str">
        <f>'Haver Pivoted'!A78</f>
        <v>jgs_growth</v>
      </c>
      <c r="D79" t="n">
        <v>1.4053530453285799E-2</v>
      </c>
      <c r="E79" s="71" t="n">
        <f>'Haver Pivoted'!HH78</f>
        <v>9.9439102564102804E-3</v>
      </c>
      <c r="F79" s="66" t="n">
        <f>E79/D79-1</f>
        <v>-0.29242617792987846</v>
      </c>
      <c r="G79" s="78" t="n">
        <f t="shared" si="3"/>
        <v>-20.808022503804906</v>
      </c>
    </row>
    <row r="80">
      <c r="B80" s="71" t="s">
        <v>173</v>
      </c>
      <c r="C80" s="71" t="str">
        <f>'Haver Pivoted'!A79</f>
        <v>jgse_growth</v>
      </c>
      <c r="D80" t="n">
        <v>1.6627230287139499E-2</v>
      </c>
      <c r="E80" s="71" t="n">
        <f>'Haver Pivoted'!HH79</f>
        <v>1.1822268382531999E-2</v>
      </c>
      <c r="F80" s="66" t="n">
        <f t="shared" si="2"/>
        <v>-4.8049619046075E-3</v>
      </c>
      <c r="G80" s="78" t="n">
        <f t="shared" si="3"/>
        <v>-0.28898149731672068</v>
      </c>
    </row>
    <row r="81">
      <c r="B81" s="71" t="s">
        <v>174</v>
      </c>
      <c r="C81" s="71" t="str">
        <f>'Haver Pivoted'!A80</f>
        <v>jgsi_growth</v>
      </c>
      <c r="D81" t="n">
        <v>2.8033363542803199E-3</v>
      </c>
      <c r="E81" s="71" t="n">
        <f>'Haver Pivoted'!HH80</f>
        <v>1.4644383048749701E-3</v>
      </c>
      <c r="F81" s="66" t="n">
        <f t="shared" si="2"/>
        <v>-1.3388980494053499E-3</v>
      </c>
      <c r="G81" s="78" t="n">
        <f t="shared" si="3"/>
        <v>-0.47760877761280107</v>
      </c>
    </row>
  </sheetData>
  <conditionalFormatting sqref="F3:F81">
    <cfRule type="cellIs" dxfId="71" priority="1" operator="lessThan">
      <formula>0</formula>
    </cfRule>
    <cfRule type="cellIs" dxfId="70" priority="2" operator="greaterThan">
      <formula>0</formula>
    </cfRule>
  </conditionalFormatting>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selection activeCell="D4" sqref="D4"/>
    </sheetView>
  </sheetViews>
  <sheetFormatPr defaultRowHeight="15.0" baseColWidth="10"/>
  <cols>
    <col min="1" max="1" width="23.81640625" hidden="0" customWidth="1"/>
    <col min="2" max="2" width="79.453125" hidden="0" customWidth="1"/>
    <col min="3" max="3" width="33.453125" hidden="0" customWidth="1"/>
  </cols>
  <sheetData>
    <row r="1" ht="47.9" customHeight="1">
      <c r="A1" s="94" t="s">
        <v>33</v>
      </c>
      <c r="B1" s="95" t="s">
        <v>34</v>
      </c>
      <c r="C1" s="95" t="s">
        <v>35</v>
      </c>
      <c r="D1" s="96" t="s">
        <v>36</v>
      </c>
    </row>
    <row r="2" ht="116.15" customHeight="1">
      <c r="A2" s="91" t="s">
        <v>875</v>
      </c>
      <c r="B2" s="92" t="s">
        <v>903</v>
      </c>
      <c r="C2" s="92" t="s">
        <v>904</v>
      </c>
      <c r="D2" s="88" t="s">
        <v>918</v>
      </c>
    </row>
    <row r="3" ht="63.75" customHeight="1">
      <c r="A3" s="39" t="s">
        <v>79</v>
      </c>
      <c r="B3" s="87" t="s">
        <v>40</v>
      </c>
      <c r="C3" s="87" t="s">
        <v>41</v>
      </c>
      <c r="D3" s="89" t="s">
        <v>921</v>
      </c>
    </row>
    <row r="4" ht="137.25" customHeight="1">
      <c r="A4" s="97" t="s">
        <v>80</v>
      </c>
      <c r="B4" s="87" t="s">
        <v>902</v>
      </c>
      <c r="C4" s="34" t="s">
        <v>877</v>
      </c>
      <c r="D4" s="89"/>
    </row>
    <row r="5" ht="29.25" customHeight="1">
      <c r="A5" s="97" t="s">
        <v>81</v>
      </c>
      <c r="B5" s="98" t="s">
        <v>82</v>
      </c>
      <c r="C5" s="85" t="s">
        <v>83</v>
      </c>
      <c r="D5" s="89"/>
    </row>
    <row r="6" ht="43.4" customHeight="1">
      <c r="A6" s="41" t="s">
        <v>84</v>
      </c>
      <c r="B6" s="93" t="s">
        <v>879</v>
      </c>
      <c r="C6" s="86" t="s">
        <v>878</v>
      </c>
      <c r="D6" s="90"/>
    </row>
    <row r="8">
      <c r="B8" s="49"/>
    </row>
    <row r="9">
      <c r="B9" s="49"/>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pane xSplit="1" ySplit="1" topLeftCell="GS2" activePane="bottomRight" state="frozen"/>
      <selection pane="topRight" activeCell="B1" sqref="B1"/>
      <selection pane="bottomLeft" activeCell="A2" sqref="A2"/>
      <selection pane="bottomRight" activeCell="GT21" sqref="GT21"/>
    </sheetView>
  </sheetViews>
  <sheetFormatPr defaultRowHeight="15.0" baseColWidth="10"/>
  <cols>
    <col min="1" max="1" width="11.71" hidden="0" customWidth="1"/>
    <col min="2" max="2" width="11.71" hidden="0" customWidth="1"/>
    <col min="3" max="3" width="11.71" hidden="0" customWidth="1"/>
    <col min="4" max="4" width="11.71" hidden="0" customWidth="1"/>
    <col min="5" max="5" width="11.71" hidden="0" customWidth="1"/>
    <col min="6" max="6" width="11.71" hidden="0" customWidth="1"/>
    <col min="7" max="7" width="11.71" hidden="0" customWidth="1"/>
    <col min="8" max="8" width="11.71" hidden="0" customWidth="1"/>
    <col min="9" max="9" width="11.71" hidden="0" customWidth="1"/>
    <col min="10" max="10" width="11.71" hidden="0" customWidth="1"/>
    <col min="11" max="11" width="11.71" hidden="0" customWidth="1"/>
    <col min="12" max="12" width="11.71" hidden="0" customWidth="1"/>
    <col min="13" max="13" width="11.71" hidden="0" customWidth="1"/>
    <col min="14" max="14" width="11.71" hidden="0" customWidth="1"/>
    <col min="15" max="15" width="11.71" hidden="0" customWidth="1"/>
    <col min="16" max="16" width="11.71" hidden="0" customWidth="1"/>
    <col min="17" max="17" width="11.71" hidden="0" customWidth="1"/>
    <col min="18" max="18" width="11.71" hidden="0" customWidth="1"/>
    <col min="19" max="19" width="11.71" hidden="0" customWidth="1"/>
    <col min="20" max="20" width="11.71" hidden="0" customWidth="1"/>
    <col min="21" max="21" width="11.71" hidden="0" customWidth="1"/>
    <col min="22" max="22" width="11.71" hidden="0" customWidth="1"/>
    <col min="23" max="23" width="11.71" hidden="0" customWidth="1"/>
    <col min="24" max="24" width="11.71" hidden="0" customWidth="1"/>
    <col min="25" max="25" width="11.71" hidden="0" customWidth="1"/>
    <col min="26" max="26" width="11.71" hidden="0" customWidth="1"/>
    <col min="27" max="27" width="11.71" hidden="0" customWidth="1"/>
    <col min="28" max="28" width="11.71" hidden="0" customWidth="1"/>
    <col min="29" max="29" width="11.71" hidden="0" customWidth="1"/>
    <col min="30" max="30" width="11.71" hidden="0" customWidth="1"/>
    <col min="31" max="31" width="11.71" hidden="0" customWidth="1"/>
    <col min="32" max="32" width="11.71" hidden="0" customWidth="1"/>
    <col min="33" max="33" width="11.71" hidden="0" customWidth="1"/>
    <col min="34" max="34" width="11.71" hidden="0" customWidth="1"/>
    <col min="35" max="35" width="11.71" hidden="0" customWidth="1"/>
    <col min="36" max="36" width="11.71" hidden="0" customWidth="1"/>
    <col min="37" max="37" width="11.71" hidden="0" customWidth="1"/>
    <col min="38" max="38" width="11.71" hidden="0" customWidth="1"/>
    <col min="39" max="39" width="11.71" hidden="0" customWidth="1"/>
    <col min="40" max="40" width="11.71" hidden="0" customWidth="1"/>
    <col min="41" max="41" width="11.71" hidden="0" customWidth="1"/>
    <col min="42" max="42" width="11.71" hidden="0" customWidth="1"/>
    <col min="43" max="43" width="11.71" hidden="0" customWidth="1"/>
    <col min="44" max="44" width="11.71" hidden="0" customWidth="1"/>
    <col min="45" max="45" width="11.71" hidden="0" customWidth="1"/>
    <col min="46" max="46" width="11.71" hidden="0" customWidth="1"/>
    <col min="47" max="47" width="11.71" hidden="0" customWidth="1"/>
    <col min="48" max="48" width="11.71" hidden="0" customWidth="1"/>
    <col min="49" max="49" width="11.71" hidden="0" customWidth="1"/>
    <col min="50" max="50" width="11.71" hidden="0" customWidth="1"/>
    <col min="51" max="51" width="11.71" hidden="0" customWidth="1"/>
    <col min="52" max="52" width="11.71" hidden="0" customWidth="1"/>
    <col min="53" max="53" width="11.71" hidden="0" customWidth="1"/>
    <col min="54" max="54" width="11.71" hidden="0" customWidth="1"/>
    <col min="55" max="55" width="11.71" hidden="0" customWidth="1"/>
    <col min="56" max="56" width="11.71" hidden="0" customWidth="1"/>
    <col min="57" max="57" width="11.71" hidden="0" customWidth="1"/>
    <col min="58" max="58" width="11.71" hidden="0" customWidth="1"/>
    <col min="59" max="59" width="11.71" hidden="0" customWidth="1"/>
    <col min="60" max="60" width="11.71" hidden="0" customWidth="1"/>
    <col min="61" max="61" width="11.71" hidden="0" customWidth="1"/>
    <col min="62" max="62" width="11.71" hidden="0" customWidth="1"/>
    <col min="63" max="63" width="11.71" hidden="0" customWidth="1"/>
    <col min="64" max="64" width="11.71" hidden="0" customWidth="1"/>
    <col min="65" max="65" width="11.71" hidden="0" customWidth="1"/>
    <col min="66" max="66" width="11.71" hidden="0" customWidth="1"/>
    <col min="67" max="67" width="11.71" hidden="0" customWidth="1"/>
    <col min="68" max="68" width="11.71" hidden="0" customWidth="1"/>
    <col min="69" max="69" width="11.71" hidden="0" customWidth="1"/>
    <col min="70" max="70" width="11.71" hidden="0" customWidth="1"/>
    <col min="71" max="71" width="11.71" hidden="0" customWidth="1"/>
    <col min="72" max="72" width="11.71" hidden="0" customWidth="1"/>
    <col min="73" max="73" width="11.71" hidden="0" customWidth="1"/>
    <col min="74" max="74" width="11.71" hidden="0" customWidth="1"/>
    <col min="75" max="75" width="11.71" hidden="0" customWidth="1"/>
    <col min="76" max="76" width="11.71" hidden="0" customWidth="1"/>
    <col min="77" max="77" width="11.71" hidden="0" customWidth="1"/>
    <col min="78" max="78" width="11.71" hidden="0" customWidth="1"/>
    <col min="79" max="79" width="11.71" hidden="0" customWidth="1"/>
    <col min="80" max="80" width="11.71" hidden="0" customWidth="1"/>
    <col min="81" max="81" width="11.71" hidden="0" customWidth="1"/>
    <col min="82" max="82" width="11.71" hidden="0" customWidth="1"/>
    <col min="83" max="83" width="11.71" hidden="0" customWidth="1"/>
    <col min="84" max="84" width="11.71" hidden="0" customWidth="1"/>
    <col min="85" max="85" width="11.71" hidden="0" customWidth="1"/>
    <col min="86" max="86" width="11.71" hidden="0" customWidth="1"/>
    <col min="87" max="87" width="11.71" hidden="0" customWidth="1"/>
    <col min="88" max="88" width="11.71" hidden="0" customWidth="1"/>
    <col min="89" max="89" width="11.71" hidden="0" customWidth="1"/>
    <col min="90" max="90" width="11.71" hidden="0" customWidth="1"/>
    <col min="91" max="91" width="11.71" hidden="0" customWidth="1"/>
    <col min="92" max="92" width="11.71" hidden="0" customWidth="1"/>
    <col min="93" max="93" width="11.71" hidden="0" customWidth="1"/>
    <col min="94" max="94" width="11.71" hidden="0" customWidth="1"/>
    <col min="95" max="95" width="11.71" hidden="0" customWidth="1"/>
    <col min="96" max="96" width="11.71" hidden="0" customWidth="1"/>
    <col min="97" max="97" width="11.71" hidden="0" customWidth="1"/>
    <col min="98" max="98" width="11.71" hidden="0" customWidth="1"/>
    <col min="99" max="99" width="11.71" hidden="0" customWidth="1"/>
    <col min="100" max="100" width="11.71" hidden="0" customWidth="1"/>
    <col min="101" max="101" width="11.71" hidden="0" customWidth="1"/>
    <col min="102" max="102" width="11.71" hidden="0" customWidth="1"/>
    <col min="103" max="103" width="11.71" hidden="0" customWidth="1"/>
    <col min="104" max="104" width="11.71" hidden="0" customWidth="1"/>
    <col min="105" max="105" width="11.71" hidden="0" customWidth="1"/>
    <col min="106" max="106" width="11.71" hidden="0" customWidth="1"/>
    <col min="107" max="107" width="11.71" hidden="0" customWidth="1"/>
    <col min="108" max="108" width="11.71" hidden="0" customWidth="1"/>
    <col min="109" max="109" width="11.71" hidden="0" customWidth="1"/>
    <col min="110" max="110" width="11.71" hidden="0" customWidth="1"/>
    <col min="111" max="111" width="11.71" hidden="0" customWidth="1"/>
    <col min="112" max="112" width="11.71" hidden="0" customWidth="1"/>
    <col min="113" max="113" width="11.71" hidden="0" customWidth="1"/>
    <col min="114" max="114" width="11.71" hidden="0" customWidth="1"/>
    <col min="115" max="115" width="11.71" hidden="0" customWidth="1"/>
    <col min="116" max="116" width="11.71" hidden="0" customWidth="1"/>
    <col min="117" max="117" width="11.71" hidden="0" customWidth="1"/>
    <col min="118" max="118" width="11.71" hidden="0" customWidth="1"/>
    <col min="119" max="119" width="11.71" hidden="0" customWidth="1"/>
    <col min="120" max="120" width="11.71" hidden="0" customWidth="1"/>
    <col min="121" max="121" width="11.71" hidden="0" customWidth="1"/>
    <col min="122" max="122" width="11.71" hidden="0" customWidth="1"/>
    <col min="123" max="123" width="11.71" hidden="0" customWidth="1"/>
    <col min="124" max="124" width="11.71" hidden="0" customWidth="1"/>
    <col min="125" max="125" width="11.71" hidden="0" customWidth="1"/>
    <col min="126" max="126" width="11.71" hidden="0" customWidth="1"/>
    <col min="127" max="127" width="11.71" hidden="0" customWidth="1"/>
    <col min="128" max="128" width="11.71" hidden="0" customWidth="1"/>
    <col min="129" max="129" width="11.71" hidden="0" customWidth="1"/>
    <col min="130" max="130" width="11.71" hidden="0" customWidth="1"/>
    <col min="131" max="131" width="11.71" hidden="0" customWidth="1"/>
    <col min="132" max="132" width="11.71" hidden="0" customWidth="1"/>
    <col min="133" max="133" width="11.71" hidden="0" customWidth="1"/>
    <col min="134" max="134" width="11.71" hidden="0" customWidth="1"/>
    <col min="135" max="135" width="11.71" hidden="0" customWidth="1"/>
    <col min="136" max="136" width="11.71" hidden="0" customWidth="1"/>
    <col min="137" max="137" width="11.71" hidden="0" customWidth="1"/>
    <col min="138" max="138" width="11.71" hidden="0" customWidth="1"/>
    <col min="139" max="139" width="11.71" hidden="0" customWidth="1"/>
    <col min="140" max="140" width="11.71" hidden="0" customWidth="1"/>
    <col min="141" max="141" width="11.71" hidden="0" customWidth="1"/>
    <col min="142" max="142" width="11.71" hidden="0" customWidth="1"/>
    <col min="143" max="143" width="11.71" hidden="0" customWidth="1"/>
    <col min="144" max="144" width="11.71" hidden="0" customWidth="1"/>
    <col min="145" max="145" width="11.71" hidden="0" customWidth="1"/>
    <col min="146" max="146" width="11.71" hidden="0" customWidth="1"/>
    <col min="147" max="147" width="11.71" hidden="0" customWidth="1"/>
    <col min="148" max="148" width="11.71" hidden="0" customWidth="1"/>
    <col min="149" max="149" width="11.71" hidden="0" customWidth="1"/>
    <col min="150" max="150" width="11.71" hidden="0" customWidth="1"/>
    <col min="151" max="151" width="11.71" hidden="0" customWidth="1"/>
    <col min="152" max="152" width="11.71" hidden="0" customWidth="1"/>
    <col min="153" max="153" width="11.71" hidden="0" customWidth="1"/>
    <col min="154" max="154" width="11.71" hidden="0" customWidth="1"/>
    <col min="155" max="155" width="11.71" hidden="0" customWidth="1"/>
    <col min="156" max="156" width="11.71" hidden="0" customWidth="1"/>
    <col min="157" max="157" width="11.71" hidden="0" customWidth="1"/>
    <col min="158" max="158" width="11.71" hidden="0" customWidth="1"/>
    <col min="159" max="159" width="11.71" hidden="0" customWidth="1"/>
    <col min="160" max="160" width="11.71" hidden="0" customWidth="1"/>
    <col min="161" max="161" width="11.71" hidden="0" customWidth="1"/>
    <col min="162" max="162" width="11.71" hidden="0" customWidth="1"/>
    <col min="163" max="163" width="11.71" hidden="0" customWidth="1"/>
    <col min="164" max="164" width="11.71" hidden="0" customWidth="1"/>
    <col min="165" max="165" width="11.71" hidden="0" customWidth="1"/>
    <col min="166" max="166" width="11.71" hidden="0" customWidth="1"/>
    <col min="167" max="167" width="11.71" hidden="0" customWidth="1"/>
    <col min="168" max="168" width="11.71" hidden="0" customWidth="1"/>
    <col min="169" max="169" width="11.71" hidden="0" customWidth="1"/>
    <col min="170" max="170" width="11.71" hidden="0" customWidth="1"/>
    <col min="171" max="171" width="11.71" hidden="0" customWidth="1"/>
    <col min="172" max="172" width="11.71" hidden="0" customWidth="1"/>
    <col min="173" max="173" width="11.71" hidden="0" customWidth="1"/>
    <col min="174" max="174" width="11.71" hidden="0" customWidth="1"/>
    <col min="175" max="175" width="11.71" hidden="0" customWidth="1"/>
    <col min="176" max="176" width="11.71" hidden="0" customWidth="1"/>
    <col min="177" max="177" width="11.71" hidden="0" customWidth="1"/>
    <col min="178" max="178" width="11.71" hidden="0" customWidth="1"/>
    <col min="179" max="179" width="11.71" hidden="0" customWidth="1"/>
    <col min="180" max="180" width="11.71" hidden="0" customWidth="1"/>
    <col min="181" max="181" width="11.71" hidden="0" customWidth="1"/>
    <col min="182" max="182" width="11.71" hidden="0" customWidth="1"/>
    <col min="183" max="183" width="11.71" hidden="0" customWidth="1"/>
    <col min="184" max="184" width="11.71" hidden="0" customWidth="1"/>
    <col min="185" max="185" width="11.71" hidden="0" customWidth="1"/>
    <col min="186" max="186" width="11.71" hidden="0" customWidth="1"/>
    <col min="187" max="187" width="11.71" hidden="0" customWidth="1"/>
    <col min="188" max="188" width="11.71" hidden="0" customWidth="1"/>
    <col min="189" max="189" width="11.71" hidden="0" customWidth="1"/>
    <col min="190" max="190" width="11.71" hidden="0" customWidth="1"/>
    <col min="191" max="191" width="11.71" hidden="0" customWidth="1"/>
    <col min="192" max="192" width="11.71" hidden="0" customWidth="1"/>
    <col min="193" max="193" width="11.71" hidden="0" customWidth="1"/>
    <col min="194" max="194" width="11.71" hidden="0" customWidth="1"/>
    <col min="195" max="195" width="11.71" hidden="0" customWidth="1"/>
    <col min="196" max="196" width="11.71" hidden="0" customWidth="1"/>
    <col min="197" max="197" width="11.71" hidden="0" customWidth="1"/>
    <col min="198" max="198" width="11.71" hidden="0" customWidth="1"/>
    <col min="199" max="199" width="11.71" hidden="0" customWidth="1"/>
    <col min="200" max="200" width="11.71" hidden="0" customWidth="1"/>
    <col min="201" max="201" width="11.71" hidden="0" customWidth="1"/>
    <col min="202" max="202" width="11.71" hidden="0" customWidth="1"/>
    <col min="203" max="203" width="11.71" hidden="0" customWidth="1"/>
    <col min="204" max="204" width="11.71" hidden="0" customWidth="1"/>
    <col min="205" max="205" width="11.71" hidden="0" customWidth="1"/>
    <col min="206" max="206" width="11.71" hidden="0" customWidth="1"/>
    <col min="207" max="207" width="11.71" hidden="0" customWidth="1"/>
    <col min="208" max="208" width="11.71" hidden="0" customWidth="1"/>
    <col min="209" max="209" width="11.71" hidden="0" customWidth="1"/>
    <col min="210" max="210" width="11.71" hidden="0" customWidth="1"/>
    <col min="211" max="211" width="11.71" hidden="0" customWidth="1"/>
    <col min="212" max="212" width="11.71" hidden="0" customWidth="1"/>
    <col min="213" max="213" width="11.71" hidden="0" customWidth="1"/>
    <col min="214" max="214" width="11.71" hidden="0" customWidth="1"/>
    <col min="215" max="215" width="11.71" hidden="0" customWidth="1"/>
    <col min="216" max="216" width="11.71" hidden="0" customWidth="1"/>
    <col min="217" max="217" width="11.71" hidden="0" customWidth="1"/>
    <col min="218" max="218" width="11.71" hidden="0" customWidth="1"/>
    <col min="219" max="219" width="11.71" hidden="0" customWidth="1"/>
    <col min="220" max="220" width="11.71" hidden="0" customWidth="1"/>
  </cols>
  <sheetData>
    <row r="1">
      <c r="A1" s="105" t="s">
        <v>2290</v>
      </c>
      <c r="B1" s="105" t="s">
        <v>2291</v>
      </c>
      <c r="C1" s="105" t="s">
        <v>2292</v>
      </c>
      <c r="D1" s="105" t="s">
        <v>2293</v>
      </c>
      <c r="E1" s="105" t="s">
        <v>2294</v>
      </c>
      <c r="F1" s="105" t="s">
        <v>2295</v>
      </c>
      <c r="G1" s="105" t="s">
        <v>2296</v>
      </c>
      <c r="H1" s="105" t="s">
        <v>2297</v>
      </c>
      <c r="I1" s="105" t="s">
        <v>2298</v>
      </c>
      <c r="J1" s="105" t="s">
        <v>2299</v>
      </c>
      <c r="K1" s="105" t="s">
        <v>2300</v>
      </c>
      <c r="L1" s="105" t="s">
        <v>2301</v>
      </c>
      <c r="M1" s="105" t="s">
        <v>2302</v>
      </c>
      <c r="N1" s="105" t="s">
        <v>2303</v>
      </c>
      <c r="O1" s="105" t="s">
        <v>2304</v>
      </c>
      <c r="P1" s="105" t="s">
        <v>2305</v>
      </c>
      <c r="Q1" s="105" t="s">
        <v>2306</v>
      </c>
      <c r="R1" s="105" t="s">
        <v>2307</v>
      </c>
      <c r="S1" s="105" t="s">
        <v>2308</v>
      </c>
      <c r="T1" s="105" t="s">
        <v>2309</v>
      </c>
      <c r="U1" s="105" t="s">
        <v>2310</v>
      </c>
      <c r="V1" s="105" t="s">
        <v>2311</v>
      </c>
      <c r="W1" s="105" t="s">
        <v>2312</v>
      </c>
      <c r="X1" s="105" t="s">
        <v>2313</v>
      </c>
      <c r="Y1" s="105" t="s">
        <v>2314</v>
      </c>
      <c r="Z1" s="105" t="s">
        <v>2315</v>
      </c>
      <c r="AA1" s="105" t="s">
        <v>2316</v>
      </c>
      <c r="AB1" s="105" t="s">
        <v>2317</v>
      </c>
      <c r="AC1" s="105" t="s">
        <v>2318</v>
      </c>
      <c r="AD1" s="105" t="s">
        <v>2319</v>
      </c>
      <c r="AE1" s="105" t="s">
        <v>2320</v>
      </c>
      <c r="AF1" s="105" t="s">
        <v>2321</v>
      </c>
      <c r="AG1" s="105" t="s">
        <v>2322</v>
      </c>
      <c r="AH1" s="105" t="s">
        <v>2323</v>
      </c>
      <c r="AI1" s="105" t="s">
        <v>2324</v>
      </c>
      <c r="AJ1" s="105" t="s">
        <v>2325</v>
      </c>
      <c r="AK1" s="105" t="s">
        <v>2326</v>
      </c>
      <c r="AL1" s="105" t="s">
        <v>2327</v>
      </c>
      <c r="AM1" s="105" t="s">
        <v>2328</v>
      </c>
      <c r="AN1" s="105" t="s">
        <v>2329</v>
      </c>
      <c r="AO1" s="105" t="s">
        <v>2330</v>
      </c>
      <c r="AP1" s="105" t="s">
        <v>2331</v>
      </c>
      <c r="AQ1" s="105" t="s">
        <v>2332</v>
      </c>
      <c r="AR1" s="105" t="s">
        <v>2333</v>
      </c>
      <c r="AS1" s="105" t="s">
        <v>2334</v>
      </c>
      <c r="AT1" s="105" t="s">
        <v>2335</v>
      </c>
      <c r="AU1" s="105" t="s">
        <v>2336</v>
      </c>
      <c r="AV1" s="105" t="s">
        <v>2337</v>
      </c>
      <c r="AW1" s="105" t="s">
        <v>2338</v>
      </c>
      <c r="AX1" s="105" t="s">
        <v>2339</v>
      </c>
      <c r="AY1" s="105" t="s">
        <v>2340</v>
      </c>
      <c r="AZ1" s="105" t="s">
        <v>2341</v>
      </c>
      <c r="BA1" s="105" t="s">
        <v>2342</v>
      </c>
      <c r="BB1" s="105" t="s">
        <v>2343</v>
      </c>
      <c r="BC1" s="105" t="s">
        <v>2344</v>
      </c>
      <c r="BD1" s="105" t="s">
        <v>2345</v>
      </c>
      <c r="BE1" s="105" t="s">
        <v>2346</v>
      </c>
      <c r="BF1" s="105" t="s">
        <v>2347</v>
      </c>
      <c r="BG1" s="105" t="s">
        <v>2348</v>
      </c>
      <c r="BH1" s="105" t="s">
        <v>2349</v>
      </c>
      <c r="BI1" s="105" t="s">
        <v>2350</v>
      </c>
      <c r="BJ1" s="105" t="s">
        <v>2351</v>
      </c>
      <c r="BK1" s="105" t="s">
        <v>2352</v>
      </c>
      <c r="BL1" s="105" t="s">
        <v>2353</v>
      </c>
      <c r="BM1" s="105" t="s">
        <v>2354</v>
      </c>
      <c r="BN1" s="105" t="s">
        <v>2355</v>
      </c>
      <c r="BO1" s="105" t="s">
        <v>2356</v>
      </c>
      <c r="BP1" s="105" t="s">
        <v>2357</v>
      </c>
      <c r="BQ1" s="105" t="s">
        <v>2358</v>
      </c>
      <c r="BR1" s="105" t="s">
        <v>2359</v>
      </c>
      <c r="BS1" s="105" t="s">
        <v>2360</v>
      </c>
      <c r="BT1" s="105" t="s">
        <v>2361</v>
      </c>
      <c r="BU1" s="105" t="s">
        <v>2362</v>
      </c>
      <c r="BV1" s="105" t="s">
        <v>2363</v>
      </c>
      <c r="BW1" s="105" t="s">
        <v>2364</v>
      </c>
      <c r="BX1" s="105" t="s">
        <v>2365</v>
      </c>
      <c r="BY1" s="105" t="s">
        <v>2366</v>
      </c>
      <c r="BZ1" s="105" t="s">
        <v>2367</v>
      </c>
      <c r="CA1" s="105" t="s">
        <v>2368</v>
      </c>
      <c r="CB1" s="105" t="s">
        <v>2369</v>
      </c>
      <c r="CC1" s="105" t="s">
        <v>2370</v>
      </c>
      <c r="CD1" s="105" t="s">
        <v>2371</v>
      </c>
      <c r="CE1" s="105" t="s">
        <v>2372</v>
      </c>
      <c r="CF1" s="105" t="s">
        <v>2373</v>
      </c>
      <c r="CG1" s="105" t="s">
        <v>2374</v>
      </c>
      <c r="CH1" s="105" t="s">
        <v>2375</v>
      </c>
      <c r="CI1" s="105" t="s">
        <v>2376</v>
      </c>
      <c r="CJ1" s="105" t="s">
        <v>2377</v>
      </c>
      <c r="CK1" s="105" t="s">
        <v>2378</v>
      </c>
      <c r="CL1" s="105" t="s">
        <v>2379</v>
      </c>
      <c r="CM1" s="105" t="s">
        <v>2380</v>
      </c>
      <c r="CN1" s="105" t="s">
        <v>2381</v>
      </c>
      <c r="CO1" s="105" t="s">
        <v>2382</v>
      </c>
      <c r="CP1" s="105" t="s">
        <v>2383</v>
      </c>
      <c r="CQ1" s="105" t="s">
        <v>2384</v>
      </c>
      <c r="CR1" s="105" t="s">
        <v>2385</v>
      </c>
      <c r="CS1" s="105" t="s">
        <v>2386</v>
      </c>
      <c r="CT1" s="105" t="s">
        <v>2387</v>
      </c>
      <c r="CU1" s="105" t="s">
        <v>2388</v>
      </c>
      <c r="CV1" s="105" t="s">
        <v>2389</v>
      </c>
      <c r="CW1" s="105" t="s">
        <v>2390</v>
      </c>
      <c r="CX1" s="105" t="s">
        <v>2391</v>
      </c>
      <c r="CY1" s="105" t="s">
        <v>2392</v>
      </c>
      <c r="CZ1" s="105" t="s">
        <v>2393</v>
      </c>
      <c r="DA1" s="105" t="s">
        <v>2394</v>
      </c>
      <c r="DB1" s="105" t="s">
        <v>2395</v>
      </c>
      <c r="DC1" s="105" t="s">
        <v>2396</v>
      </c>
      <c r="DD1" s="105" t="s">
        <v>2397</v>
      </c>
      <c r="DE1" s="105" t="s">
        <v>2398</v>
      </c>
      <c r="DF1" s="105" t="s">
        <v>2399</v>
      </c>
      <c r="DG1" s="105" t="s">
        <v>2400</v>
      </c>
      <c r="DH1" s="105" t="s">
        <v>2401</v>
      </c>
      <c r="DI1" s="105" t="s">
        <v>2402</v>
      </c>
      <c r="DJ1" s="105" t="s">
        <v>2403</v>
      </c>
      <c r="DK1" s="105" t="s">
        <v>2404</v>
      </c>
      <c r="DL1" s="105" t="s">
        <v>2405</v>
      </c>
      <c r="DM1" s="105" t="s">
        <v>2406</v>
      </c>
      <c r="DN1" s="105" t="s">
        <v>2407</v>
      </c>
      <c r="DO1" s="105" t="s">
        <v>2408</v>
      </c>
      <c r="DP1" s="105" t="s">
        <v>2409</v>
      </c>
      <c r="DQ1" s="105" t="s">
        <v>2410</v>
      </c>
      <c r="DR1" s="105" t="s">
        <v>2411</v>
      </c>
      <c r="DS1" s="105" t="s">
        <v>2412</v>
      </c>
      <c r="DT1" s="105" t="s">
        <v>2413</v>
      </c>
      <c r="DU1" s="105" t="s">
        <v>2414</v>
      </c>
      <c r="DV1" s="105" t="s">
        <v>2415</v>
      </c>
      <c r="DW1" s="105" t="s">
        <v>2416</v>
      </c>
      <c r="DX1" s="105" t="s">
        <v>2417</v>
      </c>
      <c r="DY1" s="105" t="s">
        <v>2418</v>
      </c>
      <c r="DZ1" s="105" t="s">
        <v>2419</v>
      </c>
      <c r="EA1" s="105" t="s">
        <v>2420</v>
      </c>
      <c r="EB1" s="105" t="s">
        <v>2421</v>
      </c>
      <c r="EC1" s="105" t="s">
        <v>2422</v>
      </c>
      <c r="ED1" s="105" t="s">
        <v>2423</v>
      </c>
      <c r="EE1" s="105" t="s">
        <v>2424</v>
      </c>
      <c r="EF1" s="105" t="s">
        <v>2425</v>
      </c>
      <c r="EG1" s="105" t="s">
        <v>2426</v>
      </c>
      <c r="EH1" s="105" t="s">
        <v>2427</v>
      </c>
      <c r="EI1" s="105" t="s">
        <v>2428</v>
      </c>
      <c r="EJ1" s="105" t="s">
        <v>2429</v>
      </c>
      <c r="EK1" s="105" t="s">
        <v>2430</v>
      </c>
      <c r="EL1" s="105" t="s">
        <v>2431</v>
      </c>
      <c r="EM1" s="105" t="s">
        <v>2432</v>
      </c>
      <c r="EN1" s="105" t="s">
        <v>2433</v>
      </c>
      <c r="EO1" s="105" t="s">
        <v>2434</v>
      </c>
      <c r="EP1" s="105" t="s">
        <v>2435</v>
      </c>
      <c r="EQ1" s="105" t="s">
        <v>2436</v>
      </c>
      <c r="ER1" s="105" t="s">
        <v>2437</v>
      </c>
      <c r="ES1" s="105" t="s">
        <v>2438</v>
      </c>
      <c r="ET1" s="105" t="s">
        <v>2439</v>
      </c>
      <c r="EU1" s="105" t="s">
        <v>2440</v>
      </c>
      <c r="EV1" s="105" t="s">
        <v>2441</v>
      </c>
      <c r="EW1" s="105" t="s">
        <v>2442</v>
      </c>
      <c r="EX1" s="105" t="s">
        <v>2443</v>
      </c>
      <c r="EY1" s="105" t="s">
        <v>2444</v>
      </c>
      <c r="EZ1" s="105" t="s">
        <v>2445</v>
      </c>
      <c r="FA1" s="105" t="s">
        <v>2446</v>
      </c>
      <c r="FB1" s="105" t="s">
        <v>2447</v>
      </c>
      <c r="FC1" s="105" t="s">
        <v>2448</v>
      </c>
      <c r="FD1" s="105" t="s">
        <v>2449</v>
      </c>
      <c r="FE1" s="105" t="s">
        <v>2450</v>
      </c>
      <c r="FF1" s="105" t="s">
        <v>2451</v>
      </c>
      <c r="FG1" s="105" t="s">
        <v>2452</v>
      </c>
      <c r="FH1" s="105" t="s">
        <v>2453</v>
      </c>
      <c r="FI1" s="105" t="s">
        <v>2454</v>
      </c>
      <c r="FJ1" s="105" t="s">
        <v>2455</v>
      </c>
      <c r="FK1" s="105" t="s">
        <v>2456</v>
      </c>
      <c r="FL1" s="105" t="s">
        <v>2457</v>
      </c>
      <c r="FM1" s="105" t="s">
        <v>2458</v>
      </c>
      <c r="FN1" s="105" t="s">
        <v>2459</v>
      </c>
      <c r="FO1" s="105" t="s">
        <v>2460</v>
      </c>
      <c r="FP1" s="105" t="s">
        <v>2461</v>
      </c>
      <c r="FQ1" s="105" t="s">
        <v>2462</v>
      </c>
      <c r="FR1" s="105" t="s">
        <v>2463</v>
      </c>
      <c r="FS1" s="105" t="s">
        <v>2464</v>
      </c>
      <c r="FT1" s="105" t="s">
        <v>2465</v>
      </c>
      <c r="FU1" s="105" t="s">
        <v>2466</v>
      </c>
      <c r="FV1" s="105" t="s">
        <v>2467</v>
      </c>
      <c r="FW1" s="105" t="s">
        <v>2468</v>
      </c>
      <c r="FX1" s="105" t="s">
        <v>2469</v>
      </c>
      <c r="FY1" s="105" t="s">
        <v>2470</v>
      </c>
      <c r="FZ1" s="105" t="s">
        <v>2471</v>
      </c>
      <c r="GA1" s="105" t="s">
        <v>2472</v>
      </c>
      <c r="GB1" s="105" t="s">
        <v>2473</v>
      </c>
      <c r="GC1" s="105" t="s">
        <v>2474</v>
      </c>
      <c r="GD1" s="105" t="s">
        <v>2475</v>
      </c>
      <c r="GE1" s="105" t="s">
        <v>2476</v>
      </c>
      <c r="GF1" s="105" t="s">
        <v>2477</v>
      </c>
      <c r="GG1" s="105" t="s">
        <v>2478</v>
      </c>
      <c r="GH1" s="105" t="s">
        <v>2479</v>
      </c>
      <c r="GI1" s="105" t="s">
        <v>2480</v>
      </c>
      <c r="GJ1" s="105" t="s">
        <v>2481</v>
      </c>
      <c r="GK1" s="105" t="s">
        <v>2482</v>
      </c>
      <c r="GL1" s="105" t="s">
        <v>2483</v>
      </c>
      <c r="GM1" s="105" t="s">
        <v>2484</v>
      </c>
      <c r="GN1" s="105" t="s">
        <v>2485</v>
      </c>
      <c r="GO1" s="105" t="s">
        <v>2486</v>
      </c>
      <c r="GP1" s="105" t="s">
        <v>2487</v>
      </c>
      <c r="GQ1" s="105" t="s">
        <v>2488</v>
      </c>
      <c r="GR1" s="105" t="s">
        <v>2489</v>
      </c>
      <c r="GS1" s="105" t="s">
        <v>2490</v>
      </c>
      <c r="GT1" s="105" t="s">
        <v>2491</v>
      </c>
      <c r="GU1" s="105" t="s">
        <v>2492</v>
      </c>
      <c r="GV1" s="105" t="s">
        <v>2493</v>
      </c>
      <c r="GW1" s="105" t="s">
        <v>2494</v>
      </c>
      <c r="GX1" s="105" t="s">
        <v>2495</v>
      </c>
      <c r="GY1" s="105" t="s">
        <v>2496</v>
      </c>
      <c r="GZ1" s="105" t="s">
        <v>2497</v>
      </c>
      <c r="HA1" s="105" t="s">
        <v>2498</v>
      </c>
      <c r="HB1" s="105" t="s">
        <v>2499</v>
      </c>
      <c r="HC1" s="105" t="s">
        <v>2500</v>
      </c>
      <c r="HD1" s="105" t="s">
        <v>2501</v>
      </c>
      <c r="HE1" s="105" t="s">
        <v>2502</v>
      </c>
      <c r="HF1" s="105" t="s">
        <v>2503</v>
      </c>
      <c r="HG1" s="105" t="s">
        <v>2504</v>
      </c>
      <c r="HH1" s="105" t="s">
        <v>2505</v>
      </c>
      <c r="HI1" s="105" t="s">
        <v>2506</v>
      </c>
      <c r="HJ1" s="105" t="s">
        <v>2507</v>
      </c>
      <c r="HK1" s="1386" t="s">
        <v>2508</v>
      </c>
      <c r="HL1" s="1386" t="s">
        <v>2509</v>
      </c>
    </row>
    <row r="2">
      <c r="A2" s="85" t="s">
        <v>2510</v>
      </c>
      <c r="B2" s="85" t="n">
        <v>1051.2</v>
      </c>
      <c r="C2" s="85" t="n">
        <v>1067.4</v>
      </c>
      <c r="D2" s="85" t="n">
        <v>1086.1</v>
      </c>
      <c r="E2" s="85" t="n">
        <v>1088.6</v>
      </c>
      <c r="F2" s="85" t="n">
        <v>1135.2</v>
      </c>
      <c r="G2" s="85" t="n">
        <v>1156.3</v>
      </c>
      <c r="H2" s="85" t="n">
        <v>1177.7</v>
      </c>
      <c r="I2" s="85" t="n">
        <v>1190.3</v>
      </c>
      <c r="J2" s="85" t="n">
        <v>1230.6</v>
      </c>
      <c r="K2" s="85" t="n">
        <v>1266.4</v>
      </c>
      <c r="L2" s="85" t="n">
        <v>1290.6</v>
      </c>
      <c r="M2" s="85" t="n">
        <v>1328.9</v>
      </c>
      <c r="N2" s="85" t="n">
        <v>1377.5</v>
      </c>
      <c r="O2" s="85" t="n">
        <v>1413.9</v>
      </c>
      <c r="P2" s="85" t="n">
        <v>1433.8</v>
      </c>
      <c r="Q2" s="85" t="n">
        <v>1476.3</v>
      </c>
      <c r="R2" s="85" t="n">
        <v>1491.2</v>
      </c>
      <c r="S2" s="85" t="n">
        <v>1530.1</v>
      </c>
      <c r="T2" s="85" t="n">
        <v>1560</v>
      </c>
      <c r="U2" s="85" t="n">
        <v>1599.7</v>
      </c>
      <c r="V2" s="85" t="n">
        <v>1616.1</v>
      </c>
      <c r="W2" s="85" t="n">
        <v>1651.9</v>
      </c>
      <c r="X2" s="85" t="n">
        <v>1709.8</v>
      </c>
      <c r="Y2" s="85" t="n">
        <v>1761.8</v>
      </c>
      <c r="Z2" s="85" t="n">
        <v>1820.5</v>
      </c>
      <c r="AA2" s="85" t="n">
        <v>1852.3</v>
      </c>
      <c r="AB2" s="85" t="n">
        <v>1886.6</v>
      </c>
      <c r="AC2" s="85" t="n">
        <v>1934.3</v>
      </c>
      <c r="AD2" s="85" t="n">
        <v>1988.6</v>
      </c>
      <c r="AE2" s="85" t="n">
        <v>2055.9</v>
      </c>
      <c r="AF2" s="85" t="n">
        <v>2118.5</v>
      </c>
      <c r="AG2" s="85" t="n">
        <v>2164.3</v>
      </c>
      <c r="AH2" s="85" t="n">
        <v>2202.8</v>
      </c>
      <c r="AI2" s="85" t="n">
        <v>2331.6</v>
      </c>
      <c r="AJ2" s="85" t="n">
        <v>2395.1</v>
      </c>
      <c r="AK2" s="85" t="n">
        <v>2476.9</v>
      </c>
      <c r="AL2" s="85" t="n">
        <v>2526.6</v>
      </c>
      <c r="AM2" s="85" t="n">
        <v>2591.2</v>
      </c>
      <c r="AN2" s="85" t="n">
        <v>2667.6</v>
      </c>
      <c r="AO2" s="85" t="n">
        <v>2723.9</v>
      </c>
      <c r="AP2" s="85" t="n">
        <v>2789.8</v>
      </c>
      <c r="AQ2" s="85" t="n">
        <v>2797.4</v>
      </c>
      <c r="AR2" s="85" t="n">
        <v>2856.5</v>
      </c>
      <c r="AS2" s="85" t="n">
        <v>2985.6</v>
      </c>
      <c r="AT2" s="85" t="n">
        <v>3124.2</v>
      </c>
      <c r="AU2" s="85" t="n">
        <v>3162.5</v>
      </c>
      <c r="AV2" s="85" t="n">
        <v>3260.6</v>
      </c>
      <c r="AW2" s="85" t="n">
        <v>3280.8</v>
      </c>
      <c r="AX2" s="85" t="n">
        <v>3274.3</v>
      </c>
      <c r="AY2" s="85" t="n">
        <v>3332</v>
      </c>
      <c r="AZ2" s="85" t="n">
        <v>3366.3</v>
      </c>
      <c r="BA2" s="85" t="n">
        <v>3402.6</v>
      </c>
      <c r="BB2" s="85" t="n">
        <v>3473.4</v>
      </c>
      <c r="BC2" s="85" t="n">
        <v>3578.8</v>
      </c>
      <c r="BD2" s="85" t="n">
        <v>3689.2</v>
      </c>
      <c r="BE2" s="85" t="n">
        <v>3794.7</v>
      </c>
      <c r="BF2" s="85" t="n">
        <v>3908.1</v>
      </c>
      <c r="BG2" s="85" t="n">
        <v>4009.6</v>
      </c>
      <c r="BH2" s="85" t="n">
        <v>4084.3</v>
      </c>
      <c r="BI2" s="85" t="n">
        <v>4148.6</v>
      </c>
      <c r="BJ2" s="85" t="n">
        <v>4230.2</v>
      </c>
      <c r="BK2" s="85" t="n">
        <v>4294.9</v>
      </c>
      <c r="BL2" s="85" t="n">
        <v>4386.8</v>
      </c>
      <c r="BM2" s="85" t="n">
        <v>4444.1</v>
      </c>
      <c r="BN2" s="85" t="n">
        <v>4507.9</v>
      </c>
      <c r="BO2" s="85" t="n">
        <v>4545.3</v>
      </c>
      <c r="BP2" s="85" t="n">
        <v>4607.7</v>
      </c>
      <c r="BQ2" s="85" t="n">
        <v>4657.6</v>
      </c>
      <c r="BR2" s="85" t="n">
        <v>4722.2</v>
      </c>
      <c r="BS2" s="85" t="n">
        <v>4806.2</v>
      </c>
      <c r="BT2" s="85" t="n">
        <v>4884.6</v>
      </c>
      <c r="BU2" s="85" t="n">
        <v>5008</v>
      </c>
      <c r="BV2" s="85" t="n">
        <v>5073.4</v>
      </c>
      <c r="BW2" s="85" t="n">
        <v>5190</v>
      </c>
      <c r="BX2" s="85" t="n">
        <v>5282.8</v>
      </c>
      <c r="BY2" s="85" t="n">
        <v>5399.5</v>
      </c>
      <c r="BZ2" s="85" t="n">
        <v>5511.3</v>
      </c>
      <c r="CA2" s="85" t="n">
        <v>5612.5</v>
      </c>
      <c r="CB2" s="85" t="n">
        <v>5695.4</v>
      </c>
      <c r="CC2" s="85" t="n">
        <v>5747.2</v>
      </c>
      <c r="CD2" s="85" t="n">
        <v>5872.7</v>
      </c>
      <c r="CE2" s="85" t="n">
        <v>5960</v>
      </c>
      <c r="CF2" s="85" t="n">
        <v>6015.1</v>
      </c>
      <c r="CG2" s="85" t="n">
        <v>6004.7</v>
      </c>
      <c r="CH2" s="85" t="n">
        <v>6035.2</v>
      </c>
      <c r="CI2" s="85" t="n">
        <v>6126.9</v>
      </c>
      <c r="CJ2" s="85" t="n">
        <v>6205.9</v>
      </c>
      <c r="CK2" s="85" t="n">
        <v>6264.5</v>
      </c>
      <c r="CL2" s="85" t="n">
        <v>6363.1</v>
      </c>
      <c r="CM2" s="85" t="n">
        <v>6470.8</v>
      </c>
      <c r="CN2" s="85" t="n">
        <v>6566.6</v>
      </c>
      <c r="CO2" s="85" t="n">
        <v>6680.8</v>
      </c>
      <c r="CP2" s="85" t="n">
        <v>6729.5</v>
      </c>
      <c r="CQ2" s="85" t="n">
        <v>6808.9</v>
      </c>
      <c r="CR2" s="85" t="n">
        <v>6882.1</v>
      </c>
      <c r="CS2" s="85" t="n">
        <v>7013.7</v>
      </c>
      <c r="CT2" s="85" t="n">
        <v>7115.7</v>
      </c>
      <c r="CU2" s="85" t="n">
        <v>7246.9</v>
      </c>
      <c r="CV2" s="85" t="n">
        <v>7331.1</v>
      </c>
      <c r="CW2" s="85" t="n">
        <v>7455.3</v>
      </c>
      <c r="CX2" s="85" t="n">
        <v>7522.3</v>
      </c>
      <c r="CY2" s="85" t="n">
        <v>7581</v>
      </c>
      <c r="CZ2" s="85" t="n">
        <v>7683.1</v>
      </c>
      <c r="DA2" s="85" t="n">
        <v>7772.6</v>
      </c>
      <c r="DB2" s="85" t="n">
        <v>7868.5</v>
      </c>
      <c r="DC2" s="85" t="n">
        <v>8032.8</v>
      </c>
      <c r="DD2" s="85" t="n">
        <v>8131.4</v>
      </c>
      <c r="DE2" s="85" t="n">
        <v>8259.8</v>
      </c>
      <c r="DF2" s="85" t="n">
        <v>8362.7</v>
      </c>
      <c r="DG2" s="85" t="n">
        <v>8518.8</v>
      </c>
      <c r="DH2" s="85" t="n">
        <v>8662.8</v>
      </c>
      <c r="DI2" s="85" t="n">
        <v>8765.9</v>
      </c>
      <c r="DJ2" s="85" t="n">
        <v>8866.5</v>
      </c>
      <c r="DK2" s="85" t="n">
        <v>8969.7</v>
      </c>
      <c r="DL2" s="85" t="n">
        <v>9121.1</v>
      </c>
      <c r="DM2" s="85" t="n">
        <v>9294</v>
      </c>
      <c r="DN2" s="85" t="n">
        <v>9411.7</v>
      </c>
      <c r="DO2" s="85" t="n">
        <v>9526.2</v>
      </c>
      <c r="DP2" s="85" t="n">
        <v>9686.6</v>
      </c>
      <c r="DQ2" s="85" t="n">
        <v>9900.2</v>
      </c>
      <c r="DR2" s="85" t="n">
        <v>10002.2</v>
      </c>
      <c r="DS2" s="85" t="n">
        <v>10247.7</v>
      </c>
      <c r="DT2" s="85" t="n">
        <v>10318.2</v>
      </c>
      <c r="DU2" s="85" t="n">
        <v>10435.7</v>
      </c>
      <c r="DV2" s="85" t="n">
        <v>10470.2</v>
      </c>
      <c r="DW2" s="85" t="n">
        <v>10599</v>
      </c>
      <c r="DX2" s="85" t="n">
        <v>10598</v>
      </c>
      <c r="DY2" s="85" t="n">
        <v>10660.5</v>
      </c>
      <c r="DZ2" s="85" t="n">
        <v>10783.5</v>
      </c>
      <c r="EA2" s="85" t="n">
        <v>10887.5</v>
      </c>
      <c r="EB2" s="85" t="n">
        <v>10984</v>
      </c>
      <c r="EC2" s="85" t="n">
        <v>11061.4</v>
      </c>
      <c r="ED2" s="85" t="n">
        <v>11174.1</v>
      </c>
      <c r="EE2" s="85" t="n">
        <v>11312.8</v>
      </c>
      <c r="EF2" s="85" t="n">
        <v>11566.7</v>
      </c>
      <c r="EG2" s="85" t="n">
        <v>11772.2</v>
      </c>
      <c r="EH2" s="85" t="n">
        <v>11923.4</v>
      </c>
      <c r="EI2" s="85" t="n">
        <v>12112.8</v>
      </c>
      <c r="EJ2" s="85" t="n">
        <v>12305.3</v>
      </c>
      <c r="EK2" s="85" t="n">
        <v>12527.2</v>
      </c>
      <c r="EL2" s="85" t="n">
        <v>12767.3</v>
      </c>
      <c r="EM2" s="85" t="n">
        <v>12922.7</v>
      </c>
      <c r="EN2" s="85" t="n">
        <v>13142.6</v>
      </c>
      <c r="EO2" s="85" t="n">
        <v>13324.2</v>
      </c>
      <c r="EP2" s="85" t="n">
        <v>13599.2</v>
      </c>
      <c r="EQ2" s="85" t="n">
        <v>13753.4</v>
      </c>
      <c r="ER2" s="85" t="n">
        <v>13870.2</v>
      </c>
      <c r="ES2" s="85" t="n">
        <v>14039.6</v>
      </c>
      <c r="ET2" s="85" t="n">
        <v>14215.7</v>
      </c>
      <c r="EU2" s="85" t="n">
        <v>14402.1</v>
      </c>
      <c r="EV2" s="85" t="n">
        <v>14564.1</v>
      </c>
      <c r="EW2" s="85" t="n">
        <v>14715.1</v>
      </c>
      <c r="EX2" s="85" t="n">
        <v>14706.5</v>
      </c>
      <c r="EY2" s="85" t="n">
        <v>14865.7</v>
      </c>
      <c r="EZ2" s="85" t="n">
        <v>14899</v>
      </c>
      <c r="FA2" s="85" t="n">
        <v>14608.2</v>
      </c>
      <c r="FB2" s="85" t="n">
        <v>14430.9</v>
      </c>
      <c r="FC2" s="85" t="n">
        <v>14381.2</v>
      </c>
      <c r="FD2" s="85" t="n">
        <v>14448.9</v>
      </c>
      <c r="FE2" s="85" t="n">
        <v>14651.2</v>
      </c>
      <c r="FF2" s="85" t="n">
        <v>14764.6</v>
      </c>
      <c r="FG2" s="85" t="n">
        <v>14980.2</v>
      </c>
      <c r="FH2" s="85" t="n">
        <v>15141.6</v>
      </c>
      <c r="FI2" s="85" t="n">
        <v>15309.5</v>
      </c>
      <c r="FJ2" s="85" t="n">
        <v>15351.4</v>
      </c>
      <c r="FK2" s="85" t="n">
        <v>15557.5</v>
      </c>
      <c r="FL2" s="85" t="n">
        <v>15647.7</v>
      </c>
      <c r="FM2" s="85" t="n">
        <v>15842.3</v>
      </c>
      <c r="FN2" s="85" t="n">
        <v>16068.8</v>
      </c>
      <c r="FO2" s="85" t="n">
        <v>16207.1</v>
      </c>
      <c r="FP2" s="85" t="n">
        <v>16319.5</v>
      </c>
      <c r="FQ2" s="85" t="n">
        <v>16420.4</v>
      </c>
      <c r="FR2" s="85" t="n">
        <v>16648.2</v>
      </c>
      <c r="FS2" s="85" t="n">
        <v>16728.7</v>
      </c>
      <c r="FT2" s="85" t="n">
        <v>16953.8</v>
      </c>
      <c r="FU2" s="85" t="n">
        <v>17192</v>
      </c>
      <c r="FV2" s="85" t="n">
        <v>17197.7</v>
      </c>
      <c r="FW2" s="85" t="n">
        <v>17518.5</v>
      </c>
      <c r="FX2" s="85" t="n">
        <v>17804.2</v>
      </c>
      <c r="FY2" s="85" t="n">
        <v>17912.1</v>
      </c>
      <c r="FZ2" s="85" t="n">
        <v>18063.5</v>
      </c>
      <c r="GA2" s="85" t="n">
        <v>18279.8</v>
      </c>
      <c r="GB2" s="85" t="n">
        <v>18401.6</v>
      </c>
      <c r="GC2" s="85" t="n">
        <v>18435.1</v>
      </c>
      <c r="GD2" s="85" t="n">
        <v>18525.9</v>
      </c>
      <c r="GE2" s="85" t="n">
        <v>18711.7</v>
      </c>
      <c r="GF2" s="85" t="n">
        <v>18892.6</v>
      </c>
      <c r="GG2" s="85" t="n">
        <v>19089.4</v>
      </c>
      <c r="GH2" s="85" t="n">
        <v>19280.1</v>
      </c>
      <c r="GI2" s="85" t="n">
        <v>19438.6</v>
      </c>
      <c r="GJ2" s="85" t="n">
        <v>19692.6</v>
      </c>
      <c r="GK2" s="85" t="n">
        <v>20037.1</v>
      </c>
      <c r="GL2" s="85" t="n">
        <v>20328.6</v>
      </c>
      <c r="GM2" s="85" t="n">
        <v>20580.9</v>
      </c>
      <c r="GN2" s="85" t="n">
        <v>20798.7</v>
      </c>
      <c r="GO2" s="85" t="n">
        <v>20917.9</v>
      </c>
      <c r="GP2" s="85" t="n">
        <v>21111.6</v>
      </c>
      <c r="GQ2" s="85" t="n">
        <v>21397.9</v>
      </c>
      <c r="GR2" s="85" t="n">
        <v>21717.2</v>
      </c>
      <c r="GS2" s="85" t="n">
        <v>21933.2</v>
      </c>
      <c r="GT2" s="85" t="n">
        <v>21727.7</v>
      </c>
      <c r="GU2" s="85" t="n">
        <v>19935.4</v>
      </c>
      <c r="GV2" s="85" t="n">
        <v>21684.6</v>
      </c>
      <c r="GW2" s="85" t="n">
        <v>22068.8</v>
      </c>
      <c r="GX2" s="85" t="n">
        <v>22656.8</v>
      </c>
      <c r="GY2" s="85" t="n">
        <v>23368.9</v>
      </c>
      <c r="GZ2" s="85" t="n">
        <v>23922</v>
      </c>
      <c r="HA2" s="85" t="n">
        <v>24777</v>
      </c>
      <c r="HB2" s="85" t="n">
        <v>25215.5</v>
      </c>
      <c r="HC2" t="n">
        <v>25805.8</v>
      </c>
      <c r="HD2" t="n">
        <v>26272</v>
      </c>
      <c r="HE2" t="n">
        <v>26734.3</v>
      </c>
      <c r="HF2" t="n">
        <v>27164.4</v>
      </c>
      <c r="HG2" t="n">
        <v>27453.8</v>
      </c>
      <c r="HH2" t="n">
        <v>27967.7</v>
      </c>
      <c r="HI2" t="n">
        <v>28297</v>
      </c>
      <c r="HJ2" t="n">
        <v>28624.1</v>
      </c>
      <c r="HK2" t="n">
        <v>29016.7</v>
      </c>
      <c r="HL2" t="n">
        <v>29349.9</v>
      </c>
    </row>
    <row r="3">
      <c r="A3" s="85" t="s">
        <v>2511</v>
      </c>
      <c r="B3" s="85" t="n">
        <v>5300.7</v>
      </c>
      <c r="C3" s="85" t="n">
        <v>5308.2</v>
      </c>
      <c r="D3" s="85" t="n">
        <v>5357.1</v>
      </c>
      <c r="E3" s="85" t="n">
        <v>5299.7</v>
      </c>
      <c r="F3" s="85" t="n">
        <v>5443.6</v>
      </c>
      <c r="G3" s="85" t="n">
        <v>5473.1</v>
      </c>
      <c r="H3" s="85" t="n">
        <v>5518.1</v>
      </c>
      <c r="I3" s="85" t="n">
        <v>5531</v>
      </c>
      <c r="J3" s="85" t="n">
        <v>5632.6</v>
      </c>
      <c r="K3" s="85" t="n">
        <v>5760.5</v>
      </c>
      <c r="L3" s="85" t="n">
        <v>5814.9</v>
      </c>
      <c r="M3" s="85" t="n">
        <v>5912.2</v>
      </c>
      <c r="N3" s="85" t="n">
        <v>6058.5</v>
      </c>
      <c r="O3" s="85" t="n">
        <v>6124.5</v>
      </c>
      <c r="P3" s="85" t="n">
        <v>6092.3</v>
      </c>
      <c r="Q3" s="85" t="n">
        <v>6150.1</v>
      </c>
      <c r="R3" s="85" t="n">
        <v>6097.3</v>
      </c>
      <c r="S3" s="85" t="n">
        <v>6111.8</v>
      </c>
      <c r="T3" s="85" t="n">
        <v>6054</v>
      </c>
      <c r="U3" s="85" t="n">
        <v>6030.5</v>
      </c>
      <c r="V3" s="85" t="n">
        <v>5957</v>
      </c>
      <c r="W3" s="85" t="n">
        <v>5999.6</v>
      </c>
      <c r="X3" s="85" t="n">
        <v>6102.3</v>
      </c>
      <c r="Y3" s="85" t="n">
        <v>6184.5</v>
      </c>
      <c r="Z3" s="85" t="n">
        <v>6323.6</v>
      </c>
      <c r="AA3" s="85" t="n">
        <v>6370</v>
      </c>
      <c r="AB3" s="85" t="n">
        <v>6404.9</v>
      </c>
      <c r="AC3" s="85" t="n">
        <v>6451.2</v>
      </c>
      <c r="AD3" s="85" t="n">
        <v>6527.7</v>
      </c>
      <c r="AE3" s="85" t="n">
        <v>6654.5</v>
      </c>
      <c r="AF3" s="85" t="n">
        <v>6774.5</v>
      </c>
      <c r="AG3" s="85" t="n">
        <v>6774.6</v>
      </c>
      <c r="AH3" s="85" t="n">
        <v>6796.3</v>
      </c>
      <c r="AI3" s="85" t="n">
        <v>7058.9</v>
      </c>
      <c r="AJ3" s="85" t="n">
        <v>7129.9</v>
      </c>
      <c r="AK3" s="85" t="n">
        <v>7225.8</v>
      </c>
      <c r="AL3" s="85" t="n">
        <v>7238.7</v>
      </c>
      <c r="AM3" s="85" t="n">
        <v>7246.5</v>
      </c>
      <c r="AN3" s="85" t="n">
        <v>7300.3</v>
      </c>
      <c r="AO3" s="85" t="n">
        <v>7318.5</v>
      </c>
      <c r="AP3" s="85" t="n">
        <v>7341.6</v>
      </c>
      <c r="AQ3" s="85" t="n">
        <v>7190.3</v>
      </c>
      <c r="AR3" s="85" t="n">
        <v>7181.7</v>
      </c>
      <c r="AS3" s="85" t="n">
        <v>7315.7</v>
      </c>
      <c r="AT3" s="85" t="n">
        <v>7459</v>
      </c>
      <c r="AU3" s="85" t="n">
        <v>7403.7</v>
      </c>
      <c r="AV3" s="85" t="n">
        <v>7492.4</v>
      </c>
      <c r="AW3" s="85" t="n">
        <v>7410.8</v>
      </c>
      <c r="AX3" s="85" t="n">
        <v>7295.6</v>
      </c>
      <c r="AY3" s="85" t="n">
        <v>7328.9</v>
      </c>
      <c r="AZ3" s="85" t="n">
        <v>7300.9</v>
      </c>
      <c r="BA3" s="85" t="n">
        <v>7303.8</v>
      </c>
      <c r="BB3" s="85" t="n">
        <v>7400.1</v>
      </c>
      <c r="BC3" s="85" t="n">
        <v>7568.5</v>
      </c>
      <c r="BD3" s="85" t="n">
        <v>7719.7</v>
      </c>
      <c r="BE3" s="85" t="n">
        <v>7880.8</v>
      </c>
      <c r="BF3" s="85" t="n">
        <v>8034.8</v>
      </c>
      <c r="BG3" s="85" t="n">
        <v>8173.7</v>
      </c>
      <c r="BH3" s="85" t="n">
        <v>8252.5</v>
      </c>
      <c r="BI3" s="85" t="n">
        <v>8320.2</v>
      </c>
      <c r="BJ3" s="85" t="n">
        <v>8400.8</v>
      </c>
      <c r="BK3" s="85" t="n">
        <v>8474.8</v>
      </c>
      <c r="BL3" s="85" t="n">
        <v>8604.2</v>
      </c>
      <c r="BM3" s="85" t="n">
        <v>8668.2</v>
      </c>
      <c r="BN3" s="85" t="n">
        <v>8749.1</v>
      </c>
      <c r="BO3" s="85" t="n">
        <v>8788.5</v>
      </c>
      <c r="BP3" s="85" t="n">
        <v>8872.6</v>
      </c>
      <c r="BQ3" s="85" t="n">
        <v>8920.2</v>
      </c>
      <c r="BR3" s="85" t="n">
        <v>8986.4</v>
      </c>
      <c r="BS3" s="85" t="n">
        <v>9083.3</v>
      </c>
      <c r="BT3" s="85" t="n">
        <v>9162</v>
      </c>
      <c r="BU3" s="85" t="n">
        <v>9319.3</v>
      </c>
      <c r="BV3" s="85" t="n">
        <v>9367.5</v>
      </c>
      <c r="BW3" s="85" t="n">
        <v>9490.6</v>
      </c>
      <c r="BX3" s="85" t="n">
        <v>9546.2</v>
      </c>
      <c r="BY3" s="85" t="n">
        <v>9673.4</v>
      </c>
      <c r="BZ3" s="85" t="n">
        <v>9771.7</v>
      </c>
      <c r="CA3" s="85" t="n">
        <v>9846.3</v>
      </c>
      <c r="CB3" s="85" t="n">
        <v>9919.2</v>
      </c>
      <c r="CC3" s="85" t="n">
        <v>9938.8</v>
      </c>
      <c r="CD3" s="85" t="n">
        <v>10047.4</v>
      </c>
      <c r="CE3" s="85" t="n">
        <v>10083.9</v>
      </c>
      <c r="CF3" s="85" t="n">
        <v>10090.6</v>
      </c>
      <c r="CG3" s="85" t="n">
        <v>9998.7</v>
      </c>
      <c r="CH3" s="85" t="n">
        <v>9951.9</v>
      </c>
      <c r="CI3" s="85" t="n">
        <v>10029.5</v>
      </c>
      <c r="CJ3" s="85" t="n">
        <v>10080.2</v>
      </c>
      <c r="CK3" s="85" t="n">
        <v>10115.3</v>
      </c>
      <c r="CL3" s="85" t="n">
        <v>10236.4</v>
      </c>
      <c r="CM3" s="85" t="n">
        <v>10347.4</v>
      </c>
      <c r="CN3" s="85" t="n">
        <v>10449.7</v>
      </c>
      <c r="CO3" s="85" t="n">
        <v>10558.6</v>
      </c>
      <c r="CP3" s="85" t="n">
        <v>10576.3</v>
      </c>
      <c r="CQ3" s="85" t="n">
        <v>10637.8</v>
      </c>
      <c r="CR3" s="85" t="n">
        <v>10688.6</v>
      </c>
      <c r="CS3" s="85" t="n">
        <v>10834</v>
      </c>
      <c r="CT3" s="85" t="n">
        <v>10939.1</v>
      </c>
      <c r="CU3" s="85" t="n">
        <v>11087.4</v>
      </c>
      <c r="CV3" s="85" t="n">
        <v>11152.2</v>
      </c>
      <c r="CW3" s="85" t="n">
        <v>11279.9</v>
      </c>
      <c r="CX3" s="85" t="n">
        <v>11320</v>
      </c>
      <c r="CY3" s="85" t="n">
        <v>11353.7</v>
      </c>
      <c r="CZ3" s="85" t="n">
        <v>11450.3</v>
      </c>
      <c r="DA3" s="85" t="n">
        <v>11528.1</v>
      </c>
      <c r="DB3" s="85" t="n">
        <v>11614.4</v>
      </c>
      <c r="DC3" s="85" t="n">
        <v>11808.1</v>
      </c>
      <c r="DD3" s="85" t="n">
        <v>11914.1</v>
      </c>
      <c r="DE3" s="85" t="n">
        <v>12037.8</v>
      </c>
      <c r="DF3" s="85" t="n">
        <v>12115.5</v>
      </c>
      <c r="DG3" s="85" t="n">
        <v>12317.2</v>
      </c>
      <c r="DH3" s="85" t="n">
        <v>12471</v>
      </c>
      <c r="DI3" s="85" t="n">
        <v>12577.5</v>
      </c>
      <c r="DJ3" s="85" t="n">
        <v>12703.7</v>
      </c>
      <c r="DK3" s="85" t="n">
        <v>12821.3</v>
      </c>
      <c r="DL3" s="85" t="n">
        <v>12982.8</v>
      </c>
      <c r="DM3" s="85" t="n">
        <v>13191.7</v>
      </c>
      <c r="DN3" s="85" t="n">
        <v>13315.6</v>
      </c>
      <c r="DO3" s="85" t="n">
        <v>13426.7</v>
      </c>
      <c r="DP3" s="85" t="n">
        <v>13604.8</v>
      </c>
      <c r="DQ3" s="85" t="n">
        <v>13828</v>
      </c>
      <c r="DR3" s="85" t="n">
        <v>13878.1</v>
      </c>
      <c r="DS3" s="85" t="n">
        <v>14130.9</v>
      </c>
      <c r="DT3" s="85" t="n">
        <v>14145.3</v>
      </c>
      <c r="DU3" s="85" t="n">
        <v>14229.8</v>
      </c>
      <c r="DV3" s="85" t="n">
        <v>14183.1</v>
      </c>
      <c r="DW3" s="85" t="n">
        <v>14271.7</v>
      </c>
      <c r="DX3" s="85" t="n">
        <v>14214.5</v>
      </c>
      <c r="DY3" s="85" t="n">
        <v>14253.6</v>
      </c>
      <c r="DZ3" s="85" t="n">
        <v>14372.8</v>
      </c>
      <c r="EA3" s="85" t="n">
        <v>14460.8</v>
      </c>
      <c r="EB3" s="85" t="n">
        <v>14519.6</v>
      </c>
      <c r="EC3" s="85" t="n">
        <v>14537.6</v>
      </c>
      <c r="ED3" s="85" t="n">
        <v>14614.1</v>
      </c>
      <c r="EE3" s="85" t="n">
        <v>14743.6</v>
      </c>
      <c r="EF3" s="85" t="n">
        <v>14988.8</v>
      </c>
      <c r="EG3" s="85" t="n">
        <v>15162.8</v>
      </c>
      <c r="EH3" s="85" t="n">
        <v>15248.7</v>
      </c>
      <c r="EI3" s="85" t="n">
        <v>15366.9</v>
      </c>
      <c r="EJ3" s="85" t="n">
        <v>15512.6</v>
      </c>
      <c r="EK3" s="85" t="n">
        <v>15670.9</v>
      </c>
      <c r="EL3" s="85" t="n">
        <v>15844.7</v>
      </c>
      <c r="EM3" s="85" t="n">
        <v>15922.8</v>
      </c>
      <c r="EN3" s="85" t="n">
        <v>16047.6</v>
      </c>
      <c r="EO3" s="85" t="n">
        <v>16136.7</v>
      </c>
      <c r="EP3" s="85" t="n">
        <v>16353.8</v>
      </c>
      <c r="EQ3" s="85" t="n">
        <v>16396.2</v>
      </c>
      <c r="ER3" s="85" t="n">
        <v>16420.7</v>
      </c>
      <c r="ES3" s="85" t="n">
        <v>16561.9</v>
      </c>
      <c r="ET3" s="85" t="n">
        <v>16611.7</v>
      </c>
      <c r="EU3" s="85" t="n">
        <v>16713.3</v>
      </c>
      <c r="EV3" s="85" t="n">
        <v>16809.6</v>
      </c>
      <c r="EW3" s="85" t="n">
        <v>16915.2</v>
      </c>
      <c r="EX3" s="85" t="n">
        <v>16843</v>
      </c>
      <c r="EY3" s="85" t="n">
        <v>16943.3</v>
      </c>
      <c r="EZ3" s="85" t="n">
        <v>16854.3</v>
      </c>
      <c r="FA3" s="85" t="n">
        <v>16485.4</v>
      </c>
      <c r="FB3" s="85" t="n">
        <v>16298.3</v>
      </c>
      <c r="FC3" s="85" t="n">
        <v>16269.1</v>
      </c>
      <c r="FD3" s="85" t="n">
        <v>16326.3</v>
      </c>
      <c r="FE3" s="85" t="n">
        <v>16502.8</v>
      </c>
      <c r="FF3" s="85" t="n">
        <v>16582.7</v>
      </c>
      <c r="FG3" s="85" t="n">
        <v>16743.2</v>
      </c>
      <c r="FH3" s="85" t="n">
        <v>16872.3</v>
      </c>
      <c r="FI3" s="85" t="n">
        <v>16960.9</v>
      </c>
      <c r="FJ3" s="85" t="n">
        <v>16920.6</v>
      </c>
      <c r="FK3" s="85" t="n">
        <v>17035.1</v>
      </c>
      <c r="FL3" s="85" t="n">
        <v>17031.3</v>
      </c>
      <c r="FM3" s="85" t="n">
        <v>17222.6</v>
      </c>
      <c r="FN3" s="85" t="n">
        <v>17367</v>
      </c>
      <c r="FO3" s="85" t="n">
        <v>17444.5</v>
      </c>
      <c r="FP3" s="85" t="n">
        <v>17469.7</v>
      </c>
      <c r="FQ3" s="85" t="n">
        <v>17489.9</v>
      </c>
      <c r="FR3" s="85" t="n">
        <v>17662.4</v>
      </c>
      <c r="FS3" s="85" t="n">
        <v>17709.7</v>
      </c>
      <c r="FT3" s="85" t="n">
        <v>17860.5</v>
      </c>
      <c r="FU3" s="85" t="n">
        <v>18016.1</v>
      </c>
      <c r="FV3" s="85" t="n">
        <v>17954</v>
      </c>
      <c r="FW3" s="85" t="n">
        <v>18185.9</v>
      </c>
      <c r="FX3" s="85" t="n">
        <v>18406.9</v>
      </c>
      <c r="FY3" s="85" t="n">
        <v>18500</v>
      </c>
      <c r="FZ3" s="85" t="n">
        <v>18666.6</v>
      </c>
      <c r="GA3" s="85" t="n">
        <v>18782.2</v>
      </c>
      <c r="GB3" s="85" t="n">
        <v>18857.4</v>
      </c>
      <c r="GC3" s="85" t="n">
        <v>18892.2</v>
      </c>
      <c r="GD3" s="85" t="n">
        <v>19001.7</v>
      </c>
      <c r="GE3" s="85" t="n">
        <v>19062.7</v>
      </c>
      <c r="GF3" s="85" t="n">
        <v>19197.9</v>
      </c>
      <c r="GG3" s="85" t="n">
        <v>19304.4</v>
      </c>
      <c r="GH3" s="85" t="n">
        <v>19398.3</v>
      </c>
      <c r="GI3" s="85" t="n">
        <v>19506.9</v>
      </c>
      <c r="GJ3" s="85" t="n">
        <v>19660.8</v>
      </c>
      <c r="GK3" s="85" t="n">
        <v>19882.4</v>
      </c>
      <c r="GL3" s="85" t="n">
        <v>20044.1</v>
      </c>
      <c r="GM3" s="85" t="n">
        <v>20150.5</v>
      </c>
      <c r="GN3" s="85" t="n">
        <v>20276.2</v>
      </c>
      <c r="GO3" s="85" t="n">
        <v>20304.9</v>
      </c>
      <c r="GP3" s="85" t="n">
        <v>20431.6</v>
      </c>
      <c r="GQ3" s="85" t="n">
        <v>20602.3</v>
      </c>
      <c r="GR3" s="85" t="n">
        <v>20843.3</v>
      </c>
      <c r="GS3" s="85" t="n">
        <v>20985.4</v>
      </c>
      <c r="GT3" s="85" t="n">
        <v>20693.2</v>
      </c>
      <c r="GU3" s="85" t="n">
        <v>19056.6</v>
      </c>
      <c r="GV3" s="85" t="n">
        <v>20548.8</v>
      </c>
      <c r="GW3" s="85" t="n">
        <v>20771.7</v>
      </c>
      <c r="GX3" s="85" t="n">
        <v>21058.4</v>
      </c>
      <c r="GY3" s="85" t="n">
        <v>21389</v>
      </c>
      <c r="GZ3" s="85" t="n">
        <v>21571.4</v>
      </c>
      <c r="HA3" s="85" t="n">
        <v>21960.4</v>
      </c>
      <c r="HB3" s="85" t="n">
        <v>21903.9</v>
      </c>
      <c r="HC3" t="n">
        <v>21919.2</v>
      </c>
      <c r="HD3" t="n">
        <v>22066.8</v>
      </c>
      <c r="HE3" t="n">
        <v>22249.5</v>
      </c>
      <c r="HF3" t="n">
        <v>22403.4</v>
      </c>
      <c r="HG3" t="n">
        <v>22539.4</v>
      </c>
      <c r="HH3" t="n">
        <v>22780.9</v>
      </c>
      <c r="HI3" t="n">
        <v>22960.6</v>
      </c>
      <c r="HJ3" t="n">
        <v>23053.5</v>
      </c>
      <c r="HK3" t="n">
        <v>23223.9</v>
      </c>
      <c r="HL3" t="n">
        <v>23386.2</v>
      </c>
    </row>
    <row r="4">
      <c r="A4" s="85" t="s">
        <v>2512</v>
      </c>
      <c r="B4" s="85" t="n">
        <v>19.823</v>
      </c>
      <c r="C4" s="85" t="n">
        <v>20.109</v>
      </c>
      <c r="D4" s="85" t="n">
        <v>20.274</v>
      </c>
      <c r="E4" s="85" t="n">
        <v>20.539</v>
      </c>
      <c r="F4" s="85" t="n">
        <v>20.85</v>
      </c>
      <c r="G4" s="85" t="n">
        <v>21.13</v>
      </c>
      <c r="H4" s="85" t="n">
        <v>21.343</v>
      </c>
      <c r="I4" s="85" t="n">
        <v>21.52</v>
      </c>
      <c r="J4" s="85" t="n">
        <v>21.865</v>
      </c>
      <c r="K4" s="85" t="n">
        <v>21.999</v>
      </c>
      <c r="L4" s="85" t="n">
        <v>22.198</v>
      </c>
      <c r="M4" s="85" t="n">
        <v>22.45</v>
      </c>
      <c r="N4" s="85" t="n">
        <v>22.735</v>
      </c>
      <c r="O4" s="85" t="n">
        <v>23.111</v>
      </c>
      <c r="P4" s="85" t="n">
        <v>23.553</v>
      </c>
      <c r="Q4" s="85" t="n">
        <v>23.961</v>
      </c>
      <c r="R4" s="85" t="n">
        <v>24.446</v>
      </c>
      <c r="S4" s="85" t="n">
        <v>24.989</v>
      </c>
      <c r="T4" s="85" t="n">
        <v>25.759</v>
      </c>
      <c r="U4" s="85" t="n">
        <v>26.541</v>
      </c>
      <c r="V4" s="85" t="n">
        <v>27.141</v>
      </c>
      <c r="W4" s="85" t="n">
        <v>27.534</v>
      </c>
      <c r="X4" s="85" t="n">
        <v>28.021</v>
      </c>
      <c r="Y4" s="85" t="n">
        <v>28.489</v>
      </c>
      <c r="Z4" s="85" t="n">
        <v>28.8</v>
      </c>
      <c r="AA4" s="85" t="n">
        <v>29.088</v>
      </c>
      <c r="AB4" s="85" t="n">
        <v>29.459</v>
      </c>
      <c r="AC4" s="85" t="n">
        <v>29.96</v>
      </c>
      <c r="AD4" s="85" t="n">
        <v>30.443</v>
      </c>
      <c r="AE4" s="85" t="n">
        <v>30.925</v>
      </c>
      <c r="AF4" s="85" t="n">
        <v>31.351</v>
      </c>
      <c r="AG4" s="85" t="n">
        <v>31.875</v>
      </c>
      <c r="AH4" s="85" t="n">
        <v>32.397</v>
      </c>
      <c r="AI4" s="85" t="n">
        <v>33.043</v>
      </c>
      <c r="AJ4" s="85" t="n">
        <v>33.626</v>
      </c>
      <c r="AK4" s="85" t="n">
        <v>34.291</v>
      </c>
      <c r="AL4" s="85" t="n">
        <v>34.931</v>
      </c>
      <c r="AM4" s="85" t="n">
        <v>35.775</v>
      </c>
      <c r="AN4" s="85" t="n">
        <v>36.522</v>
      </c>
      <c r="AO4" s="85" t="n">
        <v>37.188</v>
      </c>
      <c r="AP4" s="85" t="n">
        <v>38.001</v>
      </c>
      <c r="AQ4" s="85" t="n">
        <v>38.903</v>
      </c>
      <c r="AR4" s="85" t="n">
        <v>39.77</v>
      </c>
      <c r="AS4" s="85" t="n">
        <v>40.825</v>
      </c>
      <c r="AT4" s="85" t="n">
        <v>41.907</v>
      </c>
      <c r="AU4" s="85" t="n">
        <v>42.694</v>
      </c>
      <c r="AV4" s="85" t="n">
        <v>43.524</v>
      </c>
      <c r="AW4" s="85" t="n">
        <v>44.243</v>
      </c>
      <c r="AX4" s="85" t="n">
        <v>44.877</v>
      </c>
      <c r="AY4" s="85" t="n">
        <v>45.473</v>
      </c>
      <c r="AZ4" s="85" t="n">
        <v>46.104</v>
      </c>
      <c r="BA4" s="85" t="n">
        <v>46.571</v>
      </c>
      <c r="BB4" s="85" t="n">
        <v>46.943</v>
      </c>
      <c r="BC4" s="85" t="n">
        <v>47.291</v>
      </c>
      <c r="BD4" s="85" t="n">
        <v>47.794</v>
      </c>
      <c r="BE4" s="85" t="n">
        <v>48.151</v>
      </c>
      <c r="BF4" s="85" t="n">
        <v>48.626</v>
      </c>
      <c r="BG4" s="85" t="n">
        <v>49.063</v>
      </c>
      <c r="BH4" s="85" t="n">
        <v>49.506</v>
      </c>
      <c r="BI4" s="85" t="n">
        <v>49.852</v>
      </c>
      <c r="BJ4" s="85" t="n">
        <v>50.363</v>
      </c>
      <c r="BK4" s="85" t="n">
        <v>50.66</v>
      </c>
      <c r="BL4" s="85" t="n">
        <v>50.997</v>
      </c>
      <c r="BM4" s="85" t="n">
        <v>51.262</v>
      </c>
      <c r="BN4" s="85" t="n">
        <v>51.515</v>
      </c>
      <c r="BO4" s="85" t="n">
        <v>51.695</v>
      </c>
      <c r="BP4" s="85" t="n">
        <v>51.941</v>
      </c>
      <c r="BQ4" s="85" t="n">
        <v>52.25</v>
      </c>
      <c r="BR4" s="85" t="n">
        <v>52.554</v>
      </c>
      <c r="BS4" s="85" t="n">
        <v>52.911</v>
      </c>
      <c r="BT4" s="85" t="n">
        <v>53.32</v>
      </c>
      <c r="BU4" s="85" t="n">
        <v>53.72</v>
      </c>
      <c r="BV4" s="85" t="n">
        <v>54.135</v>
      </c>
      <c r="BW4" s="85" t="n">
        <v>54.676</v>
      </c>
      <c r="BX4" s="85" t="n">
        <v>55.345</v>
      </c>
      <c r="BY4" s="85" t="n">
        <v>55.854</v>
      </c>
      <c r="BZ4" s="85" t="n">
        <v>56.392</v>
      </c>
      <c r="CA4" s="85" t="n">
        <v>57.002</v>
      </c>
      <c r="CB4" s="85" t="n">
        <v>57.425</v>
      </c>
      <c r="CC4" s="85" t="n">
        <v>57.817</v>
      </c>
      <c r="CD4" s="85" t="n">
        <v>58.447</v>
      </c>
      <c r="CE4" s="85" t="n">
        <v>59.101</v>
      </c>
      <c r="CF4" s="85" t="n">
        <v>59.612</v>
      </c>
      <c r="CG4" s="85" t="n">
        <v>60.067</v>
      </c>
      <c r="CH4" s="85" t="n">
        <v>60.651</v>
      </c>
      <c r="CI4" s="85" t="n">
        <v>61.088</v>
      </c>
      <c r="CJ4" s="85" t="n">
        <v>61.557</v>
      </c>
      <c r="CK4" s="85" t="n">
        <v>61.915</v>
      </c>
      <c r="CL4" s="85" t="n">
        <v>62.162</v>
      </c>
      <c r="CM4" s="85" t="n">
        <v>62.533</v>
      </c>
      <c r="CN4" s="85" t="n">
        <v>62.833</v>
      </c>
      <c r="CO4" s="85" t="n">
        <v>63.275</v>
      </c>
      <c r="CP4" s="85" t="n">
        <v>63.652</v>
      </c>
      <c r="CQ4" s="85" t="n">
        <v>64.027</v>
      </c>
      <c r="CR4" s="85" t="n">
        <v>64.349</v>
      </c>
      <c r="CS4" s="85" t="n">
        <v>64.727</v>
      </c>
      <c r="CT4" s="85" t="n">
        <v>65.058</v>
      </c>
      <c r="CU4" s="85" t="n">
        <v>65.369</v>
      </c>
      <c r="CV4" s="85" t="n">
        <v>65.717</v>
      </c>
      <c r="CW4" s="85" t="n">
        <v>66.083</v>
      </c>
      <c r="CX4" s="85" t="n">
        <v>66.46</v>
      </c>
      <c r="CY4" s="85" t="n">
        <v>66.785</v>
      </c>
      <c r="CZ4" s="85" t="n">
        <v>67.084</v>
      </c>
      <c r="DA4" s="85" t="n">
        <v>67.401</v>
      </c>
      <c r="DB4" s="85" t="n">
        <v>67.712</v>
      </c>
      <c r="DC4" s="85" t="n">
        <v>67.988</v>
      </c>
      <c r="DD4" s="85" t="n">
        <v>68.318</v>
      </c>
      <c r="DE4" s="85" t="n">
        <v>68.607</v>
      </c>
      <c r="DF4" s="85" t="n">
        <v>68.915</v>
      </c>
      <c r="DG4" s="85" t="n">
        <v>69.258</v>
      </c>
      <c r="DH4" s="85" t="n">
        <v>69.464</v>
      </c>
      <c r="DI4" s="85" t="n">
        <v>69.713</v>
      </c>
      <c r="DJ4" s="85" t="n">
        <v>69.783</v>
      </c>
      <c r="DK4" s="85" t="n">
        <v>69.964</v>
      </c>
      <c r="DL4" s="85" t="n">
        <v>70.235</v>
      </c>
      <c r="DM4" s="85" t="n">
        <v>70.424</v>
      </c>
      <c r="DN4" s="85" t="n">
        <v>70.615</v>
      </c>
      <c r="DO4" s="85" t="n">
        <v>70.934</v>
      </c>
      <c r="DP4" s="85" t="n">
        <v>71.207</v>
      </c>
      <c r="DQ4" s="85" t="n">
        <v>71.581</v>
      </c>
      <c r="DR4" s="85" t="n">
        <v>72.058</v>
      </c>
      <c r="DS4" s="85" t="n">
        <v>72.491</v>
      </c>
      <c r="DT4" s="85" t="n">
        <v>72.945</v>
      </c>
      <c r="DU4" s="85" t="n">
        <v>73.341</v>
      </c>
      <c r="DV4" s="85" t="n">
        <v>73.843</v>
      </c>
      <c r="DW4" s="85" t="n">
        <v>74.335</v>
      </c>
      <c r="DX4" s="85" t="n">
        <v>74.56</v>
      </c>
      <c r="DY4" s="85" t="n">
        <v>74.801</v>
      </c>
      <c r="DZ4" s="85" t="n">
        <v>74.998</v>
      </c>
      <c r="EA4" s="85" t="n">
        <v>75.295</v>
      </c>
      <c r="EB4" s="85" t="n">
        <v>75.633</v>
      </c>
      <c r="EC4" s="85" t="n">
        <v>76.073</v>
      </c>
      <c r="ED4" s="85" t="n">
        <v>76.482</v>
      </c>
      <c r="EE4" s="85" t="n">
        <v>76.746</v>
      </c>
      <c r="EF4" s="85" t="n">
        <v>77.185</v>
      </c>
      <c r="EG4" s="85" t="n">
        <v>77.633</v>
      </c>
      <c r="EH4" s="85" t="n">
        <v>78.191</v>
      </c>
      <c r="EI4" s="85" t="n">
        <v>78.825</v>
      </c>
      <c r="EJ4" s="85" t="n">
        <v>79.323</v>
      </c>
      <c r="EK4" s="85" t="n">
        <v>79.936</v>
      </c>
      <c r="EL4" s="85" t="n">
        <v>80.55</v>
      </c>
      <c r="EM4" s="85" t="n">
        <v>81.137</v>
      </c>
      <c r="EN4" s="85" t="n">
        <v>81.905</v>
      </c>
      <c r="EO4" s="85" t="n">
        <v>82.557</v>
      </c>
      <c r="EP4" s="85" t="n">
        <v>83.135</v>
      </c>
      <c r="EQ4" s="85" t="n">
        <v>83.871</v>
      </c>
      <c r="ER4" s="85" t="n">
        <v>84.486</v>
      </c>
      <c r="ES4" s="85" t="n">
        <v>84.806</v>
      </c>
      <c r="ET4" s="85" t="n">
        <v>85.655</v>
      </c>
      <c r="EU4" s="85" t="n">
        <v>86.201</v>
      </c>
      <c r="EV4" s="85" t="n">
        <v>86.568</v>
      </c>
      <c r="EW4" s="85" t="n">
        <v>86.982</v>
      </c>
      <c r="EX4" s="85" t="n">
        <v>87.359</v>
      </c>
      <c r="EY4" s="85" t="n">
        <v>87.678</v>
      </c>
      <c r="EZ4" s="85" t="n">
        <v>88.361</v>
      </c>
      <c r="FA4" s="85" t="n">
        <v>88.511</v>
      </c>
      <c r="FB4" s="85" t="n">
        <v>88.536</v>
      </c>
      <c r="FC4" s="85" t="n">
        <v>88.418</v>
      </c>
      <c r="FD4" s="85" t="n">
        <v>88.474</v>
      </c>
      <c r="FE4" s="85" t="n">
        <v>88.798</v>
      </c>
      <c r="FF4" s="85" t="n">
        <v>89.018</v>
      </c>
      <c r="FG4" s="85" t="n">
        <v>89.431</v>
      </c>
      <c r="FH4" s="85" t="n">
        <v>89.755</v>
      </c>
      <c r="FI4" s="85" t="n">
        <v>90.27</v>
      </c>
      <c r="FJ4" s="85" t="n">
        <v>90.71</v>
      </c>
      <c r="FK4" s="85" t="n">
        <v>91.363</v>
      </c>
      <c r="FL4" s="85" t="n">
        <v>91.84</v>
      </c>
      <c r="FM4" s="85" t="n">
        <v>91.951</v>
      </c>
      <c r="FN4" s="85" t="n">
        <v>92.495</v>
      </c>
      <c r="FO4" s="85" t="n">
        <v>92.881</v>
      </c>
      <c r="FP4" s="85" t="n">
        <v>93.459</v>
      </c>
      <c r="FQ4" s="85" t="n">
        <v>93.869</v>
      </c>
      <c r="FR4" s="85" t="n">
        <v>94.204</v>
      </c>
      <c r="FS4" s="85" t="n">
        <v>94.474</v>
      </c>
      <c r="FT4" s="85" t="n">
        <v>94.989</v>
      </c>
      <c r="FU4" s="85" t="n">
        <v>95.477</v>
      </c>
      <c r="FV4" s="85" t="n">
        <v>95.84</v>
      </c>
      <c r="FW4" s="85" t="n">
        <v>96.343</v>
      </c>
      <c r="FX4" s="85" t="n">
        <v>96.762</v>
      </c>
      <c r="FY4" s="85" t="n">
        <v>96.8</v>
      </c>
      <c r="FZ4" s="85" t="n">
        <v>96.742</v>
      </c>
      <c r="GA4" s="85" t="n">
        <v>97.302</v>
      </c>
      <c r="GB4" s="85" t="n">
        <v>97.536</v>
      </c>
      <c r="GC4" s="85" t="n">
        <v>97.527</v>
      </c>
      <c r="GD4" s="85" t="n">
        <v>97.468</v>
      </c>
      <c r="GE4" s="85" t="n">
        <v>98.108</v>
      </c>
      <c r="GF4" s="85" t="n">
        <v>98.372</v>
      </c>
      <c r="GG4" s="85" t="n">
        <v>98.884</v>
      </c>
      <c r="GH4" s="85" t="n">
        <v>99.389</v>
      </c>
      <c r="GI4" s="85" t="n">
        <v>99.656</v>
      </c>
      <c r="GJ4" s="85" t="n">
        <v>100.174</v>
      </c>
      <c r="GK4" s="85" t="n">
        <v>100.78</v>
      </c>
      <c r="GL4" s="85" t="n">
        <v>101.428</v>
      </c>
      <c r="GM4" s="85" t="n">
        <v>102.14</v>
      </c>
      <c r="GN4" s="85" t="n">
        <v>102.586</v>
      </c>
      <c r="GO4" s="85" t="n">
        <v>103.005</v>
      </c>
      <c r="GP4" s="85" t="n">
        <v>103.332</v>
      </c>
      <c r="GQ4" s="85" t="n">
        <v>103.855</v>
      </c>
      <c r="GR4" s="85" t="n">
        <v>104.196</v>
      </c>
      <c r="GS4" s="85" t="n">
        <v>104.543</v>
      </c>
      <c r="GT4" s="85" t="n">
        <v>105.001</v>
      </c>
      <c r="GU4" s="85" t="n">
        <v>104.651</v>
      </c>
      <c r="GV4" s="85" t="n">
        <v>105.574</v>
      </c>
      <c r="GW4" s="85" t="n">
        <v>106.293</v>
      </c>
      <c r="GX4" s="85" t="n">
        <v>107.645</v>
      </c>
      <c r="GY4" s="85" t="n">
        <v>109.278</v>
      </c>
      <c r="GZ4" s="85" t="n">
        <v>110.931</v>
      </c>
      <c r="HA4" s="85" t="n">
        <v>112.836</v>
      </c>
      <c r="HB4" s="85" t="n">
        <v>115.16</v>
      </c>
      <c r="HC4" t="n">
        <v>117.76</v>
      </c>
      <c r="HD4" t="n">
        <v>119.073</v>
      </c>
      <c r="HE4" t="n">
        <v>120.173</v>
      </c>
      <c r="HF4" t="n">
        <v>121.247</v>
      </c>
      <c r="HG4" t="n">
        <v>121.809</v>
      </c>
      <c r="HH4" t="n">
        <v>122.785</v>
      </c>
      <c r="HI4" t="n">
        <v>123.247</v>
      </c>
      <c r="HJ4" t="n">
        <v>124.168</v>
      </c>
      <c r="HK4" t="n">
        <v>124.942</v>
      </c>
      <c r="HL4" t="n">
        <v>125.511</v>
      </c>
    </row>
    <row r="5">
      <c r="A5" s="85" t="s">
        <v>2513</v>
      </c>
      <c r="B5" s="85" t="n">
        <v>631.7</v>
      </c>
      <c r="C5" s="85" t="n">
        <v>641.6</v>
      </c>
      <c r="D5" s="85" t="n">
        <v>653.5</v>
      </c>
      <c r="E5" s="85" t="n">
        <v>660.2</v>
      </c>
      <c r="F5" s="85" t="n">
        <v>679.2</v>
      </c>
      <c r="G5" s="85" t="n">
        <v>693.2</v>
      </c>
      <c r="H5" s="85" t="n">
        <v>705.6</v>
      </c>
      <c r="I5" s="85" t="n">
        <v>721.7</v>
      </c>
      <c r="J5" s="85" t="n">
        <v>738.9</v>
      </c>
      <c r="K5" s="85" t="n">
        <v>757.4</v>
      </c>
      <c r="L5" s="85" t="n">
        <v>775.8</v>
      </c>
      <c r="M5" s="85" t="n">
        <v>800.5</v>
      </c>
      <c r="N5" s="85" t="n">
        <v>825</v>
      </c>
      <c r="O5" s="85" t="n">
        <v>840.5</v>
      </c>
      <c r="P5" s="85" t="n">
        <v>858.9</v>
      </c>
      <c r="Q5" s="85" t="n">
        <v>873.9</v>
      </c>
      <c r="R5" s="85" t="n">
        <v>891.9</v>
      </c>
      <c r="S5" s="85" t="n">
        <v>920.4</v>
      </c>
      <c r="T5" s="85" t="n">
        <v>949.3</v>
      </c>
      <c r="U5" s="85" t="n">
        <v>959.1</v>
      </c>
      <c r="V5" s="85" t="n">
        <v>985.2</v>
      </c>
      <c r="W5" s="85" t="n">
        <v>1013.6</v>
      </c>
      <c r="X5" s="85" t="n">
        <v>1047.2</v>
      </c>
      <c r="Y5" s="85" t="n">
        <v>1076.2</v>
      </c>
      <c r="Z5" s="85" t="n">
        <v>1109.9</v>
      </c>
      <c r="AA5" s="85" t="n">
        <v>1129.5</v>
      </c>
      <c r="AB5" s="85" t="n">
        <v>1158.8</v>
      </c>
      <c r="AC5" s="85" t="n">
        <v>1192.4</v>
      </c>
      <c r="AD5" s="85" t="n">
        <v>1228.2</v>
      </c>
      <c r="AE5" s="85" t="n">
        <v>1256</v>
      </c>
      <c r="AF5" s="85" t="n">
        <v>1286.9</v>
      </c>
      <c r="AG5" s="85" t="n">
        <v>1324.8</v>
      </c>
      <c r="AH5" s="85" t="n">
        <v>1354.1</v>
      </c>
      <c r="AI5" s="85" t="n">
        <v>1411.4</v>
      </c>
      <c r="AJ5" s="85" t="n">
        <v>1442.2</v>
      </c>
      <c r="AK5" s="85" t="n">
        <v>1481.4</v>
      </c>
      <c r="AL5" s="85" t="n">
        <v>1517.1</v>
      </c>
      <c r="AM5" s="85" t="n">
        <v>1557.6</v>
      </c>
      <c r="AN5" s="85" t="n">
        <v>1611.9</v>
      </c>
      <c r="AO5" s="85" t="n">
        <v>1655</v>
      </c>
      <c r="AP5" s="85" t="n">
        <v>1702.3</v>
      </c>
      <c r="AQ5" s="85" t="n">
        <v>1704.7</v>
      </c>
      <c r="AR5" s="85" t="n">
        <v>1763.8</v>
      </c>
      <c r="AS5" s="85" t="n">
        <v>1831.9</v>
      </c>
      <c r="AT5" s="85" t="n">
        <v>1885.7</v>
      </c>
      <c r="AU5" s="85" t="n">
        <v>1917.5</v>
      </c>
      <c r="AV5" s="85" t="n">
        <v>1958.1</v>
      </c>
      <c r="AW5" s="85" t="n">
        <v>1974.4</v>
      </c>
      <c r="AX5" s="85" t="n">
        <v>2014.2</v>
      </c>
      <c r="AY5" s="85" t="n">
        <v>2039.6</v>
      </c>
      <c r="AZ5" s="85" t="n">
        <v>2085.7</v>
      </c>
      <c r="BA5" s="85" t="n">
        <v>2145.6</v>
      </c>
      <c r="BB5" s="85" t="n">
        <v>2184.6</v>
      </c>
      <c r="BC5" s="85" t="n">
        <v>2249.4</v>
      </c>
      <c r="BD5" s="85" t="n">
        <v>2319.9</v>
      </c>
      <c r="BE5" s="85" t="n">
        <v>2372.5</v>
      </c>
      <c r="BF5" s="85" t="n">
        <v>2418.2</v>
      </c>
      <c r="BG5" s="85" t="n">
        <v>2475.9</v>
      </c>
      <c r="BH5" s="85" t="n">
        <v>2513.5</v>
      </c>
      <c r="BI5" s="85" t="n">
        <v>2561.8</v>
      </c>
      <c r="BJ5" s="85" t="n">
        <v>2636</v>
      </c>
      <c r="BK5" s="85" t="n">
        <v>2681.8</v>
      </c>
      <c r="BL5" s="85" t="n">
        <v>2754.1</v>
      </c>
      <c r="BM5" s="85" t="n">
        <v>2779.4</v>
      </c>
      <c r="BN5" s="85" t="n">
        <v>2823.6</v>
      </c>
      <c r="BO5" s="85" t="n">
        <v>2851.5</v>
      </c>
      <c r="BP5" s="85" t="n">
        <v>2917.2</v>
      </c>
      <c r="BQ5" s="85" t="n">
        <v>2952.8</v>
      </c>
      <c r="BR5" s="85" t="n">
        <v>2983.5</v>
      </c>
      <c r="BS5" s="85" t="n">
        <v>3053.3</v>
      </c>
      <c r="BT5" s="85" t="n">
        <v>3117.4</v>
      </c>
      <c r="BU5" s="85" t="n">
        <v>3150.9</v>
      </c>
      <c r="BV5" s="85" t="n">
        <v>3231.9</v>
      </c>
      <c r="BW5" s="85" t="n">
        <v>3291.7</v>
      </c>
      <c r="BX5" s="85" t="n">
        <v>3361.9</v>
      </c>
      <c r="BY5" s="85" t="n">
        <v>3434.5</v>
      </c>
      <c r="BZ5" s="85" t="n">
        <v>3490.2</v>
      </c>
      <c r="CA5" s="85" t="n">
        <v>3553.8</v>
      </c>
      <c r="CB5" s="85" t="n">
        <v>3609.4</v>
      </c>
      <c r="CC5" s="85" t="n">
        <v>3653.7</v>
      </c>
      <c r="CD5" s="85" t="n">
        <v>3737.9</v>
      </c>
      <c r="CE5" s="85" t="n">
        <v>3783.4</v>
      </c>
      <c r="CF5" s="85" t="n">
        <v>3846.7</v>
      </c>
      <c r="CG5" s="85" t="n">
        <v>3867.9</v>
      </c>
      <c r="CH5" s="85" t="n">
        <v>3873.6</v>
      </c>
      <c r="CI5" s="85" t="n">
        <v>3926.9</v>
      </c>
      <c r="CJ5" s="85" t="n">
        <v>3973.3</v>
      </c>
      <c r="CK5" s="85" t="n">
        <v>4000</v>
      </c>
      <c r="CL5" s="85" t="n">
        <v>4100.4</v>
      </c>
      <c r="CM5" s="85" t="n">
        <v>4155.7</v>
      </c>
      <c r="CN5" s="85" t="n">
        <v>4227</v>
      </c>
      <c r="CO5" s="85" t="n">
        <v>4307.2</v>
      </c>
      <c r="CP5" s="85" t="n">
        <v>4349.5</v>
      </c>
      <c r="CQ5" s="85" t="n">
        <v>4418.6</v>
      </c>
      <c r="CR5" s="85" t="n">
        <v>4487.2</v>
      </c>
      <c r="CS5" s="85" t="n">
        <v>4552.7</v>
      </c>
      <c r="CT5" s="85" t="n">
        <v>4621.2</v>
      </c>
      <c r="CU5" s="85" t="n">
        <v>4683.2</v>
      </c>
      <c r="CV5" s="85" t="n">
        <v>4752.8</v>
      </c>
      <c r="CW5" s="85" t="n">
        <v>4826.7</v>
      </c>
      <c r="CX5" s="85" t="n">
        <v>4862.4</v>
      </c>
      <c r="CY5" s="85" t="n">
        <v>4933.6</v>
      </c>
      <c r="CZ5" s="85" t="n">
        <v>4998.7</v>
      </c>
      <c r="DA5" s="85" t="n">
        <v>5055.7</v>
      </c>
      <c r="DB5" s="85" t="n">
        <v>5130.6</v>
      </c>
      <c r="DC5" s="85" t="n">
        <v>5220.5</v>
      </c>
      <c r="DD5" s="85" t="n">
        <v>5274.5</v>
      </c>
      <c r="DE5" s="85" t="n">
        <v>5352.8</v>
      </c>
      <c r="DF5" s="85" t="n">
        <v>5433.1</v>
      </c>
      <c r="DG5" s="85" t="n">
        <v>5471.3</v>
      </c>
      <c r="DH5" s="85" t="n">
        <v>5579.2</v>
      </c>
      <c r="DI5" s="85" t="n">
        <v>5663.6</v>
      </c>
      <c r="DJ5" s="85" t="n">
        <v>5721.3</v>
      </c>
      <c r="DK5" s="85" t="n">
        <v>5832.6</v>
      </c>
      <c r="DL5" s="85" t="n">
        <v>5926.8</v>
      </c>
      <c r="DM5" s="85" t="n">
        <v>6028.2</v>
      </c>
      <c r="DN5" s="85" t="n">
        <v>6102</v>
      </c>
      <c r="DO5" s="85" t="n">
        <v>6230.6</v>
      </c>
      <c r="DP5" s="85" t="n">
        <v>6335.3</v>
      </c>
      <c r="DQ5" s="85" t="n">
        <v>6467</v>
      </c>
      <c r="DR5" s="85" t="n">
        <v>6618.2</v>
      </c>
      <c r="DS5" s="85" t="n">
        <v>6711.9</v>
      </c>
      <c r="DT5" s="85" t="n">
        <v>6820</v>
      </c>
      <c r="DU5" s="85" t="n">
        <v>6918.6</v>
      </c>
      <c r="DV5" s="85" t="n">
        <v>6995.3</v>
      </c>
      <c r="DW5" s="85" t="n">
        <v>7042.3</v>
      </c>
      <c r="DX5" s="85" t="n">
        <v>7070.3</v>
      </c>
      <c r="DY5" s="85" t="n">
        <v>7187.3</v>
      </c>
      <c r="DZ5" s="85" t="n">
        <v>7217.7</v>
      </c>
      <c r="EA5" s="85" t="n">
        <v>7308</v>
      </c>
      <c r="EB5" s="85" t="n">
        <v>7397.1</v>
      </c>
      <c r="EC5" s="85" t="n">
        <v>7473</v>
      </c>
      <c r="ED5" s="85" t="n">
        <v>7567.2</v>
      </c>
      <c r="EE5" s="85" t="n">
        <v>7661.5</v>
      </c>
      <c r="EF5" s="85" t="n">
        <v>7820.9</v>
      </c>
      <c r="EG5" s="85" t="n">
        <v>7913.5</v>
      </c>
      <c r="EH5" s="85" t="n">
        <v>8048.8</v>
      </c>
      <c r="EI5" s="85" t="n">
        <v>8147.1</v>
      </c>
      <c r="EJ5" s="85" t="n">
        <v>8283.3</v>
      </c>
      <c r="EK5" s="85" t="n">
        <v>8448.6</v>
      </c>
      <c r="EL5" s="85" t="n">
        <v>8551.7</v>
      </c>
      <c r="EM5" s="85" t="n">
        <v>8701.1</v>
      </c>
      <c r="EN5" s="85" t="n">
        <v>8868.1</v>
      </c>
      <c r="EO5" s="85" t="n">
        <v>8955.3</v>
      </c>
      <c r="EP5" s="85" t="n">
        <v>9100.2</v>
      </c>
      <c r="EQ5" s="85" t="n">
        <v>9227.6</v>
      </c>
      <c r="ER5" s="85" t="n">
        <v>9353.8</v>
      </c>
      <c r="ES5" s="85" t="n">
        <v>9427.4</v>
      </c>
      <c r="ET5" s="85" t="n">
        <v>9572.1</v>
      </c>
      <c r="EU5" s="85" t="n">
        <v>9678.7</v>
      </c>
      <c r="EV5" s="85" t="n">
        <v>9798.4</v>
      </c>
      <c r="EW5" s="85" t="n">
        <v>9937.1</v>
      </c>
      <c r="EX5" s="85" t="n">
        <v>10004.4</v>
      </c>
      <c r="EY5" s="85" t="n">
        <v>10129.9</v>
      </c>
      <c r="EZ5" s="85" t="n">
        <v>10159.1</v>
      </c>
      <c r="FA5" s="85" t="n">
        <v>9906.9</v>
      </c>
      <c r="FB5" s="85" t="n">
        <v>9815</v>
      </c>
      <c r="FC5" s="85" t="n">
        <v>9805.5</v>
      </c>
      <c r="FD5" s="85" t="n">
        <v>9939.4</v>
      </c>
      <c r="FE5" s="85" t="n">
        <v>10005</v>
      </c>
      <c r="FF5" s="85" t="n">
        <v>10101.8</v>
      </c>
      <c r="FG5" s="85" t="n">
        <v>10208.1</v>
      </c>
      <c r="FH5" s="85" t="n">
        <v>10300.8</v>
      </c>
      <c r="FI5" s="85" t="n">
        <v>10430.3</v>
      </c>
      <c r="FJ5" s="85" t="n">
        <v>10558.2</v>
      </c>
      <c r="FK5" s="85" t="n">
        <v>10673</v>
      </c>
      <c r="FL5" s="85" t="n">
        <v>10755</v>
      </c>
      <c r="FM5" s="85" t="n">
        <v>10809.2</v>
      </c>
      <c r="FN5" s="85" t="n">
        <v>10959.3</v>
      </c>
      <c r="FO5" s="85" t="n">
        <v>11005.1</v>
      </c>
      <c r="FP5" s="85" t="n">
        <v>11059.4</v>
      </c>
      <c r="FQ5" s="85" t="n">
        <v>11165.7</v>
      </c>
      <c r="FR5" s="85" t="n">
        <v>11277.7</v>
      </c>
      <c r="FS5" s="85" t="n">
        <v>11315.7</v>
      </c>
      <c r="FT5" s="85" t="n">
        <v>11408.4</v>
      </c>
      <c r="FU5" s="85" t="n">
        <v>11551.2</v>
      </c>
      <c r="FV5" s="85" t="n">
        <v>11646</v>
      </c>
      <c r="FW5" s="85" t="n">
        <v>11810.5</v>
      </c>
      <c r="FX5" s="85" t="n">
        <v>11959.8</v>
      </c>
      <c r="FY5" s="85" t="n">
        <v>12081.6</v>
      </c>
      <c r="FZ5" s="85" t="n">
        <v>12119.8</v>
      </c>
      <c r="GA5" s="85" t="n">
        <v>12264.1</v>
      </c>
      <c r="GB5" s="85" t="n">
        <v>12382.5</v>
      </c>
      <c r="GC5" s="85" t="n">
        <v>12423.4</v>
      </c>
      <c r="GD5" s="85" t="n">
        <v>12523.2</v>
      </c>
      <c r="GE5" s="85" t="n">
        <v>12665.1</v>
      </c>
      <c r="GF5" s="85" t="n">
        <v>12797.1</v>
      </c>
      <c r="GG5" s="85" t="n">
        <v>12922</v>
      </c>
      <c r="GH5" s="85" t="n">
        <v>13097.3</v>
      </c>
      <c r="GI5" s="85" t="n">
        <v>13188.7</v>
      </c>
      <c r="GJ5" s="85" t="n">
        <v>13325.1</v>
      </c>
      <c r="GK5" s="85" t="n">
        <v>13551.4</v>
      </c>
      <c r="GL5" s="85" t="n">
        <v>13745.1</v>
      </c>
      <c r="GM5" s="85" t="n">
        <v>13891.3</v>
      </c>
      <c r="GN5" s="85" t="n">
        <v>14002.2</v>
      </c>
      <c r="GO5" s="85" t="n">
        <v>14099.2</v>
      </c>
      <c r="GP5" s="85" t="n">
        <v>14150.2</v>
      </c>
      <c r="GQ5" s="85" t="n">
        <v>14350.7</v>
      </c>
      <c r="GR5" s="85" t="n">
        <v>14548.3</v>
      </c>
      <c r="GS5" s="85" t="n">
        <v>14701</v>
      </c>
      <c r="GT5" s="85" t="n">
        <v>14496.2</v>
      </c>
      <c r="GU5" s="85" t="n">
        <v>13175.6</v>
      </c>
      <c r="GV5" s="85" t="n">
        <v>14478</v>
      </c>
      <c r="GW5" s="85" t="n">
        <v>14752.7</v>
      </c>
      <c r="GX5" s="85" t="n">
        <v>15259.4</v>
      </c>
      <c r="GY5" s="85" t="n">
        <v>16016.3</v>
      </c>
      <c r="GZ5" s="85" t="n">
        <v>16363.9</v>
      </c>
      <c r="HA5" s="85" t="n">
        <v>16816.1</v>
      </c>
      <c r="HB5" s="85" t="n">
        <v>17175.1</v>
      </c>
      <c r="HC5" t="n">
        <v>17603.8</v>
      </c>
      <c r="HD5" t="n">
        <v>17876.2</v>
      </c>
      <c r="HE5" t="n">
        <v>18108.3</v>
      </c>
      <c r="HF5" t="n">
        <v>18506.2</v>
      </c>
      <c r="HG5" t="n">
        <v>18685.7</v>
      </c>
      <c r="HH5" t="n">
        <v>18929</v>
      </c>
      <c r="HI5" t="n">
        <v>19170.2</v>
      </c>
      <c r="HJ5" t="n">
        <v>19424.8</v>
      </c>
      <c r="HK5" t="n">
        <v>19682.7</v>
      </c>
      <c r="HL5" t="n">
        <v>19935.2</v>
      </c>
    </row>
    <row r="6">
      <c r="A6" s="85" t="s">
        <v>2514</v>
      </c>
      <c r="B6" s="85" t="n">
        <v>3248.9</v>
      </c>
      <c r="C6" s="85" t="n">
        <v>3263.6</v>
      </c>
      <c r="D6" s="85" t="n">
        <v>3292.2</v>
      </c>
      <c r="E6" s="85" t="n">
        <v>3283.2</v>
      </c>
      <c r="F6" s="85" t="n">
        <v>3346.3</v>
      </c>
      <c r="G6" s="85" t="n">
        <v>3377</v>
      </c>
      <c r="H6" s="85" t="n">
        <v>3403.9</v>
      </c>
      <c r="I6" s="85" t="n">
        <v>3460.4</v>
      </c>
      <c r="J6" s="85" t="n">
        <v>3506.1</v>
      </c>
      <c r="K6" s="85" t="n">
        <v>3572.8</v>
      </c>
      <c r="L6" s="85" t="n">
        <v>3627.9</v>
      </c>
      <c r="M6" s="85" t="n">
        <v>3713</v>
      </c>
      <c r="N6" s="85" t="n">
        <v>3780.8</v>
      </c>
      <c r="O6" s="85" t="n">
        <v>3779.1</v>
      </c>
      <c r="P6" s="85" t="n">
        <v>3792.4</v>
      </c>
      <c r="Q6" s="85" t="n">
        <v>3781.1</v>
      </c>
      <c r="R6" s="85" t="n">
        <v>3747.3</v>
      </c>
      <c r="S6" s="85" t="n">
        <v>3760.8</v>
      </c>
      <c r="T6" s="85" t="n">
        <v>3776.9</v>
      </c>
      <c r="U6" s="85" t="n">
        <v>3721.7</v>
      </c>
      <c r="V6" s="85" t="n">
        <v>3752.9</v>
      </c>
      <c r="W6" s="85" t="n">
        <v>3814.7</v>
      </c>
      <c r="X6" s="85" t="n">
        <v>3868.9</v>
      </c>
      <c r="Y6" s="85" t="n">
        <v>3910.5</v>
      </c>
      <c r="Z6" s="85" t="n">
        <v>3988.7</v>
      </c>
      <c r="AA6" s="85" t="n">
        <v>4025.4</v>
      </c>
      <c r="AB6" s="85" t="n">
        <v>4067.8</v>
      </c>
      <c r="AC6" s="85" t="n">
        <v>4120.5</v>
      </c>
      <c r="AD6" s="85" t="n">
        <v>4169.1</v>
      </c>
      <c r="AE6" s="85" t="n">
        <v>4191.7</v>
      </c>
      <c r="AF6" s="85" t="n">
        <v>4231.3</v>
      </c>
      <c r="AG6" s="85" t="n">
        <v>4295</v>
      </c>
      <c r="AH6" s="85" t="n">
        <v>4319.1</v>
      </c>
      <c r="AI6" s="85" t="n">
        <v>4411.4</v>
      </c>
      <c r="AJ6" s="85" t="n">
        <v>4430</v>
      </c>
      <c r="AK6" s="85" t="n">
        <v>4465.7</v>
      </c>
      <c r="AL6" s="85" t="n">
        <v>4488.8</v>
      </c>
      <c r="AM6" s="85" t="n">
        <v>4485.9</v>
      </c>
      <c r="AN6" s="85" t="n">
        <v>4529.6</v>
      </c>
      <c r="AO6" s="85" t="n">
        <v>4540.8</v>
      </c>
      <c r="AP6" s="85" t="n">
        <v>4534.3</v>
      </c>
      <c r="AQ6" s="85" t="n">
        <v>4432.2</v>
      </c>
      <c r="AR6" s="85" t="n">
        <v>4480.8</v>
      </c>
      <c r="AS6" s="85" t="n">
        <v>4541.4</v>
      </c>
      <c r="AT6" s="85" t="n">
        <v>4556.6</v>
      </c>
      <c r="AU6" s="85" t="n">
        <v>4556.9</v>
      </c>
      <c r="AV6" s="85" t="n">
        <v>4578</v>
      </c>
      <c r="AW6" s="85" t="n">
        <v>4546.7</v>
      </c>
      <c r="AX6" s="85" t="n">
        <v>4580.2</v>
      </c>
      <c r="AY6" s="85" t="n">
        <v>4594.1</v>
      </c>
      <c r="AZ6" s="85" t="n">
        <v>4624.9</v>
      </c>
      <c r="BA6" s="85" t="n">
        <v>4706</v>
      </c>
      <c r="BB6" s="85" t="n">
        <v>4752.5</v>
      </c>
      <c r="BC6" s="85" t="n">
        <v>4849.3</v>
      </c>
      <c r="BD6" s="85" t="n">
        <v>4936.2</v>
      </c>
      <c r="BE6" s="85" t="n">
        <v>5014.9</v>
      </c>
      <c r="BF6" s="85" t="n">
        <v>5056.5</v>
      </c>
      <c r="BG6" s="85" t="n">
        <v>5127.3</v>
      </c>
      <c r="BH6" s="85" t="n">
        <v>5165.4</v>
      </c>
      <c r="BI6" s="85" t="n">
        <v>5232.3</v>
      </c>
      <c r="BJ6" s="85" t="n">
        <v>5321.2</v>
      </c>
      <c r="BK6" s="85" t="n">
        <v>5370</v>
      </c>
      <c r="BL6" s="85" t="n">
        <v>5472</v>
      </c>
      <c r="BM6" s="85" t="n">
        <v>5483.9</v>
      </c>
      <c r="BN6" s="85" t="n">
        <v>5531.8</v>
      </c>
      <c r="BO6" s="85" t="n">
        <v>5592.1</v>
      </c>
      <c r="BP6" s="85" t="n">
        <v>5691</v>
      </c>
      <c r="BQ6" s="85" t="n">
        <v>5725.8</v>
      </c>
      <c r="BR6" s="85" t="n">
        <v>5731.2</v>
      </c>
      <c r="BS6" s="85" t="n">
        <v>5809.4</v>
      </c>
      <c r="BT6" s="85" t="n">
        <v>5875.6</v>
      </c>
      <c r="BU6" s="85" t="n">
        <v>5888.1</v>
      </c>
      <c r="BV6" s="85" t="n">
        <v>5992.1</v>
      </c>
      <c r="BW6" s="85" t="n">
        <v>6036.4</v>
      </c>
      <c r="BX6" s="85" t="n">
        <v>6090</v>
      </c>
      <c r="BY6" s="85" t="n">
        <v>6159.2</v>
      </c>
      <c r="BZ6" s="85" t="n">
        <v>6187.8</v>
      </c>
      <c r="CA6" s="85" t="n">
        <v>6216.7</v>
      </c>
      <c r="CB6" s="85" t="n">
        <v>6276.9</v>
      </c>
      <c r="CC6" s="85" t="n">
        <v>6304.2</v>
      </c>
      <c r="CD6" s="85" t="n">
        <v>6357.2</v>
      </c>
      <c r="CE6" s="85" t="n">
        <v>6376.6</v>
      </c>
      <c r="CF6" s="85" t="n">
        <v>6401.8</v>
      </c>
      <c r="CG6" s="85" t="n">
        <v>6353.1</v>
      </c>
      <c r="CH6" s="85" t="n">
        <v>6329.2</v>
      </c>
      <c r="CI6" s="85" t="n">
        <v>6381.7</v>
      </c>
      <c r="CJ6" s="85" t="n">
        <v>6413.5</v>
      </c>
      <c r="CK6" s="85" t="n">
        <v>6410.3</v>
      </c>
      <c r="CL6" s="85" t="n">
        <v>6530.3</v>
      </c>
      <c r="CM6" s="85" t="n">
        <v>6574.7</v>
      </c>
      <c r="CN6" s="85" t="n">
        <v>6645.1</v>
      </c>
      <c r="CO6" s="85" t="n">
        <v>6724.3</v>
      </c>
      <c r="CP6" s="85" t="n">
        <v>6750.1</v>
      </c>
      <c r="CQ6" s="85" t="n">
        <v>6811.5</v>
      </c>
      <c r="CR6" s="85" t="n">
        <v>6887.3</v>
      </c>
      <c r="CS6" s="85" t="n">
        <v>6947.8</v>
      </c>
      <c r="CT6" s="85" t="n">
        <v>7027.3</v>
      </c>
      <c r="CU6" s="85" t="n">
        <v>7081.9</v>
      </c>
      <c r="CV6" s="85" t="n">
        <v>7135.9</v>
      </c>
      <c r="CW6" s="85" t="n">
        <v>7213.1</v>
      </c>
      <c r="CX6" s="85" t="n">
        <v>7231</v>
      </c>
      <c r="CY6" s="85" t="n">
        <v>7294.4</v>
      </c>
      <c r="CZ6" s="85" t="n">
        <v>7360.5</v>
      </c>
      <c r="DA6" s="85" t="n">
        <v>7411.9</v>
      </c>
      <c r="DB6" s="85" t="n">
        <v>7480.2</v>
      </c>
      <c r="DC6" s="85" t="n">
        <v>7560.7</v>
      </c>
      <c r="DD6" s="85" t="n">
        <v>7606.5</v>
      </c>
      <c r="DE6" s="85" t="n">
        <v>7667.1</v>
      </c>
      <c r="DF6" s="85" t="n">
        <v>7747.9</v>
      </c>
      <c r="DG6" s="85" t="n">
        <v>7782.8</v>
      </c>
      <c r="DH6" s="85" t="n">
        <v>7915.4</v>
      </c>
      <c r="DI6" s="85" t="n">
        <v>8010</v>
      </c>
      <c r="DJ6" s="85" t="n">
        <v>8091</v>
      </c>
      <c r="DK6" s="85" t="n">
        <v>8233.5</v>
      </c>
      <c r="DL6" s="85" t="n">
        <v>8340.8</v>
      </c>
      <c r="DM6" s="85" t="n">
        <v>8461.3</v>
      </c>
      <c r="DN6" s="85" t="n">
        <v>8548.2</v>
      </c>
      <c r="DO6" s="85" t="n">
        <v>8679.1</v>
      </c>
      <c r="DP6" s="85" t="n">
        <v>8776.7</v>
      </c>
      <c r="DQ6" s="85" t="n">
        <v>8905.1</v>
      </c>
      <c r="DR6" s="85" t="n">
        <v>9039.7</v>
      </c>
      <c r="DS6" s="85" t="n">
        <v>9124.2</v>
      </c>
      <c r="DT6" s="85" t="n">
        <v>9211.6</v>
      </c>
      <c r="DU6" s="85" t="n">
        <v>9292.1</v>
      </c>
      <c r="DV6" s="85" t="n">
        <v>9325.8</v>
      </c>
      <c r="DW6" s="85" t="n">
        <v>9344.5</v>
      </c>
      <c r="DX6" s="85" t="n">
        <v>9377</v>
      </c>
      <c r="DY6" s="85" t="n">
        <v>9528.3</v>
      </c>
      <c r="DZ6" s="85" t="n">
        <v>9549.5</v>
      </c>
      <c r="EA6" s="85" t="n">
        <v>9597.8</v>
      </c>
      <c r="EB6" s="85" t="n">
        <v>9665</v>
      </c>
      <c r="EC6" s="85" t="n">
        <v>9718.7</v>
      </c>
      <c r="ED6" s="85" t="n">
        <v>9766.6</v>
      </c>
      <c r="EE6" s="85" t="n">
        <v>9878.4</v>
      </c>
      <c r="EF6" s="85" t="n">
        <v>10018.1</v>
      </c>
      <c r="EG6" s="85" t="n">
        <v>10087.1</v>
      </c>
      <c r="EH6" s="85" t="n">
        <v>10181.1</v>
      </c>
      <c r="EI6" s="85" t="n">
        <v>10236.7</v>
      </c>
      <c r="EJ6" s="85" t="n">
        <v>10356.9</v>
      </c>
      <c r="EK6" s="85" t="n">
        <v>10474.1</v>
      </c>
      <c r="EL6" s="85" t="n">
        <v>10540.6</v>
      </c>
      <c r="EM6" s="85" t="n">
        <v>10657.4</v>
      </c>
      <c r="EN6" s="85" t="n">
        <v>10745.9</v>
      </c>
      <c r="EO6" s="85" t="n">
        <v>10765.7</v>
      </c>
      <c r="EP6" s="85" t="n">
        <v>10883.1</v>
      </c>
      <c r="EQ6" s="85" t="n">
        <v>10939.5</v>
      </c>
      <c r="ER6" s="85" t="n">
        <v>11009.7</v>
      </c>
      <c r="ES6" s="85" t="n">
        <v>11114.8</v>
      </c>
      <c r="ET6" s="85" t="n">
        <v>11183.3</v>
      </c>
      <c r="EU6" s="85" t="n">
        <v>11212.7</v>
      </c>
      <c r="EV6" s="85" t="n">
        <v>11287.5</v>
      </c>
      <c r="EW6" s="85" t="n">
        <v>11331.9</v>
      </c>
      <c r="EX6" s="85" t="n">
        <v>11316.4</v>
      </c>
      <c r="EY6" s="85" t="n">
        <v>11347.6</v>
      </c>
      <c r="EZ6" s="85" t="n">
        <v>11260.1</v>
      </c>
      <c r="FA6" s="85" t="n">
        <v>11158.8</v>
      </c>
      <c r="FB6" s="85" t="n">
        <v>11130.5</v>
      </c>
      <c r="FC6" s="85" t="n">
        <v>11075.7</v>
      </c>
      <c r="FD6" s="85" t="n">
        <v>11150.2</v>
      </c>
      <c r="FE6" s="85" t="n">
        <v>11137.9</v>
      </c>
      <c r="FF6" s="85" t="n">
        <v>11202.5</v>
      </c>
      <c r="FG6" s="85" t="n">
        <v>11303</v>
      </c>
      <c r="FH6" s="85" t="n">
        <v>11383.6</v>
      </c>
      <c r="FI6" s="85" t="n">
        <v>11453.4</v>
      </c>
      <c r="FJ6" s="85" t="n">
        <v>11497.1</v>
      </c>
      <c r="FK6" s="85" t="n">
        <v>11509</v>
      </c>
      <c r="FL6" s="85" t="n">
        <v>11544</v>
      </c>
      <c r="FM6" s="85" t="n">
        <v>11563.9</v>
      </c>
      <c r="FN6" s="85" t="n">
        <v>11647.3</v>
      </c>
      <c r="FO6" s="85" t="n">
        <v>11667.8</v>
      </c>
      <c r="FP6" s="85" t="n">
        <v>11691.4</v>
      </c>
      <c r="FQ6" s="85" t="n">
        <v>11738</v>
      </c>
      <c r="FR6" s="85" t="n">
        <v>11814.3</v>
      </c>
      <c r="FS6" s="85" t="n">
        <v>11848.1</v>
      </c>
      <c r="FT6" s="85" t="n">
        <v>11896.3</v>
      </c>
      <c r="FU6" s="85" t="n">
        <v>12001</v>
      </c>
      <c r="FV6" s="85" t="n">
        <v>12044.2</v>
      </c>
      <c r="FW6" s="85" t="n">
        <v>12159.9</v>
      </c>
      <c r="FX6" s="85" t="n">
        <v>12280.1</v>
      </c>
      <c r="FY6" s="85" t="n">
        <v>12421.6</v>
      </c>
      <c r="FZ6" s="85" t="n">
        <v>12516.9</v>
      </c>
      <c r="GA6" s="85" t="n">
        <v>12603.1</v>
      </c>
      <c r="GB6" s="85" t="n">
        <v>12691.8</v>
      </c>
      <c r="GC6" s="85" t="n">
        <v>12743.4</v>
      </c>
      <c r="GD6" s="85" t="n">
        <v>12839.6</v>
      </c>
      <c r="GE6" s="85" t="n">
        <v>12903.3</v>
      </c>
      <c r="GF6" s="85" t="n">
        <v>12993.1</v>
      </c>
      <c r="GG6" s="85" t="n">
        <v>13060.1</v>
      </c>
      <c r="GH6" s="85" t="n">
        <v>13160.5</v>
      </c>
      <c r="GI6" s="85" t="n">
        <v>13225.7</v>
      </c>
      <c r="GJ6" s="85" t="n">
        <v>13315.4</v>
      </c>
      <c r="GK6" s="85" t="n">
        <v>13460.9</v>
      </c>
      <c r="GL6" s="85" t="n">
        <v>13558.4</v>
      </c>
      <c r="GM6" s="85" t="n">
        <v>13631</v>
      </c>
      <c r="GN6" s="85" t="n">
        <v>13693.8</v>
      </c>
      <c r="GO6" s="85" t="n">
        <v>13736.6</v>
      </c>
      <c r="GP6" s="85" t="n">
        <v>13758.3</v>
      </c>
      <c r="GQ6" s="85" t="n">
        <v>13875.7</v>
      </c>
      <c r="GR6" s="85" t="n">
        <v>14033.2</v>
      </c>
      <c r="GS6" s="85" t="n">
        <v>14125.3</v>
      </c>
      <c r="GT6" s="85" t="n">
        <v>13885.9</v>
      </c>
      <c r="GU6" s="85" t="n">
        <v>12671.9</v>
      </c>
      <c r="GV6" s="85" t="n">
        <v>13813</v>
      </c>
      <c r="GW6" s="85" t="n">
        <v>14008.1</v>
      </c>
      <c r="GX6" s="85" t="n">
        <v>14328.6</v>
      </c>
      <c r="GY6" s="85" t="n">
        <v>14809.1</v>
      </c>
      <c r="GZ6" s="85" t="n">
        <v>14924.3</v>
      </c>
      <c r="HA6" s="85" t="n">
        <v>15086.9</v>
      </c>
      <c r="HB6" s="85" t="n">
        <v>15123.4</v>
      </c>
      <c r="HC6" t="n">
        <v>15219.9</v>
      </c>
      <c r="HD6" t="n">
        <v>15277.6</v>
      </c>
      <c r="HE6" t="n">
        <v>15324</v>
      </c>
      <c r="HF6" t="n">
        <v>15510.2</v>
      </c>
      <c r="HG6" t="n">
        <v>15548.5</v>
      </c>
      <c r="HH6" t="n">
        <v>15646.7</v>
      </c>
      <c r="HI6" t="n">
        <v>15781.4</v>
      </c>
      <c r="HJ6" t="n">
        <v>15856.9</v>
      </c>
      <c r="HK6" t="n">
        <v>15967.3</v>
      </c>
      <c r="HL6" t="n">
        <v>16111.7</v>
      </c>
    </row>
    <row r="7">
      <c r="A7" s="85" t="s">
        <v>2515</v>
      </c>
      <c r="B7" s="85" t="n">
        <v>19.444</v>
      </c>
      <c r="C7" s="85" t="n">
        <v>19.659</v>
      </c>
      <c r="D7" s="85" t="n">
        <v>19.851</v>
      </c>
      <c r="E7" s="85" t="n">
        <v>20.108</v>
      </c>
      <c r="F7" s="85" t="n">
        <v>20.299</v>
      </c>
      <c r="G7" s="85" t="n">
        <v>20.53</v>
      </c>
      <c r="H7" s="85" t="n">
        <v>20.732</v>
      </c>
      <c r="I7" s="85" t="n">
        <v>20.86</v>
      </c>
      <c r="J7" s="85" t="n">
        <v>21.08</v>
      </c>
      <c r="K7" s="85" t="n">
        <v>21.202</v>
      </c>
      <c r="L7" s="85" t="n">
        <v>21.388</v>
      </c>
      <c r="M7" s="85" t="n">
        <v>21.562</v>
      </c>
      <c r="N7" s="85" t="n">
        <v>21.823</v>
      </c>
      <c r="O7" s="85" t="n">
        <v>22.242</v>
      </c>
      <c r="P7" s="85" t="n">
        <v>22.647</v>
      </c>
      <c r="Q7" s="85" t="n">
        <v>23.11</v>
      </c>
      <c r="R7" s="85" t="n">
        <v>23.798</v>
      </c>
      <c r="S7" s="85" t="n">
        <v>24.472</v>
      </c>
      <c r="T7" s="85" t="n">
        <v>25.132</v>
      </c>
      <c r="U7" s="85" t="n">
        <v>25.771</v>
      </c>
      <c r="V7" s="85" t="n">
        <v>26.256</v>
      </c>
      <c r="W7" s="85" t="n">
        <v>26.578</v>
      </c>
      <c r="X7" s="85" t="n">
        <v>27.076</v>
      </c>
      <c r="Y7" s="85" t="n">
        <v>27.53</v>
      </c>
      <c r="Z7" s="85" t="n">
        <v>27.833</v>
      </c>
      <c r="AA7" s="85" t="n">
        <v>28.066</v>
      </c>
      <c r="AB7" s="85" t="n">
        <v>28.492</v>
      </c>
      <c r="AC7" s="85" t="n">
        <v>28.942</v>
      </c>
      <c r="AD7" s="85" t="n">
        <v>29.465</v>
      </c>
      <c r="AE7" s="85" t="n">
        <v>29.969</v>
      </c>
      <c r="AF7" s="85" t="n">
        <v>30.42</v>
      </c>
      <c r="AG7" s="85" t="n">
        <v>30.852</v>
      </c>
      <c r="AH7" s="85" t="n">
        <v>31.358</v>
      </c>
      <c r="AI7" s="85" t="n">
        <v>32.002</v>
      </c>
      <c r="AJ7" s="85" t="n">
        <v>32.564</v>
      </c>
      <c r="AK7" s="85" t="n">
        <v>33.179</v>
      </c>
      <c r="AL7" s="85" t="n">
        <v>33.804</v>
      </c>
      <c r="AM7" s="85" t="n">
        <v>34.728</v>
      </c>
      <c r="AN7" s="85" t="n">
        <v>35.59</v>
      </c>
      <c r="AO7" s="85" t="n">
        <v>36.451</v>
      </c>
      <c r="AP7" s="85" t="n">
        <v>37.545</v>
      </c>
      <c r="AQ7" s="85" t="n">
        <v>38.464</v>
      </c>
      <c r="AR7" s="85" t="n">
        <v>39.364</v>
      </c>
      <c r="AS7" s="85" t="n">
        <v>40.338</v>
      </c>
      <c r="AT7" s="85" t="n">
        <v>41.384</v>
      </c>
      <c r="AU7" s="85" t="n">
        <v>42.078</v>
      </c>
      <c r="AV7" s="85" t="n">
        <v>42.772</v>
      </c>
      <c r="AW7" s="85" t="n">
        <v>43.427</v>
      </c>
      <c r="AX7" s="85" t="n">
        <v>43.979</v>
      </c>
      <c r="AY7" s="85" t="n">
        <v>44.402</v>
      </c>
      <c r="AZ7" s="85" t="n">
        <v>45.103</v>
      </c>
      <c r="BA7" s="85" t="n">
        <v>45.601</v>
      </c>
      <c r="BB7" s="85" t="n">
        <v>45.978</v>
      </c>
      <c r="BC7" s="85" t="n">
        <v>46.398</v>
      </c>
      <c r="BD7" s="85" t="n">
        <v>47.008</v>
      </c>
      <c r="BE7" s="85" t="n">
        <v>47.318</v>
      </c>
      <c r="BF7" s="85" t="n">
        <v>47.83</v>
      </c>
      <c r="BG7" s="85" t="n">
        <v>48.293</v>
      </c>
      <c r="BH7" s="85" t="n">
        <v>48.666</v>
      </c>
      <c r="BI7" s="85" t="n">
        <v>48.966</v>
      </c>
      <c r="BJ7" s="85" t="n">
        <v>49.544</v>
      </c>
      <c r="BK7" s="85" t="n">
        <v>49.945</v>
      </c>
      <c r="BL7" s="85" t="n">
        <v>50.337</v>
      </c>
      <c r="BM7" s="85" t="n">
        <v>50.688</v>
      </c>
      <c r="BN7" s="85" t="n">
        <v>51.047</v>
      </c>
      <c r="BO7" s="85" t="n">
        <v>50.993</v>
      </c>
      <c r="BP7" s="85" t="n">
        <v>51.263</v>
      </c>
      <c r="BQ7" s="85" t="n">
        <v>51.573</v>
      </c>
      <c r="BR7" s="85" t="n">
        <v>52.061</v>
      </c>
      <c r="BS7" s="85" t="n">
        <v>52.564</v>
      </c>
      <c r="BT7" s="85" t="n">
        <v>53.062</v>
      </c>
      <c r="BU7" s="85" t="n">
        <v>53.52</v>
      </c>
      <c r="BV7" s="85" t="n">
        <v>53.943</v>
      </c>
      <c r="BW7" s="85" t="n">
        <v>54.539</v>
      </c>
      <c r="BX7" s="85" t="n">
        <v>55.211</v>
      </c>
      <c r="BY7" s="85" t="n">
        <v>55.769</v>
      </c>
      <c r="BZ7" s="85" t="n">
        <v>56.41</v>
      </c>
      <c r="CA7" s="85" t="n">
        <v>57.17</v>
      </c>
      <c r="CB7" s="85" t="n">
        <v>57.507</v>
      </c>
      <c r="CC7" s="85" t="n">
        <v>57.959</v>
      </c>
      <c r="CD7" s="85" t="n">
        <v>58.799</v>
      </c>
      <c r="CE7" s="85" t="n">
        <v>59.333</v>
      </c>
      <c r="CF7" s="85" t="n">
        <v>60.087</v>
      </c>
      <c r="CG7" s="85" t="n">
        <v>60.882</v>
      </c>
      <c r="CH7" s="85" t="n">
        <v>61.202</v>
      </c>
      <c r="CI7" s="85" t="n">
        <v>61.536</v>
      </c>
      <c r="CJ7" s="85" t="n">
        <v>61.954</v>
      </c>
      <c r="CK7" s="85" t="n">
        <v>62.404</v>
      </c>
      <c r="CL7" s="85" t="n">
        <v>62.795</v>
      </c>
      <c r="CM7" s="85" t="n">
        <v>63.212</v>
      </c>
      <c r="CN7" s="85" t="n">
        <v>63.615</v>
      </c>
      <c r="CO7" s="85" t="n">
        <v>64.059</v>
      </c>
      <c r="CP7" s="85" t="n">
        <v>64.441</v>
      </c>
      <c r="CQ7" s="85" t="n">
        <v>64.874</v>
      </c>
      <c r="CR7" s="85" t="n">
        <v>65.155</v>
      </c>
      <c r="CS7" s="85" t="n">
        <v>65.531</v>
      </c>
      <c r="CT7" s="85" t="n">
        <v>65.766</v>
      </c>
      <c r="CU7" s="85" t="n">
        <v>66.133</v>
      </c>
      <c r="CV7" s="85" t="n">
        <v>66.607</v>
      </c>
      <c r="CW7" s="85" t="n">
        <v>66.92</v>
      </c>
      <c r="CX7" s="85" t="n">
        <v>67.247</v>
      </c>
      <c r="CY7" s="85" t="n">
        <v>67.639</v>
      </c>
      <c r="CZ7" s="85" t="n">
        <v>67.915</v>
      </c>
      <c r="DA7" s="85" t="n">
        <v>68.214</v>
      </c>
      <c r="DB7" s="85" t="n">
        <v>68.593</v>
      </c>
      <c r="DC7" s="85" t="n">
        <v>69.052</v>
      </c>
      <c r="DD7" s="85" t="n">
        <v>69.346</v>
      </c>
      <c r="DE7" s="85" t="n">
        <v>69.819</v>
      </c>
      <c r="DF7" s="85" t="n">
        <v>70.127</v>
      </c>
      <c r="DG7" s="85" t="n">
        <v>70.303</v>
      </c>
      <c r="DH7" s="85" t="n">
        <v>70.488</v>
      </c>
      <c r="DI7" s="85" t="n">
        <v>70.71</v>
      </c>
      <c r="DJ7" s="85" t="n">
        <v>70.715</v>
      </c>
      <c r="DK7" s="85" t="n">
        <v>70.843</v>
      </c>
      <c r="DL7" s="85" t="n">
        <v>71.062</v>
      </c>
      <c r="DM7" s="85" t="n">
        <v>71.249</v>
      </c>
      <c r="DN7" s="85" t="n">
        <v>71.39</v>
      </c>
      <c r="DO7" s="85" t="n">
        <v>71.796</v>
      </c>
      <c r="DP7" s="85" t="n">
        <v>72.191</v>
      </c>
      <c r="DQ7" s="85" t="n">
        <v>72.629</v>
      </c>
      <c r="DR7" s="85" t="n">
        <v>73.219</v>
      </c>
      <c r="DS7" s="85" t="n">
        <v>73.568</v>
      </c>
      <c r="DT7" s="85" t="n">
        <v>74.042</v>
      </c>
      <c r="DU7" s="85" t="n">
        <v>74.46</v>
      </c>
      <c r="DV7" s="85" t="n">
        <v>75.012</v>
      </c>
      <c r="DW7" s="85" t="n">
        <v>75.363</v>
      </c>
      <c r="DX7" s="85" t="n">
        <v>75.401</v>
      </c>
      <c r="DY7" s="85" t="n">
        <v>75.432</v>
      </c>
      <c r="DZ7" s="85" t="n">
        <v>75.584</v>
      </c>
      <c r="EA7" s="85" t="n">
        <v>76.145</v>
      </c>
      <c r="EB7" s="85" t="n">
        <v>76.539</v>
      </c>
      <c r="EC7" s="85" t="n">
        <v>76.896</v>
      </c>
      <c r="ED7" s="85" t="n">
        <v>77.484</v>
      </c>
      <c r="EE7" s="85" t="n">
        <v>77.562</v>
      </c>
      <c r="EF7" s="85" t="n">
        <v>78.073</v>
      </c>
      <c r="EG7" s="85" t="n">
        <v>78.457</v>
      </c>
      <c r="EH7" s="85" t="n">
        <v>79.062</v>
      </c>
      <c r="EI7" s="85" t="n">
        <v>79.594</v>
      </c>
      <c r="EJ7" s="85" t="n">
        <v>79.985</v>
      </c>
      <c r="EK7" s="85" t="n">
        <v>80.669</v>
      </c>
      <c r="EL7" s="85" t="n">
        <v>81.138</v>
      </c>
      <c r="EM7" s="85" t="n">
        <v>81.65</v>
      </c>
      <c r="EN7" s="85" t="n">
        <v>82.532</v>
      </c>
      <c r="EO7" s="85" t="n">
        <v>83.189</v>
      </c>
      <c r="EP7" s="85" t="n">
        <v>83.621</v>
      </c>
      <c r="EQ7" s="85" t="n">
        <v>84.355</v>
      </c>
      <c r="ER7" s="85" t="n">
        <v>84.962</v>
      </c>
      <c r="ES7" s="85" t="n">
        <v>84.822</v>
      </c>
      <c r="ET7" s="85" t="n">
        <v>85.597</v>
      </c>
      <c r="EU7" s="85" t="n">
        <v>86.324</v>
      </c>
      <c r="EV7" s="85" t="n">
        <v>86.812</v>
      </c>
      <c r="EW7" s="85" t="n">
        <v>87.694</v>
      </c>
      <c r="EX7" s="85" t="n">
        <v>88.408</v>
      </c>
      <c r="EY7" s="85" t="n">
        <v>89.269</v>
      </c>
      <c r="EZ7" s="85" t="n">
        <v>90.221</v>
      </c>
      <c r="FA7" s="85" t="n">
        <v>88.781</v>
      </c>
      <c r="FB7" s="85" t="n">
        <v>88.181</v>
      </c>
      <c r="FC7" s="85" t="n">
        <v>88.532</v>
      </c>
      <c r="FD7" s="85" t="n">
        <v>89.142</v>
      </c>
      <c r="FE7" s="85" t="n">
        <v>89.83</v>
      </c>
      <c r="FF7" s="85" t="n">
        <v>90.177</v>
      </c>
      <c r="FG7" s="85" t="n">
        <v>90.317</v>
      </c>
      <c r="FH7" s="85" t="n">
        <v>90.49</v>
      </c>
      <c r="FI7" s="85" t="n">
        <v>91.07</v>
      </c>
      <c r="FJ7" s="85" t="n">
        <v>91.835</v>
      </c>
      <c r="FK7" s="85" t="n">
        <v>92.738</v>
      </c>
      <c r="FL7" s="85" t="n">
        <v>93.167</v>
      </c>
      <c r="FM7" s="85" t="n">
        <v>93.475</v>
      </c>
      <c r="FN7" s="85" t="n">
        <v>94.094</v>
      </c>
      <c r="FO7" s="85" t="n">
        <v>94.321</v>
      </c>
      <c r="FP7" s="85" t="n">
        <v>94.595</v>
      </c>
      <c r="FQ7" s="85" t="n">
        <v>95.126</v>
      </c>
      <c r="FR7" s="85" t="n">
        <v>95.459</v>
      </c>
      <c r="FS7" s="85" t="n">
        <v>95.508</v>
      </c>
      <c r="FT7" s="85" t="n">
        <v>95.901</v>
      </c>
      <c r="FU7" s="85" t="n">
        <v>96.254</v>
      </c>
      <c r="FV7" s="85" t="n">
        <v>96.696</v>
      </c>
      <c r="FW7" s="85" t="n">
        <v>97.129</v>
      </c>
      <c r="FX7" s="85" t="n">
        <v>97.394</v>
      </c>
      <c r="FY7" s="85" t="n">
        <v>97.265</v>
      </c>
      <c r="FZ7" s="85" t="n">
        <v>96.829</v>
      </c>
      <c r="GA7" s="85" t="n">
        <v>97.312</v>
      </c>
      <c r="GB7" s="85" t="n">
        <v>97.565</v>
      </c>
      <c r="GC7" s="85" t="n">
        <v>97.49</v>
      </c>
      <c r="GD7" s="85" t="n">
        <v>97.538</v>
      </c>
      <c r="GE7" s="85" t="n">
        <v>98.157</v>
      </c>
      <c r="GF7" s="85" t="n">
        <v>98.496</v>
      </c>
      <c r="GG7" s="85" t="n">
        <v>98.947</v>
      </c>
      <c r="GH7" s="85" t="n">
        <v>99.524</v>
      </c>
      <c r="GI7" s="85" t="n">
        <v>99.724</v>
      </c>
      <c r="GJ7" s="85" t="n">
        <v>100.076</v>
      </c>
      <c r="GK7" s="85" t="n">
        <v>100.676</v>
      </c>
      <c r="GL7" s="85" t="n">
        <v>101.38</v>
      </c>
      <c r="GM7" s="85" t="n">
        <v>101.912</v>
      </c>
      <c r="GN7" s="85" t="n">
        <v>102.254</v>
      </c>
      <c r="GO7" s="85" t="n">
        <v>102.642</v>
      </c>
      <c r="GP7" s="85" t="n">
        <v>102.851</v>
      </c>
      <c r="GQ7" s="85" t="n">
        <v>103.426</v>
      </c>
      <c r="GR7" s="85" t="n">
        <v>103.675</v>
      </c>
      <c r="GS7" s="85" t="n">
        <v>104.083</v>
      </c>
      <c r="GT7" s="85" t="n">
        <v>104.404</v>
      </c>
      <c r="GU7" s="85" t="n">
        <v>103.988</v>
      </c>
      <c r="GV7" s="85" t="n">
        <v>104.832</v>
      </c>
      <c r="GW7" s="85" t="n">
        <v>105.34</v>
      </c>
      <c r="GX7" s="85" t="n">
        <v>106.529</v>
      </c>
      <c r="GY7" s="85" t="n">
        <v>108.188</v>
      </c>
      <c r="GZ7" s="85" t="n">
        <v>109.681</v>
      </c>
      <c r="HA7" s="85" t="n">
        <v>111.491</v>
      </c>
      <c r="HB7" s="85" t="n">
        <v>113.585</v>
      </c>
      <c r="HC7" t="n">
        <v>115.672</v>
      </c>
      <c r="HD7" t="n">
        <v>117.014</v>
      </c>
      <c r="HE7" t="n">
        <v>118.172</v>
      </c>
      <c r="HF7" t="n">
        <v>119.32</v>
      </c>
      <c r="HG7" t="n">
        <v>120.182</v>
      </c>
      <c r="HH7" t="n">
        <v>120.983</v>
      </c>
      <c r="HI7" t="n">
        <v>121.48</v>
      </c>
      <c r="HJ7" t="n">
        <v>122.507</v>
      </c>
      <c r="HK7" t="n">
        <v>123.275</v>
      </c>
      <c r="HL7" t="n">
        <v>123.738</v>
      </c>
    </row>
    <row r="8">
      <c r="A8" s="85" t="s">
        <v>2516</v>
      </c>
      <c r="B8" s="85" t="n">
        <v>17.722</v>
      </c>
      <c r="C8" s="85" t="n">
        <v>17.956</v>
      </c>
      <c r="D8" s="85" t="n">
        <v>18.263</v>
      </c>
      <c r="E8" s="85" t="n">
        <v>18.495</v>
      </c>
      <c r="F8" s="85" t="n">
        <v>19.081</v>
      </c>
      <c r="G8" s="85" t="n">
        <v>19.437</v>
      </c>
      <c r="H8" s="85" t="n">
        <v>19.719</v>
      </c>
      <c r="I8" s="85" t="n">
        <v>20.122</v>
      </c>
      <c r="J8" s="85" t="n">
        <v>20.953</v>
      </c>
      <c r="K8" s="85" t="n">
        <v>21.166</v>
      </c>
      <c r="L8" s="85" t="n">
        <v>21.34</v>
      </c>
      <c r="M8" s="85" t="n">
        <v>21.804</v>
      </c>
      <c r="N8" s="85" t="n">
        <v>22.155</v>
      </c>
      <c r="O8" s="85" t="n">
        <v>22.54</v>
      </c>
      <c r="P8" s="85" t="n">
        <v>23.006</v>
      </c>
      <c r="Q8" s="85" t="n">
        <v>23.498</v>
      </c>
      <c r="R8" s="85" t="n">
        <v>23.739</v>
      </c>
      <c r="S8" s="85" t="n">
        <v>24.168</v>
      </c>
      <c r="T8" s="85" t="n">
        <v>24.874</v>
      </c>
      <c r="U8" s="85" t="n">
        <v>25.7</v>
      </c>
      <c r="V8" s="85" t="n">
        <v>26.167</v>
      </c>
      <c r="W8" s="85" t="n">
        <v>26.546</v>
      </c>
      <c r="X8" s="85" t="n">
        <v>26.904</v>
      </c>
      <c r="Y8" s="85" t="n">
        <v>27.522</v>
      </c>
      <c r="Z8" s="85" t="n">
        <v>27.924</v>
      </c>
      <c r="AA8" s="85" t="n">
        <v>28.158</v>
      </c>
      <c r="AB8" s="85" t="n">
        <v>28.481</v>
      </c>
      <c r="AC8" s="85" t="n">
        <v>29.242</v>
      </c>
      <c r="AD8" s="85" t="n">
        <v>29.656</v>
      </c>
      <c r="AE8" s="85" t="n">
        <v>29.993</v>
      </c>
      <c r="AF8" s="85" t="n">
        <v>30.141</v>
      </c>
      <c r="AG8" s="85" t="n">
        <v>31.014</v>
      </c>
      <c r="AH8" s="85" t="n">
        <v>31.369</v>
      </c>
      <c r="AI8" s="85" t="n">
        <v>31.985</v>
      </c>
      <c r="AJ8" s="85" t="n">
        <v>32.52</v>
      </c>
      <c r="AK8" s="85" t="n">
        <v>33.081</v>
      </c>
      <c r="AL8" s="85" t="n">
        <v>33.691</v>
      </c>
      <c r="AM8" s="85" t="n">
        <v>34.2</v>
      </c>
      <c r="AN8" s="85" t="n">
        <v>34.998</v>
      </c>
      <c r="AO8" s="85" t="n">
        <v>35.768</v>
      </c>
      <c r="AP8" s="85" t="n">
        <v>36.475</v>
      </c>
      <c r="AQ8" s="85" t="n">
        <v>37.885</v>
      </c>
      <c r="AR8" s="85" t="n">
        <v>38.269</v>
      </c>
      <c r="AS8" s="85" t="n">
        <v>39.421</v>
      </c>
      <c r="AT8" s="85" t="n">
        <v>40.209</v>
      </c>
      <c r="AU8" s="85" t="n">
        <v>41.144</v>
      </c>
      <c r="AV8" s="85" t="n">
        <v>42.046</v>
      </c>
      <c r="AW8" s="85" t="n">
        <v>42.852</v>
      </c>
      <c r="AX8" s="85" t="n">
        <v>43.536</v>
      </c>
      <c r="AY8" s="85" t="n">
        <v>44.399</v>
      </c>
      <c r="AZ8" s="85" t="n">
        <v>44.771</v>
      </c>
      <c r="BA8" s="85" t="n">
        <v>45.3</v>
      </c>
      <c r="BB8" s="85" t="n">
        <v>45.385</v>
      </c>
      <c r="BC8" s="85" t="n">
        <v>45.735</v>
      </c>
      <c r="BD8" s="85" t="n">
        <v>46.242</v>
      </c>
      <c r="BE8" s="85" t="n">
        <v>46.544</v>
      </c>
      <c r="BF8" s="85" t="n">
        <v>47.147</v>
      </c>
      <c r="BG8" s="85" t="n">
        <v>47.617</v>
      </c>
      <c r="BH8" s="85" t="n">
        <v>48.325</v>
      </c>
      <c r="BI8" s="85" t="n">
        <v>48.92</v>
      </c>
      <c r="BJ8" s="85" t="n">
        <v>48.725</v>
      </c>
      <c r="BK8" s="85" t="n">
        <v>48.84</v>
      </c>
      <c r="BL8" s="85" t="n">
        <v>49.101</v>
      </c>
      <c r="BM8" s="85" t="n">
        <v>49.423</v>
      </c>
      <c r="BN8" s="85" t="n">
        <v>49.298</v>
      </c>
      <c r="BO8" s="85" t="n">
        <v>49.175</v>
      </c>
      <c r="BP8" s="85" t="n">
        <v>49.245</v>
      </c>
      <c r="BQ8" s="85" t="n">
        <v>49.3</v>
      </c>
      <c r="BR8" s="85" t="n">
        <v>49.217</v>
      </c>
      <c r="BS8" s="85" t="n">
        <v>49.45</v>
      </c>
      <c r="BT8" s="85" t="n">
        <v>49.808</v>
      </c>
      <c r="BU8" s="85" t="n">
        <v>49.912</v>
      </c>
      <c r="BV8" s="85" t="n">
        <v>50.593</v>
      </c>
      <c r="BW8" s="85" t="n">
        <v>51.09</v>
      </c>
      <c r="BX8" s="85" t="n">
        <v>51.382</v>
      </c>
      <c r="BY8" s="85" t="n">
        <v>51.796</v>
      </c>
      <c r="BZ8" s="85" t="n">
        <v>52.18</v>
      </c>
      <c r="CA8" s="85" t="n">
        <v>52.563</v>
      </c>
      <c r="CB8" s="85" t="n">
        <v>52.825</v>
      </c>
      <c r="CC8" s="85" t="n">
        <v>53.014</v>
      </c>
      <c r="CD8" s="85" t="n">
        <v>53.386</v>
      </c>
      <c r="CE8" s="85" t="n">
        <v>54.303</v>
      </c>
      <c r="CF8" s="85" t="n">
        <v>54.376</v>
      </c>
      <c r="CG8" s="85" t="n">
        <v>55.023</v>
      </c>
      <c r="CH8" s="85" t="n">
        <v>55.517</v>
      </c>
      <c r="CI8" s="85" t="n">
        <v>55.79</v>
      </c>
      <c r="CJ8" s="85" t="n">
        <v>56.508</v>
      </c>
      <c r="CK8" s="85" t="n">
        <v>57.079</v>
      </c>
      <c r="CL8" s="85" t="n">
        <v>57.163</v>
      </c>
      <c r="CM8" s="85" t="n">
        <v>57.371</v>
      </c>
      <c r="CN8" s="85" t="n">
        <v>57.872</v>
      </c>
      <c r="CO8" s="85" t="n">
        <v>58.235</v>
      </c>
      <c r="CP8" s="85" t="n">
        <v>58.381</v>
      </c>
      <c r="CQ8" s="85" t="n">
        <v>58.637</v>
      </c>
      <c r="CR8" s="85" t="n">
        <v>59.062</v>
      </c>
      <c r="CS8" s="85" t="n">
        <v>59.591</v>
      </c>
      <c r="CT8" s="85" t="n">
        <v>59.865</v>
      </c>
      <c r="CU8" s="85" t="n">
        <v>60.367</v>
      </c>
      <c r="CV8" s="85" t="n">
        <v>60.713</v>
      </c>
      <c r="CW8" s="85" t="n">
        <v>61.212</v>
      </c>
      <c r="CX8" s="85" t="n">
        <v>61.728</v>
      </c>
      <c r="CY8" s="85" t="n">
        <v>62.139</v>
      </c>
      <c r="CZ8" s="85" t="n">
        <v>62.461</v>
      </c>
      <c r="DA8" s="85" t="n">
        <v>63.323</v>
      </c>
      <c r="DB8" s="85" t="n">
        <v>63.472</v>
      </c>
      <c r="DC8" s="85" t="n">
        <v>63.132</v>
      </c>
      <c r="DD8" s="85" t="n">
        <v>63.499</v>
      </c>
      <c r="DE8" s="85" t="n">
        <v>63.716</v>
      </c>
      <c r="DF8" s="85" t="n">
        <v>63.934</v>
      </c>
      <c r="DG8" s="85" t="n">
        <v>64.354</v>
      </c>
      <c r="DH8" s="85" t="n">
        <v>64.503</v>
      </c>
      <c r="DI8" s="85" t="n">
        <v>64.954</v>
      </c>
      <c r="DJ8" s="85" t="n">
        <v>64.682</v>
      </c>
      <c r="DK8" s="85" t="n">
        <v>65.099</v>
      </c>
      <c r="DL8" s="85" t="n">
        <v>65.524</v>
      </c>
      <c r="DM8" s="85" t="n">
        <v>65.735</v>
      </c>
      <c r="DN8" s="85" t="n">
        <v>65.947</v>
      </c>
      <c r="DO8" s="85" t="n">
        <v>66.503</v>
      </c>
      <c r="DP8" s="85" t="n">
        <v>67.106</v>
      </c>
      <c r="DQ8" s="85" t="n">
        <v>67.931</v>
      </c>
      <c r="DR8" s="85" t="n">
        <v>68.593</v>
      </c>
      <c r="DS8" s="85" t="n">
        <v>68.856</v>
      </c>
      <c r="DT8" s="85" t="n">
        <v>69.349</v>
      </c>
      <c r="DU8" s="85" t="n">
        <v>69.662</v>
      </c>
      <c r="DV8" s="85" t="n">
        <v>69.782</v>
      </c>
      <c r="DW8" s="85" t="n">
        <v>70.148</v>
      </c>
      <c r="DX8" s="85" t="n">
        <v>70.597</v>
      </c>
      <c r="DY8" s="85" t="n">
        <v>71.055</v>
      </c>
      <c r="DZ8" s="85" t="n">
        <v>71.515</v>
      </c>
      <c r="EA8" s="85" t="n">
        <v>72.191</v>
      </c>
      <c r="EB8" s="85" t="n">
        <v>72.811</v>
      </c>
      <c r="EC8" s="85" t="n">
        <v>74.161</v>
      </c>
      <c r="ED8" s="85" t="n">
        <v>74.965</v>
      </c>
      <c r="EE8" s="85" t="n">
        <v>75.499</v>
      </c>
      <c r="EF8" s="85" t="n">
        <v>76.182</v>
      </c>
      <c r="EG8" s="85" t="n">
        <v>76.752</v>
      </c>
      <c r="EH8" s="85" t="n">
        <v>77.405</v>
      </c>
      <c r="EI8" s="85" t="n">
        <v>78.077</v>
      </c>
      <c r="EJ8" s="85" t="n">
        <v>78.792</v>
      </c>
      <c r="EK8" s="85" t="n">
        <v>79.559</v>
      </c>
      <c r="EL8" s="85" t="n">
        <v>80.606</v>
      </c>
      <c r="EM8" s="85" t="n">
        <v>81.333</v>
      </c>
      <c r="EN8" s="85" t="n">
        <v>82.182</v>
      </c>
      <c r="EO8" s="85" t="n">
        <v>82.772</v>
      </c>
      <c r="EP8" s="85" t="n">
        <v>83.469</v>
      </c>
      <c r="EQ8" s="85" t="n">
        <v>84.051</v>
      </c>
      <c r="ER8" s="85" t="n">
        <v>84.673</v>
      </c>
      <c r="ES8" s="85" t="n">
        <v>85.114</v>
      </c>
      <c r="ET8" s="85" t="n">
        <v>85.842</v>
      </c>
      <c r="EU8" s="85" t="n">
        <v>86.528</v>
      </c>
      <c r="EV8" s="85" t="n">
        <v>87.124</v>
      </c>
      <c r="EW8" s="85" t="n">
        <v>87.822</v>
      </c>
      <c r="EX8" s="85" t="n">
        <v>88.563</v>
      </c>
      <c r="EY8" s="85" t="n">
        <v>89.47</v>
      </c>
      <c r="EZ8" s="85" t="n">
        <v>90.141</v>
      </c>
      <c r="FA8" s="85" t="n">
        <v>89.712</v>
      </c>
      <c r="FB8" s="85" t="n">
        <v>88.959</v>
      </c>
      <c r="FC8" s="85" t="n">
        <v>88.975</v>
      </c>
      <c r="FD8" s="85" t="n">
        <v>89.247</v>
      </c>
      <c r="FE8" s="85" t="n">
        <v>89.933</v>
      </c>
      <c r="FF8" s="85" t="n">
        <v>90.506</v>
      </c>
      <c r="FG8" s="85" t="n">
        <v>91.2</v>
      </c>
      <c r="FH8" s="85" t="n">
        <v>91.562</v>
      </c>
      <c r="FI8" s="85" t="n">
        <v>92.307</v>
      </c>
      <c r="FJ8" s="85" t="n">
        <v>93.136</v>
      </c>
      <c r="FK8" s="85" t="n">
        <v>93.979</v>
      </c>
      <c r="FL8" s="85" t="n">
        <v>94.306</v>
      </c>
      <c r="FM8" s="85" t="n">
        <v>94.18</v>
      </c>
      <c r="FN8" s="85" t="n">
        <v>94.506</v>
      </c>
      <c r="FO8" s="85" t="n">
        <v>94.715</v>
      </c>
      <c r="FP8" s="85" t="n">
        <v>94.897</v>
      </c>
      <c r="FQ8" s="85" t="n">
        <v>95.013</v>
      </c>
      <c r="FR8" s="85" t="n">
        <v>94.947</v>
      </c>
      <c r="FS8" s="85" t="n">
        <v>95.102</v>
      </c>
      <c r="FT8" s="85" t="n">
        <v>95.436</v>
      </c>
      <c r="FU8" s="85" t="n">
        <v>96.904</v>
      </c>
      <c r="FV8" s="85" t="n">
        <v>96.649</v>
      </c>
      <c r="FW8" s="85" t="n">
        <v>97.057</v>
      </c>
      <c r="FX8" s="85" t="n">
        <v>97.513</v>
      </c>
      <c r="FY8" s="85" t="n">
        <v>97.642</v>
      </c>
      <c r="FZ8" s="85" t="n">
        <v>97.452</v>
      </c>
      <c r="GA8" s="85" t="n">
        <v>97.641</v>
      </c>
      <c r="GB8" s="85" t="n">
        <v>97.73</v>
      </c>
      <c r="GC8" s="85" t="n">
        <v>97.611</v>
      </c>
      <c r="GD8" s="85" t="n">
        <v>97.503</v>
      </c>
      <c r="GE8" s="85" t="n">
        <v>98.022</v>
      </c>
      <c r="GF8" s="85" t="n">
        <v>98.404</v>
      </c>
      <c r="GG8" s="85" t="n">
        <v>98.891</v>
      </c>
      <c r="GH8" s="85" t="n">
        <v>99.36</v>
      </c>
      <c r="GI8" s="85" t="n">
        <v>99.682</v>
      </c>
      <c r="GJ8" s="85" t="n">
        <v>100.12</v>
      </c>
      <c r="GK8" s="85" t="n">
        <v>100.838</v>
      </c>
      <c r="GL8" s="85" t="n">
        <v>101.798</v>
      </c>
      <c r="GM8" s="85" t="n">
        <v>102.497</v>
      </c>
      <c r="GN8" s="85" t="n">
        <v>103.027</v>
      </c>
      <c r="GO8" s="85" t="n">
        <v>103.778</v>
      </c>
      <c r="GP8" s="85" t="n">
        <v>104.731</v>
      </c>
      <c r="GQ8" s="85" t="n">
        <v>104.034</v>
      </c>
      <c r="GR8" s="85" t="n">
        <v>104.131</v>
      </c>
      <c r="GS8" s="85" t="n">
        <v>104.51</v>
      </c>
      <c r="GT8" s="85" t="n">
        <v>104.826</v>
      </c>
      <c r="GU8" s="85" t="n">
        <v>104.893</v>
      </c>
      <c r="GV8" s="85" t="n">
        <v>105.466</v>
      </c>
      <c r="GW8" s="85" t="n">
        <v>106.253</v>
      </c>
      <c r="GX8" s="85" t="n">
        <v>107.069</v>
      </c>
      <c r="GY8" s="85" t="n">
        <v>108.223</v>
      </c>
      <c r="GZ8" s="85" t="n">
        <v>109.501</v>
      </c>
      <c r="HA8" s="85" t="n">
        <v>110.856</v>
      </c>
      <c r="HB8" s="85" t="n">
        <v>112.633</v>
      </c>
      <c r="HC8" t="n">
        <v>114.685</v>
      </c>
      <c r="HD8" t="n">
        <v>116.184</v>
      </c>
      <c r="HE8" t="n">
        <v>117.371</v>
      </c>
      <c r="HF8" t="n">
        <v>118.61</v>
      </c>
      <c r="HG8" t="n">
        <v>119.635</v>
      </c>
      <c r="HH8" t="n">
        <v>120.759</v>
      </c>
      <c r="HI8" t="n">
        <v>121.899</v>
      </c>
      <c r="HJ8" t="n">
        <v>122.967</v>
      </c>
      <c r="HK8" t="n">
        <v>123.825</v>
      </c>
      <c r="HL8" t="n">
        <v>124.371</v>
      </c>
    </row>
    <row r="9">
      <c r="A9" s="85" t="s">
        <v>2517</v>
      </c>
      <c r="B9" s="85" t="n">
        <v>12.676</v>
      </c>
      <c r="C9" s="85" t="n">
        <v>12.944</v>
      </c>
      <c r="D9" s="85" t="n">
        <v>13.178</v>
      </c>
      <c r="E9" s="85" t="n">
        <v>13.428</v>
      </c>
      <c r="F9" s="85" t="n">
        <v>13.733</v>
      </c>
      <c r="G9" s="85" t="n">
        <v>13.981</v>
      </c>
      <c r="H9" s="85" t="n">
        <v>14.178</v>
      </c>
      <c r="I9" s="85" t="n">
        <v>14.333</v>
      </c>
      <c r="J9" s="85" t="n">
        <v>14.654</v>
      </c>
      <c r="K9" s="85" t="n">
        <v>14.827</v>
      </c>
      <c r="L9" s="85" t="n">
        <v>15.052</v>
      </c>
      <c r="M9" s="85" t="n">
        <v>15.259</v>
      </c>
      <c r="N9" s="85" t="n">
        <v>15.559</v>
      </c>
      <c r="O9" s="85" t="n">
        <v>15.836</v>
      </c>
      <c r="P9" s="85" t="n">
        <v>16.049</v>
      </c>
      <c r="Q9" s="85" t="n">
        <v>16.353</v>
      </c>
      <c r="R9" s="85" t="n">
        <v>16.828</v>
      </c>
      <c r="S9" s="85" t="n">
        <v>17.413</v>
      </c>
      <c r="T9" s="85" t="n">
        <v>18.048</v>
      </c>
      <c r="U9" s="85" t="n">
        <v>18.579</v>
      </c>
      <c r="V9" s="85" t="n">
        <v>18.953</v>
      </c>
      <c r="W9" s="85" t="n">
        <v>19.329</v>
      </c>
      <c r="X9" s="85" t="n">
        <v>19.576</v>
      </c>
      <c r="Y9" s="85" t="n">
        <v>19.826</v>
      </c>
      <c r="Z9" s="85" t="n">
        <v>20.05</v>
      </c>
      <c r="AA9" s="85" t="n">
        <v>20.293</v>
      </c>
      <c r="AB9" s="85" t="n">
        <v>20.444</v>
      </c>
      <c r="AC9" s="85" t="n">
        <v>20.689</v>
      </c>
      <c r="AD9" s="85" t="n">
        <v>21.079</v>
      </c>
      <c r="AE9" s="85" t="n">
        <v>21.456</v>
      </c>
      <c r="AF9" s="85" t="n">
        <v>21.821</v>
      </c>
      <c r="AG9" s="85" t="n">
        <v>22.189</v>
      </c>
      <c r="AH9" s="85" t="n">
        <v>22.503</v>
      </c>
      <c r="AI9" s="85" t="n">
        <v>22.879</v>
      </c>
      <c r="AJ9" s="85" t="n">
        <v>23.227</v>
      </c>
      <c r="AK9" s="85" t="n">
        <v>23.56</v>
      </c>
      <c r="AL9" s="85" t="n">
        <v>24.121</v>
      </c>
      <c r="AM9" s="85" t="n">
        <v>24.673</v>
      </c>
      <c r="AN9" s="85" t="n">
        <v>25.509</v>
      </c>
      <c r="AO9" s="85" t="n">
        <v>26.007</v>
      </c>
      <c r="AP9" s="85" t="n">
        <v>26.684</v>
      </c>
      <c r="AQ9" s="85" t="n">
        <v>27.417</v>
      </c>
      <c r="AR9" s="85" t="n">
        <v>28.208</v>
      </c>
      <c r="AS9" s="85" t="n">
        <v>28.976</v>
      </c>
      <c r="AT9" s="85" t="n">
        <v>29.917</v>
      </c>
      <c r="AU9" s="85" t="n">
        <v>30.562</v>
      </c>
      <c r="AV9" s="85" t="n">
        <v>30.977</v>
      </c>
      <c r="AW9" s="85" t="n">
        <v>31.466</v>
      </c>
      <c r="AX9" s="85" t="n">
        <v>31.997</v>
      </c>
      <c r="AY9" s="85" t="n">
        <v>32.511</v>
      </c>
      <c r="AZ9" s="85" t="n">
        <v>33.021</v>
      </c>
      <c r="BA9" s="85" t="n">
        <v>33.441</v>
      </c>
      <c r="BB9" s="85" t="n">
        <v>33.681</v>
      </c>
      <c r="BC9" s="85" t="n">
        <v>34.051</v>
      </c>
      <c r="BD9" s="85" t="n">
        <v>34.381</v>
      </c>
      <c r="BE9" s="85" t="n">
        <v>34.642</v>
      </c>
      <c r="BF9" s="85" t="n">
        <v>35.145</v>
      </c>
      <c r="BG9" s="85" t="n">
        <v>35.479</v>
      </c>
      <c r="BH9" s="85" t="n">
        <v>35.81</v>
      </c>
      <c r="BI9" s="85" t="n">
        <v>36.166</v>
      </c>
      <c r="BJ9" s="85" t="n">
        <v>36.593</v>
      </c>
      <c r="BK9" s="85" t="n">
        <v>36.953</v>
      </c>
      <c r="BL9" s="85" t="n">
        <v>37.259</v>
      </c>
      <c r="BM9" s="85" t="n">
        <v>37.604</v>
      </c>
      <c r="BN9" s="85" t="n">
        <v>37.76</v>
      </c>
      <c r="BO9" s="85" t="n">
        <v>37.927</v>
      </c>
      <c r="BP9" s="85" t="n">
        <v>38.255</v>
      </c>
      <c r="BQ9" s="85" t="n">
        <v>38.741</v>
      </c>
      <c r="BR9" s="85" t="n">
        <v>39.295</v>
      </c>
      <c r="BS9" s="85" t="n">
        <v>39.776</v>
      </c>
      <c r="BT9" s="85" t="n">
        <v>40.252</v>
      </c>
      <c r="BU9" s="85" t="n">
        <v>40.491</v>
      </c>
      <c r="BV9" s="85" t="n">
        <v>40.699</v>
      </c>
      <c r="BW9" s="85" t="n">
        <v>41.096</v>
      </c>
      <c r="BX9" s="85" t="n">
        <v>41.443</v>
      </c>
      <c r="BY9" s="85" t="n">
        <v>41.918</v>
      </c>
      <c r="BZ9" s="85" t="n">
        <v>42.469</v>
      </c>
      <c r="CA9" s="85" t="n">
        <v>43.046</v>
      </c>
      <c r="CB9" s="85" t="n">
        <v>43.45</v>
      </c>
      <c r="CC9" s="85" t="n">
        <v>44.011</v>
      </c>
      <c r="CD9" s="85" t="n">
        <v>44.634</v>
      </c>
      <c r="CE9" s="85" t="n">
        <v>45.094</v>
      </c>
      <c r="CF9" s="85" t="n">
        <v>45.707</v>
      </c>
      <c r="CG9" s="85" t="n">
        <v>46.427</v>
      </c>
      <c r="CH9" s="85" t="n">
        <v>46.622</v>
      </c>
      <c r="CI9" s="85" t="n">
        <v>46.904</v>
      </c>
      <c r="CJ9" s="85" t="n">
        <v>47.29</v>
      </c>
      <c r="CK9" s="85" t="n">
        <v>47.703</v>
      </c>
      <c r="CL9" s="85" t="n">
        <v>48.043</v>
      </c>
      <c r="CM9" s="85" t="n">
        <v>48.617</v>
      </c>
      <c r="CN9" s="85" t="n">
        <v>48.975</v>
      </c>
      <c r="CO9" s="85" t="n">
        <v>49.31</v>
      </c>
      <c r="CP9" s="85" t="n">
        <v>49.597</v>
      </c>
      <c r="CQ9" s="85" t="n">
        <v>49.889</v>
      </c>
      <c r="CR9" s="85" t="n">
        <v>50.031</v>
      </c>
      <c r="CS9" s="85" t="n">
        <v>50.283</v>
      </c>
      <c r="CT9" s="85" t="n">
        <v>50.694</v>
      </c>
      <c r="CU9" s="85" t="n">
        <v>50.975</v>
      </c>
      <c r="CV9" s="85" t="n">
        <v>51.421</v>
      </c>
      <c r="CW9" s="85" t="n">
        <v>51.857</v>
      </c>
      <c r="CX9" s="85" t="n">
        <v>52.146</v>
      </c>
      <c r="CY9" s="85" t="n">
        <v>52.542</v>
      </c>
      <c r="CZ9" s="85" t="n">
        <v>52.758</v>
      </c>
      <c r="DA9" s="85" t="n">
        <v>52.96</v>
      </c>
      <c r="DB9" s="85" t="n">
        <v>53.489</v>
      </c>
      <c r="DC9" s="85" t="n">
        <v>53.561</v>
      </c>
      <c r="DD9" s="85" t="n">
        <v>53.899</v>
      </c>
      <c r="DE9" s="85" t="n">
        <v>54.286</v>
      </c>
      <c r="DF9" s="85" t="n">
        <v>54.646</v>
      </c>
      <c r="DG9" s="85" t="n">
        <v>54.823</v>
      </c>
      <c r="DH9" s="85" t="n">
        <v>55.061</v>
      </c>
      <c r="DI9" s="85" t="n">
        <v>55.493</v>
      </c>
      <c r="DJ9" s="85" t="n">
        <v>55.567</v>
      </c>
      <c r="DK9" s="85" t="n">
        <v>55.813</v>
      </c>
      <c r="DL9" s="85" t="n">
        <v>56.231</v>
      </c>
      <c r="DM9" s="85" t="n">
        <v>56.701</v>
      </c>
      <c r="DN9" s="85" t="n">
        <v>57.135</v>
      </c>
      <c r="DO9" s="85" t="n">
        <v>57.909</v>
      </c>
      <c r="DP9" s="85" t="n">
        <v>58.604</v>
      </c>
      <c r="DQ9" s="85" t="n">
        <v>59.277</v>
      </c>
      <c r="DR9" s="85" t="n">
        <v>60.034</v>
      </c>
      <c r="DS9" s="85" t="n">
        <v>60.672</v>
      </c>
      <c r="DT9" s="85" t="n">
        <v>61.324</v>
      </c>
      <c r="DU9" s="85" t="n">
        <v>62.09</v>
      </c>
      <c r="DV9" s="85" t="n">
        <v>62.832</v>
      </c>
      <c r="DW9" s="85" t="n">
        <v>63.077</v>
      </c>
      <c r="DX9" s="85" t="n">
        <v>63.241</v>
      </c>
      <c r="DY9" s="85" t="n">
        <v>63.363</v>
      </c>
      <c r="DZ9" s="85" t="n">
        <v>63.736</v>
      </c>
      <c r="EA9" s="85" t="n">
        <v>64.311</v>
      </c>
      <c r="EB9" s="85" t="n">
        <v>64.778</v>
      </c>
      <c r="EC9" s="85" t="n">
        <v>65.325</v>
      </c>
      <c r="ED9" s="85" t="n">
        <v>66.256</v>
      </c>
      <c r="EE9" s="85" t="n">
        <v>66.307</v>
      </c>
      <c r="EF9" s="85" t="n">
        <v>66.747</v>
      </c>
      <c r="EG9" s="85" t="n">
        <v>67.273</v>
      </c>
      <c r="EH9" s="85" t="n">
        <v>68.131</v>
      </c>
      <c r="EI9" s="85" t="n">
        <v>69.108</v>
      </c>
      <c r="EJ9" s="85" t="n">
        <v>70.224</v>
      </c>
      <c r="EK9" s="85" t="n">
        <v>71.439</v>
      </c>
      <c r="EL9" s="85" t="n">
        <v>72.086</v>
      </c>
      <c r="EM9" s="85" t="n">
        <v>73.01</v>
      </c>
      <c r="EN9" s="85" t="n">
        <v>74.18</v>
      </c>
      <c r="EO9" s="85" t="n">
        <v>75.391</v>
      </c>
      <c r="EP9" s="85" t="n">
        <v>75.93</v>
      </c>
      <c r="EQ9" s="85" t="n">
        <v>77.103</v>
      </c>
      <c r="ER9" s="85" t="n">
        <v>77.886</v>
      </c>
      <c r="ES9" s="85" t="n">
        <v>78.708</v>
      </c>
      <c r="ET9" s="85" t="n">
        <v>80.214</v>
      </c>
      <c r="EU9" s="85" t="n">
        <v>81.083</v>
      </c>
      <c r="EV9" s="85" t="n">
        <v>81.971</v>
      </c>
      <c r="EW9" s="85" t="n">
        <v>83.146</v>
      </c>
      <c r="EX9" s="85" t="n">
        <v>84.486</v>
      </c>
      <c r="EY9" s="85" t="n">
        <v>85.669</v>
      </c>
      <c r="EZ9" s="85" t="n">
        <v>86.827</v>
      </c>
      <c r="FA9" s="85" t="n">
        <v>85.784</v>
      </c>
      <c r="FB9" s="85" t="n">
        <v>84.68</v>
      </c>
      <c r="FC9" s="85" t="n">
        <v>84.875</v>
      </c>
      <c r="FD9" s="85" t="n">
        <v>85.317</v>
      </c>
      <c r="FE9" s="85" t="n">
        <v>85.932</v>
      </c>
      <c r="FF9" s="85" t="n">
        <v>86.789</v>
      </c>
      <c r="FG9" s="85" t="n">
        <v>87.373</v>
      </c>
      <c r="FH9" s="85" t="n">
        <v>87.834</v>
      </c>
      <c r="FI9" s="85" t="n">
        <v>88.573</v>
      </c>
      <c r="FJ9" s="85" t="n">
        <v>89.474</v>
      </c>
      <c r="FK9" s="85" t="n">
        <v>90.562</v>
      </c>
      <c r="FL9" s="85" t="n">
        <v>91.025</v>
      </c>
      <c r="FM9" s="85" t="n">
        <v>90.913</v>
      </c>
      <c r="FN9" s="85" t="n">
        <v>92.015</v>
      </c>
      <c r="FO9" s="85" t="n">
        <v>92.024</v>
      </c>
      <c r="FP9" s="85" t="n">
        <v>92.572</v>
      </c>
      <c r="FQ9" s="85" t="n">
        <v>93.706</v>
      </c>
      <c r="FR9" s="85" t="n">
        <v>94.775</v>
      </c>
      <c r="FS9" s="85" t="n">
        <v>95.259</v>
      </c>
      <c r="FT9" s="85" t="n">
        <v>96.013</v>
      </c>
      <c r="FU9" s="85" t="n">
        <v>96.568</v>
      </c>
      <c r="FV9" s="85" t="n">
        <v>97.34</v>
      </c>
      <c r="FW9" s="85" t="n">
        <v>97.642</v>
      </c>
      <c r="FX9" s="85" t="n">
        <v>98.161</v>
      </c>
      <c r="FY9" s="85" t="n">
        <v>98.075</v>
      </c>
      <c r="FZ9" s="85" t="n">
        <v>97.174</v>
      </c>
      <c r="GA9" s="85" t="n">
        <v>97.783</v>
      </c>
      <c r="GB9" s="85" t="n">
        <v>97.845</v>
      </c>
      <c r="GC9" s="85" t="n">
        <v>97.467</v>
      </c>
      <c r="GD9" s="85" t="n">
        <v>96.685</v>
      </c>
      <c r="GE9" s="85" t="n">
        <v>97.416</v>
      </c>
      <c r="GF9" s="85" t="n">
        <v>97.722</v>
      </c>
      <c r="GG9" s="85" t="n">
        <v>98.198</v>
      </c>
      <c r="GH9" s="85" t="n">
        <v>99.104</v>
      </c>
      <c r="GI9" s="85" t="n">
        <v>99.283</v>
      </c>
      <c r="GJ9" s="85" t="n">
        <v>100.164</v>
      </c>
      <c r="GK9" s="85" t="n">
        <v>101.448</v>
      </c>
      <c r="GL9" s="85" t="n">
        <v>102.759</v>
      </c>
      <c r="GM9" s="85" t="n">
        <v>103.807</v>
      </c>
      <c r="GN9" s="85" t="n">
        <v>104.739</v>
      </c>
      <c r="GO9" s="85" t="n">
        <v>105.197</v>
      </c>
      <c r="GP9" s="85" t="n">
        <v>104.686</v>
      </c>
      <c r="GQ9" s="85" t="n">
        <v>105.473</v>
      </c>
      <c r="GR9" s="85" t="n">
        <v>105.887</v>
      </c>
      <c r="GS9" s="85" t="n">
        <v>106.506</v>
      </c>
      <c r="GT9" s="85" t="n">
        <v>107.881</v>
      </c>
      <c r="GU9" s="85" t="n">
        <v>107.74</v>
      </c>
      <c r="GV9" s="85" t="n">
        <v>109.033</v>
      </c>
      <c r="GW9" s="85" t="n">
        <v>110.37</v>
      </c>
      <c r="GX9" s="85" t="n">
        <v>112.819</v>
      </c>
      <c r="GY9" s="85" t="n">
        <v>115.044</v>
      </c>
      <c r="GZ9" s="85" t="n">
        <v>116.893</v>
      </c>
      <c r="HA9" s="85" t="n">
        <v>119.203</v>
      </c>
      <c r="HB9" s="85" t="n">
        <v>121.961</v>
      </c>
      <c r="HC9" t="n">
        <v>126.102</v>
      </c>
      <c r="HD9" t="n">
        <v>126.283</v>
      </c>
      <c r="HE9" t="n">
        <v>126.64</v>
      </c>
      <c r="HF9" t="n">
        <v>125.974</v>
      </c>
      <c r="HG9" t="n">
        <v>124.8</v>
      </c>
      <c r="HH9" t="n">
        <v>126.041</v>
      </c>
      <c r="HI9" t="n">
        <v>126.006</v>
      </c>
      <c r="HJ9" t="n">
        <v>127.205</v>
      </c>
      <c r="HK9" t="n">
        <v>127.72</v>
      </c>
      <c r="HL9" t="n">
        <v>128.644</v>
      </c>
    </row>
    <row r="10">
      <c r="A10" s="85" t="s">
        <v>2518</v>
      </c>
      <c r="B10" s="85" t="n">
        <v>12.117</v>
      </c>
      <c r="C10" s="85" t="n">
        <v>12.358</v>
      </c>
      <c r="D10" s="85" t="n">
        <v>12.576</v>
      </c>
      <c r="E10" s="85" t="n">
        <v>12.788</v>
      </c>
      <c r="F10" s="85" t="n">
        <v>13.102</v>
      </c>
      <c r="G10" s="85" t="n">
        <v>13.348</v>
      </c>
      <c r="H10" s="85" t="n">
        <v>13.549</v>
      </c>
      <c r="I10" s="85" t="n">
        <v>13.672</v>
      </c>
      <c r="J10" s="85" t="n">
        <v>14.017</v>
      </c>
      <c r="K10" s="85" t="n">
        <v>14.201</v>
      </c>
      <c r="L10" s="85" t="n">
        <v>14.422</v>
      </c>
      <c r="M10" s="85" t="n">
        <v>14.601</v>
      </c>
      <c r="N10" s="85" t="n">
        <v>14.889</v>
      </c>
      <c r="O10" s="85" t="n">
        <v>15.141</v>
      </c>
      <c r="P10" s="85" t="n">
        <v>15.316</v>
      </c>
      <c r="Q10" s="85" t="n">
        <v>15.573</v>
      </c>
      <c r="R10" s="85" t="n">
        <v>15.951</v>
      </c>
      <c r="S10" s="85" t="n">
        <v>16.38</v>
      </c>
      <c r="T10" s="85" t="n">
        <v>16.851</v>
      </c>
      <c r="U10" s="85" t="n">
        <v>17.292</v>
      </c>
      <c r="V10" s="85" t="n">
        <v>17.637</v>
      </c>
      <c r="W10" s="85" t="n">
        <v>18.062</v>
      </c>
      <c r="X10" s="85" t="n">
        <v>18.34</v>
      </c>
      <c r="Y10" s="85" t="n">
        <v>18.607</v>
      </c>
      <c r="Z10" s="85" t="n">
        <v>18.849</v>
      </c>
      <c r="AA10" s="85" t="n">
        <v>19.095</v>
      </c>
      <c r="AB10" s="85" t="n">
        <v>19.262</v>
      </c>
      <c r="AC10" s="85" t="n">
        <v>19.517</v>
      </c>
      <c r="AD10" s="85" t="n">
        <v>19.913</v>
      </c>
      <c r="AE10" s="85" t="n">
        <v>20.309</v>
      </c>
      <c r="AF10" s="85" t="n">
        <v>20.672</v>
      </c>
      <c r="AG10" s="85" t="n">
        <v>21.051</v>
      </c>
      <c r="AH10" s="85" t="n">
        <v>21.357</v>
      </c>
      <c r="AI10" s="85" t="n">
        <v>21.7</v>
      </c>
      <c r="AJ10" s="85" t="n">
        <v>22.01</v>
      </c>
      <c r="AK10" s="85" t="n">
        <v>22.305</v>
      </c>
      <c r="AL10" s="85" t="n">
        <v>22.853</v>
      </c>
      <c r="AM10" s="85" t="n">
        <v>23.352</v>
      </c>
      <c r="AN10" s="85" t="n">
        <v>24.173</v>
      </c>
      <c r="AO10" s="85" t="n">
        <v>24.588</v>
      </c>
      <c r="AP10" s="85" t="n">
        <v>25.22</v>
      </c>
      <c r="AQ10" s="85" t="n">
        <v>25.905</v>
      </c>
      <c r="AR10" s="85" t="n">
        <v>26.625</v>
      </c>
      <c r="AS10" s="85" t="n">
        <v>27.333</v>
      </c>
      <c r="AT10" s="85" t="n">
        <v>28.25</v>
      </c>
      <c r="AU10" s="85" t="n">
        <v>28.84</v>
      </c>
      <c r="AV10" s="85" t="n">
        <v>29.185</v>
      </c>
      <c r="AW10" s="85" t="n">
        <v>29.633</v>
      </c>
      <c r="AX10" s="85" t="n">
        <v>30.152</v>
      </c>
      <c r="AY10" s="85" t="n">
        <v>30.633</v>
      </c>
      <c r="AZ10" s="85" t="n">
        <v>31.142</v>
      </c>
      <c r="BA10" s="85" t="n">
        <v>31.609</v>
      </c>
      <c r="BB10" s="85" t="n">
        <v>31.881</v>
      </c>
      <c r="BC10" s="85" t="n">
        <v>32.316</v>
      </c>
      <c r="BD10" s="85" t="n">
        <v>32.694</v>
      </c>
      <c r="BE10" s="85" t="n">
        <v>33.001</v>
      </c>
      <c r="BF10" s="85" t="n">
        <v>33.579</v>
      </c>
      <c r="BG10" s="85" t="n">
        <v>33.945</v>
      </c>
      <c r="BH10" s="85" t="n">
        <v>34.31</v>
      </c>
      <c r="BI10" s="85" t="n">
        <v>34.715</v>
      </c>
      <c r="BJ10" s="85" t="n">
        <v>35.174</v>
      </c>
      <c r="BK10" s="85" t="n">
        <v>35.576</v>
      </c>
      <c r="BL10" s="85" t="n">
        <v>35.906</v>
      </c>
      <c r="BM10" s="85" t="n">
        <v>36.268</v>
      </c>
      <c r="BN10" s="85" t="n">
        <v>36.4</v>
      </c>
      <c r="BO10" s="85" t="n">
        <v>36.51</v>
      </c>
      <c r="BP10" s="85" t="n">
        <v>36.822</v>
      </c>
      <c r="BQ10" s="85" t="n">
        <v>37.307</v>
      </c>
      <c r="BR10" s="85" t="n">
        <v>37.912</v>
      </c>
      <c r="BS10" s="85" t="n">
        <v>38.41</v>
      </c>
      <c r="BT10" s="85" t="n">
        <v>38.898</v>
      </c>
      <c r="BU10" s="85" t="n">
        <v>39.136</v>
      </c>
      <c r="BV10" s="85" t="n">
        <v>39.309</v>
      </c>
      <c r="BW10" s="85" t="n">
        <v>39.733</v>
      </c>
      <c r="BX10" s="85" t="n">
        <v>40.087</v>
      </c>
      <c r="BY10" s="85" t="n">
        <v>40.606</v>
      </c>
      <c r="BZ10" s="85" t="n">
        <v>41.222</v>
      </c>
      <c r="CA10" s="85" t="n">
        <v>41.836</v>
      </c>
      <c r="CB10" s="85" t="n">
        <v>42.248</v>
      </c>
      <c r="CC10" s="85" t="n">
        <v>42.869</v>
      </c>
      <c r="CD10" s="85" t="n">
        <v>43.548</v>
      </c>
      <c r="CE10" s="85" t="n">
        <v>44.013</v>
      </c>
      <c r="CF10" s="85" t="n">
        <v>44.652</v>
      </c>
      <c r="CG10" s="85" t="n">
        <v>45.498</v>
      </c>
      <c r="CH10" s="85" t="n">
        <v>45.714</v>
      </c>
      <c r="CI10" s="85" t="n">
        <v>46.001</v>
      </c>
      <c r="CJ10" s="85" t="n">
        <v>46.44</v>
      </c>
      <c r="CK10" s="85" t="n">
        <v>46.969</v>
      </c>
      <c r="CL10" s="85" t="n">
        <v>47.411</v>
      </c>
      <c r="CM10" s="85" t="n">
        <v>48.056</v>
      </c>
      <c r="CN10" s="85" t="n">
        <v>48.467</v>
      </c>
      <c r="CO10" s="85" t="n">
        <v>48.822</v>
      </c>
      <c r="CP10" s="85" t="n">
        <v>49.089</v>
      </c>
      <c r="CQ10" s="85" t="n">
        <v>49.379</v>
      </c>
      <c r="CR10" s="85" t="n">
        <v>49.54</v>
      </c>
      <c r="CS10" s="85" t="n">
        <v>49.793</v>
      </c>
      <c r="CT10" s="85" t="n">
        <v>50.21</v>
      </c>
      <c r="CU10" s="85" t="n">
        <v>50.502</v>
      </c>
      <c r="CV10" s="85" t="n">
        <v>50.943</v>
      </c>
      <c r="CW10" s="85" t="n">
        <v>51.378</v>
      </c>
      <c r="CX10" s="85" t="n">
        <v>51.614</v>
      </c>
      <c r="CY10" s="85" t="n">
        <v>52.011</v>
      </c>
      <c r="CZ10" s="85" t="n">
        <v>52.208</v>
      </c>
      <c r="DA10" s="85" t="n">
        <v>52.385</v>
      </c>
      <c r="DB10" s="85" t="n">
        <v>52.962</v>
      </c>
      <c r="DC10" s="85" t="n">
        <v>53.037</v>
      </c>
      <c r="DD10" s="85" t="n">
        <v>53.388</v>
      </c>
      <c r="DE10" s="85" t="n">
        <v>53.821</v>
      </c>
      <c r="DF10" s="85" t="n">
        <v>54.19</v>
      </c>
      <c r="DG10" s="85" t="n">
        <v>54.32</v>
      </c>
      <c r="DH10" s="85" t="n">
        <v>54.579</v>
      </c>
      <c r="DI10" s="85" t="n">
        <v>55.025</v>
      </c>
      <c r="DJ10" s="85" t="n">
        <v>55.112</v>
      </c>
      <c r="DK10" s="85" t="n">
        <v>55.405</v>
      </c>
      <c r="DL10" s="85" t="n">
        <v>55.837</v>
      </c>
      <c r="DM10" s="85" t="n">
        <v>56.34</v>
      </c>
      <c r="DN10" s="85" t="n">
        <v>56.821</v>
      </c>
      <c r="DO10" s="85" t="n">
        <v>57.673</v>
      </c>
      <c r="DP10" s="85" t="n">
        <v>58.472</v>
      </c>
      <c r="DQ10" s="85" t="n">
        <v>59.185</v>
      </c>
      <c r="DR10" s="85" t="n">
        <v>60.011</v>
      </c>
      <c r="DS10" s="85" t="n">
        <v>60.638</v>
      </c>
      <c r="DT10" s="85" t="n">
        <v>61.35</v>
      </c>
      <c r="DU10" s="85" t="n">
        <v>62.214</v>
      </c>
      <c r="DV10" s="85" t="n">
        <v>63.045</v>
      </c>
      <c r="DW10" s="85" t="n">
        <v>63.311</v>
      </c>
      <c r="DX10" s="85" t="n">
        <v>63.468</v>
      </c>
      <c r="DY10" s="85" t="n">
        <v>63.538</v>
      </c>
      <c r="DZ10" s="85" t="n">
        <v>63.935</v>
      </c>
      <c r="EA10" s="85" t="n">
        <v>64.567</v>
      </c>
      <c r="EB10" s="85" t="n">
        <v>65.1</v>
      </c>
      <c r="EC10" s="85" t="n">
        <v>65.755</v>
      </c>
      <c r="ED10" s="85" t="n">
        <v>66.789</v>
      </c>
      <c r="EE10" s="85" t="n">
        <v>66.836</v>
      </c>
      <c r="EF10" s="85" t="n">
        <v>67.365</v>
      </c>
      <c r="EG10" s="85" t="n">
        <v>67.98</v>
      </c>
      <c r="EH10" s="85" t="n">
        <v>68.947</v>
      </c>
      <c r="EI10" s="85" t="n">
        <v>69.87</v>
      </c>
      <c r="EJ10" s="85" t="n">
        <v>70.819</v>
      </c>
      <c r="EK10" s="85" t="n">
        <v>71.933</v>
      </c>
      <c r="EL10" s="85" t="n">
        <v>72.595</v>
      </c>
      <c r="EM10" s="85" t="n">
        <v>73.424</v>
      </c>
      <c r="EN10" s="85" t="n">
        <v>74.492</v>
      </c>
      <c r="EO10" s="85" t="n">
        <v>75.751</v>
      </c>
      <c r="EP10" s="85" t="n">
        <v>76.31</v>
      </c>
      <c r="EQ10" s="85" t="n">
        <v>77.367</v>
      </c>
      <c r="ER10" s="85" t="n">
        <v>78.083</v>
      </c>
      <c r="ES10" s="85" t="n">
        <v>78.666</v>
      </c>
      <c r="ET10" s="85" t="n">
        <v>80.055</v>
      </c>
      <c r="EU10" s="85" t="n">
        <v>80.929</v>
      </c>
      <c r="EV10" s="85" t="n">
        <v>81.84</v>
      </c>
      <c r="EW10" s="85" t="n">
        <v>83.064</v>
      </c>
      <c r="EX10" s="85" t="n">
        <v>84.537</v>
      </c>
      <c r="EY10" s="85" t="n">
        <v>85.851</v>
      </c>
      <c r="EZ10" s="85" t="n">
        <v>87.024</v>
      </c>
      <c r="FA10" s="85" t="n">
        <v>85.35</v>
      </c>
      <c r="FB10" s="85" t="n">
        <v>83.859</v>
      </c>
      <c r="FC10" s="85" t="n">
        <v>84.284</v>
      </c>
      <c r="FD10" s="85" t="n">
        <v>85.016</v>
      </c>
      <c r="FE10" s="85" t="n">
        <v>85.792</v>
      </c>
      <c r="FF10" s="85" t="n">
        <v>86.788</v>
      </c>
      <c r="FG10" s="85" t="n">
        <v>87.419</v>
      </c>
      <c r="FH10" s="85" t="n">
        <v>87.922</v>
      </c>
      <c r="FI10" s="85" t="n">
        <v>88.741</v>
      </c>
      <c r="FJ10" s="85" t="n">
        <v>89.727</v>
      </c>
      <c r="FK10" s="85" t="n">
        <v>90.859</v>
      </c>
      <c r="FL10" s="85" t="n">
        <v>91.198</v>
      </c>
      <c r="FM10" s="85" t="n">
        <v>90.867</v>
      </c>
      <c r="FN10" s="85" t="n">
        <v>92.067</v>
      </c>
      <c r="FO10" s="85" t="n">
        <v>91.919</v>
      </c>
      <c r="FP10" s="85" t="n">
        <v>92.477</v>
      </c>
      <c r="FQ10" s="85" t="n">
        <v>93.82</v>
      </c>
      <c r="FR10" s="85" t="n">
        <v>95.039</v>
      </c>
      <c r="FS10" s="85" t="n">
        <v>95.528</v>
      </c>
      <c r="FT10" s="85" t="n">
        <v>96.336</v>
      </c>
      <c r="FU10" s="85" t="n">
        <v>96.86</v>
      </c>
      <c r="FV10" s="85" t="n">
        <v>97.683</v>
      </c>
      <c r="FW10" s="85" t="n">
        <v>97.96</v>
      </c>
      <c r="FX10" s="85" t="n">
        <v>98.494</v>
      </c>
      <c r="FY10" s="85" t="n">
        <v>98.355</v>
      </c>
      <c r="FZ10" s="85" t="n">
        <v>97.267</v>
      </c>
      <c r="GA10" s="85" t="n">
        <v>97.921</v>
      </c>
      <c r="GB10" s="85" t="n">
        <v>97.937</v>
      </c>
      <c r="GC10" s="85" t="n">
        <v>97.49</v>
      </c>
      <c r="GD10" s="85" t="n">
        <v>96.589</v>
      </c>
      <c r="GE10" s="85" t="n">
        <v>97.31</v>
      </c>
      <c r="GF10" s="85" t="n">
        <v>97.669</v>
      </c>
      <c r="GG10" s="85" t="n">
        <v>98.147</v>
      </c>
      <c r="GH10" s="85" t="n">
        <v>99.115</v>
      </c>
      <c r="GI10" s="85" t="n">
        <v>99.218</v>
      </c>
      <c r="GJ10" s="85" t="n">
        <v>100.108</v>
      </c>
      <c r="GK10" s="85" t="n">
        <v>101.559</v>
      </c>
      <c r="GL10" s="85" t="n">
        <v>102.955</v>
      </c>
      <c r="GM10" s="85" t="n">
        <v>103.943</v>
      </c>
      <c r="GN10" s="85" t="n">
        <v>104.932</v>
      </c>
      <c r="GO10" s="85" t="n">
        <v>105.254</v>
      </c>
      <c r="GP10" s="85" t="n">
        <v>104.536</v>
      </c>
      <c r="GQ10" s="85" t="n">
        <v>105.249</v>
      </c>
      <c r="GR10" s="85" t="n">
        <v>105.653</v>
      </c>
      <c r="GS10" s="85" t="n">
        <v>106.367</v>
      </c>
      <c r="GT10" s="85" t="n">
        <v>107.993</v>
      </c>
      <c r="GU10" s="85" t="n">
        <v>107.909</v>
      </c>
      <c r="GV10" s="85" t="n">
        <v>109.255</v>
      </c>
      <c r="GW10" s="85" t="n">
        <v>110.767</v>
      </c>
      <c r="GX10" s="85" t="n">
        <v>113.403</v>
      </c>
      <c r="GY10" s="85" t="n">
        <v>115.552</v>
      </c>
      <c r="GZ10" s="85" t="n">
        <v>117.274</v>
      </c>
      <c r="HA10" s="85" t="n">
        <v>119.352</v>
      </c>
      <c r="HB10" s="85" t="n">
        <v>121.953</v>
      </c>
      <c r="HC10" t="n">
        <v>126.116</v>
      </c>
      <c r="HD10" t="n">
        <v>125.744</v>
      </c>
      <c r="HE10" t="n">
        <v>125.813</v>
      </c>
      <c r="HF10" t="n">
        <v>124.678</v>
      </c>
      <c r="HG10" t="n">
        <v>123.242</v>
      </c>
      <c r="HH10" t="n">
        <v>124.699</v>
      </c>
      <c r="HI10" t="n">
        <v>124.566</v>
      </c>
      <c r="HJ10" t="n">
        <v>125.859</v>
      </c>
      <c r="HK10" t="n">
        <v>126.467</v>
      </c>
      <c r="HL10" t="n">
        <v>127.383</v>
      </c>
    </row>
    <row r="11">
      <c r="A11" s="85" t="s">
        <v>2519</v>
      </c>
      <c r="B11" s="85" t="n">
        <v>15.584</v>
      </c>
      <c r="C11" s="85" t="n">
        <v>15.976</v>
      </c>
      <c r="D11" s="85" t="n">
        <v>16.285</v>
      </c>
      <c r="E11" s="85" t="n">
        <v>16.699</v>
      </c>
      <c r="F11" s="85" t="n">
        <v>16.98</v>
      </c>
      <c r="G11" s="85" t="n">
        <v>17.251</v>
      </c>
      <c r="H11" s="85" t="n">
        <v>17.439</v>
      </c>
      <c r="I11" s="85" t="n">
        <v>17.741</v>
      </c>
      <c r="J11" s="85" t="n">
        <v>17.968</v>
      </c>
      <c r="K11" s="85" t="n">
        <v>18.094</v>
      </c>
      <c r="L11" s="85" t="n">
        <v>18.345</v>
      </c>
      <c r="M11" s="85" t="n">
        <v>18.688</v>
      </c>
      <c r="N11" s="85" t="n">
        <v>19.048</v>
      </c>
      <c r="O11" s="85" t="n">
        <v>19.449</v>
      </c>
      <c r="P11" s="85" t="n">
        <v>19.845</v>
      </c>
      <c r="Q11" s="85" t="n">
        <v>20.378</v>
      </c>
      <c r="R11" s="85" t="n">
        <v>21.323</v>
      </c>
      <c r="S11" s="85" t="n">
        <v>22.663</v>
      </c>
      <c r="T11" s="85" t="n">
        <v>24.111</v>
      </c>
      <c r="U11" s="85" t="n">
        <v>25.113</v>
      </c>
      <c r="V11" s="85" t="n">
        <v>25.648</v>
      </c>
      <c r="W11" s="85" t="n">
        <v>25.774</v>
      </c>
      <c r="X11" s="85" t="n">
        <v>25.856</v>
      </c>
      <c r="Y11" s="85" t="n">
        <v>26.013</v>
      </c>
      <c r="Z11" s="85" t="n">
        <v>26.141</v>
      </c>
      <c r="AA11" s="85" t="n">
        <v>26.365</v>
      </c>
      <c r="AB11" s="85" t="n">
        <v>26.423</v>
      </c>
      <c r="AC11" s="85" t="n">
        <v>26.602</v>
      </c>
      <c r="AD11" s="85" t="n">
        <v>26.946</v>
      </c>
      <c r="AE11" s="85" t="n">
        <v>27.212</v>
      </c>
      <c r="AF11" s="85" t="n">
        <v>27.578</v>
      </c>
      <c r="AG11" s="85" t="n">
        <v>27.873</v>
      </c>
      <c r="AH11" s="85" t="n">
        <v>28.219</v>
      </c>
      <c r="AI11" s="85" t="n">
        <v>28.773</v>
      </c>
      <c r="AJ11" s="85" t="n">
        <v>29.324</v>
      </c>
      <c r="AK11" s="85" t="n">
        <v>29.848</v>
      </c>
      <c r="AL11" s="85" t="n">
        <v>30.463</v>
      </c>
      <c r="AM11" s="85" t="n">
        <v>31.29</v>
      </c>
      <c r="AN11" s="85" t="n">
        <v>32.204</v>
      </c>
      <c r="AO11" s="85" t="n">
        <v>33.118</v>
      </c>
      <c r="AP11" s="85" t="n">
        <v>34.022</v>
      </c>
      <c r="AQ11" s="85" t="n">
        <v>34.999</v>
      </c>
      <c r="AR11" s="85" t="n">
        <v>36.149</v>
      </c>
      <c r="AS11" s="85" t="n">
        <v>37.219</v>
      </c>
      <c r="AT11" s="85" t="n">
        <v>38.273</v>
      </c>
      <c r="AU11" s="85" t="n">
        <v>39.188</v>
      </c>
      <c r="AV11" s="85" t="n">
        <v>39.991</v>
      </c>
      <c r="AW11" s="85" t="n">
        <v>40.703</v>
      </c>
      <c r="AX11" s="85" t="n">
        <v>41.274</v>
      </c>
      <c r="AY11" s="85" t="n">
        <v>41.965</v>
      </c>
      <c r="AZ11" s="85" t="n">
        <v>42.46</v>
      </c>
      <c r="BA11" s="85" t="n">
        <v>42.568</v>
      </c>
      <c r="BB11" s="85" t="n">
        <v>42.607</v>
      </c>
      <c r="BC11" s="85" t="n">
        <v>42.55</v>
      </c>
      <c r="BD11" s="85" t="n">
        <v>42.574</v>
      </c>
      <c r="BE11" s="85" t="n">
        <v>42.562</v>
      </c>
      <c r="BF11" s="85" t="n">
        <v>42.608</v>
      </c>
      <c r="BG11" s="85" t="n">
        <v>42.759</v>
      </c>
      <c r="BH11" s="85" t="n">
        <v>42.897</v>
      </c>
      <c r="BI11" s="85" t="n">
        <v>42.984</v>
      </c>
      <c r="BJ11" s="85" t="n">
        <v>43.223</v>
      </c>
      <c r="BK11" s="85" t="n">
        <v>43.357</v>
      </c>
      <c r="BL11" s="85" t="n">
        <v>43.534</v>
      </c>
      <c r="BM11" s="85" t="n">
        <v>43.794</v>
      </c>
      <c r="BN11" s="85" t="n">
        <v>44.066</v>
      </c>
      <c r="BO11" s="85" t="n">
        <v>44.52</v>
      </c>
      <c r="BP11" s="85" t="n">
        <v>44.925</v>
      </c>
      <c r="BQ11" s="85" t="n">
        <v>45.411</v>
      </c>
      <c r="BR11" s="85" t="n">
        <v>45.702</v>
      </c>
      <c r="BS11" s="85" t="n">
        <v>46.087</v>
      </c>
      <c r="BT11" s="85" t="n">
        <v>46.497</v>
      </c>
      <c r="BU11" s="85" t="n">
        <v>46.743</v>
      </c>
      <c r="BV11" s="85" t="n">
        <v>47.119</v>
      </c>
      <c r="BW11" s="85" t="n">
        <v>47.379</v>
      </c>
      <c r="BX11" s="85" t="n">
        <v>47.685</v>
      </c>
      <c r="BY11" s="85" t="n">
        <v>47.936</v>
      </c>
      <c r="BZ11" s="85" t="n">
        <v>48.168</v>
      </c>
      <c r="CA11" s="85" t="n">
        <v>48.559</v>
      </c>
      <c r="CB11" s="85" t="n">
        <v>48.919</v>
      </c>
      <c r="CC11" s="85" t="n">
        <v>49.19</v>
      </c>
      <c r="CD11" s="85" t="n">
        <v>49.544</v>
      </c>
      <c r="CE11" s="85" t="n">
        <v>49.981</v>
      </c>
      <c r="CF11" s="85" t="n">
        <v>50.466</v>
      </c>
      <c r="CG11" s="85" t="n">
        <v>50.601</v>
      </c>
      <c r="CH11" s="85" t="n">
        <v>50.7</v>
      </c>
      <c r="CI11" s="85" t="n">
        <v>50.961</v>
      </c>
      <c r="CJ11" s="85" t="n">
        <v>51.097</v>
      </c>
      <c r="CK11" s="85" t="n">
        <v>50.969</v>
      </c>
      <c r="CL11" s="85" t="n">
        <v>50.836</v>
      </c>
      <c r="CM11" s="85" t="n">
        <v>51.076</v>
      </c>
      <c r="CN11" s="85" t="n">
        <v>51.181</v>
      </c>
      <c r="CO11" s="85" t="n">
        <v>51.414</v>
      </c>
      <c r="CP11" s="85" t="n">
        <v>51.796</v>
      </c>
      <c r="CQ11" s="85" t="n">
        <v>52.098</v>
      </c>
      <c r="CR11" s="85" t="n">
        <v>52.151</v>
      </c>
      <c r="CS11" s="85" t="n">
        <v>52.395</v>
      </c>
      <c r="CT11" s="85" t="n">
        <v>52.777</v>
      </c>
      <c r="CU11" s="85" t="n">
        <v>53.006</v>
      </c>
      <c r="CV11" s="85" t="n">
        <v>53.47</v>
      </c>
      <c r="CW11" s="85" t="n">
        <v>53.915</v>
      </c>
      <c r="CX11" s="85" t="n">
        <v>54.453</v>
      </c>
      <c r="CY11" s="85" t="n">
        <v>54.843</v>
      </c>
      <c r="CZ11" s="85" t="n">
        <v>55.145</v>
      </c>
      <c r="DA11" s="85" t="n">
        <v>55.463</v>
      </c>
      <c r="DB11" s="85" t="n">
        <v>55.761</v>
      </c>
      <c r="DC11" s="85" t="n">
        <v>55.822</v>
      </c>
      <c r="DD11" s="85" t="n">
        <v>56.1</v>
      </c>
      <c r="DE11" s="85" t="n">
        <v>56.281</v>
      </c>
      <c r="DF11" s="85" t="n">
        <v>56.599</v>
      </c>
      <c r="DG11" s="85" t="n">
        <v>56.985</v>
      </c>
      <c r="DH11" s="85" t="n">
        <v>57.13</v>
      </c>
      <c r="DI11" s="85" t="n">
        <v>57.497</v>
      </c>
      <c r="DJ11" s="85" t="n">
        <v>57.517</v>
      </c>
      <c r="DK11" s="85" t="n">
        <v>57.552</v>
      </c>
      <c r="DL11" s="85" t="n">
        <v>57.908</v>
      </c>
      <c r="DM11" s="85" t="n">
        <v>58.234</v>
      </c>
      <c r="DN11" s="85" t="n">
        <v>58.468</v>
      </c>
      <c r="DO11" s="85" t="n">
        <v>58.901</v>
      </c>
      <c r="DP11" s="85" t="n">
        <v>59.15</v>
      </c>
      <c r="DQ11" s="85" t="n">
        <v>59.654</v>
      </c>
      <c r="DR11" s="85" t="n">
        <v>60.126</v>
      </c>
      <c r="DS11" s="85" t="n">
        <v>60.811</v>
      </c>
      <c r="DT11" s="85" t="n">
        <v>61.209</v>
      </c>
      <c r="DU11" s="85" t="n">
        <v>61.569</v>
      </c>
      <c r="DV11" s="85" t="n">
        <v>61.949</v>
      </c>
      <c r="DW11" s="85" t="n">
        <v>62.108</v>
      </c>
      <c r="DX11" s="85" t="n">
        <v>62.303</v>
      </c>
      <c r="DY11" s="85" t="n">
        <v>62.638</v>
      </c>
      <c r="DZ11" s="85" t="n">
        <v>62.913</v>
      </c>
      <c r="EA11" s="85" t="n">
        <v>63.255</v>
      </c>
      <c r="EB11" s="85" t="n">
        <v>63.449</v>
      </c>
      <c r="EC11" s="85" t="n">
        <v>63.559</v>
      </c>
      <c r="ED11" s="85" t="n">
        <v>64.086</v>
      </c>
      <c r="EE11" s="85" t="n">
        <v>64.153</v>
      </c>
      <c r="EF11" s="85" t="n">
        <v>64.234</v>
      </c>
      <c r="EG11" s="85" t="n">
        <v>64.412</v>
      </c>
      <c r="EH11" s="85" t="n">
        <v>64.831</v>
      </c>
      <c r="EI11" s="85" t="n">
        <v>66.022</v>
      </c>
      <c r="EJ11" s="85" t="n">
        <v>67.8</v>
      </c>
      <c r="EK11" s="85" t="n">
        <v>69.428</v>
      </c>
      <c r="EL11" s="85" t="n">
        <v>70.015</v>
      </c>
      <c r="EM11" s="85" t="n">
        <v>71.332</v>
      </c>
      <c r="EN11" s="85" t="n">
        <v>72.921</v>
      </c>
      <c r="EO11" s="85" t="n">
        <v>73.938</v>
      </c>
      <c r="EP11" s="85" t="n">
        <v>74.397</v>
      </c>
      <c r="EQ11" s="85" t="n">
        <v>76.037</v>
      </c>
      <c r="ER11" s="85" t="n">
        <v>77.095</v>
      </c>
      <c r="ES11" s="85" t="n">
        <v>78.903</v>
      </c>
      <c r="ET11" s="85" t="n">
        <v>80.894</v>
      </c>
      <c r="EU11" s="85" t="n">
        <v>81.74</v>
      </c>
      <c r="EV11" s="85" t="n">
        <v>82.527</v>
      </c>
      <c r="EW11" s="85" t="n">
        <v>83.498</v>
      </c>
      <c r="EX11" s="85" t="n">
        <v>84.29</v>
      </c>
      <c r="EY11" s="85" t="n">
        <v>84.938</v>
      </c>
      <c r="EZ11" s="85" t="n">
        <v>86.036</v>
      </c>
      <c r="FA11" s="85" t="n">
        <v>87.612</v>
      </c>
      <c r="FB11" s="85" t="n">
        <v>88.159</v>
      </c>
      <c r="FC11" s="85" t="n">
        <v>87.385</v>
      </c>
      <c r="FD11" s="85" t="n">
        <v>86.597</v>
      </c>
      <c r="FE11" s="85" t="n">
        <v>86.53</v>
      </c>
      <c r="FF11" s="85" t="n">
        <v>86.775</v>
      </c>
      <c r="FG11" s="85" t="n">
        <v>87.153</v>
      </c>
      <c r="FH11" s="85" t="n">
        <v>87.427</v>
      </c>
      <c r="FI11" s="85" t="n">
        <v>87.82</v>
      </c>
      <c r="FJ11" s="85" t="n">
        <v>88.35</v>
      </c>
      <c r="FK11" s="85" t="n">
        <v>89.243</v>
      </c>
      <c r="FL11" s="85" t="n">
        <v>90.252</v>
      </c>
      <c r="FM11" s="85" t="n">
        <v>91.1</v>
      </c>
      <c r="FN11" s="85" t="n">
        <v>91.778</v>
      </c>
      <c r="FO11" s="85" t="n">
        <v>92.497</v>
      </c>
      <c r="FP11" s="85" t="n">
        <v>93.002</v>
      </c>
      <c r="FQ11" s="85" t="n">
        <v>93.183</v>
      </c>
      <c r="FR11" s="85" t="n">
        <v>93.552</v>
      </c>
      <c r="FS11" s="85" t="n">
        <v>94.016</v>
      </c>
      <c r="FT11" s="85" t="n">
        <v>94.519</v>
      </c>
      <c r="FU11" s="85" t="n">
        <v>95.222</v>
      </c>
      <c r="FV11" s="85" t="n">
        <v>95.751</v>
      </c>
      <c r="FW11" s="85" t="n">
        <v>96.175</v>
      </c>
      <c r="FX11" s="85" t="n">
        <v>96.62</v>
      </c>
      <c r="FY11" s="85" t="n">
        <v>96.779</v>
      </c>
      <c r="FZ11" s="85" t="n">
        <v>96.742</v>
      </c>
      <c r="GA11" s="85" t="n">
        <v>97.148</v>
      </c>
      <c r="GB11" s="85" t="n">
        <v>97.418</v>
      </c>
      <c r="GC11" s="85" t="n">
        <v>97.353</v>
      </c>
      <c r="GD11" s="85" t="n">
        <v>97.113</v>
      </c>
      <c r="GE11" s="85" t="n">
        <v>97.894</v>
      </c>
      <c r="GF11" s="85" t="n">
        <v>97.953</v>
      </c>
      <c r="GG11" s="85" t="n">
        <v>98.42</v>
      </c>
      <c r="GH11" s="85" t="n">
        <v>99.05</v>
      </c>
      <c r="GI11" s="85" t="n">
        <v>99.57</v>
      </c>
      <c r="GJ11" s="85" t="n">
        <v>100.412</v>
      </c>
      <c r="GK11" s="85" t="n">
        <v>100.968</v>
      </c>
      <c r="GL11" s="85" t="n">
        <v>101.911</v>
      </c>
      <c r="GM11" s="85" t="n">
        <v>103.214</v>
      </c>
      <c r="GN11" s="85" t="n">
        <v>103.897</v>
      </c>
      <c r="GO11" s="85" t="n">
        <v>104.945</v>
      </c>
      <c r="GP11" s="85" t="n">
        <v>105.341</v>
      </c>
      <c r="GQ11" s="85" t="n">
        <v>106.448</v>
      </c>
      <c r="GR11" s="85" t="n">
        <v>106.912</v>
      </c>
      <c r="GS11" s="85" t="n">
        <v>107.115</v>
      </c>
      <c r="GT11" s="85" t="n">
        <v>107.385</v>
      </c>
      <c r="GU11" s="85" t="n">
        <v>106.998</v>
      </c>
      <c r="GV11" s="85" t="n">
        <v>108.047</v>
      </c>
      <c r="GW11" s="85" t="n">
        <v>108.592</v>
      </c>
      <c r="GX11" s="85" t="n">
        <v>110.177</v>
      </c>
      <c r="GY11" s="85" t="n">
        <v>112.726</v>
      </c>
      <c r="GZ11" s="85" t="n">
        <v>115.161</v>
      </c>
      <c r="HA11" s="85" t="n">
        <v>118.591</v>
      </c>
      <c r="HB11" s="85" t="n">
        <v>122.117</v>
      </c>
      <c r="HC11" t="n">
        <v>126.141</v>
      </c>
      <c r="HD11" t="n">
        <v>129.051</v>
      </c>
      <c r="HE11" t="n">
        <v>130.795</v>
      </c>
      <c r="HF11" t="n">
        <v>132.404</v>
      </c>
      <c r="HG11" t="n">
        <v>132.474</v>
      </c>
      <c r="HH11" t="n">
        <v>132.668</v>
      </c>
      <c r="HI11" t="n">
        <v>133.067</v>
      </c>
      <c r="HJ11" t="n">
        <v>133.852</v>
      </c>
      <c r="HK11" t="n">
        <v>133.963</v>
      </c>
      <c r="HL11" t="n">
        <v>134.927</v>
      </c>
    </row>
    <row r="12">
      <c r="A12" s="85" t="s">
        <v>2520</v>
      </c>
      <c r="B12" s="85" t="n">
        <v>7</v>
      </c>
      <c r="C12" s="85" t="n">
        <v>7.2</v>
      </c>
      <c r="D12" s="85" t="n">
        <v>7.3</v>
      </c>
      <c r="E12" s="85" t="n">
        <v>7.5</v>
      </c>
      <c r="F12" s="85" t="n">
        <v>7.8</v>
      </c>
      <c r="G12" s="85" t="n">
        <v>8</v>
      </c>
      <c r="H12" s="85" t="n">
        <v>8.1</v>
      </c>
      <c r="I12" s="85" t="n">
        <v>8.3</v>
      </c>
      <c r="J12" s="85" t="n">
        <v>8.5</v>
      </c>
      <c r="K12" s="85" t="n">
        <v>8.7</v>
      </c>
      <c r="L12" s="85" t="n">
        <v>8.9</v>
      </c>
      <c r="M12" s="85" t="n">
        <v>9.2</v>
      </c>
      <c r="N12" s="85" t="n">
        <v>9.5</v>
      </c>
      <c r="O12" s="85" t="n">
        <v>10</v>
      </c>
      <c r="P12" s="85" t="n">
        <v>10.5</v>
      </c>
      <c r="Q12" s="85" t="n">
        <v>11</v>
      </c>
      <c r="R12" s="85" t="n">
        <v>11.7</v>
      </c>
      <c r="S12" s="85" t="n">
        <v>12.4</v>
      </c>
      <c r="T12" s="85" t="n">
        <v>13.1</v>
      </c>
      <c r="U12" s="85" t="n">
        <v>13.8</v>
      </c>
      <c r="V12" s="85" t="n">
        <v>14.5</v>
      </c>
      <c r="W12" s="85" t="n">
        <v>15.2</v>
      </c>
      <c r="X12" s="85" t="n">
        <v>16</v>
      </c>
      <c r="Y12" s="85" t="n">
        <v>16.8</v>
      </c>
      <c r="Z12" s="85" t="n">
        <v>17.6</v>
      </c>
      <c r="AA12" s="85" t="n">
        <v>18.4</v>
      </c>
      <c r="AB12" s="85" t="n">
        <v>19.2</v>
      </c>
      <c r="AC12" s="85" t="n">
        <v>20</v>
      </c>
      <c r="AD12" s="85" t="n">
        <v>20.9</v>
      </c>
      <c r="AE12" s="85" t="n">
        <v>21.7</v>
      </c>
      <c r="AF12" s="85" t="n">
        <v>22.5</v>
      </c>
      <c r="AG12" s="85" t="n">
        <v>23.3</v>
      </c>
      <c r="AH12" s="85" t="n">
        <v>24.2</v>
      </c>
      <c r="AI12" s="85" t="n">
        <v>25</v>
      </c>
      <c r="AJ12" s="85" t="n">
        <v>26</v>
      </c>
      <c r="AK12" s="85" t="n">
        <v>27</v>
      </c>
      <c r="AL12" s="85" t="n">
        <v>28</v>
      </c>
      <c r="AM12" s="85" t="n">
        <v>29.2</v>
      </c>
      <c r="AN12" s="85" t="n">
        <v>30.5</v>
      </c>
      <c r="AO12" s="85" t="n">
        <v>32</v>
      </c>
      <c r="AP12" s="85" t="n">
        <v>33.6</v>
      </c>
      <c r="AQ12" s="85" t="n">
        <v>35.3</v>
      </c>
      <c r="AR12" s="85" t="n">
        <v>37</v>
      </c>
      <c r="AS12" s="85" t="n">
        <v>38.8</v>
      </c>
      <c r="AT12" s="85" t="n">
        <v>40.7</v>
      </c>
      <c r="AU12" s="85" t="n">
        <v>42.6</v>
      </c>
      <c r="AV12" s="85" t="n">
        <v>44.4</v>
      </c>
      <c r="AW12" s="85" t="n">
        <v>46.3</v>
      </c>
      <c r="AX12" s="85" t="n">
        <v>48.2</v>
      </c>
      <c r="AY12" s="85" t="n">
        <v>50.1</v>
      </c>
      <c r="AZ12" s="85" t="n">
        <v>51.8</v>
      </c>
      <c r="BA12" s="85" t="n">
        <v>53.6</v>
      </c>
      <c r="BB12" s="85" t="n">
        <v>55.2</v>
      </c>
      <c r="BC12" s="85" t="n">
        <v>56.9</v>
      </c>
      <c r="BD12" s="85" t="n">
        <v>58.7</v>
      </c>
      <c r="BE12" s="85" t="n">
        <v>60.4</v>
      </c>
      <c r="BF12" s="85" t="n">
        <v>62.5</v>
      </c>
      <c r="BG12" s="85" t="n">
        <v>64.1</v>
      </c>
      <c r="BH12" s="85" t="n">
        <v>65.6</v>
      </c>
      <c r="BI12" s="85" t="n">
        <v>66.9</v>
      </c>
      <c r="BJ12" s="85" t="n">
        <v>67.9</v>
      </c>
      <c r="BK12" s="85" t="n">
        <v>69.1</v>
      </c>
      <c r="BL12" s="85" t="n">
        <v>70.3</v>
      </c>
      <c r="BM12" s="85" t="n">
        <v>71.6</v>
      </c>
      <c r="BN12" s="85" t="n">
        <v>73</v>
      </c>
      <c r="BO12" s="85" t="n">
        <v>74.5</v>
      </c>
      <c r="BP12" s="85" t="n">
        <v>76</v>
      </c>
      <c r="BQ12" s="85" t="n">
        <v>77.6</v>
      </c>
      <c r="BR12" s="85" t="n">
        <v>79.6</v>
      </c>
      <c r="BS12" s="85" t="n">
        <v>81.1</v>
      </c>
      <c r="BT12" s="85" t="n">
        <v>82.3</v>
      </c>
      <c r="BU12" s="85" t="n">
        <v>83.3</v>
      </c>
      <c r="BV12" s="85" t="n">
        <v>83.4</v>
      </c>
      <c r="BW12" s="85" t="n">
        <v>85</v>
      </c>
      <c r="BX12" s="85" t="n">
        <v>87</v>
      </c>
      <c r="BY12" s="85" t="n">
        <v>89.7</v>
      </c>
      <c r="BZ12" s="85" t="n">
        <v>93.8</v>
      </c>
      <c r="CA12" s="85" t="n">
        <v>96.9</v>
      </c>
      <c r="CB12" s="85" t="n">
        <v>99.7</v>
      </c>
      <c r="CC12" s="85" t="n">
        <v>102.3</v>
      </c>
      <c r="CD12" s="85" t="n">
        <v>104.3</v>
      </c>
      <c r="CE12" s="85" t="n">
        <v>106.5</v>
      </c>
      <c r="CF12" s="85" t="n">
        <v>108.7</v>
      </c>
      <c r="CG12" s="85" t="n">
        <v>111</v>
      </c>
      <c r="CH12" s="85" t="n">
        <v>112.9</v>
      </c>
      <c r="CI12" s="85" t="n">
        <v>115.7</v>
      </c>
      <c r="CJ12" s="85" t="n">
        <v>118.9</v>
      </c>
      <c r="CK12" s="85" t="n">
        <v>122.5</v>
      </c>
      <c r="CL12" s="85" t="n">
        <v>127.2</v>
      </c>
      <c r="CM12" s="85" t="n">
        <v>131</v>
      </c>
      <c r="CN12" s="85" t="n">
        <v>134.5</v>
      </c>
      <c r="CO12" s="85" t="n">
        <v>137.7</v>
      </c>
      <c r="CP12" s="85" t="n">
        <v>143.4</v>
      </c>
      <c r="CQ12" s="85" t="n">
        <v>144.7</v>
      </c>
      <c r="CR12" s="85" t="n">
        <v>147.5</v>
      </c>
      <c r="CS12" s="85" t="n">
        <v>151.6</v>
      </c>
      <c r="CT12" s="85" t="n">
        <v>156.9</v>
      </c>
      <c r="CU12" s="85" t="n">
        <v>162.2</v>
      </c>
      <c r="CV12" s="85" t="n">
        <v>167.1</v>
      </c>
      <c r="CW12" s="85" t="n">
        <v>171.6</v>
      </c>
      <c r="CX12" s="85" t="n">
        <v>175.7</v>
      </c>
      <c r="CY12" s="85" t="n">
        <v>179.6</v>
      </c>
      <c r="CZ12" s="85" t="n">
        <v>183.2</v>
      </c>
      <c r="DA12" s="85" t="n">
        <v>186.5</v>
      </c>
      <c r="DB12" s="85" t="n">
        <v>189.6</v>
      </c>
      <c r="DC12" s="85" t="n">
        <v>192.9</v>
      </c>
      <c r="DD12" s="85" t="n">
        <v>196.5</v>
      </c>
      <c r="DE12" s="85" t="n">
        <v>200.4</v>
      </c>
      <c r="DF12" s="85" t="n">
        <v>204.4</v>
      </c>
      <c r="DG12" s="85" t="n">
        <v>207.1</v>
      </c>
      <c r="DH12" s="85" t="n">
        <v>208.3</v>
      </c>
      <c r="DI12" s="85" t="n">
        <v>207.9</v>
      </c>
      <c r="DJ12" s="85" t="n">
        <v>206.4</v>
      </c>
      <c r="DK12" s="85" t="n">
        <v>205.3</v>
      </c>
      <c r="DL12" s="85" t="n">
        <v>205</v>
      </c>
      <c r="DM12" s="85" t="n">
        <v>205.5</v>
      </c>
      <c r="DN12" s="85" t="n">
        <v>206.6</v>
      </c>
      <c r="DO12" s="85" t="n">
        <v>207.9</v>
      </c>
      <c r="DP12" s="85" t="n">
        <v>209.4</v>
      </c>
      <c r="DQ12" s="85" t="n">
        <v>211</v>
      </c>
      <c r="DR12" s="85" t="n">
        <v>213</v>
      </c>
      <c r="DS12" s="85" t="n">
        <v>216.1</v>
      </c>
      <c r="DT12" s="85" t="n">
        <v>220.7</v>
      </c>
      <c r="DU12" s="85" t="n">
        <v>226.7</v>
      </c>
      <c r="DV12" s="85" t="n">
        <v>233.8</v>
      </c>
      <c r="DW12" s="85" t="n">
        <v>240.4</v>
      </c>
      <c r="DX12" s="85" t="n">
        <v>245.8</v>
      </c>
      <c r="DY12" s="85" t="n">
        <v>250.3</v>
      </c>
      <c r="DZ12" s="85" t="n">
        <v>254.1</v>
      </c>
      <c r="EA12" s="85" t="n">
        <v>257.9</v>
      </c>
      <c r="EB12" s="85" t="n">
        <v>261.6</v>
      </c>
      <c r="EC12" s="85" t="n">
        <v>265.2</v>
      </c>
      <c r="ED12" s="85" t="n">
        <v>268.9</v>
      </c>
      <c r="EE12" s="85" t="n">
        <v>273.4</v>
      </c>
      <c r="EF12" s="85" t="n">
        <v>279</v>
      </c>
      <c r="EG12" s="85" t="n">
        <v>285.5</v>
      </c>
      <c r="EH12" s="85" t="n">
        <v>293</v>
      </c>
      <c r="EI12" s="85" t="n">
        <v>300.4</v>
      </c>
      <c r="EJ12" s="85" t="n">
        <v>308.6</v>
      </c>
      <c r="EK12" s="85" t="n">
        <v>315.4</v>
      </c>
      <c r="EL12" s="85" t="n">
        <v>323.2</v>
      </c>
      <c r="EM12" s="85" t="n">
        <v>329.2</v>
      </c>
      <c r="EN12" s="85" t="n">
        <v>335.1</v>
      </c>
      <c r="EO12" s="85" t="n">
        <v>341</v>
      </c>
      <c r="EP12" s="85" t="n">
        <v>389.6</v>
      </c>
      <c r="EQ12" s="85" t="n">
        <v>395.6</v>
      </c>
      <c r="ER12" s="85" t="n">
        <v>402.1</v>
      </c>
      <c r="ES12" s="85" t="n">
        <v>409.1</v>
      </c>
      <c r="ET12" s="85" t="n">
        <v>416.4</v>
      </c>
      <c r="EU12" s="85" t="n">
        <v>424.1</v>
      </c>
      <c r="EV12" s="85" t="n">
        <v>432</v>
      </c>
      <c r="EW12" s="85" t="n">
        <v>440.3</v>
      </c>
      <c r="EX12" s="85" t="n">
        <v>448.8</v>
      </c>
      <c r="EY12" s="85" t="n">
        <v>457.3</v>
      </c>
      <c r="EZ12" s="85" t="n">
        <v>465.9</v>
      </c>
      <c r="FA12" s="85" t="n">
        <v>474.5</v>
      </c>
      <c r="FB12" s="85" t="n">
        <v>482.9</v>
      </c>
      <c r="FC12" s="85" t="n">
        <v>490.4</v>
      </c>
      <c r="FD12" s="85" t="n">
        <v>496.7</v>
      </c>
      <c r="FE12" s="85" t="n">
        <v>501.8</v>
      </c>
      <c r="FF12" s="85" t="n">
        <v>506</v>
      </c>
      <c r="FG12" s="85" t="n">
        <v>510.5</v>
      </c>
      <c r="FH12" s="85" t="n">
        <v>515.7</v>
      </c>
      <c r="FI12" s="85" t="n">
        <v>521.4</v>
      </c>
      <c r="FJ12" s="85" t="n">
        <v>527.6</v>
      </c>
      <c r="FK12" s="85" t="n">
        <v>533.4</v>
      </c>
      <c r="FL12" s="85" t="n">
        <v>538.5</v>
      </c>
      <c r="FM12" s="85" t="n">
        <v>542.9</v>
      </c>
      <c r="FN12" s="85" t="n">
        <v>547</v>
      </c>
      <c r="FO12" s="85" t="n">
        <v>551.6</v>
      </c>
      <c r="FP12" s="85" t="n">
        <v>557.1</v>
      </c>
      <c r="FQ12" s="85" t="n">
        <v>563.4</v>
      </c>
      <c r="FR12" s="85" t="n">
        <v>570.3</v>
      </c>
      <c r="FS12" s="85" t="n">
        <v>567.1</v>
      </c>
      <c r="FT12" s="85" t="n">
        <v>573.7</v>
      </c>
      <c r="FU12" s="85" t="n">
        <v>580.2</v>
      </c>
      <c r="FV12" s="85" t="n">
        <v>587.5</v>
      </c>
      <c r="FW12" s="85" t="n">
        <v>595.6</v>
      </c>
      <c r="FX12" s="85" t="n">
        <v>604</v>
      </c>
      <c r="FY12" s="85" t="n">
        <v>612.8</v>
      </c>
      <c r="FZ12" s="85" t="n">
        <v>622.4</v>
      </c>
      <c r="GA12" s="85" t="n">
        <v>631.5</v>
      </c>
      <c r="GB12" s="85" t="n">
        <v>639.5</v>
      </c>
      <c r="GC12" s="85" t="n">
        <v>646.4</v>
      </c>
      <c r="GD12" s="85" t="n">
        <v>652.4</v>
      </c>
      <c r="GE12" s="85" t="n">
        <v>658.6</v>
      </c>
      <c r="GF12" s="85" t="n">
        <v>665.2</v>
      </c>
      <c r="GG12" s="85" t="n">
        <v>672.2</v>
      </c>
      <c r="GH12" s="85" t="n">
        <v>678.5</v>
      </c>
      <c r="GI12" s="85" t="n">
        <v>687.4</v>
      </c>
      <c r="GJ12" s="85" t="n">
        <v>696.3</v>
      </c>
      <c r="GK12" s="85" t="n">
        <v>705.1</v>
      </c>
      <c r="GL12" s="85" t="n">
        <v>714.4</v>
      </c>
      <c r="GM12" s="85" t="n">
        <v>725.7</v>
      </c>
      <c r="GN12" s="85" t="n">
        <v>739.2</v>
      </c>
      <c r="GO12" s="85" t="n">
        <v>755</v>
      </c>
      <c r="GP12" s="85" t="n">
        <v>773.5</v>
      </c>
      <c r="GQ12" s="85" t="n">
        <v>788.5</v>
      </c>
      <c r="GR12" s="85" t="n">
        <v>798</v>
      </c>
      <c r="GS12" s="85" t="n">
        <v>802</v>
      </c>
      <c r="GT12" s="85" t="n">
        <v>801.9</v>
      </c>
      <c r="GU12" s="85" t="n">
        <v>814.3</v>
      </c>
      <c r="GV12" s="85" t="n">
        <v>826.6</v>
      </c>
      <c r="GW12" s="85" t="n">
        <v>838.8</v>
      </c>
      <c r="GX12" s="85" t="n">
        <v>854.9</v>
      </c>
      <c r="GY12" s="85" t="n">
        <v>871.2</v>
      </c>
      <c r="GZ12" s="85" t="n">
        <v>887.1</v>
      </c>
      <c r="HA12" s="85" t="n">
        <v>902.4</v>
      </c>
      <c r="HB12" s="85" t="n">
        <v>917.6</v>
      </c>
      <c r="HC12" t="n">
        <v>926.6</v>
      </c>
      <c r="HD12" t="n">
        <v>937.4</v>
      </c>
      <c r="HE12" t="n">
        <v>958.5</v>
      </c>
      <c r="HF12" t="n">
        <v>981.1</v>
      </c>
      <c r="HG12" t="n">
        <v>1001.8</v>
      </c>
      <c r="HH12" t="n">
        <v>1019.9</v>
      </c>
      <c r="HI12" t="n">
        <v>1035.3</v>
      </c>
      <c r="HJ12" t="n">
        <v>1049.2</v>
      </c>
      <c r="HK12" t="n">
        <v>1067.1</v>
      </c>
      <c r="HL12" t="n">
        <v>1090.2</v>
      </c>
    </row>
    <row r="13">
      <c r="A13" s="85" t="s">
        <v>2521</v>
      </c>
      <c r="B13" s="85" t="n">
        <v>5</v>
      </c>
      <c r="C13" s="85" t="n">
        <v>5.3</v>
      </c>
      <c r="D13" s="85" t="n">
        <v>5.6</v>
      </c>
      <c r="E13" s="85" t="n">
        <v>5.9</v>
      </c>
      <c r="F13" s="85" t="n">
        <v>6.2</v>
      </c>
      <c r="G13" s="85" t="n">
        <v>6.6</v>
      </c>
      <c r="H13" s="85" t="n">
        <v>6.9</v>
      </c>
      <c r="I13" s="85" t="n">
        <v>7.3</v>
      </c>
      <c r="J13" s="85" t="n">
        <v>7.8</v>
      </c>
      <c r="K13" s="85" t="n">
        <v>8</v>
      </c>
      <c r="L13" s="85" t="n">
        <v>8.6</v>
      </c>
      <c r="M13" s="85" t="n">
        <v>8.5</v>
      </c>
      <c r="N13" s="85" t="n">
        <v>9</v>
      </c>
      <c r="O13" s="85" t="n">
        <v>9.6</v>
      </c>
      <c r="P13" s="85" t="n">
        <v>9.7</v>
      </c>
      <c r="Q13" s="85" t="n">
        <v>10.1</v>
      </c>
      <c r="R13" s="85" t="n">
        <v>10.2</v>
      </c>
      <c r="S13" s="85" t="n">
        <v>11.1</v>
      </c>
      <c r="T13" s="85" t="n">
        <v>11.4</v>
      </c>
      <c r="U13" s="85" t="n">
        <v>12</v>
      </c>
      <c r="V13" s="85" t="n">
        <v>13.3</v>
      </c>
      <c r="W13" s="85" t="n">
        <v>13.8</v>
      </c>
      <c r="X13" s="85" t="n">
        <v>13.8</v>
      </c>
      <c r="Y13" s="85" t="n">
        <v>14.6</v>
      </c>
      <c r="Z13" s="85" t="n">
        <v>15.2</v>
      </c>
      <c r="AA13" s="85" t="n">
        <v>14.9</v>
      </c>
      <c r="AB13" s="85" t="n">
        <v>15.9</v>
      </c>
      <c r="AC13" s="85" t="n">
        <v>15.9</v>
      </c>
      <c r="AD13" s="85" t="n">
        <v>16.2</v>
      </c>
      <c r="AE13" s="85" t="n">
        <v>17.5</v>
      </c>
      <c r="AF13" s="85" t="n">
        <v>16.7</v>
      </c>
      <c r="AG13" s="85" t="n">
        <v>16.5</v>
      </c>
      <c r="AH13" s="85" t="n">
        <v>17.5</v>
      </c>
      <c r="AI13" s="85" t="n">
        <v>18.6</v>
      </c>
      <c r="AJ13" s="85" t="n">
        <v>18.9</v>
      </c>
      <c r="AK13" s="85" t="n">
        <v>19.5</v>
      </c>
      <c r="AL13" s="85" t="n">
        <v>20</v>
      </c>
      <c r="AM13" s="85" t="n">
        <v>20.8</v>
      </c>
      <c r="AN13" s="85" t="n">
        <v>21.1</v>
      </c>
      <c r="AO13" s="85" t="n">
        <v>22.4</v>
      </c>
      <c r="AP13" s="85" t="n">
        <v>23.4</v>
      </c>
      <c r="AQ13" s="85" t="n">
        <v>22.2</v>
      </c>
      <c r="AR13" s="85" t="n">
        <v>24.2</v>
      </c>
      <c r="AS13" s="85" t="n">
        <v>25.6</v>
      </c>
      <c r="AT13" s="85" t="n">
        <v>26.5</v>
      </c>
      <c r="AU13" s="85" t="n">
        <v>28.1</v>
      </c>
      <c r="AV13" s="85" t="n">
        <v>28.3</v>
      </c>
      <c r="AW13" s="85" t="n">
        <v>28</v>
      </c>
      <c r="AX13" s="85" t="n">
        <v>28.8</v>
      </c>
      <c r="AY13" s="85" t="n">
        <v>30.2</v>
      </c>
      <c r="AZ13" s="85" t="n">
        <v>30.8</v>
      </c>
      <c r="BA13" s="85" t="n">
        <v>30.8</v>
      </c>
      <c r="BB13" s="85" t="n">
        <v>33.2</v>
      </c>
      <c r="BC13" s="85" t="n">
        <v>33.4</v>
      </c>
      <c r="BD13" s="85" t="n">
        <v>34</v>
      </c>
      <c r="BE13" s="85" t="n">
        <v>34.9</v>
      </c>
      <c r="BF13" s="85" t="n">
        <v>35.7</v>
      </c>
      <c r="BG13" s="85" t="n">
        <v>36.2</v>
      </c>
      <c r="BH13" s="85" t="n">
        <v>36.8</v>
      </c>
      <c r="BI13" s="85" t="n">
        <v>37.6</v>
      </c>
      <c r="BJ13" s="85" t="n">
        <v>38.4</v>
      </c>
      <c r="BK13" s="85" t="n">
        <v>39.2</v>
      </c>
      <c r="BL13" s="85" t="n">
        <v>40.1</v>
      </c>
      <c r="BM13" s="85" t="n">
        <v>41.1</v>
      </c>
      <c r="BN13" s="85" t="n">
        <v>42.1</v>
      </c>
      <c r="BO13" s="85" t="n">
        <v>43.1</v>
      </c>
      <c r="BP13" s="85" t="n">
        <v>44.1</v>
      </c>
      <c r="BQ13" s="85" t="n">
        <v>45.2</v>
      </c>
      <c r="BR13" s="85" t="n">
        <v>46.2</v>
      </c>
      <c r="BS13" s="85" t="n">
        <v>47.3</v>
      </c>
      <c r="BT13" s="85" t="n">
        <v>48.4</v>
      </c>
      <c r="BU13" s="85" t="n">
        <v>49.4</v>
      </c>
      <c r="BV13" s="85" t="n">
        <v>50.9</v>
      </c>
      <c r="BW13" s="85" t="n">
        <v>52.2</v>
      </c>
      <c r="BX13" s="85" t="n">
        <v>53.7</v>
      </c>
      <c r="BY13" s="85" t="n">
        <v>55.4</v>
      </c>
      <c r="BZ13" s="85" t="n">
        <v>57.4</v>
      </c>
      <c r="CA13" s="85" t="n">
        <v>59.6</v>
      </c>
      <c r="CB13" s="85" t="n">
        <v>61.9</v>
      </c>
      <c r="CC13" s="85" t="n">
        <v>64.4</v>
      </c>
      <c r="CD13" s="85" t="n">
        <v>66.6</v>
      </c>
      <c r="CE13" s="85" t="n">
        <v>70.3</v>
      </c>
      <c r="CF13" s="85" t="n">
        <v>74.9</v>
      </c>
      <c r="CG13" s="85" t="n">
        <v>80.7</v>
      </c>
      <c r="CH13" s="85" t="n">
        <v>83.7</v>
      </c>
      <c r="CI13" s="85" t="n">
        <v>93.1</v>
      </c>
      <c r="CJ13" s="85" t="n">
        <v>98.4</v>
      </c>
      <c r="CK13" s="85" t="n">
        <v>112.5</v>
      </c>
      <c r="CL13" s="85" t="n">
        <v>108.3</v>
      </c>
      <c r="CM13" s="85" t="n">
        <v>115.4</v>
      </c>
      <c r="CN13" s="85" t="n">
        <v>120.6</v>
      </c>
      <c r="CO13" s="85" t="n">
        <v>120.8</v>
      </c>
      <c r="CP13" s="85" t="n">
        <v>124.4</v>
      </c>
      <c r="CQ13" s="85" t="n">
        <v>124.8</v>
      </c>
      <c r="CR13" s="85" t="n">
        <v>135.2</v>
      </c>
      <c r="CS13" s="85" t="n">
        <v>136</v>
      </c>
      <c r="CT13" s="85" t="n">
        <v>136.6</v>
      </c>
      <c r="CU13" s="85" t="n">
        <v>137.1</v>
      </c>
      <c r="CV13" s="85" t="n">
        <v>136.2</v>
      </c>
      <c r="CW13" s="85" t="n">
        <v>147.8</v>
      </c>
      <c r="CX13" s="85" t="n">
        <v>152.5</v>
      </c>
      <c r="CY13" s="85" t="n">
        <v>152.5</v>
      </c>
      <c r="CZ13" s="85" t="n">
        <v>152.7</v>
      </c>
      <c r="DA13" s="85" t="n">
        <v>140.7</v>
      </c>
      <c r="DB13" s="85" t="n">
        <v>151.3</v>
      </c>
      <c r="DC13" s="85" t="n">
        <v>165.8</v>
      </c>
      <c r="DD13" s="85" t="n">
        <v>158.8</v>
      </c>
      <c r="DE13" s="85" t="n">
        <v>156.9</v>
      </c>
      <c r="DF13" s="85" t="n">
        <v>161.4</v>
      </c>
      <c r="DG13" s="85" t="n">
        <v>159.4</v>
      </c>
      <c r="DH13" s="85" t="n">
        <v>163.7</v>
      </c>
      <c r="DI13" s="85" t="n">
        <v>168</v>
      </c>
      <c r="DJ13" s="85" t="n">
        <v>167.2</v>
      </c>
      <c r="DK13" s="85" t="n">
        <v>170</v>
      </c>
      <c r="DL13" s="85" t="n">
        <v>168.1</v>
      </c>
      <c r="DM13" s="85" t="n">
        <v>175.4</v>
      </c>
      <c r="DN13" s="85" t="n">
        <v>181.1</v>
      </c>
      <c r="DO13" s="85" t="n">
        <v>179.1</v>
      </c>
      <c r="DP13" s="85" t="n">
        <v>186.7</v>
      </c>
      <c r="DQ13" s="85" t="n">
        <v>191.3</v>
      </c>
      <c r="DR13" s="85" t="n">
        <v>190.2</v>
      </c>
      <c r="DS13" s="85" t="n">
        <v>198.3</v>
      </c>
      <c r="DT13" s="85" t="n">
        <v>204.8</v>
      </c>
      <c r="DU13" s="85" t="n">
        <v>204.8</v>
      </c>
      <c r="DV13" s="85" t="n">
        <v>215</v>
      </c>
      <c r="DW13" s="85" t="n">
        <v>230.1</v>
      </c>
      <c r="DX13" s="85" t="n">
        <v>217.4</v>
      </c>
      <c r="DY13" s="85" t="n">
        <v>246.5</v>
      </c>
      <c r="DZ13" s="85" t="n">
        <v>244.9</v>
      </c>
      <c r="EA13" s="85" t="n">
        <v>243.8</v>
      </c>
      <c r="EB13" s="85" t="n">
        <v>251.1</v>
      </c>
      <c r="EC13" s="85" t="n">
        <v>260.3</v>
      </c>
      <c r="ED13" s="85" t="n">
        <v>260.7</v>
      </c>
      <c r="EE13" s="85" t="n">
        <v>260.1</v>
      </c>
      <c r="EF13" s="85" t="n">
        <v>271.7</v>
      </c>
      <c r="EG13" s="85" t="n">
        <v>265.7</v>
      </c>
      <c r="EH13" s="85" t="n">
        <v>283.4</v>
      </c>
      <c r="EI13" s="85" t="n">
        <v>293</v>
      </c>
      <c r="EJ13" s="85" t="n">
        <v>288.3</v>
      </c>
      <c r="EK13" s="85" t="n">
        <v>294.5</v>
      </c>
      <c r="EL13" s="85" t="n">
        <v>301.3</v>
      </c>
      <c r="EM13" s="85" t="n">
        <v>310.8</v>
      </c>
      <c r="EN13" s="85" t="n">
        <v>300.1</v>
      </c>
      <c r="EO13" s="85" t="n">
        <v>305.4</v>
      </c>
      <c r="EP13" s="85" t="n">
        <v>291.3</v>
      </c>
      <c r="EQ13" s="85" t="n">
        <v>294.9</v>
      </c>
      <c r="ER13" s="85" t="n">
        <v>308.7</v>
      </c>
      <c r="ES13" s="85" t="n">
        <v>301.4</v>
      </c>
      <c r="ET13" s="85" t="n">
        <v>332.5</v>
      </c>
      <c r="EU13" s="85" t="n">
        <v>314.7</v>
      </c>
      <c r="EV13" s="85" t="n">
        <v>319.6</v>
      </c>
      <c r="EW13" s="85" t="n">
        <v>329.9</v>
      </c>
      <c r="EX13" s="85" t="n">
        <v>331.6</v>
      </c>
      <c r="EY13" s="85" t="n">
        <v>339.2</v>
      </c>
      <c r="EZ13" s="85" t="n">
        <v>340.8</v>
      </c>
      <c r="FA13" s="85" t="n">
        <v>341.8</v>
      </c>
      <c r="FB13" s="85" t="n">
        <v>358.4</v>
      </c>
      <c r="FC13" s="85" t="n">
        <v>368.9</v>
      </c>
      <c r="FD13" s="85" t="n">
        <v>378.2</v>
      </c>
      <c r="FE13" s="85" t="n">
        <v>372.8</v>
      </c>
      <c r="FF13" s="85" t="n">
        <v>382.1</v>
      </c>
      <c r="FG13" s="85" t="n">
        <v>385.7</v>
      </c>
      <c r="FH13" s="85" t="n">
        <v>405.6</v>
      </c>
      <c r="FI13" s="85" t="n">
        <v>414.1</v>
      </c>
      <c r="FJ13" s="85" t="n">
        <v>418.8</v>
      </c>
      <c r="FK13" s="85" t="n">
        <v>409.7</v>
      </c>
      <c r="FL13" s="85" t="n">
        <v>396.4</v>
      </c>
      <c r="FM13" s="85" t="n">
        <v>399.3</v>
      </c>
      <c r="FN13" s="85" t="n">
        <v>400.6</v>
      </c>
      <c r="FO13" s="85" t="n">
        <v>421.7</v>
      </c>
      <c r="FP13" s="85" t="n">
        <v>419</v>
      </c>
      <c r="FQ13" s="85" t="n">
        <v>428.9</v>
      </c>
      <c r="FR13" s="85" t="n">
        <v>424.8</v>
      </c>
      <c r="FS13" s="85" t="n">
        <v>438.4</v>
      </c>
      <c r="FT13" s="85" t="n">
        <v>448.2</v>
      </c>
      <c r="FU13" s="85" t="n">
        <v>448.6</v>
      </c>
      <c r="FV13" s="85" t="n">
        <v>459.5</v>
      </c>
      <c r="FW13" s="85" t="n">
        <v>481.5</v>
      </c>
      <c r="FX13" s="85" t="n">
        <v>507.2</v>
      </c>
      <c r="FY13" s="85" t="n">
        <v>515.3</v>
      </c>
      <c r="FZ13" s="85" t="n">
        <v>523.6</v>
      </c>
      <c r="GA13" s="85" t="n">
        <v>537.9</v>
      </c>
      <c r="GB13" s="85" t="n">
        <v>540.4</v>
      </c>
      <c r="GC13" s="85" t="n">
        <v>541.8</v>
      </c>
      <c r="GD13" s="85" t="n">
        <v>550.5</v>
      </c>
      <c r="GE13" s="85" t="n">
        <v>558.8</v>
      </c>
      <c r="GF13" s="85" t="n">
        <v>566.5</v>
      </c>
      <c r="GG13" s="85" t="n">
        <v>575.3</v>
      </c>
      <c r="GH13" s="85" t="n">
        <v>572.4</v>
      </c>
      <c r="GI13" s="85" t="n">
        <v>567.9</v>
      </c>
      <c r="GJ13" s="85" t="n">
        <v>578.8</v>
      </c>
      <c r="GK13" s="85" t="n">
        <v>575.8</v>
      </c>
      <c r="GL13" s="85" t="n">
        <v>581.9</v>
      </c>
      <c r="GM13" s="85" t="n">
        <v>592.6</v>
      </c>
      <c r="GN13" s="85" t="n">
        <v>595</v>
      </c>
      <c r="GO13" s="85" t="n">
        <v>589.5</v>
      </c>
      <c r="GP13" s="85" t="n">
        <v>598.7</v>
      </c>
      <c r="GQ13" s="85" t="n">
        <v>614.4</v>
      </c>
      <c r="GR13" s="85" t="n">
        <v>622.4</v>
      </c>
      <c r="GS13" s="85" t="n">
        <v>620.6</v>
      </c>
      <c r="GT13" s="85" t="n">
        <v>606.5</v>
      </c>
      <c r="GU13" s="85" t="n">
        <v>654.6</v>
      </c>
      <c r="GV13" s="85" t="n">
        <v>690.8</v>
      </c>
      <c r="GW13" s="85" t="n">
        <v>678.6</v>
      </c>
      <c r="GX13" s="85" t="n">
        <v>704.9</v>
      </c>
      <c r="GY13" s="85" t="n">
        <v>745.6</v>
      </c>
      <c r="GZ13" s="85" t="n">
        <v>749.2</v>
      </c>
      <c r="HA13" s="85" t="n">
        <v>746.3</v>
      </c>
      <c r="HB13" s="85" t="n">
        <v>791.9</v>
      </c>
      <c r="HC13" t="n">
        <v>819.2</v>
      </c>
      <c r="HD13" t="n">
        <v>819</v>
      </c>
      <c r="HE13" t="n">
        <v>827.5</v>
      </c>
      <c r="HF13" t="n">
        <v>877.6</v>
      </c>
      <c r="HG13" t="n">
        <v>911.6</v>
      </c>
      <c r="HH13" t="n">
        <v>867.2</v>
      </c>
      <c r="HI13" t="n">
        <v>856.2</v>
      </c>
      <c r="HJ13" t="n">
        <v>904.8</v>
      </c>
      <c r="HK13" t="n">
        <v>924.7</v>
      </c>
      <c r="HL13" t="n">
        <v>939.9</v>
      </c>
    </row>
    <row r="14">
      <c r="A14" s="85" t="s">
        <v>2522</v>
      </c>
      <c r="B14" s="85" t="n">
        <v>2.9</v>
      </c>
      <c r="C14" s="85" t="n">
        <v>3.9</v>
      </c>
      <c r="D14" s="85" t="n">
        <v>4.6</v>
      </c>
      <c r="E14" s="85" t="n">
        <v>5.4</v>
      </c>
      <c r="F14" s="85" t="n">
        <v>5.7</v>
      </c>
      <c r="G14" s="85" t="n">
        <v>6.3</v>
      </c>
      <c r="H14" s="85" t="n">
        <v>6.3</v>
      </c>
      <c r="I14" s="85" t="n">
        <v>6.3</v>
      </c>
      <c r="J14" s="85" t="n">
        <v>6.5</v>
      </c>
      <c r="K14" s="85" t="n">
        <v>6.9</v>
      </c>
      <c r="L14" s="85" t="n">
        <v>5.8</v>
      </c>
      <c r="M14" s="85" t="n">
        <v>5</v>
      </c>
      <c r="N14" s="85" t="n">
        <v>4.6</v>
      </c>
      <c r="O14" s="85" t="n">
        <v>4.5</v>
      </c>
      <c r="P14" s="85" t="n">
        <v>4.5</v>
      </c>
      <c r="Q14" s="85" t="n">
        <v>4.7</v>
      </c>
      <c r="R14" s="85" t="n">
        <v>5.8</v>
      </c>
      <c r="S14" s="85" t="n">
        <v>6.7</v>
      </c>
      <c r="T14" s="85" t="n">
        <v>6.9</v>
      </c>
      <c r="U14" s="85" t="n">
        <v>8.6</v>
      </c>
      <c r="V14" s="85" t="n">
        <v>14.2</v>
      </c>
      <c r="W14" s="85" t="n">
        <v>19.4</v>
      </c>
      <c r="X14" s="85" t="n">
        <v>20.2</v>
      </c>
      <c r="Y14" s="85" t="n">
        <v>18.8</v>
      </c>
      <c r="Z14" s="85" t="n">
        <v>17.7</v>
      </c>
      <c r="AA14" s="85" t="n">
        <v>16.3</v>
      </c>
      <c r="AB14" s="85" t="n">
        <v>16.1</v>
      </c>
      <c r="AC14" s="85" t="n">
        <v>15.5</v>
      </c>
      <c r="AD14" s="85" t="n">
        <v>15.5</v>
      </c>
      <c r="AE14" s="85" t="n">
        <v>13.3</v>
      </c>
      <c r="AF14" s="85" t="n">
        <v>11.9</v>
      </c>
      <c r="AG14" s="85" t="n">
        <v>11.8</v>
      </c>
      <c r="AH14" s="85" t="n">
        <v>10.8</v>
      </c>
      <c r="AI14" s="85" t="n">
        <v>9.4</v>
      </c>
      <c r="AJ14" s="85" t="n">
        <v>9</v>
      </c>
      <c r="AK14" s="85" t="n">
        <v>8.5</v>
      </c>
      <c r="AL14" s="85" t="n">
        <v>9.4</v>
      </c>
      <c r="AM14" s="85" t="n">
        <v>9.2</v>
      </c>
      <c r="AN14" s="85" t="n">
        <v>9.6</v>
      </c>
      <c r="AO14" s="85" t="n">
        <v>10.6</v>
      </c>
      <c r="AP14" s="85" t="n">
        <v>12</v>
      </c>
      <c r="AQ14" s="85" t="n">
        <v>15.7</v>
      </c>
      <c r="AR14" s="85" t="n">
        <v>19</v>
      </c>
      <c r="AS14" s="85" t="n">
        <v>17.8</v>
      </c>
      <c r="AT14" s="85" t="n">
        <v>16.4</v>
      </c>
      <c r="AU14" s="85" t="n">
        <v>15.5</v>
      </c>
      <c r="AV14" s="85" t="n">
        <v>15</v>
      </c>
      <c r="AW14" s="85" t="n">
        <v>16.6</v>
      </c>
      <c r="AX14" s="85" t="n">
        <v>19.1</v>
      </c>
      <c r="AY14" s="85" t="n">
        <v>23.9</v>
      </c>
      <c r="AZ14" s="85" t="n">
        <v>26.1</v>
      </c>
      <c r="BA14" s="85" t="n">
        <v>31.8</v>
      </c>
      <c r="BB14" s="85" t="n">
        <v>30.3</v>
      </c>
      <c r="BC14" s="85" t="n">
        <v>32.1</v>
      </c>
      <c r="BD14" s="85" t="n">
        <v>23.3</v>
      </c>
      <c r="BE14" s="85" t="n">
        <v>20</v>
      </c>
      <c r="BF14" s="85" t="n">
        <v>17.3</v>
      </c>
      <c r="BG14" s="85" t="n">
        <v>15.7</v>
      </c>
      <c r="BH14" s="85" t="n">
        <v>15.1</v>
      </c>
      <c r="BI14" s="85" t="n">
        <v>15.9</v>
      </c>
      <c r="BJ14" s="85" t="n">
        <v>16.9</v>
      </c>
      <c r="BK14" s="85" t="n">
        <v>16</v>
      </c>
      <c r="BL14" s="85" t="n">
        <v>15</v>
      </c>
      <c r="BM14" s="85" t="n">
        <v>15.6</v>
      </c>
      <c r="BN14" s="85" t="n">
        <v>15.6</v>
      </c>
      <c r="BO14" s="85" t="n">
        <v>16.4</v>
      </c>
      <c r="BP14" s="85" t="n">
        <v>17</v>
      </c>
      <c r="BQ14" s="85" t="n">
        <v>16.9</v>
      </c>
      <c r="BR14" s="85" t="n">
        <v>15.5</v>
      </c>
      <c r="BS14" s="85" t="n">
        <v>15.1</v>
      </c>
      <c r="BT14" s="85" t="n">
        <v>14.4</v>
      </c>
      <c r="BU14" s="85" t="n">
        <v>13.5</v>
      </c>
      <c r="BV14" s="85" t="n">
        <v>13.9</v>
      </c>
      <c r="BW14" s="85" t="n">
        <v>13.2</v>
      </c>
      <c r="BX14" s="85" t="n">
        <v>13.2</v>
      </c>
      <c r="BY14" s="85" t="n">
        <v>13</v>
      </c>
      <c r="BZ14" s="85" t="n">
        <v>13.6</v>
      </c>
      <c r="CA14" s="85" t="n">
        <v>13.7</v>
      </c>
      <c r="CB14" s="85" t="n">
        <v>14.6</v>
      </c>
      <c r="CC14" s="85" t="n">
        <v>15.8</v>
      </c>
      <c r="CD14" s="85" t="n">
        <v>16.4</v>
      </c>
      <c r="CE14" s="85" t="n">
        <v>17.1</v>
      </c>
      <c r="CF14" s="85" t="n">
        <v>18.2</v>
      </c>
      <c r="CG14" s="85" t="n">
        <v>21</v>
      </c>
      <c r="CH14" s="85" t="n">
        <v>24.3</v>
      </c>
      <c r="CI14" s="85" t="n">
        <v>27.5</v>
      </c>
      <c r="CJ14" s="85" t="n">
        <v>25.9</v>
      </c>
      <c r="CK14" s="85" t="n">
        <v>29.4</v>
      </c>
      <c r="CL14" s="85" t="n">
        <v>39.7</v>
      </c>
      <c r="CM14" s="85" t="n">
        <v>41.2</v>
      </c>
      <c r="CN14" s="85" t="n">
        <v>39.6</v>
      </c>
      <c r="CO14" s="85" t="n">
        <v>38</v>
      </c>
      <c r="CP14" s="85" t="n">
        <v>35.1</v>
      </c>
      <c r="CQ14" s="85" t="n">
        <v>35.5</v>
      </c>
      <c r="CR14" s="85" t="n">
        <v>35.5</v>
      </c>
      <c r="CS14" s="85" t="n">
        <v>33.2</v>
      </c>
      <c r="CT14" s="85" t="n">
        <v>28</v>
      </c>
      <c r="CU14" s="85" t="n">
        <v>24.4</v>
      </c>
      <c r="CV14" s="85" t="n">
        <v>22.1</v>
      </c>
      <c r="CW14" s="85" t="n">
        <v>21.3</v>
      </c>
      <c r="CX14" s="85" t="n">
        <v>20.9</v>
      </c>
      <c r="CY14" s="85" t="n">
        <v>21.6</v>
      </c>
      <c r="CZ14" s="85" t="n">
        <v>22</v>
      </c>
      <c r="DA14" s="85" t="n">
        <v>22.5</v>
      </c>
      <c r="DB14" s="85" t="n">
        <v>23</v>
      </c>
      <c r="DC14" s="85" t="n">
        <v>22.7</v>
      </c>
      <c r="DD14" s="85" t="n">
        <v>21.6</v>
      </c>
      <c r="DE14" s="85" t="n">
        <v>21.7</v>
      </c>
      <c r="DF14" s="85" t="n">
        <v>21</v>
      </c>
      <c r="DG14" s="85" t="n">
        <v>20.4</v>
      </c>
      <c r="DH14" s="85" t="n">
        <v>19.6</v>
      </c>
      <c r="DI14" s="85" t="n">
        <v>19.4</v>
      </c>
      <c r="DJ14" s="85" t="n">
        <v>19.4</v>
      </c>
      <c r="DK14" s="85" t="n">
        <v>19.3</v>
      </c>
      <c r="DL14" s="85" t="n">
        <v>20.3</v>
      </c>
      <c r="DM14" s="85" t="n">
        <v>19.8</v>
      </c>
      <c r="DN14" s="85" t="n">
        <v>20.8</v>
      </c>
      <c r="DO14" s="85" t="n">
        <v>20.9</v>
      </c>
      <c r="DP14" s="85" t="n">
        <v>20.3</v>
      </c>
      <c r="DQ14" s="85" t="n">
        <v>20</v>
      </c>
      <c r="DR14" s="85" t="n">
        <v>20.5</v>
      </c>
      <c r="DS14" s="85" t="n">
        <v>20</v>
      </c>
      <c r="DT14" s="85" t="n">
        <v>20.6</v>
      </c>
      <c r="DU14" s="85" t="n">
        <v>21.9</v>
      </c>
      <c r="DV14" s="85" t="n">
        <v>25.5</v>
      </c>
      <c r="DW14" s="85" t="n">
        <v>28.4</v>
      </c>
      <c r="DX14" s="85" t="n">
        <v>33.1</v>
      </c>
      <c r="DY14" s="85" t="n">
        <v>40.6</v>
      </c>
      <c r="DZ14" s="85" t="n">
        <v>42.8</v>
      </c>
      <c r="EA14" s="85" t="n">
        <v>60.5</v>
      </c>
      <c r="EB14" s="85" t="n">
        <v>56.9</v>
      </c>
      <c r="EC14" s="85" t="n">
        <v>53.7</v>
      </c>
      <c r="ED14" s="85" t="n">
        <v>51.8</v>
      </c>
      <c r="EE14" s="85" t="n">
        <v>55.2</v>
      </c>
      <c r="EF14" s="85" t="n">
        <v>54.2</v>
      </c>
      <c r="EG14" s="85" t="n">
        <v>51.5</v>
      </c>
      <c r="EH14" s="85" t="n">
        <v>42.3</v>
      </c>
      <c r="EI14" s="85" t="n">
        <v>35.9</v>
      </c>
      <c r="EJ14" s="85" t="n">
        <v>34.7</v>
      </c>
      <c r="EK14" s="85" t="n">
        <v>32.9</v>
      </c>
      <c r="EL14" s="85" t="n">
        <v>32.1</v>
      </c>
      <c r="EM14" s="85" t="n">
        <v>30.9</v>
      </c>
      <c r="EN14" s="85" t="n">
        <v>31.6</v>
      </c>
      <c r="EO14" s="85" t="n">
        <v>32.5</v>
      </c>
      <c r="EP14" s="85" t="n">
        <v>30.3</v>
      </c>
      <c r="EQ14" s="85" t="n">
        <v>29.5</v>
      </c>
      <c r="ER14" s="85" t="n">
        <v>30.6</v>
      </c>
      <c r="ES14" s="85" t="n">
        <v>31.1</v>
      </c>
      <c r="ET14" s="85" t="n">
        <v>32.3</v>
      </c>
      <c r="EU14" s="85" t="n">
        <v>31.8</v>
      </c>
      <c r="EV14" s="85" t="n">
        <v>32.8</v>
      </c>
      <c r="EW14" s="85" t="n">
        <v>34</v>
      </c>
      <c r="EX14" s="85" t="n">
        <v>36.3</v>
      </c>
      <c r="EY14" s="85" t="n">
        <v>38.2</v>
      </c>
      <c r="EZ14" s="85" t="n">
        <v>58.2</v>
      </c>
      <c r="FA14" s="85" t="n">
        <v>71.9</v>
      </c>
      <c r="FB14" s="85" t="n">
        <v>101.6</v>
      </c>
      <c r="FC14" s="85" t="n">
        <v>130.3</v>
      </c>
      <c r="FD14" s="85" t="n">
        <v>144.4</v>
      </c>
      <c r="FE14" s="85" t="n">
        <v>148.6</v>
      </c>
      <c r="FF14" s="85" t="n">
        <v>159.3</v>
      </c>
      <c r="FG14" s="85" t="n">
        <v>141.2</v>
      </c>
      <c r="FH14" s="85" t="n">
        <v>131</v>
      </c>
      <c r="FI14" s="85" t="n">
        <v>123.9</v>
      </c>
      <c r="FJ14" s="85" t="n">
        <v>116.7</v>
      </c>
      <c r="FK14" s="85" t="n">
        <v>109.3</v>
      </c>
      <c r="FL14" s="85" t="n">
        <v>102.9</v>
      </c>
      <c r="FM14" s="85" t="n">
        <v>99.8</v>
      </c>
      <c r="FN14" s="85" t="n">
        <v>94.6</v>
      </c>
      <c r="FO14" s="85" t="n">
        <v>86.3</v>
      </c>
      <c r="FP14" s="85" t="n">
        <v>78.4</v>
      </c>
      <c r="FQ14" s="85" t="n">
        <v>75.1</v>
      </c>
      <c r="FR14" s="85" t="n">
        <v>69</v>
      </c>
      <c r="FS14" s="85" t="n">
        <v>64.8</v>
      </c>
      <c r="FT14" s="85" t="n">
        <v>59.1</v>
      </c>
      <c r="FU14" s="85" t="n">
        <v>57.1</v>
      </c>
      <c r="FV14" s="85" t="n">
        <v>39</v>
      </c>
      <c r="FW14" s="85" t="n">
        <v>35.8</v>
      </c>
      <c r="FX14" s="85" t="n">
        <v>34</v>
      </c>
      <c r="FY14" s="85" t="n">
        <v>33</v>
      </c>
      <c r="FZ14" s="85" t="n">
        <v>32.9</v>
      </c>
      <c r="GA14" s="85" t="n">
        <v>32.4</v>
      </c>
      <c r="GB14" s="85" t="n">
        <v>32.5</v>
      </c>
      <c r="GC14" s="85" t="n">
        <v>32.4</v>
      </c>
      <c r="GD14" s="85" t="n">
        <v>32.4</v>
      </c>
      <c r="GE14" s="85" t="n">
        <v>32.3</v>
      </c>
      <c r="GF14" s="85" t="n">
        <v>32.1</v>
      </c>
      <c r="GG14" s="85" t="n">
        <v>31.3</v>
      </c>
      <c r="GH14" s="85" t="n">
        <v>31.3</v>
      </c>
      <c r="GI14" s="85" t="n">
        <v>29.6</v>
      </c>
      <c r="GJ14" s="85" t="n">
        <v>29.6</v>
      </c>
      <c r="GK14" s="85" t="n">
        <v>30.3</v>
      </c>
      <c r="GL14" s="85" t="n">
        <v>30.5</v>
      </c>
      <c r="GM14" s="85" t="n">
        <v>27.5</v>
      </c>
      <c r="GN14" s="85" t="n">
        <v>25.3</v>
      </c>
      <c r="GO14" s="85" t="n">
        <v>27.1</v>
      </c>
      <c r="GP14" s="85" t="n">
        <v>29.6</v>
      </c>
      <c r="GQ14" s="85" t="n">
        <v>27.3</v>
      </c>
      <c r="GR14" s="85" t="n">
        <v>26.4</v>
      </c>
      <c r="GS14" s="85" t="n">
        <v>26.7</v>
      </c>
      <c r="GT14" s="85" t="n">
        <v>40.1</v>
      </c>
      <c r="GU14" s="85" t="n">
        <v>951.5</v>
      </c>
      <c r="GV14" s="85" t="n">
        <v>800</v>
      </c>
      <c r="GW14" s="85" t="n">
        <v>322.7</v>
      </c>
      <c r="GX14" s="85" t="n">
        <v>583.8</v>
      </c>
      <c r="GY14" s="85" t="n">
        <v>440.8</v>
      </c>
      <c r="GZ14" s="85" t="n">
        <v>212.8</v>
      </c>
      <c r="HA14" s="85" t="n">
        <v>31.8</v>
      </c>
      <c r="HB14" s="85" t="n">
        <v>24.5</v>
      </c>
      <c r="HC14" t="n">
        <v>21.7</v>
      </c>
      <c r="HD14" t="n">
        <v>23.1</v>
      </c>
      <c r="HE14" t="n">
        <v>25.9</v>
      </c>
      <c r="HF14" t="n">
        <v>30.1</v>
      </c>
      <c r="HG14" t="n">
        <v>32.7</v>
      </c>
      <c r="HH14" t="n">
        <v>34.7</v>
      </c>
      <c r="HI14" t="n">
        <v>35.3</v>
      </c>
      <c r="HJ14" t="n">
        <v>34.9</v>
      </c>
      <c r="HK14" t="n">
        <v>34.9</v>
      </c>
      <c r="HL14" t="n">
        <v>35.7</v>
      </c>
    </row>
    <row r="15">
      <c r="A15" s="85" t="s">
        <v>2523</v>
      </c>
      <c r="B15" s="85" t="n">
        <v>63</v>
      </c>
      <c r="C15" s="85" t="n">
        <v>73.1</v>
      </c>
      <c r="D15" s="85" t="n">
        <v>73.5</v>
      </c>
      <c r="E15" s="85" t="n">
        <v>77.4</v>
      </c>
      <c r="F15" s="85" t="n">
        <v>79.3</v>
      </c>
      <c r="G15" s="85" t="n">
        <v>86.9</v>
      </c>
      <c r="H15" s="85" t="n">
        <v>86.9</v>
      </c>
      <c r="I15" s="85" t="n">
        <v>88.5</v>
      </c>
      <c r="J15" s="85" t="n">
        <v>91.4</v>
      </c>
      <c r="K15" s="85" t="n">
        <v>91.9</v>
      </c>
      <c r="L15" s="85" t="n">
        <v>92.9</v>
      </c>
      <c r="M15" s="85" t="n">
        <v>103.1</v>
      </c>
      <c r="N15" s="85" t="n">
        <v>105.4</v>
      </c>
      <c r="O15" s="85" t="n">
        <v>107.6</v>
      </c>
      <c r="P15" s="85" t="n">
        <v>109.2</v>
      </c>
      <c r="Q15" s="85" t="n">
        <v>112.3</v>
      </c>
      <c r="R15" s="85" t="n">
        <v>117.5</v>
      </c>
      <c r="S15" s="85" t="n">
        <v>125.4</v>
      </c>
      <c r="T15" s="85" t="n">
        <v>132.2</v>
      </c>
      <c r="U15" s="85" t="n">
        <v>139.1</v>
      </c>
      <c r="V15" s="85" t="n">
        <v>149.8</v>
      </c>
      <c r="W15" s="85" t="n">
        <v>164.6</v>
      </c>
      <c r="X15" s="85" t="n">
        <v>167.7</v>
      </c>
      <c r="Y15" s="85" t="n">
        <v>170.4</v>
      </c>
      <c r="Z15" s="85" t="n">
        <v>174.7</v>
      </c>
      <c r="AA15" s="85" t="n">
        <v>173.1</v>
      </c>
      <c r="AB15" s="85" t="n">
        <v>180.1</v>
      </c>
      <c r="AC15" s="85" t="n">
        <v>182.7</v>
      </c>
      <c r="AD15" s="85" t="n">
        <v>185.5</v>
      </c>
      <c r="AE15" s="85" t="n">
        <v>186.4</v>
      </c>
      <c r="AF15" s="85" t="n">
        <v>191.7</v>
      </c>
      <c r="AG15" s="85" t="n">
        <v>194.3</v>
      </c>
      <c r="AH15" s="85" t="n">
        <v>197.7</v>
      </c>
      <c r="AI15" s="85" t="n">
        <v>199</v>
      </c>
      <c r="AJ15" s="85" t="n">
        <v>207.1</v>
      </c>
      <c r="AK15" s="85" t="n">
        <v>209.9</v>
      </c>
      <c r="AL15" s="85" t="n">
        <v>214.9</v>
      </c>
      <c r="AM15" s="85" t="n">
        <v>219.2</v>
      </c>
      <c r="AN15" s="85" t="n">
        <v>234.6</v>
      </c>
      <c r="AO15" s="85" t="n">
        <v>240.7</v>
      </c>
      <c r="AP15" s="85" t="n">
        <v>251.2</v>
      </c>
      <c r="AQ15" s="85" t="n">
        <v>256.2</v>
      </c>
      <c r="AR15" s="85" t="n">
        <v>287.9</v>
      </c>
      <c r="AS15" s="85" t="n">
        <v>290.7</v>
      </c>
      <c r="AT15" s="85" t="n">
        <v>296.1</v>
      </c>
      <c r="AU15" s="85" t="n">
        <v>299</v>
      </c>
      <c r="AV15" s="85" t="n">
        <v>317</v>
      </c>
      <c r="AW15" s="85" t="n">
        <v>319.2</v>
      </c>
      <c r="AX15" s="85" t="n">
        <v>324.3</v>
      </c>
      <c r="AY15" s="85" t="n">
        <v>333.2</v>
      </c>
      <c r="AZ15" s="85" t="n">
        <v>349.7</v>
      </c>
      <c r="BA15" s="85" t="n">
        <v>365.2</v>
      </c>
      <c r="BB15" s="85" t="n">
        <v>368</v>
      </c>
      <c r="BC15" s="85" t="n">
        <v>373.7</v>
      </c>
      <c r="BD15" s="85" t="n">
        <v>368.5</v>
      </c>
      <c r="BE15" s="85" t="n">
        <v>371.8</v>
      </c>
      <c r="BF15" s="85" t="n">
        <v>376.3</v>
      </c>
      <c r="BG15" s="85" t="n">
        <v>379</v>
      </c>
      <c r="BH15" s="85" t="n">
        <v>380.4</v>
      </c>
      <c r="BI15" s="85" t="n">
        <v>387.9</v>
      </c>
      <c r="BJ15" s="85" t="n">
        <v>398.1</v>
      </c>
      <c r="BK15" s="85" t="n">
        <v>400.5</v>
      </c>
      <c r="BL15" s="85" t="n">
        <v>405.6</v>
      </c>
      <c r="BM15" s="85" t="n">
        <v>408.3</v>
      </c>
      <c r="BN15" s="85" t="n">
        <v>419.9</v>
      </c>
      <c r="BO15" s="85" t="n">
        <v>425.6</v>
      </c>
      <c r="BP15" s="85" t="n">
        <v>433.1</v>
      </c>
      <c r="BQ15" s="85" t="n">
        <v>435.8</v>
      </c>
      <c r="BR15" s="85" t="n">
        <v>441.9</v>
      </c>
      <c r="BS15" s="85" t="n">
        <v>447.5</v>
      </c>
      <c r="BT15" s="85" t="n">
        <v>449.4</v>
      </c>
      <c r="BU15" s="85" t="n">
        <v>452.8</v>
      </c>
      <c r="BV15" s="85" t="n">
        <v>470.3</v>
      </c>
      <c r="BW15" s="85" t="n">
        <v>473.4</v>
      </c>
      <c r="BX15" s="85" t="n">
        <v>478.8</v>
      </c>
      <c r="BY15" s="85" t="n">
        <v>484.9</v>
      </c>
      <c r="BZ15" s="85" t="n">
        <v>508.2</v>
      </c>
      <c r="CA15" s="85" t="n">
        <v>515.7</v>
      </c>
      <c r="CB15" s="85" t="n">
        <v>524.7</v>
      </c>
      <c r="CC15" s="85" t="n">
        <v>535.8</v>
      </c>
      <c r="CD15" s="85" t="n">
        <v>556.2</v>
      </c>
      <c r="CE15" s="85" t="n">
        <v>567.5</v>
      </c>
      <c r="CF15" s="85" t="n">
        <v>578.1</v>
      </c>
      <c r="CG15" s="85" t="n">
        <v>596.8</v>
      </c>
      <c r="CH15" s="85" t="n">
        <v>622.5</v>
      </c>
      <c r="CI15" s="85" t="n">
        <v>643.5</v>
      </c>
      <c r="CJ15" s="85" t="n">
        <v>653.8</v>
      </c>
      <c r="CK15" s="85" t="n">
        <v>682.3</v>
      </c>
      <c r="CL15" s="85" t="n">
        <v>710.5</v>
      </c>
      <c r="CM15" s="85" t="n">
        <v>729.1</v>
      </c>
      <c r="CN15" s="85" t="n">
        <v>741.3</v>
      </c>
      <c r="CO15" s="85" t="n">
        <v>746</v>
      </c>
      <c r="CP15" s="85" t="n">
        <v>766.5</v>
      </c>
      <c r="CQ15" s="85" t="n">
        <v>771.7</v>
      </c>
      <c r="CR15" s="85" t="n">
        <v>786.3</v>
      </c>
      <c r="CS15" s="85" t="n">
        <v>791.3</v>
      </c>
      <c r="CT15" s="85" t="n">
        <v>805.3</v>
      </c>
      <c r="CU15" s="85" t="n">
        <v>810.1</v>
      </c>
      <c r="CV15" s="85" t="n">
        <v>813.6</v>
      </c>
      <c r="CW15" s="85" t="n">
        <v>833.8</v>
      </c>
      <c r="CX15" s="85" t="n">
        <v>857.9</v>
      </c>
      <c r="CY15" s="85" t="n">
        <v>865.6</v>
      </c>
      <c r="CZ15" s="85" t="n">
        <v>870.7</v>
      </c>
      <c r="DA15" s="85" t="n">
        <v>864.6</v>
      </c>
      <c r="DB15" s="85" t="n">
        <v>893.2</v>
      </c>
      <c r="DC15" s="85" t="n">
        <v>912.9</v>
      </c>
      <c r="DD15" s="85" t="n">
        <v>908.5</v>
      </c>
      <c r="DE15" s="85" t="n">
        <v>910.7</v>
      </c>
      <c r="DF15" s="85" t="n">
        <v>930.5</v>
      </c>
      <c r="DG15" s="85" t="n">
        <v>931.3</v>
      </c>
      <c r="DH15" s="85" t="n">
        <v>937.2</v>
      </c>
      <c r="DI15" s="85" t="n">
        <v>942.7</v>
      </c>
      <c r="DJ15" s="85" t="n">
        <v>951.8</v>
      </c>
      <c r="DK15" s="85" t="n">
        <v>956</v>
      </c>
      <c r="DL15" s="85" t="n">
        <v>957.4</v>
      </c>
      <c r="DM15" s="85" t="n">
        <v>966.4</v>
      </c>
      <c r="DN15" s="85" t="n">
        <v>983.4</v>
      </c>
      <c r="DO15" s="85" t="n">
        <v>985</v>
      </c>
      <c r="DP15" s="85" t="n">
        <v>996.1</v>
      </c>
      <c r="DQ15" s="85" t="n">
        <v>1004.3</v>
      </c>
      <c r="DR15" s="85" t="n">
        <v>1016.9</v>
      </c>
      <c r="DS15" s="85" t="n">
        <v>1042.3</v>
      </c>
      <c r="DT15" s="85" t="n">
        <v>1054.7</v>
      </c>
      <c r="DU15" s="85" t="n">
        <v>1065.6</v>
      </c>
      <c r="DV15" s="85" t="n">
        <v>1107.8</v>
      </c>
      <c r="DW15" s="85" t="n">
        <v>1139.1</v>
      </c>
      <c r="DX15" s="85" t="n">
        <v>1145.2</v>
      </c>
      <c r="DY15" s="85" t="n">
        <v>1191.2</v>
      </c>
      <c r="DZ15" s="85" t="n">
        <v>1221</v>
      </c>
      <c r="EA15" s="85" t="n">
        <v>1247.1</v>
      </c>
      <c r="EB15" s="85" t="n">
        <v>1259.9</v>
      </c>
      <c r="EC15" s="85" t="n">
        <v>1276.2</v>
      </c>
      <c r="ED15" s="85" t="n">
        <v>1294.6</v>
      </c>
      <c r="EE15" s="85" t="n">
        <v>1312.6</v>
      </c>
      <c r="EF15" s="85" t="n">
        <v>1335.5</v>
      </c>
      <c r="EG15" s="85" t="n">
        <v>1341.2</v>
      </c>
      <c r="EH15" s="85" t="n">
        <v>1379.6</v>
      </c>
      <c r="EI15" s="85" t="n">
        <v>1400.6</v>
      </c>
      <c r="EJ15" s="85" t="n">
        <v>1409.8</v>
      </c>
      <c r="EK15" s="85" t="n">
        <v>1427.9</v>
      </c>
      <c r="EL15" s="85" t="n">
        <v>1464.4</v>
      </c>
      <c r="EM15" s="85" t="n">
        <v>1486</v>
      </c>
      <c r="EN15" s="85" t="n">
        <v>1501</v>
      </c>
      <c r="EO15" s="85" t="n">
        <v>1512.3</v>
      </c>
      <c r="EP15" s="85" t="n">
        <v>1566.7</v>
      </c>
      <c r="EQ15" s="85" t="n">
        <v>1583.2</v>
      </c>
      <c r="ER15" s="85" t="n">
        <v>1608.5</v>
      </c>
      <c r="ES15" s="85" t="n">
        <v>1613.8</v>
      </c>
      <c r="ET15" s="85" t="n">
        <v>1680.2</v>
      </c>
      <c r="EU15" s="85" t="n">
        <v>1680.4</v>
      </c>
      <c r="EV15" s="85" t="n">
        <v>1700.2</v>
      </c>
      <c r="EW15" s="85" t="n">
        <v>1728.6</v>
      </c>
      <c r="EX15" s="85" t="n">
        <v>1768.2</v>
      </c>
      <c r="EY15" s="85" t="n">
        <v>2113</v>
      </c>
      <c r="EZ15" s="85" t="n">
        <v>1905.3</v>
      </c>
      <c r="FA15" s="85" t="n">
        <v>1890.8</v>
      </c>
      <c r="FB15" s="85" t="n">
        <v>2001.9</v>
      </c>
      <c r="FC15" s="85" t="n">
        <v>2140</v>
      </c>
      <c r="FD15" s="85" t="n">
        <v>2136.9</v>
      </c>
      <c r="FE15" s="85" t="n">
        <v>2152.1</v>
      </c>
      <c r="FF15" s="85" t="n">
        <v>2262.2</v>
      </c>
      <c r="FG15" s="85" t="n">
        <v>2268.7</v>
      </c>
      <c r="FH15" s="85" t="n">
        <v>2292</v>
      </c>
      <c r="FI15" s="85" t="n">
        <v>2302.7</v>
      </c>
      <c r="FJ15" s="85" t="n">
        <v>2313</v>
      </c>
      <c r="FK15" s="85" t="n">
        <v>2312.1</v>
      </c>
      <c r="FL15" s="85" t="n">
        <v>2303.2</v>
      </c>
      <c r="FM15" s="85" t="n">
        <v>2312.2</v>
      </c>
      <c r="FN15" s="85" t="n">
        <v>2296.8</v>
      </c>
      <c r="FO15" s="85" t="n">
        <v>2321.8</v>
      </c>
      <c r="FP15" s="85" t="n">
        <v>2325.6</v>
      </c>
      <c r="FQ15" s="85" t="n">
        <v>2346.1</v>
      </c>
      <c r="FR15" s="85" t="n">
        <v>2365.7</v>
      </c>
      <c r="FS15" s="85" t="n">
        <v>2378.3</v>
      </c>
      <c r="FT15" s="85" t="n">
        <v>2396</v>
      </c>
      <c r="FU15" s="85" t="n">
        <v>2403.7</v>
      </c>
      <c r="FV15" s="85" t="n">
        <v>2433.2</v>
      </c>
      <c r="FW15" s="85" t="n">
        <v>2484.5</v>
      </c>
      <c r="FX15" s="85" t="n">
        <v>2524.6</v>
      </c>
      <c r="FY15" s="85" t="n">
        <v>2552.1</v>
      </c>
      <c r="FZ15" s="85" t="n">
        <v>2597.7</v>
      </c>
      <c r="GA15" s="85" t="n">
        <v>2633.9</v>
      </c>
      <c r="GB15" s="85" t="n">
        <v>2647.8</v>
      </c>
      <c r="GC15" s="85" t="n">
        <v>2661.2</v>
      </c>
      <c r="GD15" s="85" t="n">
        <v>2686.2</v>
      </c>
      <c r="GE15" s="85" t="n">
        <v>2706.5</v>
      </c>
      <c r="GF15" s="85" t="n">
        <v>2726.3</v>
      </c>
      <c r="GG15" s="85" t="n">
        <v>2750.1</v>
      </c>
      <c r="GH15" s="85" t="n">
        <v>2779.1</v>
      </c>
      <c r="GI15" s="85" t="n">
        <v>2789.7</v>
      </c>
      <c r="GJ15" s="85" t="n">
        <v>2823.4</v>
      </c>
      <c r="GK15" s="85" t="n">
        <v>2837.6</v>
      </c>
      <c r="GL15" s="85" t="n">
        <v>2892.2</v>
      </c>
      <c r="GM15" s="85" t="n">
        <v>2917.2</v>
      </c>
      <c r="GN15" s="85" t="n">
        <v>2937.9</v>
      </c>
      <c r="GO15" s="85" t="n">
        <v>2956.5</v>
      </c>
      <c r="GP15" s="85" t="n">
        <v>3048.2</v>
      </c>
      <c r="GQ15" s="85" t="n">
        <v>3084</v>
      </c>
      <c r="GR15" s="85" t="n">
        <v>3109.3</v>
      </c>
      <c r="GS15" s="85" t="n">
        <v>3121.6</v>
      </c>
      <c r="GT15" s="85" t="n">
        <v>3175.2</v>
      </c>
      <c r="GU15" s="85" t="n">
        <v>5465.4</v>
      </c>
      <c r="GV15" s="85" t="n">
        <v>4355</v>
      </c>
      <c r="GW15" s="85" t="n">
        <v>3728.7</v>
      </c>
      <c r="GX15" s="85" t="n">
        <v>6007.8</v>
      </c>
      <c r="GY15" s="85" t="n">
        <v>4311.6</v>
      </c>
      <c r="GZ15" s="85" t="n">
        <v>4048.7</v>
      </c>
      <c r="HA15" s="85" t="n">
        <v>3876</v>
      </c>
      <c r="HB15" s="85" t="n">
        <v>3944.5</v>
      </c>
      <c r="HC15" t="n">
        <v>3986.8</v>
      </c>
      <c r="HD15" t="n">
        <v>4002.9</v>
      </c>
      <c r="HE15" t="n">
        <v>4120.9</v>
      </c>
      <c r="HF15" t="n">
        <v>4121.6</v>
      </c>
      <c r="HG15" t="n">
        <v>4160.2</v>
      </c>
      <c r="HH15" t="n">
        <v>4147.5</v>
      </c>
      <c r="HI15" t="n">
        <v>4156.5</v>
      </c>
      <c r="HJ15" t="n">
        <v>4314.6</v>
      </c>
      <c r="HK15" t="n">
        <v>4380.1</v>
      </c>
      <c r="HL15" t="n">
        <v>4441</v>
      </c>
    </row>
    <row r="16">
      <c r="A16" s="85" t="s">
        <v>2524</v>
      </c>
      <c r="B16" s="85" t="n">
        <v>1.2</v>
      </c>
      <c r="C16" s="85" t="n">
        <v>1.3</v>
      </c>
      <c r="D16" s="85" t="n">
        <v>1.3</v>
      </c>
      <c r="E16" s="85" t="n">
        <v>1.3</v>
      </c>
      <c r="F16" s="85" t="n">
        <v>1.4</v>
      </c>
      <c r="G16" s="85" t="n">
        <v>1.4</v>
      </c>
      <c r="H16" s="85" t="n">
        <v>1.5</v>
      </c>
      <c r="I16" s="85" t="n">
        <v>1.5</v>
      </c>
      <c r="J16" s="85" t="n">
        <v>1.7</v>
      </c>
      <c r="K16" s="85" t="n">
        <v>1.8</v>
      </c>
      <c r="L16" s="85" t="n">
        <v>1.8</v>
      </c>
      <c r="M16" s="85" t="n">
        <v>1.9</v>
      </c>
      <c r="N16" s="85" t="n">
        <v>1.8</v>
      </c>
      <c r="O16" s="85" t="n">
        <v>1.8</v>
      </c>
      <c r="P16" s="85" t="n">
        <v>1.8</v>
      </c>
      <c r="Q16" s="85" t="n">
        <v>1.9</v>
      </c>
      <c r="R16" s="85" t="n">
        <v>1.9</v>
      </c>
      <c r="S16" s="85" t="n">
        <v>2</v>
      </c>
      <c r="T16" s="85" t="n">
        <v>2.1</v>
      </c>
      <c r="U16" s="85" t="n">
        <v>2.2</v>
      </c>
      <c r="V16" s="85" t="n">
        <v>2.3</v>
      </c>
      <c r="W16" s="85" t="n">
        <v>2.4</v>
      </c>
      <c r="X16" s="85" t="n">
        <v>2.6</v>
      </c>
      <c r="Y16" s="85" t="n">
        <v>2.7</v>
      </c>
      <c r="Z16" s="85" t="n">
        <v>2.8</v>
      </c>
      <c r="AA16" s="85" t="n">
        <v>3</v>
      </c>
      <c r="AB16" s="85" t="n">
        <v>3.1</v>
      </c>
      <c r="AC16" s="85" t="n">
        <v>3.2</v>
      </c>
      <c r="AD16" s="85" t="n">
        <v>3.3</v>
      </c>
      <c r="AE16" s="85" t="n">
        <v>3.4</v>
      </c>
      <c r="AF16" s="85" t="n">
        <v>3.5</v>
      </c>
      <c r="AG16" s="85" t="n">
        <v>3.6</v>
      </c>
      <c r="AH16" s="85" t="n">
        <v>3.7</v>
      </c>
      <c r="AI16" s="85" t="n">
        <v>3.8</v>
      </c>
      <c r="AJ16" s="85" t="n">
        <v>3.9</v>
      </c>
      <c r="AK16" s="85" t="n">
        <v>4</v>
      </c>
      <c r="AL16" s="85" t="n">
        <v>4.1</v>
      </c>
      <c r="AM16" s="85" t="n">
        <v>4.3</v>
      </c>
      <c r="AN16" s="85" t="n">
        <v>4.4</v>
      </c>
      <c r="AO16" s="85" t="n">
        <v>4.5</v>
      </c>
      <c r="AP16" s="85" t="n">
        <v>4.6</v>
      </c>
      <c r="AQ16" s="85" t="n">
        <v>4.8</v>
      </c>
      <c r="AR16" s="85" t="n">
        <v>5</v>
      </c>
      <c r="AS16" s="85" t="n">
        <v>5.3</v>
      </c>
      <c r="AT16" s="85" t="n">
        <v>5.6</v>
      </c>
      <c r="AU16" s="85" t="n">
        <v>5.9</v>
      </c>
      <c r="AV16" s="85" t="n">
        <v>6.1</v>
      </c>
      <c r="AW16" s="85" t="n">
        <v>6.3</v>
      </c>
      <c r="AX16" s="85" t="n">
        <v>6.7</v>
      </c>
      <c r="AY16" s="85" t="n">
        <v>6.9</v>
      </c>
      <c r="AZ16" s="85" t="n">
        <v>7.2</v>
      </c>
      <c r="BA16" s="85" t="n">
        <v>7.5</v>
      </c>
      <c r="BB16" s="85" t="n">
        <v>7.7</v>
      </c>
      <c r="BC16" s="85" t="n">
        <v>8</v>
      </c>
      <c r="BD16" s="85" t="n">
        <v>8.3</v>
      </c>
      <c r="BE16" s="85" t="n">
        <v>8.5</v>
      </c>
      <c r="BF16" s="85" t="n">
        <v>8.8</v>
      </c>
      <c r="BG16" s="85" t="n">
        <v>9.1</v>
      </c>
      <c r="BH16" s="85" t="n">
        <v>9.3</v>
      </c>
      <c r="BI16" s="85" t="n">
        <v>9.5</v>
      </c>
      <c r="BJ16" s="85" t="n">
        <v>9.9</v>
      </c>
      <c r="BK16" s="85" t="n">
        <v>10.2</v>
      </c>
      <c r="BL16" s="85" t="n">
        <v>10.6</v>
      </c>
      <c r="BM16" s="85" t="n">
        <v>11</v>
      </c>
      <c r="BN16" s="85" t="n">
        <v>11.3</v>
      </c>
      <c r="BO16" s="85" t="n">
        <v>11.7</v>
      </c>
      <c r="BP16" s="85" t="n">
        <v>12.1</v>
      </c>
      <c r="BQ16" s="85" t="n">
        <v>12.7</v>
      </c>
      <c r="BR16" s="85" t="n">
        <v>12.7</v>
      </c>
      <c r="BS16" s="85" t="n">
        <v>12.9</v>
      </c>
      <c r="BT16" s="85" t="n">
        <v>13.5</v>
      </c>
      <c r="BU16" s="85" t="n">
        <v>13.7</v>
      </c>
      <c r="BV16" s="85" t="n">
        <v>14.2</v>
      </c>
      <c r="BW16" s="85" t="n">
        <v>14.8</v>
      </c>
      <c r="BX16" s="85" t="n">
        <v>15.1</v>
      </c>
      <c r="BY16" s="85" t="n">
        <v>15.4</v>
      </c>
      <c r="BZ16" s="85" t="n">
        <v>15.9</v>
      </c>
      <c r="CA16" s="85" t="n">
        <v>16.3</v>
      </c>
      <c r="CB16" s="85" t="n">
        <v>16.7</v>
      </c>
      <c r="CC16" s="85" t="n">
        <v>17.1</v>
      </c>
      <c r="CD16" s="85" t="n">
        <v>17.3</v>
      </c>
      <c r="CE16" s="85" t="n">
        <v>17.9</v>
      </c>
      <c r="CF16" s="85" t="n">
        <v>18.7</v>
      </c>
      <c r="CG16" s="85" t="n">
        <v>19.6</v>
      </c>
      <c r="CH16" s="85" t="n">
        <v>20.9</v>
      </c>
      <c r="CI16" s="85" t="n">
        <v>22.1</v>
      </c>
      <c r="CJ16" s="85" t="n">
        <v>23.1</v>
      </c>
      <c r="CK16" s="85" t="n">
        <v>24.2</v>
      </c>
      <c r="CL16" s="85" t="n">
        <v>25</v>
      </c>
      <c r="CM16" s="85" t="n">
        <v>25.8</v>
      </c>
      <c r="CN16" s="85" t="n">
        <v>26.4</v>
      </c>
      <c r="CO16" s="85" t="n">
        <v>26.8</v>
      </c>
      <c r="CP16" s="85" t="n">
        <v>28</v>
      </c>
      <c r="CQ16" s="85" t="n">
        <v>28.3</v>
      </c>
      <c r="CR16" s="85" t="n">
        <v>28.7</v>
      </c>
      <c r="CS16" s="85" t="n">
        <v>29.2</v>
      </c>
      <c r="CT16" s="85" t="n">
        <v>30.1</v>
      </c>
      <c r="CU16" s="85" t="n">
        <v>30.7</v>
      </c>
      <c r="CV16" s="85" t="n">
        <v>31.2</v>
      </c>
      <c r="CW16" s="85" t="n">
        <v>31.6</v>
      </c>
      <c r="CX16" s="85" t="n">
        <v>31.9</v>
      </c>
      <c r="CY16" s="85" t="n">
        <v>32.3</v>
      </c>
      <c r="CZ16" s="85" t="n">
        <v>32.9</v>
      </c>
      <c r="DA16" s="85" t="n">
        <v>33.5</v>
      </c>
      <c r="DB16" s="85" t="n">
        <v>34</v>
      </c>
      <c r="DC16" s="85" t="n">
        <v>34.6</v>
      </c>
      <c r="DD16" s="85" t="n">
        <v>35.2</v>
      </c>
      <c r="DE16" s="85" t="n">
        <v>35.8</v>
      </c>
      <c r="DF16" s="85" t="n">
        <v>37.2</v>
      </c>
      <c r="DG16" s="85" t="n">
        <v>38</v>
      </c>
      <c r="DH16" s="85" t="n">
        <v>38.6</v>
      </c>
      <c r="DI16" s="85" t="n">
        <v>39</v>
      </c>
      <c r="DJ16" s="85" t="n">
        <v>39.1</v>
      </c>
      <c r="DK16" s="85" t="n">
        <v>39.3</v>
      </c>
      <c r="DL16" s="85" t="n">
        <v>40</v>
      </c>
      <c r="DM16" s="85" t="n">
        <v>41.1</v>
      </c>
      <c r="DN16" s="85" t="n">
        <v>42.3</v>
      </c>
      <c r="DO16" s="85" t="n">
        <v>43.5</v>
      </c>
      <c r="DP16" s="85" t="n">
        <v>44.7</v>
      </c>
      <c r="DQ16" s="85" t="n">
        <v>45.8</v>
      </c>
      <c r="DR16" s="85" t="n">
        <v>46.9</v>
      </c>
      <c r="DS16" s="85" t="n">
        <v>48.1</v>
      </c>
      <c r="DT16" s="85" t="n">
        <v>49.3</v>
      </c>
      <c r="DU16" s="85" t="n">
        <v>50.6</v>
      </c>
      <c r="DV16" s="85" t="n">
        <v>51.5</v>
      </c>
      <c r="DW16" s="85" t="n">
        <v>52.5</v>
      </c>
      <c r="DX16" s="85" t="n">
        <v>53.4</v>
      </c>
      <c r="DY16" s="85" t="n">
        <v>54.3</v>
      </c>
      <c r="DZ16" s="85" t="n">
        <v>55.2</v>
      </c>
      <c r="EA16" s="85" t="n">
        <v>56</v>
      </c>
      <c r="EB16" s="85" t="n">
        <v>56.8</v>
      </c>
      <c r="EC16" s="85" t="n">
        <v>57.6</v>
      </c>
      <c r="ED16" s="85" t="n">
        <v>58.5</v>
      </c>
      <c r="EE16" s="85" t="n">
        <v>59.7</v>
      </c>
      <c r="EF16" s="85" t="n">
        <v>61.1</v>
      </c>
      <c r="EG16" s="85" t="n">
        <v>62.7</v>
      </c>
      <c r="EH16" s="85" t="n">
        <v>64.8</v>
      </c>
      <c r="EI16" s="85" t="n">
        <v>66.4</v>
      </c>
      <c r="EJ16" s="85" t="n">
        <v>67.7</v>
      </c>
      <c r="EK16" s="85" t="n">
        <v>68.7</v>
      </c>
      <c r="EL16" s="85" t="n">
        <v>70.3</v>
      </c>
      <c r="EM16" s="85" t="n">
        <v>71.2</v>
      </c>
      <c r="EN16" s="85" t="n">
        <v>72.1</v>
      </c>
      <c r="EO16" s="85" t="n">
        <v>73</v>
      </c>
      <c r="EP16" s="85" t="n">
        <v>74.4</v>
      </c>
      <c r="EQ16" s="85" t="n">
        <v>74.9</v>
      </c>
      <c r="ER16" s="85" t="n">
        <v>75.5</v>
      </c>
      <c r="ES16" s="85" t="n">
        <v>76.3</v>
      </c>
      <c r="ET16" s="85" t="n">
        <v>78</v>
      </c>
      <c r="EU16" s="85" t="n">
        <v>78.8</v>
      </c>
      <c r="EV16" s="85" t="n">
        <v>79.6</v>
      </c>
      <c r="EW16" s="85" t="n">
        <v>80.3</v>
      </c>
      <c r="EX16" s="85" t="n">
        <v>80.5</v>
      </c>
      <c r="EY16" s="85" t="n">
        <v>81</v>
      </c>
      <c r="EZ16" s="85" t="n">
        <v>81.2</v>
      </c>
      <c r="FA16" s="85" t="n">
        <v>81.2</v>
      </c>
      <c r="FB16" s="85" t="n">
        <v>80.6</v>
      </c>
      <c r="FC16" s="85" t="n">
        <v>80.3</v>
      </c>
      <c r="FD16" s="85" t="n">
        <v>79.9</v>
      </c>
      <c r="FE16" s="85" t="n">
        <v>79.5</v>
      </c>
      <c r="FF16" s="85" t="n">
        <v>79.5</v>
      </c>
      <c r="FG16" s="85" t="n">
        <v>79.3</v>
      </c>
      <c r="FH16" s="85" t="n">
        <v>79.3</v>
      </c>
      <c r="FI16" s="85" t="n">
        <v>79.5</v>
      </c>
      <c r="FJ16" s="85" t="n">
        <v>80.4</v>
      </c>
      <c r="FK16" s="85" t="n">
        <v>81.5</v>
      </c>
      <c r="FL16" s="85" t="n">
        <v>82.7</v>
      </c>
      <c r="FM16" s="85" t="n">
        <v>84.1</v>
      </c>
      <c r="FN16" s="85" t="n">
        <v>85.2</v>
      </c>
      <c r="FO16" s="85" t="n">
        <v>86.3</v>
      </c>
      <c r="FP16" s="85" t="n">
        <v>86.9</v>
      </c>
      <c r="FQ16" s="85" t="n">
        <v>86.8</v>
      </c>
      <c r="FR16" s="85" t="n">
        <v>86.7</v>
      </c>
      <c r="FS16" s="85" t="n">
        <v>86.5</v>
      </c>
      <c r="FT16" s="85" t="n">
        <v>86.9</v>
      </c>
      <c r="FU16" s="85" t="n">
        <v>87.9</v>
      </c>
      <c r="FV16" s="85" t="n">
        <v>89.7</v>
      </c>
      <c r="FW16" s="85" t="n">
        <v>91.2</v>
      </c>
      <c r="FX16" s="85" t="n">
        <v>92.7</v>
      </c>
      <c r="FY16" s="85" t="n">
        <v>94.2</v>
      </c>
      <c r="FZ16" s="85" t="n">
        <v>97.5</v>
      </c>
      <c r="GA16" s="85" t="n">
        <v>98.6</v>
      </c>
      <c r="GB16" s="85" t="n">
        <v>99.4</v>
      </c>
      <c r="GC16" s="85" t="n">
        <v>99.9</v>
      </c>
      <c r="GD16" s="85" t="n">
        <v>101.3</v>
      </c>
      <c r="GE16" s="85" t="n">
        <v>101.5</v>
      </c>
      <c r="GF16" s="85" t="n">
        <v>101.8</v>
      </c>
      <c r="GG16" s="85" t="n">
        <v>102.1</v>
      </c>
      <c r="GH16" s="85" t="n">
        <v>103.2</v>
      </c>
      <c r="GI16" s="85" t="n">
        <v>103.9</v>
      </c>
      <c r="GJ16" s="85" t="n">
        <v>104.9</v>
      </c>
      <c r="GK16" s="85" t="n">
        <v>106.3</v>
      </c>
      <c r="GL16" s="85" t="n">
        <v>109.1</v>
      </c>
      <c r="GM16" s="85" t="n">
        <v>110.6</v>
      </c>
      <c r="GN16" s="85" t="n">
        <v>112</v>
      </c>
      <c r="GO16" s="85" t="n">
        <v>113.3</v>
      </c>
      <c r="GP16" s="85" t="n">
        <v>114.1</v>
      </c>
      <c r="GQ16" s="85" t="n">
        <v>114.7</v>
      </c>
      <c r="GR16" s="85" t="n">
        <v>114.9</v>
      </c>
      <c r="GS16" s="85" t="n">
        <v>114.6</v>
      </c>
      <c r="GT16" s="85" t="n">
        <v>107.5</v>
      </c>
      <c r="GU16" s="85" t="n">
        <v>108</v>
      </c>
      <c r="GV16" s="85" t="n">
        <v>109.5</v>
      </c>
      <c r="GW16" s="85" t="n">
        <v>112.3</v>
      </c>
      <c r="GX16" s="85" t="n">
        <v>118.1</v>
      </c>
      <c r="GY16" s="85" t="n">
        <v>121.5</v>
      </c>
      <c r="GZ16" s="85" t="n">
        <v>124.5</v>
      </c>
      <c r="HA16" s="85" t="n">
        <v>127</v>
      </c>
      <c r="HB16" s="85" t="n">
        <v>129.2</v>
      </c>
      <c r="HC16" t="n">
        <v>131</v>
      </c>
      <c r="HD16" t="n">
        <v>132.4</v>
      </c>
      <c r="HE16" t="n">
        <v>133.5</v>
      </c>
      <c r="HF16" t="n">
        <v>134.3</v>
      </c>
      <c r="HG16" t="n">
        <v>135.1</v>
      </c>
      <c r="HH16" t="n">
        <v>136</v>
      </c>
      <c r="HI16" t="n">
        <v>136.9</v>
      </c>
      <c r="HJ16" t="n">
        <v>137.9</v>
      </c>
      <c r="HK16" t="n">
        <v>139</v>
      </c>
      <c r="HL16" t="n">
        <v>140.3</v>
      </c>
    </row>
    <row r="17">
      <c r="A17" s="85" t="s">
        <v>2525</v>
      </c>
      <c r="B17" s="85" t="n">
        <v>104.6</v>
      </c>
      <c r="C17" s="85" t="n">
        <v>105.5</v>
      </c>
      <c r="D17" s="85" t="n">
        <v>100.7</v>
      </c>
      <c r="E17" s="85" t="n">
        <v>101.5</v>
      </c>
      <c r="F17" s="85" t="n">
        <v>98.3</v>
      </c>
      <c r="G17" s="85" t="n">
        <v>100.7</v>
      </c>
      <c r="H17" s="85" t="n">
        <v>102.3</v>
      </c>
      <c r="I17" s="85" t="n">
        <v>105.5</v>
      </c>
      <c r="J17" s="85" t="n">
        <v>119.8</v>
      </c>
      <c r="K17" s="85" t="n">
        <v>123.4</v>
      </c>
      <c r="L17" s="85" t="n">
        <v>124.3</v>
      </c>
      <c r="M17" s="85" t="n">
        <v>127.1</v>
      </c>
      <c r="N17" s="85" t="n">
        <v>126.4</v>
      </c>
      <c r="O17" s="85" t="n">
        <v>129.2</v>
      </c>
      <c r="P17" s="85" t="n">
        <v>134.1</v>
      </c>
      <c r="Q17" s="85" t="n">
        <v>140</v>
      </c>
      <c r="R17" s="85" t="n">
        <v>142.8</v>
      </c>
      <c r="S17" s="85" t="n">
        <v>148.9</v>
      </c>
      <c r="T17" s="85" t="n">
        <v>154.9</v>
      </c>
      <c r="U17" s="85" t="n">
        <v>157.6</v>
      </c>
      <c r="V17" s="85" t="n">
        <v>158</v>
      </c>
      <c r="W17" s="85" t="n">
        <v>121.1</v>
      </c>
      <c r="X17" s="85" t="n">
        <v>152.8</v>
      </c>
      <c r="Y17" s="85" t="n">
        <v>158.5</v>
      </c>
      <c r="Z17" s="85" t="n">
        <v>162.5</v>
      </c>
      <c r="AA17" s="85" t="n">
        <v>169.3</v>
      </c>
      <c r="AB17" s="85" t="n">
        <v>176.1</v>
      </c>
      <c r="AC17" s="85" t="n">
        <v>182.7</v>
      </c>
      <c r="AD17" s="85" t="n">
        <v>188.8</v>
      </c>
      <c r="AE17" s="85" t="n">
        <v>195.7</v>
      </c>
      <c r="AF17" s="85" t="n">
        <v>198.6</v>
      </c>
      <c r="AG17" s="85" t="n">
        <v>208.5</v>
      </c>
      <c r="AH17" s="85" t="n">
        <v>212</v>
      </c>
      <c r="AI17" s="85" t="n">
        <v>223.1</v>
      </c>
      <c r="AJ17" s="85" t="n">
        <v>236.3</v>
      </c>
      <c r="AK17" s="85" t="n">
        <v>247.2</v>
      </c>
      <c r="AL17" s="85" t="n">
        <v>253.6</v>
      </c>
      <c r="AM17" s="85" t="n">
        <v>262</v>
      </c>
      <c r="AN17" s="85" t="n">
        <v>274.8</v>
      </c>
      <c r="AO17" s="85" t="n">
        <v>285.2</v>
      </c>
      <c r="AP17" s="85" t="n">
        <v>284.8</v>
      </c>
      <c r="AQ17" s="85" t="n">
        <v>292.2</v>
      </c>
      <c r="AR17" s="85" t="n">
        <v>302.2</v>
      </c>
      <c r="AS17" s="85" t="n">
        <v>318.9</v>
      </c>
      <c r="AT17" s="85" t="n">
        <v>330.9</v>
      </c>
      <c r="AU17" s="85" t="n">
        <v>342.7</v>
      </c>
      <c r="AV17" s="85" t="n">
        <v>356.9</v>
      </c>
      <c r="AW17" s="85" t="n">
        <v>352.7</v>
      </c>
      <c r="AX17" s="85" t="n">
        <v>352.5</v>
      </c>
      <c r="AY17" s="85" t="n">
        <v>359.7</v>
      </c>
      <c r="AZ17" s="85" t="n">
        <v>350.1</v>
      </c>
      <c r="BA17" s="85" t="n">
        <v>356.6</v>
      </c>
      <c r="BB17" s="85" t="n">
        <v>350.9</v>
      </c>
      <c r="BC17" s="85" t="n">
        <v>359.6</v>
      </c>
      <c r="BD17" s="85" t="n">
        <v>345.4</v>
      </c>
      <c r="BE17" s="85" t="n">
        <v>355.7</v>
      </c>
      <c r="BF17" s="85" t="n">
        <v>361.2</v>
      </c>
      <c r="BG17" s="85" t="n">
        <v>370.4</v>
      </c>
      <c r="BH17" s="85" t="n">
        <v>384.1</v>
      </c>
      <c r="BI17" s="85" t="n">
        <v>395.9</v>
      </c>
      <c r="BJ17" s="85" t="n">
        <v>432.3</v>
      </c>
      <c r="BK17" s="85" t="n">
        <v>388.5</v>
      </c>
      <c r="BL17" s="85" t="n">
        <v>421.5</v>
      </c>
      <c r="BM17" s="85" t="n">
        <v>428.9</v>
      </c>
      <c r="BN17" s="85" t="n">
        <v>426.3</v>
      </c>
      <c r="BO17" s="85" t="n">
        <v>429.4</v>
      </c>
      <c r="BP17" s="85" t="n">
        <v>439.5</v>
      </c>
      <c r="BQ17" s="85" t="n">
        <v>456</v>
      </c>
      <c r="BR17" s="85" t="n">
        <v>450.7</v>
      </c>
      <c r="BS17" s="85" t="n">
        <v>511.7</v>
      </c>
      <c r="BT17" s="85" t="n">
        <v>489</v>
      </c>
      <c r="BU17" s="85" t="n">
        <v>507</v>
      </c>
      <c r="BV17" s="85" t="n">
        <v>502.1</v>
      </c>
      <c r="BW17" s="85" t="n">
        <v>497.8</v>
      </c>
      <c r="BX17" s="85" t="n">
        <v>506.7</v>
      </c>
      <c r="BY17" s="85" t="n">
        <v>517.2</v>
      </c>
      <c r="BZ17" s="85" t="n">
        <v>552.9</v>
      </c>
      <c r="CA17" s="85" t="n">
        <v>566.7</v>
      </c>
      <c r="CB17" s="85" t="n">
        <v>571.6</v>
      </c>
      <c r="CC17" s="85" t="n">
        <v>579.8</v>
      </c>
      <c r="CD17" s="85" t="n">
        <v>582.5</v>
      </c>
      <c r="CE17" s="85" t="n">
        <v>594.6</v>
      </c>
      <c r="CF17" s="85" t="n">
        <v>600.7</v>
      </c>
      <c r="CG17" s="85" t="n">
        <v>600.8</v>
      </c>
      <c r="CH17" s="85" t="n">
        <v>580.8</v>
      </c>
      <c r="CI17" s="85" t="n">
        <v>585.9</v>
      </c>
      <c r="CJ17" s="85" t="n">
        <v>590.2</v>
      </c>
      <c r="CK17" s="85" t="n">
        <v>598.7</v>
      </c>
      <c r="CL17" s="85" t="n">
        <v>588.9</v>
      </c>
      <c r="CM17" s="85" t="n">
        <v>607.2</v>
      </c>
      <c r="CN17" s="85" t="n">
        <v>616.2</v>
      </c>
      <c r="CO17" s="85" t="n">
        <v>638.9</v>
      </c>
      <c r="CP17" s="85" t="n">
        <v>617</v>
      </c>
      <c r="CQ17" s="85" t="n">
        <v>643.5</v>
      </c>
      <c r="CR17" s="85" t="n">
        <v>659.2</v>
      </c>
      <c r="CS17" s="85" t="n">
        <v>675.3</v>
      </c>
      <c r="CT17" s="85" t="n">
        <v>673.7</v>
      </c>
      <c r="CU17" s="85" t="n">
        <v>697.8</v>
      </c>
      <c r="CV17" s="85" t="n">
        <v>695.4</v>
      </c>
      <c r="CW17" s="85" t="n">
        <v>705.4</v>
      </c>
      <c r="CX17" s="85" t="n">
        <v>724.6</v>
      </c>
      <c r="CY17" s="85" t="n">
        <v>746.8</v>
      </c>
      <c r="CZ17" s="85" t="n">
        <v>752.2</v>
      </c>
      <c r="DA17" s="85" t="n">
        <v>770</v>
      </c>
      <c r="DB17" s="85" t="n">
        <v>801.7</v>
      </c>
      <c r="DC17" s="85" t="n">
        <v>839.6</v>
      </c>
      <c r="DD17" s="85" t="n">
        <v>843.5</v>
      </c>
      <c r="DE17" s="85" t="n">
        <v>863.5</v>
      </c>
      <c r="DF17" s="85" t="n">
        <v>902.1</v>
      </c>
      <c r="DG17" s="85" t="n">
        <v>916.2</v>
      </c>
      <c r="DH17" s="85" t="n">
        <v>941.1</v>
      </c>
      <c r="DI17" s="85" t="n">
        <v>967.8</v>
      </c>
      <c r="DJ17" s="85" t="n">
        <v>996.1</v>
      </c>
      <c r="DK17" s="85" t="n">
        <v>1022.4</v>
      </c>
      <c r="DL17" s="85" t="n">
        <v>1043.2</v>
      </c>
      <c r="DM17" s="85" t="n">
        <v>1068</v>
      </c>
      <c r="DN17" s="85" t="n">
        <v>1077.9</v>
      </c>
      <c r="DO17" s="85" t="n">
        <v>1095.2</v>
      </c>
      <c r="DP17" s="85" t="n">
        <v>1120.6</v>
      </c>
      <c r="DQ17" s="85" t="n">
        <v>1154</v>
      </c>
      <c r="DR17" s="85" t="n">
        <v>1208.8</v>
      </c>
      <c r="DS17" s="85" t="n">
        <v>1230.2</v>
      </c>
      <c r="DT17" s="85" t="n">
        <v>1247.7</v>
      </c>
      <c r="DU17" s="85" t="n">
        <v>1258.7</v>
      </c>
      <c r="DV17" s="85" t="n">
        <v>1301.9</v>
      </c>
      <c r="DW17" s="85" t="n">
        <v>1308.9</v>
      </c>
      <c r="DX17" s="85" t="n">
        <v>1113.6</v>
      </c>
      <c r="DY17" s="85" t="n">
        <v>1231.8</v>
      </c>
      <c r="DZ17" s="85" t="n">
        <v>1075.2</v>
      </c>
      <c r="EA17" s="85" t="n">
        <v>1051</v>
      </c>
      <c r="EB17" s="85" t="n">
        <v>1044.1</v>
      </c>
      <c r="EC17" s="85" t="n">
        <v>1038.4</v>
      </c>
      <c r="ED17" s="85" t="n">
        <v>1021.3</v>
      </c>
      <c r="EE17" s="85" t="n">
        <v>1020.8</v>
      </c>
      <c r="EF17" s="85" t="n">
        <v>950.7</v>
      </c>
      <c r="EG17" s="85" t="n">
        <v>1021.3</v>
      </c>
      <c r="EH17" s="85" t="n">
        <v>1012.3</v>
      </c>
      <c r="EI17" s="85" t="n">
        <v>1026.8</v>
      </c>
      <c r="EJ17" s="85" t="n">
        <v>1064.4</v>
      </c>
      <c r="EK17" s="85" t="n">
        <v>1091.6</v>
      </c>
      <c r="EL17" s="85" t="n">
        <v>1172.3</v>
      </c>
      <c r="EM17" s="85" t="n">
        <v>1196.3</v>
      </c>
      <c r="EN17" s="85" t="n">
        <v>1225.5</v>
      </c>
      <c r="EO17" s="85" t="n">
        <v>1255.8</v>
      </c>
      <c r="EP17" s="85" t="n">
        <v>1320.5</v>
      </c>
      <c r="EQ17" s="85" t="n">
        <v>1351.3</v>
      </c>
      <c r="ER17" s="85" t="n">
        <v>1358.6</v>
      </c>
      <c r="ES17" s="85" t="n">
        <v>1397.5</v>
      </c>
      <c r="ET17" s="85" t="n">
        <v>1466.5</v>
      </c>
      <c r="EU17" s="85" t="n">
        <v>1495.9</v>
      </c>
      <c r="EV17" s="85" t="n">
        <v>1498.9</v>
      </c>
      <c r="EW17" s="85" t="n">
        <v>1508.6</v>
      </c>
      <c r="EX17" s="85" t="n">
        <v>1535.1</v>
      </c>
      <c r="EY17" s="85" t="n">
        <v>1552.5</v>
      </c>
      <c r="EZ17" s="85" t="n">
        <v>1497.5</v>
      </c>
      <c r="FA17" s="85" t="n">
        <v>1444.9</v>
      </c>
      <c r="FB17" s="85" t="n">
        <v>1202.4</v>
      </c>
      <c r="FC17" s="85" t="n">
        <v>1131.1</v>
      </c>
      <c r="FD17" s="85" t="n">
        <v>1135.3</v>
      </c>
      <c r="FE17" s="85" t="n">
        <v>1140.7</v>
      </c>
      <c r="FF17" s="85" t="n">
        <v>1191.8</v>
      </c>
      <c r="FG17" s="85" t="n">
        <v>1213.2</v>
      </c>
      <c r="FH17" s="85" t="n">
        <v>1256.3</v>
      </c>
      <c r="FI17" s="85" t="n">
        <v>1289.1</v>
      </c>
      <c r="FJ17" s="85" t="n">
        <v>1426.6</v>
      </c>
      <c r="FK17" s="85" t="n">
        <v>1445.9</v>
      </c>
      <c r="FL17" s="85" t="n">
        <v>1471.4</v>
      </c>
      <c r="FM17" s="85" t="n">
        <v>1470.9</v>
      </c>
      <c r="FN17" s="85" t="n">
        <v>1468.3</v>
      </c>
      <c r="FO17" s="85" t="n">
        <v>1487.7</v>
      </c>
      <c r="FP17" s="85" t="n">
        <v>1510</v>
      </c>
      <c r="FQ17" s="85" t="n">
        <v>1572</v>
      </c>
      <c r="FR17" s="85" t="n">
        <v>1650.8</v>
      </c>
      <c r="FS17" s="85" t="n">
        <v>1683.9</v>
      </c>
      <c r="FT17" s="85" t="n">
        <v>1676.3</v>
      </c>
      <c r="FU17" s="85" t="n">
        <v>1699.1</v>
      </c>
      <c r="FV17" s="85" t="n">
        <v>1745.8</v>
      </c>
      <c r="FW17" s="85" t="n">
        <v>1759.5</v>
      </c>
      <c r="FX17" s="85" t="n">
        <v>1799.8</v>
      </c>
      <c r="FY17" s="85" t="n">
        <v>1837.7</v>
      </c>
      <c r="FZ17" s="85" t="n">
        <v>1905.6</v>
      </c>
      <c r="GA17" s="85" t="n">
        <v>1943.9</v>
      </c>
      <c r="GB17" s="85" t="n">
        <v>1948.3</v>
      </c>
      <c r="GC17" s="85" t="n">
        <v>1965.8</v>
      </c>
      <c r="GD17" s="85" t="n">
        <v>1925.3</v>
      </c>
      <c r="GE17" s="85" t="n">
        <v>1944</v>
      </c>
      <c r="GF17" s="85" t="n">
        <v>1972.5</v>
      </c>
      <c r="GG17" s="85" t="n">
        <v>1993.2</v>
      </c>
      <c r="GH17" s="85" t="n">
        <v>2004.2</v>
      </c>
      <c r="GI17" s="85" t="n">
        <v>2012.3</v>
      </c>
      <c r="GJ17" s="85" t="n">
        <v>2055.1</v>
      </c>
      <c r="GK17" s="85" t="n">
        <v>2123.7</v>
      </c>
      <c r="GL17" s="85" t="n">
        <v>2071.6</v>
      </c>
      <c r="GM17" s="85" t="n">
        <v>2058.1</v>
      </c>
      <c r="GN17" s="85" t="n">
        <v>2085.3</v>
      </c>
      <c r="GO17" s="85" t="n">
        <v>2081.6</v>
      </c>
      <c r="GP17" s="85" t="n">
        <v>2155.4</v>
      </c>
      <c r="GQ17" s="85" t="n">
        <v>2217.7</v>
      </c>
      <c r="GR17" s="85" t="n">
        <v>2195.3</v>
      </c>
      <c r="GS17" s="85" t="n">
        <v>2226.2</v>
      </c>
      <c r="GT17" s="85" t="n">
        <v>2247.7</v>
      </c>
      <c r="GU17" s="85" t="n">
        <v>2107.4</v>
      </c>
      <c r="GV17" s="85" t="n">
        <v>2248.2</v>
      </c>
      <c r="GW17" s="85" t="n">
        <v>2377.8</v>
      </c>
      <c r="GX17" s="85" t="n">
        <v>2547.7</v>
      </c>
      <c r="GY17" s="85" t="n">
        <v>2675.6</v>
      </c>
      <c r="GZ17" s="85" t="n">
        <v>2750</v>
      </c>
      <c r="HA17" s="85" t="n">
        <v>2847</v>
      </c>
      <c r="HB17" s="85" t="n">
        <v>3254.1</v>
      </c>
      <c r="HC17" t="n">
        <v>3297.4</v>
      </c>
      <c r="HD17" t="n">
        <v>3224.9</v>
      </c>
      <c r="HE17" t="n">
        <v>3203.3</v>
      </c>
      <c r="HF17" t="n">
        <v>2834.2</v>
      </c>
      <c r="HG17" t="n">
        <v>2828.4</v>
      </c>
      <c r="HH17" t="n">
        <v>2866</v>
      </c>
      <c r="HI17" t="n">
        <v>2894.3</v>
      </c>
      <c r="HJ17" t="n">
        <v>2965.6</v>
      </c>
      <c r="HK17" t="n">
        <v>3020.9</v>
      </c>
      <c r="HL17" t="n">
        <v>3076.2</v>
      </c>
    </row>
    <row r="18">
      <c r="A18" s="85" t="s">
        <v>2526</v>
      </c>
      <c r="B18" s="85" t="n">
        <v>88.5</v>
      </c>
      <c r="C18" s="85" t="n">
        <v>90.5</v>
      </c>
      <c r="D18" s="85" t="n">
        <v>92.5</v>
      </c>
      <c r="E18" s="85" t="n">
        <v>94.1</v>
      </c>
      <c r="F18" s="85" t="n">
        <v>97.7</v>
      </c>
      <c r="G18" s="85" t="n">
        <v>98.9</v>
      </c>
      <c r="H18" s="85" t="n">
        <v>101.7</v>
      </c>
      <c r="I18" s="85" t="n">
        <v>103.7</v>
      </c>
      <c r="J18" s="85" t="n">
        <v>104.6</v>
      </c>
      <c r="K18" s="85" t="n">
        <v>106.8</v>
      </c>
      <c r="L18" s="85" t="n">
        <v>108.9</v>
      </c>
      <c r="M18" s="85" t="n">
        <v>111.5</v>
      </c>
      <c r="N18" s="85" t="n">
        <v>114.6</v>
      </c>
      <c r="O18" s="85" t="n">
        <v>116.2</v>
      </c>
      <c r="P18" s="85" t="n">
        <v>118.4</v>
      </c>
      <c r="Q18" s="85" t="n">
        <v>119.7</v>
      </c>
      <c r="R18" s="85" t="n">
        <v>120.8</v>
      </c>
      <c r="S18" s="85" t="n">
        <v>124.1</v>
      </c>
      <c r="T18" s="85" t="n">
        <v>127.1</v>
      </c>
      <c r="U18" s="85" t="n">
        <v>127.7</v>
      </c>
      <c r="V18" s="85" t="n">
        <v>128.8</v>
      </c>
      <c r="W18" s="85" t="n">
        <v>133</v>
      </c>
      <c r="X18" s="85" t="n">
        <v>138.2</v>
      </c>
      <c r="Y18" s="85" t="n">
        <v>141.1</v>
      </c>
      <c r="Z18" s="85" t="n">
        <v>141.7</v>
      </c>
      <c r="AA18" s="85" t="n">
        <v>144.9</v>
      </c>
      <c r="AB18" s="85" t="n">
        <v>147.7</v>
      </c>
      <c r="AC18" s="85" t="n">
        <v>151.3</v>
      </c>
      <c r="AD18" s="85" t="n">
        <v>154.8</v>
      </c>
      <c r="AE18" s="85" t="n">
        <v>158</v>
      </c>
      <c r="AF18" s="85" t="n">
        <v>161.5</v>
      </c>
      <c r="AG18" s="85" t="n">
        <v>164.3</v>
      </c>
      <c r="AH18" s="85" t="n">
        <v>166.9</v>
      </c>
      <c r="AI18" s="85" t="n">
        <v>173.1</v>
      </c>
      <c r="AJ18" s="85" t="n">
        <v>169.7</v>
      </c>
      <c r="AK18" s="85" t="n">
        <v>173.9</v>
      </c>
      <c r="AL18" s="85" t="n">
        <v>176.4</v>
      </c>
      <c r="AM18" s="85" t="n">
        <v>178.5</v>
      </c>
      <c r="AN18" s="85" t="n">
        <v>180.9</v>
      </c>
      <c r="AO18" s="85" t="n">
        <v>184.6</v>
      </c>
      <c r="AP18" s="85" t="n">
        <v>189.5</v>
      </c>
      <c r="AQ18" s="85" t="n">
        <v>196.9</v>
      </c>
      <c r="AR18" s="85" t="n">
        <v>204.3</v>
      </c>
      <c r="AS18" s="85" t="n">
        <v>210.6</v>
      </c>
      <c r="AT18" s="85" t="n">
        <v>230.8</v>
      </c>
      <c r="AU18" s="85" t="n">
        <v>235.5</v>
      </c>
      <c r="AV18" s="85" t="n">
        <v>237.5</v>
      </c>
      <c r="AW18" s="85" t="n">
        <v>238.8</v>
      </c>
      <c r="AX18" s="85" t="n">
        <v>237.4</v>
      </c>
      <c r="AY18" s="85" t="n">
        <v>238.3</v>
      </c>
      <c r="AZ18" s="85" t="n">
        <v>241.8</v>
      </c>
      <c r="BA18" s="85" t="n">
        <v>246.3</v>
      </c>
      <c r="BB18" s="85" t="n">
        <v>250.7</v>
      </c>
      <c r="BC18" s="85" t="n">
        <v>261.2</v>
      </c>
      <c r="BD18" s="85" t="n">
        <v>267.5</v>
      </c>
      <c r="BE18" s="85" t="n">
        <v>273.7</v>
      </c>
      <c r="BF18" s="85" t="n">
        <v>281.6</v>
      </c>
      <c r="BG18" s="85" t="n">
        <v>287.7</v>
      </c>
      <c r="BH18" s="85" t="n">
        <v>292.2</v>
      </c>
      <c r="BI18" s="85" t="n">
        <v>297.5</v>
      </c>
      <c r="BJ18" s="85" t="n">
        <v>301</v>
      </c>
      <c r="BK18" s="85" t="n">
        <v>305.7</v>
      </c>
      <c r="BL18" s="85" t="n">
        <v>311.9</v>
      </c>
      <c r="BM18" s="85" t="n">
        <v>313.9</v>
      </c>
      <c r="BN18" s="85" t="n">
        <v>317.5</v>
      </c>
      <c r="BO18" s="85" t="n">
        <v>319.5</v>
      </c>
      <c r="BP18" s="85" t="n">
        <v>326.2</v>
      </c>
      <c r="BQ18" s="85" t="n">
        <v>330.4</v>
      </c>
      <c r="BR18" s="85" t="n">
        <v>336</v>
      </c>
      <c r="BS18" s="85" t="n">
        <v>344.4</v>
      </c>
      <c r="BT18" s="85" t="n">
        <v>352.4</v>
      </c>
      <c r="BU18" s="85" t="n">
        <v>357.4</v>
      </c>
      <c r="BV18" s="85" t="n">
        <v>365.2</v>
      </c>
      <c r="BW18" s="85" t="n">
        <v>372.5</v>
      </c>
      <c r="BX18" s="85" t="n">
        <v>377.5</v>
      </c>
      <c r="BY18" s="85" t="n">
        <v>382.6</v>
      </c>
      <c r="BZ18" s="85" t="n">
        <v>391</v>
      </c>
      <c r="CA18" s="85" t="n">
        <v>397.5</v>
      </c>
      <c r="CB18" s="85" t="n">
        <v>403.9</v>
      </c>
      <c r="CC18" s="85" t="n">
        <v>403</v>
      </c>
      <c r="CD18" s="85" t="n">
        <v>419.5</v>
      </c>
      <c r="CE18" s="85" t="n">
        <v>419.5</v>
      </c>
      <c r="CF18" s="85" t="n">
        <v>426.8</v>
      </c>
      <c r="CG18" s="85" t="n">
        <v>434.2</v>
      </c>
      <c r="CH18" s="85" t="n">
        <v>444</v>
      </c>
      <c r="CI18" s="85" t="n">
        <v>451.6</v>
      </c>
      <c r="CJ18" s="85" t="n">
        <v>461.3</v>
      </c>
      <c r="CK18" s="85" t="n">
        <v>471.5</v>
      </c>
      <c r="CL18" s="85" t="n">
        <v>476.4</v>
      </c>
      <c r="CM18" s="85" t="n">
        <v>481.2</v>
      </c>
      <c r="CN18" s="85" t="n">
        <v>486</v>
      </c>
      <c r="CO18" s="85" t="n">
        <v>489.9</v>
      </c>
      <c r="CP18" s="85" t="n">
        <v>489.7</v>
      </c>
      <c r="CQ18" s="85" t="n">
        <v>497.6</v>
      </c>
      <c r="CR18" s="85" t="n">
        <v>504.9</v>
      </c>
      <c r="CS18" s="85" t="n">
        <v>520.3</v>
      </c>
      <c r="CT18" s="85" t="n">
        <v>531.5</v>
      </c>
      <c r="CU18" s="85" t="n">
        <v>544.4</v>
      </c>
      <c r="CV18" s="85" t="n">
        <v>550.5</v>
      </c>
      <c r="CW18" s="85" t="n">
        <v>554.6</v>
      </c>
      <c r="CX18" s="85" t="n">
        <v>555.3</v>
      </c>
      <c r="CY18" s="85" t="n">
        <v>553.6</v>
      </c>
      <c r="CZ18" s="85" t="n">
        <v>558.9</v>
      </c>
      <c r="DA18" s="85" t="n">
        <v>563.8</v>
      </c>
      <c r="DB18" s="85" t="n">
        <v>570.4</v>
      </c>
      <c r="DC18" s="85" t="n">
        <v>577.7</v>
      </c>
      <c r="DD18" s="85" t="n">
        <v>581.8</v>
      </c>
      <c r="DE18" s="85" t="n">
        <v>593.2</v>
      </c>
      <c r="DF18" s="85" t="n">
        <v>595.7</v>
      </c>
      <c r="DG18" s="85" t="n">
        <v>610.4</v>
      </c>
      <c r="DH18" s="85" t="n">
        <v>616.6</v>
      </c>
      <c r="DI18" s="85" t="n">
        <v>623.8</v>
      </c>
      <c r="DJ18" s="85" t="n">
        <v>629.1</v>
      </c>
      <c r="DK18" s="85" t="n">
        <v>635.5</v>
      </c>
      <c r="DL18" s="85" t="n">
        <v>643</v>
      </c>
      <c r="DM18" s="85" t="n">
        <v>650.3</v>
      </c>
      <c r="DN18" s="85" t="n">
        <v>657.5</v>
      </c>
      <c r="DO18" s="85" t="n">
        <v>667.1</v>
      </c>
      <c r="DP18" s="85" t="n">
        <v>679</v>
      </c>
      <c r="DQ18" s="85" t="n">
        <v>690.7</v>
      </c>
      <c r="DR18" s="85" t="n">
        <v>698.6</v>
      </c>
      <c r="DS18" s="85" t="n">
        <v>707.3</v>
      </c>
      <c r="DT18" s="85" t="n">
        <v>711.3</v>
      </c>
      <c r="DU18" s="85" t="n">
        <v>717.1</v>
      </c>
      <c r="DV18" s="85" t="n">
        <v>724.2</v>
      </c>
      <c r="DW18" s="85" t="n">
        <v>724.1</v>
      </c>
      <c r="DX18" s="85" t="n">
        <v>725.3</v>
      </c>
      <c r="DY18" s="85" t="n">
        <v>737.1</v>
      </c>
      <c r="DZ18" s="85" t="n">
        <v>744</v>
      </c>
      <c r="EA18" s="85" t="n">
        <v>751.3</v>
      </c>
      <c r="EB18" s="85" t="n">
        <v>768.5</v>
      </c>
      <c r="EC18" s="85" t="n">
        <v>776.3</v>
      </c>
      <c r="ED18" s="85" t="n">
        <v>788.6</v>
      </c>
      <c r="EE18" s="85" t="n">
        <v>800</v>
      </c>
      <c r="EF18" s="85" t="n">
        <v>813</v>
      </c>
      <c r="EG18" s="85" t="n">
        <v>820.9</v>
      </c>
      <c r="EH18" s="85" t="n">
        <v>847.3</v>
      </c>
      <c r="EI18" s="85" t="n">
        <v>859.9</v>
      </c>
      <c r="EJ18" s="85" t="n">
        <v>871.3</v>
      </c>
      <c r="EK18" s="85" t="n">
        <v>893.8</v>
      </c>
      <c r="EL18" s="85" t="n">
        <v>915.1</v>
      </c>
      <c r="EM18" s="85" t="n">
        <v>937.3</v>
      </c>
      <c r="EN18" s="85" t="n">
        <v>952.1</v>
      </c>
      <c r="EO18" s="85" t="n">
        <v>965.3</v>
      </c>
      <c r="EP18" s="85" t="n">
        <v>981.8</v>
      </c>
      <c r="EQ18" s="85" t="n">
        <v>991.7</v>
      </c>
      <c r="ER18" s="85" t="n">
        <v>1004.1</v>
      </c>
      <c r="ES18" s="85" t="n">
        <v>1010.5</v>
      </c>
      <c r="ET18" s="85" t="n">
        <v>1025.9</v>
      </c>
      <c r="EU18" s="85" t="n">
        <v>1033.1</v>
      </c>
      <c r="EV18" s="85" t="n">
        <v>1035.8</v>
      </c>
      <c r="EW18" s="85" t="n">
        <v>1052.6</v>
      </c>
      <c r="EX18" s="85" t="n">
        <v>1045.7</v>
      </c>
      <c r="EY18" s="85" t="n">
        <v>1054.7</v>
      </c>
      <c r="EZ18" s="85" t="n">
        <v>1058.5</v>
      </c>
      <c r="FA18" s="85" t="n">
        <v>1040</v>
      </c>
      <c r="FB18" s="85" t="n">
        <v>1015.9</v>
      </c>
      <c r="FC18" s="85" t="n">
        <v>1017.3</v>
      </c>
      <c r="FD18" s="85" t="n">
        <v>1028.8</v>
      </c>
      <c r="FE18" s="85" t="n">
        <v>1045.3</v>
      </c>
      <c r="FF18" s="85" t="n">
        <v>1044.6</v>
      </c>
      <c r="FG18" s="85" t="n">
        <v>1062.1</v>
      </c>
      <c r="FH18" s="85" t="n">
        <v>1069.1</v>
      </c>
      <c r="FI18" s="85" t="n">
        <v>1076.4</v>
      </c>
      <c r="FJ18" s="85" t="n">
        <v>1091.5</v>
      </c>
      <c r="FK18" s="85" t="n">
        <v>1105.5</v>
      </c>
      <c r="FL18" s="85" t="n">
        <v>1103.9</v>
      </c>
      <c r="FM18" s="85" t="n">
        <v>1114</v>
      </c>
      <c r="FN18" s="85" t="n">
        <v>1130.9</v>
      </c>
      <c r="FO18" s="85" t="n">
        <v>1133.9</v>
      </c>
      <c r="FP18" s="85" t="n">
        <v>1131.3</v>
      </c>
      <c r="FQ18" s="85" t="n">
        <v>1148.4</v>
      </c>
      <c r="FR18" s="85" t="n">
        <v>1175.4</v>
      </c>
      <c r="FS18" s="85" t="n">
        <v>1179.4</v>
      </c>
      <c r="FT18" s="85" t="n">
        <v>1190.2</v>
      </c>
      <c r="FU18" s="85" t="n">
        <v>1198.3</v>
      </c>
      <c r="FV18" s="85" t="n">
        <v>1215.9</v>
      </c>
      <c r="FW18" s="85" t="n">
        <v>1234.8</v>
      </c>
      <c r="FX18" s="85" t="n">
        <v>1245.6</v>
      </c>
      <c r="FY18" s="85" t="n">
        <v>1254.4</v>
      </c>
      <c r="FZ18" s="85" t="n">
        <v>1259.1</v>
      </c>
      <c r="GA18" s="85" t="n">
        <v>1270.9</v>
      </c>
      <c r="GB18" s="85" t="n">
        <v>1275.8</v>
      </c>
      <c r="GC18" s="85" t="n">
        <v>1288</v>
      </c>
      <c r="GD18" s="85" t="n">
        <v>1292.5</v>
      </c>
      <c r="GE18" s="85" t="n">
        <v>1297.5</v>
      </c>
      <c r="GF18" s="85" t="n">
        <v>1320.1</v>
      </c>
      <c r="GG18" s="85" t="n">
        <v>1326.4</v>
      </c>
      <c r="GH18" s="85" t="n">
        <v>1336.9</v>
      </c>
      <c r="GI18" s="85" t="n">
        <v>1353.5</v>
      </c>
      <c r="GJ18" s="85" t="n">
        <v>1372</v>
      </c>
      <c r="GK18" s="85" t="n">
        <v>1393.5</v>
      </c>
      <c r="GL18" s="85" t="n">
        <v>1423.3</v>
      </c>
      <c r="GM18" s="85" t="n">
        <v>1440.9</v>
      </c>
      <c r="GN18" s="85" t="n">
        <v>1463.6</v>
      </c>
      <c r="GO18" s="85" t="n">
        <v>1500.6</v>
      </c>
      <c r="GP18" s="85" t="n">
        <v>1508.3</v>
      </c>
      <c r="GQ18" s="85" t="n">
        <v>1520.2</v>
      </c>
      <c r="GR18" s="85" t="n">
        <v>1553.6</v>
      </c>
      <c r="GS18" s="85" t="n">
        <v>1552.4</v>
      </c>
      <c r="GT18" s="85" t="n">
        <v>1557.2</v>
      </c>
      <c r="GU18" s="85" t="n">
        <v>1418</v>
      </c>
      <c r="GV18" s="85" t="n">
        <v>1539.4</v>
      </c>
      <c r="GW18" s="85" t="n">
        <v>1570.4</v>
      </c>
      <c r="GX18" s="85" t="n">
        <v>1598.3</v>
      </c>
      <c r="GY18" s="85" t="n">
        <v>1704.8</v>
      </c>
      <c r="GZ18" s="85" t="n">
        <v>1722.1</v>
      </c>
      <c r="HA18" s="85" t="n">
        <v>1775.1</v>
      </c>
      <c r="HB18" s="85" t="n">
        <v>1812.4</v>
      </c>
      <c r="HC18" t="n">
        <v>1853.2</v>
      </c>
      <c r="HD18" t="n">
        <v>1868.5</v>
      </c>
      <c r="HE18" t="n">
        <v>1866.9</v>
      </c>
      <c r="HF18" t="n">
        <v>1877.4</v>
      </c>
      <c r="HG18" t="n">
        <v>1885.2</v>
      </c>
      <c r="HH18" t="n">
        <v>1896.2</v>
      </c>
      <c r="HI18" t="n">
        <v>1913.6</v>
      </c>
      <c r="HJ18" t="n">
        <v>1938</v>
      </c>
      <c r="HK18" t="n">
        <v>1954.7</v>
      </c>
      <c r="HL18" t="n">
        <v>1978.5</v>
      </c>
    </row>
    <row r="19">
      <c r="A19" s="85" t="s">
        <v>2527</v>
      </c>
      <c r="B19" s="85" t="n">
        <v>30.7</v>
      </c>
      <c r="C19" s="85" t="n">
        <v>30.8</v>
      </c>
      <c r="D19" s="85" t="n">
        <v>31.7</v>
      </c>
      <c r="E19" s="85" t="n">
        <v>30.2</v>
      </c>
      <c r="F19" s="85" t="n">
        <v>34</v>
      </c>
      <c r="G19" s="85" t="n">
        <v>34.9</v>
      </c>
      <c r="H19" s="85" t="n">
        <v>34.1</v>
      </c>
      <c r="I19" s="85" t="n">
        <v>34.6</v>
      </c>
      <c r="J19" s="85" t="n">
        <v>36.8</v>
      </c>
      <c r="K19" s="85" t="n">
        <v>37.1</v>
      </c>
      <c r="L19" s="85" t="n">
        <v>38.3</v>
      </c>
      <c r="M19" s="85" t="n">
        <v>42.4</v>
      </c>
      <c r="N19" s="85" t="n">
        <v>45.3</v>
      </c>
      <c r="O19" s="85" t="n">
        <v>45.4</v>
      </c>
      <c r="P19" s="85" t="n">
        <v>43.4</v>
      </c>
      <c r="Q19" s="85" t="n">
        <v>45.6</v>
      </c>
      <c r="R19" s="85" t="n">
        <v>43.7</v>
      </c>
      <c r="S19" s="85" t="n">
        <v>45.9</v>
      </c>
      <c r="T19" s="85" t="n">
        <v>50.8</v>
      </c>
      <c r="U19" s="85" t="n">
        <v>44.6</v>
      </c>
      <c r="V19" s="85" t="n">
        <v>37.6</v>
      </c>
      <c r="W19" s="85" t="n">
        <v>40.8</v>
      </c>
      <c r="X19" s="85" t="n">
        <v>51.4</v>
      </c>
      <c r="Y19" s="85" t="n">
        <v>52.3</v>
      </c>
      <c r="Z19" s="85" t="n">
        <v>59.6</v>
      </c>
      <c r="AA19" s="85" t="n">
        <v>58.6</v>
      </c>
      <c r="AB19" s="85" t="n">
        <v>58.1</v>
      </c>
      <c r="AC19" s="85" t="n">
        <v>57.1</v>
      </c>
      <c r="AD19" s="85" t="n">
        <v>61.5</v>
      </c>
      <c r="AE19" s="85" t="n">
        <v>67.1</v>
      </c>
      <c r="AF19" s="85" t="n">
        <v>69.7</v>
      </c>
      <c r="AG19" s="85" t="n">
        <v>70.1</v>
      </c>
      <c r="AH19" s="85" t="n">
        <v>65</v>
      </c>
      <c r="AI19" s="85" t="n">
        <v>78.6</v>
      </c>
      <c r="AJ19" s="85" t="n">
        <v>79.1</v>
      </c>
      <c r="AK19" s="85" t="n">
        <v>83.3</v>
      </c>
      <c r="AL19" s="85" t="n">
        <v>80.3</v>
      </c>
      <c r="AM19" s="85" t="n">
        <v>80.3</v>
      </c>
      <c r="AN19" s="85" t="n">
        <v>78.9</v>
      </c>
      <c r="AO19" s="85" t="n">
        <v>75.3</v>
      </c>
      <c r="AP19" s="85" t="n">
        <v>83.1</v>
      </c>
      <c r="AQ19" s="85" t="n">
        <v>62.6</v>
      </c>
      <c r="AR19" s="85" t="n">
        <v>69.9</v>
      </c>
      <c r="AS19" s="85" t="n">
        <v>76.8</v>
      </c>
      <c r="AT19" s="85" t="n">
        <v>75.4</v>
      </c>
      <c r="AU19" s="85" t="n">
        <v>65.9</v>
      </c>
      <c r="AV19" s="85" t="n">
        <v>68.4</v>
      </c>
      <c r="AW19" s="85" t="n">
        <v>58.9</v>
      </c>
      <c r="AX19" s="85" t="n">
        <v>47.6</v>
      </c>
      <c r="AY19" s="85" t="n">
        <v>49</v>
      </c>
      <c r="AZ19" s="85" t="n">
        <v>49.8</v>
      </c>
      <c r="BA19" s="85" t="n">
        <v>45.1</v>
      </c>
      <c r="BB19" s="85" t="n">
        <v>47.1</v>
      </c>
      <c r="BC19" s="85" t="n">
        <v>61.9</v>
      </c>
      <c r="BD19" s="85" t="n">
        <v>70.7</v>
      </c>
      <c r="BE19" s="85" t="n">
        <v>72.4</v>
      </c>
      <c r="BF19" s="85" t="n">
        <v>84.9</v>
      </c>
      <c r="BG19" s="85" t="n">
        <v>83.7</v>
      </c>
      <c r="BH19" s="85" t="n">
        <v>71.3</v>
      </c>
      <c r="BI19" s="85" t="n">
        <v>72.1</v>
      </c>
      <c r="BJ19" s="85" t="n">
        <v>77.7</v>
      </c>
      <c r="BK19" s="85" t="n">
        <v>76</v>
      </c>
      <c r="BL19" s="85" t="n">
        <v>81.7</v>
      </c>
      <c r="BM19" s="85" t="n">
        <v>79.5</v>
      </c>
      <c r="BN19" s="85" t="n">
        <v>84.4</v>
      </c>
      <c r="BO19" s="85" t="n">
        <v>85.5</v>
      </c>
      <c r="BP19" s="85" t="n">
        <v>86.9</v>
      </c>
      <c r="BQ19" s="85" t="n">
        <v>97.9</v>
      </c>
      <c r="BR19" s="85" t="n">
        <v>98.7</v>
      </c>
      <c r="BS19" s="85" t="n">
        <v>111.8</v>
      </c>
      <c r="BT19" s="85" t="n">
        <v>116.2</v>
      </c>
      <c r="BU19" s="85" t="n">
        <v>110.7</v>
      </c>
      <c r="BV19" s="85" t="n">
        <v>108</v>
      </c>
      <c r="BW19" s="85" t="n">
        <v>115.3</v>
      </c>
      <c r="BX19" s="85" t="n">
        <v>125.1</v>
      </c>
      <c r="BY19" s="85" t="n">
        <v>130.9</v>
      </c>
      <c r="BZ19" s="85" t="n">
        <v>132.7</v>
      </c>
      <c r="CA19" s="85" t="n">
        <v>118.7</v>
      </c>
      <c r="CB19" s="85" t="n">
        <v>114.4</v>
      </c>
      <c r="CC19" s="85" t="n">
        <v>113.5</v>
      </c>
      <c r="CD19" s="85" t="n">
        <v>112.5</v>
      </c>
      <c r="CE19" s="85" t="n">
        <v>116.8</v>
      </c>
      <c r="CF19" s="85" t="n">
        <v>119.9</v>
      </c>
      <c r="CG19" s="85" t="n">
        <v>118.8</v>
      </c>
      <c r="CH19" s="85" t="n">
        <v>115.3</v>
      </c>
      <c r="CI19" s="85" t="n">
        <v>110.9</v>
      </c>
      <c r="CJ19" s="85" t="n">
        <v>111.9</v>
      </c>
      <c r="CK19" s="85" t="n">
        <v>113.1</v>
      </c>
      <c r="CL19" s="85" t="n">
        <v>125</v>
      </c>
      <c r="CM19" s="85" t="n">
        <v>126.8</v>
      </c>
      <c r="CN19" s="85" t="n">
        <v>122.1</v>
      </c>
      <c r="CO19" s="85" t="n">
        <v>131.6</v>
      </c>
      <c r="CP19" s="85" t="n">
        <v>136.4</v>
      </c>
      <c r="CQ19" s="85" t="n">
        <v>148.7</v>
      </c>
      <c r="CR19" s="85" t="n">
        <v>140.7</v>
      </c>
      <c r="CS19" s="85" t="n">
        <v>171.9</v>
      </c>
      <c r="CT19" s="85" t="n">
        <v>149.5</v>
      </c>
      <c r="CU19" s="85" t="n">
        <v>158</v>
      </c>
      <c r="CV19" s="85" t="n">
        <v>173.8</v>
      </c>
      <c r="CW19" s="85" t="n">
        <v>183.6</v>
      </c>
      <c r="CX19" s="85" t="n">
        <v>187.8</v>
      </c>
      <c r="CY19" s="85" t="n">
        <v>184.4</v>
      </c>
      <c r="CZ19" s="85" t="n">
        <v>191</v>
      </c>
      <c r="DA19" s="85" t="n">
        <v>187.1</v>
      </c>
      <c r="DB19" s="85" t="n">
        <v>194.3</v>
      </c>
      <c r="DC19" s="85" t="n">
        <v>205.5</v>
      </c>
      <c r="DD19" s="85" t="n">
        <v>205.9</v>
      </c>
      <c r="DE19" s="85" t="n">
        <v>208.6</v>
      </c>
      <c r="DF19" s="85" t="n">
        <v>210</v>
      </c>
      <c r="DG19" s="85" t="n">
        <v>214</v>
      </c>
      <c r="DH19" s="85" t="n">
        <v>226</v>
      </c>
      <c r="DI19" s="85" t="n">
        <v>215.9</v>
      </c>
      <c r="DJ19" s="85" t="n">
        <v>213.5</v>
      </c>
      <c r="DK19" s="85" t="n">
        <v>209.9</v>
      </c>
      <c r="DL19" s="85" t="n">
        <v>215.8</v>
      </c>
      <c r="DM19" s="85" t="n">
        <v>211.3</v>
      </c>
      <c r="DN19" s="85" t="n">
        <v>222.3</v>
      </c>
      <c r="DO19" s="85" t="n">
        <v>219.9</v>
      </c>
      <c r="DP19" s="85" t="n">
        <v>223.3</v>
      </c>
      <c r="DQ19" s="85" t="n">
        <v>228</v>
      </c>
      <c r="DR19" s="85" t="n">
        <v>239.4</v>
      </c>
      <c r="DS19" s="85" t="n">
        <v>237.6</v>
      </c>
      <c r="DT19" s="85" t="n">
        <v>219</v>
      </c>
      <c r="DU19" s="85" t="n">
        <v>221.3</v>
      </c>
      <c r="DV19" s="85" t="n">
        <v>185.1</v>
      </c>
      <c r="DW19" s="85" t="n">
        <v>179</v>
      </c>
      <c r="DX19" s="85" t="n">
        <v>159.3</v>
      </c>
      <c r="DY19" s="85" t="n">
        <v>142.4</v>
      </c>
      <c r="DZ19" s="85" t="n">
        <v>143.8</v>
      </c>
      <c r="EA19" s="85" t="n">
        <v>150</v>
      </c>
      <c r="EB19" s="85" t="n">
        <v>158</v>
      </c>
      <c r="EC19" s="85" t="n">
        <v>175.5</v>
      </c>
      <c r="ED19" s="85" t="n">
        <v>196.1</v>
      </c>
      <c r="EE19" s="85" t="n">
        <v>192.6</v>
      </c>
      <c r="EF19" s="85" t="n">
        <v>213.9</v>
      </c>
      <c r="EG19" s="85" t="n">
        <v>236.6</v>
      </c>
      <c r="EH19" s="85" t="n">
        <v>247</v>
      </c>
      <c r="EI19" s="85" t="n">
        <v>266.8</v>
      </c>
      <c r="EJ19" s="85" t="n">
        <v>288.3</v>
      </c>
      <c r="EK19" s="85" t="n">
        <v>293.6</v>
      </c>
      <c r="EL19" s="85" t="n">
        <v>370.6</v>
      </c>
      <c r="EM19" s="85" t="n">
        <v>359</v>
      </c>
      <c r="EN19" s="85" t="n">
        <v>365.2</v>
      </c>
      <c r="EO19" s="85" t="n">
        <v>402.9</v>
      </c>
      <c r="EP19" s="85" t="n">
        <v>416.9</v>
      </c>
      <c r="EQ19" s="85" t="n">
        <v>427.6</v>
      </c>
      <c r="ER19" s="85" t="n">
        <v>446.6</v>
      </c>
      <c r="ES19" s="85" t="n">
        <v>409.8</v>
      </c>
      <c r="ET19" s="85" t="n">
        <v>413.6</v>
      </c>
      <c r="EU19" s="85" t="n">
        <v>407.2</v>
      </c>
      <c r="EV19" s="85" t="n">
        <v>370.9</v>
      </c>
      <c r="EW19" s="85" t="n">
        <v>352.7</v>
      </c>
      <c r="EX19" s="85" t="n">
        <v>291.9</v>
      </c>
      <c r="EY19" s="85" t="n">
        <v>278.7</v>
      </c>
      <c r="EZ19" s="85" t="n">
        <v>264.4</v>
      </c>
      <c r="FA19" s="85" t="n">
        <v>162.6</v>
      </c>
      <c r="FB19" s="85" t="n">
        <v>166.5</v>
      </c>
      <c r="FC19" s="85" t="n">
        <v>188.6</v>
      </c>
      <c r="FD19" s="85" t="n">
        <v>200.7</v>
      </c>
      <c r="FE19" s="85" t="n">
        <v>234.2</v>
      </c>
      <c r="FF19" s="85" t="n">
        <v>249.8</v>
      </c>
      <c r="FG19" s="85" t="n">
        <v>255.6</v>
      </c>
      <c r="FH19" s="85" t="n">
        <v>272.6</v>
      </c>
      <c r="FI19" s="85" t="n">
        <v>284</v>
      </c>
      <c r="FJ19" s="85" t="n">
        <v>277.3</v>
      </c>
      <c r="FK19" s="85" t="n">
        <v>276.9</v>
      </c>
      <c r="FL19" s="85" t="n">
        <v>248.2</v>
      </c>
      <c r="FM19" s="85" t="n">
        <v>287</v>
      </c>
      <c r="FN19" s="85" t="n">
        <v>310.7</v>
      </c>
      <c r="FO19" s="85" t="n">
        <v>325</v>
      </c>
      <c r="FP19" s="85" t="n">
        <v>332.9</v>
      </c>
      <c r="FQ19" s="85" t="n">
        <v>332.8</v>
      </c>
      <c r="FR19" s="85" t="n">
        <v>350.6</v>
      </c>
      <c r="FS19" s="85" t="n">
        <v>347.2</v>
      </c>
      <c r="FT19" s="85" t="n">
        <v>353.9</v>
      </c>
      <c r="FU19" s="85" t="n">
        <v>356.6</v>
      </c>
      <c r="FV19" s="85" t="n">
        <v>392.6</v>
      </c>
      <c r="FW19" s="85" t="n">
        <v>414.3</v>
      </c>
      <c r="FX19" s="85" t="n">
        <v>386.7</v>
      </c>
      <c r="FY19" s="85" t="n">
        <v>390.4</v>
      </c>
      <c r="FZ19" s="85" t="n">
        <v>402.7</v>
      </c>
      <c r="GA19" s="85" t="n">
        <v>408.3</v>
      </c>
      <c r="GB19" s="85" t="n">
        <v>380.2</v>
      </c>
      <c r="GC19" s="85" t="n">
        <v>349.3</v>
      </c>
      <c r="GD19" s="85" t="n">
        <v>364.1</v>
      </c>
      <c r="GE19" s="85" t="n">
        <v>367.1</v>
      </c>
      <c r="GF19" s="85" t="n">
        <v>375.5</v>
      </c>
      <c r="GG19" s="85" t="n">
        <v>353.4</v>
      </c>
      <c r="GH19" s="85" t="n">
        <v>266.9</v>
      </c>
      <c r="GI19" s="85" t="n">
        <v>279.6</v>
      </c>
      <c r="GJ19" s="85" t="n">
        <v>295.7</v>
      </c>
      <c r="GK19" s="85" t="n">
        <v>296.9</v>
      </c>
      <c r="GL19" s="85" t="n">
        <v>270.4</v>
      </c>
      <c r="GM19" s="85" t="n">
        <v>289.5</v>
      </c>
      <c r="GN19" s="85" t="n">
        <v>287.1</v>
      </c>
      <c r="GO19" s="85" t="n">
        <v>293.3</v>
      </c>
      <c r="GP19" s="85" t="n">
        <v>269.2</v>
      </c>
      <c r="GQ19" s="85" t="n">
        <v>282.4</v>
      </c>
      <c r="GR19" s="85" t="n">
        <v>281</v>
      </c>
      <c r="GS19" s="85" t="n">
        <v>302.2</v>
      </c>
      <c r="GT19" s="85" t="n">
        <v>255.9</v>
      </c>
      <c r="GU19" s="85" t="n">
        <v>266</v>
      </c>
      <c r="GV19" s="85" t="n">
        <v>340.1</v>
      </c>
      <c r="GW19" s="85" t="n">
        <v>333.6</v>
      </c>
      <c r="GX19" s="85" t="n">
        <v>373.1</v>
      </c>
      <c r="GY19" s="85" t="n">
        <v>437.6</v>
      </c>
      <c r="GZ19" s="85" t="n">
        <v>463.9</v>
      </c>
      <c r="HA19" s="85" t="n">
        <v>526</v>
      </c>
      <c r="HB19" t="n">
        <v>550.4</v>
      </c>
      <c r="HC19" t="n">
        <v>574.7</v>
      </c>
      <c r="HD19" t="n">
        <v>561.2</v>
      </c>
      <c r="HE19" t="n">
        <v>569.1</v>
      </c>
      <c r="HF19" t="n">
        <v>592.9</v>
      </c>
      <c r="HG19" t="n">
        <v>591.9</v>
      </c>
      <c r="HH19" t="n">
        <v>617.8</v>
      </c>
      <c r="HI19" t="n">
        <v>631.7</v>
      </c>
      <c r="HJ19" t="n">
        <v>630.3</v>
      </c>
      <c r="HK19" t="n">
        <v>657.4</v>
      </c>
      <c r="HL19"/>
    </row>
    <row r="20">
      <c r="A20" s="85" t="s">
        <v>2528</v>
      </c>
      <c r="B20" s="85" t="n">
        <v>247.9</v>
      </c>
      <c r="C20" s="85" t="n">
        <v>249.1</v>
      </c>
      <c r="D20" s="85" t="n">
        <v>254.6</v>
      </c>
      <c r="E20" s="85" t="n">
        <v>258.7</v>
      </c>
      <c r="F20" s="85" t="n">
        <v>261.9</v>
      </c>
      <c r="G20" s="85" t="n">
        <v>266.1</v>
      </c>
      <c r="H20" s="85" t="n">
        <v>269.8</v>
      </c>
      <c r="I20" s="85" t="n">
        <v>272.1</v>
      </c>
      <c r="J20" s="85" t="n">
        <v>282.2</v>
      </c>
      <c r="K20" s="85" t="n">
        <v>286.5</v>
      </c>
      <c r="L20" s="85" t="n">
        <v>284.3</v>
      </c>
      <c r="M20" s="85" t="n">
        <v>291.7</v>
      </c>
      <c r="N20" s="85" t="n">
        <v>299.6</v>
      </c>
      <c r="O20" s="85" t="n">
        <v>302.7</v>
      </c>
      <c r="P20" s="85" t="n">
        <v>304.2</v>
      </c>
      <c r="Q20" s="85" t="n">
        <v>312.6</v>
      </c>
      <c r="R20" s="85" t="n">
        <v>324.6</v>
      </c>
      <c r="S20" s="85" t="n">
        <v>335</v>
      </c>
      <c r="T20" s="85" t="n">
        <v>346.7</v>
      </c>
      <c r="U20" s="85" t="n">
        <v>359.2</v>
      </c>
      <c r="V20" s="85" t="n">
        <v>370.1</v>
      </c>
      <c r="W20" s="85" t="n">
        <v>373.4</v>
      </c>
      <c r="X20" s="85" t="n">
        <v>385.4</v>
      </c>
      <c r="Y20" s="85" t="n">
        <v>395.6</v>
      </c>
      <c r="Z20" s="85" t="n">
        <v>401.3</v>
      </c>
      <c r="AA20" s="85" t="n">
        <v>401</v>
      </c>
      <c r="AB20" s="85" t="n">
        <v>403.5</v>
      </c>
      <c r="AC20" s="85" t="n">
        <v>410.8</v>
      </c>
      <c r="AD20" s="85" t="n">
        <v>421.2</v>
      </c>
      <c r="AE20" s="85" t="n">
        <v>431.4</v>
      </c>
      <c r="AF20" s="85" t="n">
        <v>438</v>
      </c>
      <c r="AG20" s="85" t="n">
        <v>446.7</v>
      </c>
      <c r="AH20" s="85" t="n">
        <v>452.6</v>
      </c>
      <c r="AI20" s="85" t="n">
        <v>472.3</v>
      </c>
      <c r="AJ20" s="85" t="n">
        <v>484.2</v>
      </c>
      <c r="AK20" s="85" t="n">
        <v>496.2</v>
      </c>
      <c r="AL20" s="85" t="n">
        <v>501.8</v>
      </c>
      <c r="AM20" s="85" t="n">
        <v>516.5</v>
      </c>
      <c r="AN20" s="85" t="n">
        <v>533.1</v>
      </c>
      <c r="AO20" s="85" t="n">
        <v>547.8</v>
      </c>
      <c r="AP20" s="85" t="n">
        <v>568.8</v>
      </c>
      <c r="AQ20" s="85" t="n">
        <v>588.5</v>
      </c>
      <c r="AR20" s="85" t="n">
        <v>592.2</v>
      </c>
      <c r="AS20" s="85" t="n">
        <v>608.9</v>
      </c>
      <c r="AT20" s="85" t="n">
        <v>633.4</v>
      </c>
      <c r="AU20" s="85" t="n">
        <v>648.7</v>
      </c>
      <c r="AV20" s="85" t="n">
        <v>657.8</v>
      </c>
      <c r="AW20" s="85" t="n">
        <v>677.7</v>
      </c>
      <c r="AX20" s="85" t="n">
        <v>688.1</v>
      </c>
      <c r="AY20" s="85" t="n">
        <v>703.1</v>
      </c>
      <c r="AZ20" s="85" t="n">
        <v>717.3</v>
      </c>
      <c r="BA20" s="85" t="n">
        <v>737.4</v>
      </c>
      <c r="BB20" s="85" t="n">
        <v>747.9</v>
      </c>
      <c r="BC20" s="85" t="n">
        <v>761.1</v>
      </c>
      <c r="BD20" s="85" t="n">
        <v>782.2</v>
      </c>
      <c r="BE20" s="85" t="n">
        <v>775.1</v>
      </c>
      <c r="BF20" s="85" t="n">
        <v>794</v>
      </c>
      <c r="BG20" s="85" t="n">
        <v>819.1</v>
      </c>
      <c r="BH20" s="85" t="n">
        <v>835.7</v>
      </c>
      <c r="BI20" s="85" t="n">
        <v>862.8</v>
      </c>
      <c r="BJ20" s="85" t="n">
        <v>875.6</v>
      </c>
      <c r="BK20" s="85" t="n">
        <v>900.5</v>
      </c>
      <c r="BL20" s="85" t="n">
        <v>927.4</v>
      </c>
      <c r="BM20" s="85" t="n">
        <v>938.6</v>
      </c>
      <c r="BN20" s="85" t="n">
        <v>946.8</v>
      </c>
      <c r="BO20" s="85" t="n">
        <v>967.5</v>
      </c>
      <c r="BP20" s="85" t="n">
        <v>993.6</v>
      </c>
      <c r="BQ20" s="85" t="n">
        <v>996.4</v>
      </c>
      <c r="BR20" s="85" t="n">
        <v>1008.7</v>
      </c>
      <c r="BS20" s="85" t="n">
        <v>1025.2</v>
      </c>
      <c r="BT20" s="85" t="n">
        <v>1036.2</v>
      </c>
      <c r="BU20" s="85" t="n">
        <v>1056</v>
      </c>
      <c r="BV20" s="85" t="n">
        <v>1056.9</v>
      </c>
      <c r="BW20" s="85" t="n">
        <v>1070.4</v>
      </c>
      <c r="BX20" s="85" t="n">
        <v>1078.2</v>
      </c>
      <c r="BY20" s="85" t="n">
        <v>1109.9</v>
      </c>
      <c r="BZ20" s="85" t="n">
        <v>1116.6</v>
      </c>
      <c r="CA20" s="85" t="n">
        <v>1145.8</v>
      </c>
      <c r="CB20" s="85" t="n">
        <v>1164.6</v>
      </c>
      <c r="CC20" s="85" t="n">
        <v>1180.5</v>
      </c>
      <c r="CD20" s="85" t="n">
        <v>1212.5</v>
      </c>
      <c r="CE20" s="85" t="n">
        <v>1230.7</v>
      </c>
      <c r="CF20" s="85" t="n">
        <v>1242.6</v>
      </c>
      <c r="CG20" s="85" t="n">
        <v>1268.5</v>
      </c>
      <c r="CH20" s="85" t="n">
        <v>1284.2</v>
      </c>
      <c r="CI20" s="85" t="n">
        <v>1296.6</v>
      </c>
      <c r="CJ20" s="85" t="n">
        <v>1306.3</v>
      </c>
      <c r="CK20" s="85" t="n">
        <v>1308.8</v>
      </c>
      <c r="CL20" s="85" t="n">
        <v>1326.4</v>
      </c>
      <c r="CM20" s="85" t="n">
        <v>1334.8</v>
      </c>
      <c r="CN20" s="85" t="n">
        <v>1354</v>
      </c>
      <c r="CO20" s="85" t="n">
        <v>1362.8</v>
      </c>
      <c r="CP20" s="85" t="n">
        <v>1351.8</v>
      </c>
      <c r="CQ20" s="85" t="n">
        <v>1359.1</v>
      </c>
      <c r="CR20" s="85" t="n">
        <v>1367.4</v>
      </c>
      <c r="CS20" s="85" t="n">
        <v>1381.4</v>
      </c>
      <c r="CT20" s="85" t="n">
        <v>1373.4</v>
      </c>
      <c r="CU20" s="85" t="n">
        <v>1389.4</v>
      </c>
      <c r="CV20" s="85" t="n">
        <v>1423.4</v>
      </c>
      <c r="CW20" s="85" t="n">
        <v>1422.9</v>
      </c>
      <c r="CX20" s="85" t="n">
        <v>1437.6</v>
      </c>
      <c r="CY20" s="85" t="n">
        <v>1452.9</v>
      </c>
      <c r="CZ20" s="85" t="n">
        <v>1455.7</v>
      </c>
      <c r="DA20" s="85" t="n">
        <v>1451.6</v>
      </c>
      <c r="DB20" s="85" t="n">
        <v>1471.3</v>
      </c>
      <c r="DC20" s="85" t="n">
        <v>1487.7</v>
      </c>
      <c r="DD20" s="85" t="n">
        <v>1496.7</v>
      </c>
      <c r="DE20" s="85" t="n">
        <v>1515.7</v>
      </c>
      <c r="DF20" s="85" t="n">
        <v>1516</v>
      </c>
      <c r="DG20" s="85" t="n">
        <v>1542.5</v>
      </c>
      <c r="DH20" s="85" t="n">
        <v>1555.2</v>
      </c>
      <c r="DI20" s="85" t="n">
        <v>1574.8</v>
      </c>
      <c r="DJ20" s="85" t="n">
        <v>1568</v>
      </c>
      <c r="DK20" s="85" t="n">
        <v>1603.7</v>
      </c>
      <c r="DL20" s="85" t="n">
        <v>1627.3</v>
      </c>
      <c r="DM20" s="85" t="n">
        <v>1647.5</v>
      </c>
      <c r="DN20" s="85" t="n">
        <v>1669.1</v>
      </c>
      <c r="DO20" s="85" t="n">
        <v>1694.8</v>
      </c>
      <c r="DP20" s="85" t="n">
        <v>1734</v>
      </c>
      <c r="DQ20" s="85" t="n">
        <v>1781.7</v>
      </c>
      <c r="DR20" s="85" t="n">
        <v>1789.9</v>
      </c>
      <c r="DS20" s="85" t="n">
        <v>1822.5</v>
      </c>
      <c r="DT20" s="85" t="n">
        <v>1832.1</v>
      </c>
      <c r="DU20" s="85" t="n">
        <v>1861.3</v>
      </c>
      <c r="DV20" s="85" t="n">
        <v>1906.3</v>
      </c>
      <c r="DW20" s="85" t="n">
        <v>1947.7</v>
      </c>
      <c r="DX20" s="85" t="n">
        <v>1953.4</v>
      </c>
      <c r="DY20" s="85" t="n">
        <v>1992.7</v>
      </c>
      <c r="DZ20" s="85" t="n">
        <v>2040</v>
      </c>
      <c r="EA20" s="85" t="n">
        <v>2074.5</v>
      </c>
      <c r="EB20" s="85" t="n">
        <v>2101.3</v>
      </c>
      <c r="EC20" s="85" t="n">
        <v>2142.2</v>
      </c>
      <c r="ED20" s="85" t="n">
        <v>2172</v>
      </c>
      <c r="EE20" s="85" t="n">
        <v>2198.8</v>
      </c>
      <c r="EF20" s="85" t="n">
        <v>2220.4</v>
      </c>
      <c r="EG20" s="85" t="n">
        <v>2251.2</v>
      </c>
      <c r="EH20" s="85" t="n">
        <v>2286.6</v>
      </c>
      <c r="EI20" s="85" t="n">
        <v>2320.7</v>
      </c>
      <c r="EJ20" s="85" t="n">
        <v>2356.4</v>
      </c>
      <c r="EK20" s="85" t="n">
        <v>2388.8</v>
      </c>
      <c r="EL20" s="85" t="n">
        <v>2426.1</v>
      </c>
      <c r="EM20" s="85" t="n">
        <v>2452.2</v>
      </c>
      <c r="EN20" s="85" t="n">
        <v>2494.4</v>
      </c>
      <c r="EO20" s="85" t="n">
        <v>2528.4</v>
      </c>
      <c r="EP20" s="85" t="n">
        <v>2580.1</v>
      </c>
      <c r="EQ20" s="85" t="n">
        <v>2610.6</v>
      </c>
      <c r="ER20" s="85" t="n">
        <v>2630.3</v>
      </c>
      <c r="ES20" s="85" t="n">
        <v>2674.5</v>
      </c>
      <c r="ET20" s="85" t="n">
        <v>2718.5</v>
      </c>
      <c r="EU20" s="85" t="n">
        <v>2770</v>
      </c>
      <c r="EV20" s="85" t="n">
        <v>2808.7</v>
      </c>
      <c r="EW20" s="85" t="n">
        <v>2865.1</v>
      </c>
      <c r="EX20" s="85" t="n">
        <v>2909.6</v>
      </c>
      <c r="EY20" s="85" t="n">
        <v>2971.6</v>
      </c>
      <c r="EZ20" s="85" t="n">
        <v>3029</v>
      </c>
      <c r="FA20" s="85" t="n">
        <v>3021.8</v>
      </c>
      <c r="FB20" s="85" t="n">
        <v>3022</v>
      </c>
      <c r="FC20" s="85" t="n">
        <v>3070.5</v>
      </c>
      <c r="FD20" s="85" t="n">
        <v>3092.1</v>
      </c>
      <c r="FE20" s="85" t="n">
        <v>3120.8</v>
      </c>
      <c r="FF20" s="85" t="n">
        <v>3133.8</v>
      </c>
      <c r="FG20" s="85" t="n">
        <v>3165.8</v>
      </c>
      <c r="FH20" s="85" t="n">
        <v>3158.3</v>
      </c>
      <c r="FI20" s="85" t="n">
        <v>3164.3</v>
      </c>
      <c r="FJ20" s="85" t="n">
        <v>3155.8</v>
      </c>
      <c r="FK20" s="85" t="n">
        <v>3168.3</v>
      </c>
      <c r="FL20" s="85" t="n">
        <v>3136.9</v>
      </c>
      <c r="FM20" s="85" t="n">
        <v>3130.8</v>
      </c>
      <c r="FN20" s="85" t="n">
        <v>3144</v>
      </c>
      <c r="FO20" s="85" t="n">
        <v>3130.4</v>
      </c>
      <c r="FP20" s="85" t="n">
        <v>3139.1</v>
      </c>
      <c r="FQ20" s="85" t="n">
        <v>3132.3</v>
      </c>
      <c r="FR20" s="85" t="n">
        <v>3123.5</v>
      </c>
      <c r="FS20" s="85" t="n">
        <v>3131.1</v>
      </c>
      <c r="FT20" s="85" t="n">
        <v>3135.2</v>
      </c>
      <c r="FU20" s="85" t="n">
        <v>3140.5</v>
      </c>
      <c r="FV20" s="85" t="n">
        <v>3139.1</v>
      </c>
      <c r="FW20" s="85" t="n">
        <v>3154.4</v>
      </c>
      <c r="FX20" s="85" t="n">
        <v>3191.7</v>
      </c>
      <c r="FY20" s="85" t="n">
        <v>3189.3</v>
      </c>
      <c r="FZ20" s="85" t="n">
        <v>3187.9</v>
      </c>
      <c r="GA20" s="85" t="n">
        <v>3234.1</v>
      </c>
      <c r="GB20" s="85" t="n">
        <v>3253.6</v>
      </c>
      <c r="GC20" s="85" t="n">
        <v>3258.1</v>
      </c>
      <c r="GD20" s="85" t="n">
        <v>3270.1</v>
      </c>
      <c r="GE20" s="85" t="n">
        <v>3289.6</v>
      </c>
      <c r="GF20" s="85" t="n">
        <v>3315.2</v>
      </c>
      <c r="GG20" s="85" t="n">
        <v>3337.2</v>
      </c>
      <c r="GH20" s="85" t="n">
        <v>3353.1</v>
      </c>
      <c r="GI20" s="85" t="n">
        <v>3370.4</v>
      </c>
      <c r="GJ20" s="85" t="n">
        <v>3398.9</v>
      </c>
      <c r="GK20" s="85" t="n">
        <v>3466.1</v>
      </c>
      <c r="GL20" s="85" t="n">
        <v>3513.9</v>
      </c>
      <c r="GM20" s="85" t="n">
        <v>3570.7</v>
      </c>
      <c r="GN20" s="85" t="n">
        <v>3626.1</v>
      </c>
      <c r="GO20" s="85" t="n">
        <v>3650.8</v>
      </c>
      <c r="GP20" s="85" t="n">
        <v>3702.9</v>
      </c>
      <c r="GQ20" s="85" t="n">
        <v>3761.2</v>
      </c>
      <c r="GR20" s="85" t="n">
        <v>3814.8</v>
      </c>
      <c r="GS20" s="85" t="n">
        <v>3865</v>
      </c>
      <c r="GT20" s="85" t="n">
        <v>3943</v>
      </c>
      <c r="GU20" s="85" t="n">
        <v>4026</v>
      </c>
      <c r="GV20" s="85" t="n">
        <v>4001.6</v>
      </c>
      <c r="GW20" s="85" t="n">
        <v>4028</v>
      </c>
      <c r="GX20" s="85" t="n">
        <v>4147.6</v>
      </c>
      <c r="GY20" s="85" t="n">
        <v>4170</v>
      </c>
      <c r="GZ20" s="85" t="n">
        <v>4214</v>
      </c>
      <c r="HA20" s="85" t="n">
        <v>4282.3</v>
      </c>
      <c r="HB20" s="85" t="n">
        <v>4332.6</v>
      </c>
      <c r="HC20" t="n">
        <v>4437.6</v>
      </c>
      <c r="HD20" t="n">
        <v>4480.1</v>
      </c>
      <c r="HE20" t="n">
        <v>4564.8</v>
      </c>
      <c r="HF20" t="n">
        <v>4624.6</v>
      </c>
      <c r="HG20" t="n">
        <v>4645.9</v>
      </c>
      <c r="HH20" t="n">
        <v>4756.4</v>
      </c>
      <c r="HI20" t="n">
        <v>4815.2</v>
      </c>
      <c r="HJ20" t="n">
        <v>4881</v>
      </c>
      <c r="HK20" t="n">
        <v>4943</v>
      </c>
      <c r="HL20" t="n">
        <v>5035.1</v>
      </c>
    </row>
    <row r="21">
      <c r="A21" s="85" t="s">
        <v>2529</v>
      </c>
      <c r="B21" s="85" t="n">
        <v>46.2</v>
      </c>
      <c r="C21" s="85" t="n">
        <v>46.5</v>
      </c>
      <c r="D21" s="85" t="n">
        <v>46.9</v>
      </c>
      <c r="E21" s="85" t="n">
        <v>46.7</v>
      </c>
      <c r="F21" s="85" t="n">
        <v>50.8</v>
      </c>
      <c r="G21" s="85" t="n">
        <v>51.4</v>
      </c>
      <c r="H21" s="85" t="n">
        <v>51.6</v>
      </c>
      <c r="I21" s="85" t="n">
        <v>52.2</v>
      </c>
      <c r="J21" s="85" t="n">
        <v>58.5</v>
      </c>
      <c r="K21" s="85" t="n">
        <v>59.2</v>
      </c>
      <c r="L21" s="85" t="n">
        <v>59.9</v>
      </c>
      <c r="M21" s="85" t="n">
        <v>60.8</v>
      </c>
      <c r="N21" s="85" t="n">
        <v>74.1</v>
      </c>
      <c r="O21" s="85" t="n">
        <v>75.3</v>
      </c>
      <c r="P21" s="85" t="n">
        <v>76.6</v>
      </c>
      <c r="Q21" s="85" t="n">
        <v>78.1</v>
      </c>
      <c r="R21" s="85" t="n">
        <v>83.7</v>
      </c>
      <c r="S21" s="85" t="n">
        <v>85.3</v>
      </c>
      <c r="T21" s="85" t="n">
        <v>86.9</v>
      </c>
      <c r="U21" s="85" t="n">
        <v>87.1</v>
      </c>
      <c r="V21" s="85" t="n">
        <v>88.2</v>
      </c>
      <c r="W21" s="85" t="n">
        <v>88.6</v>
      </c>
      <c r="X21" s="85" t="n">
        <v>90.3</v>
      </c>
      <c r="Y21" s="85" t="n">
        <v>92.4</v>
      </c>
      <c r="Z21" s="85" t="n">
        <v>99.6</v>
      </c>
      <c r="AA21" s="85" t="n">
        <v>101.1</v>
      </c>
      <c r="AB21" s="85" t="n">
        <v>102.8</v>
      </c>
      <c r="AC21" s="85" t="n">
        <v>104.4</v>
      </c>
      <c r="AD21" s="85" t="n">
        <v>110</v>
      </c>
      <c r="AE21" s="85" t="n">
        <v>112.8</v>
      </c>
      <c r="AF21" s="85" t="n">
        <v>115.1</v>
      </c>
      <c r="AG21" s="85" t="n">
        <v>117.5</v>
      </c>
      <c r="AH21" s="85" t="n">
        <v>124.7</v>
      </c>
      <c r="AI21" s="85" t="n">
        <v>129.9</v>
      </c>
      <c r="AJ21" s="85" t="n">
        <v>134.2</v>
      </c>
      <c r="AK21" s="85" t="n">
        <v>139.6</v>
      </c>
      <c r="AL21" s="85" t="n">
        <v>146.9</v>
      </c>
      <c r="AM21" s="85" t="n">
        <v>151.2</v>
      </c>
      <c r="AN21" s="85" t="n">
        <v>156.3</v>
      </c>
      <c r="AO21" s="85" t="n">
        <v>160.3</v>
      </c>
      <c r="AP21" s="85" t="n">
        <v>162.9</v>
      </c>
      <c r="AQ21" s="85" t="n">
        <v>163.9</v>
      </c>
      <c r="AR21" s="85" t="n">
        <v>168</v>
      </c>
      <c r="AS21" s="85" t="n">
        <v>174</v>
      </c>
      <c r="AT21" s="85" t="n">
        <v>191</v>
      </c>
      <c r="AU21" s="85" t="n">
        <v>194.8</v>
      </c>
      <c r="AV21" s="85" t="n">
        <v>199.5</v>
      </c>
      <c r="AW21" s="85" t="n">
        <v>202.2</v>
      </c>
      <c r="AX21" s="85" t="n">
        <v>207.2</v>
      </c>
      <c r="AY21" s="85" t="n">
        <v>209.2</v>
      </c>
      <c r="AZ21" s="85" t="n">
        <v>211.5</v>
      </c>
      <c r="BA21" s="85" t="n">
        <v>212.4</v>
      </c>
      <c r="BB21" s="85" t="n">
        <v>220.2</v>
      </c>
      <c r="BC21" s="85" t="n">
        <v>224.2</v>
      </c>
      <c r="BD21" s="85" t="n">
        <v>228.9</v>
      </c>
      <c r="BE21" s="85" t="n">
        <v>235.5</v>
      </c>
      <c r="BF21" s="85" t="n">
        <v>250.8</v>
      </c>
      <c r="BG21" s="85" t="n">
        <v>256.8</v>
      </c>
      <c r="BH21" s="85" t="n">
        <v>261.8</v>
      </c>
      <c r="BI21" s="85" t="n">
        <v>265.8</v>
      </c>
      <c r="BJ21" s="85" t="n">
        <v>275.7</v>
      </c>
      <c r="BK21" s="85" t="n">
        <v>279.8</v>
      </c>
      <c r="BL21" s="85" t="n">
        <v>284.6</v>
      </c>
      <c r="BM21" s="85" t="n">
        <v>291.1</v>
      </c>
      <c r="BN21" s="85" t="n">
        <v>298.2</v>
      </c>
      <c r="BO21" s="85" t="n">
        <v>301.9</v>
      </c>
      <c r="BP21" s="85" t="n">
        <v>306.9</v>
      </c>
      <c r="BQ21" s="85" t="n">
        <v>312.6</v>
      </c>
      <c r="BR21" s="85" t="n">
        <v>317.4</v>
      </c>
      <c r="BS21" s="85" t="n">
        <v>321.5</v>
      </c>
      <c r="BT21" s="85" t="n">
        <v>326.3</v>
      </c>
      <c r="BU21" s="85" t="n">
        <v>333.3</v>
      </c>
      <c r="BV21" s="85" t="n">
        <v>352.7</v>
      </c>
      <c r="BW21" s="85" t="n">
        <v>360</v>
      </c>
      <c r="BX21" s="85" t="n">
        <v>366.2</v>
      </c>
      <c r="BY21" s="85" t="n">
        <v>373.7</v>
      </c>
      <c r="BZ21" s="85" t="n">
        <v>379.7</v>
      </c>
      <c r="CA21" s="85" t="n">
        <v>384.3</v>
      </c>
      <c r="CB21" s="85" t="n">
        <v>388.9</v>
      </c>
      <c r="CC21" s="85" t="n">
        <v>394.9</v>
      </c>
      <c r="CD21" s="85" t="n">
        <v>403.5</v>
      </c>
      <c r="CE21" s="85" t="n">
        <v>408.8</v>
      </c>
      <c r="CF21" s="85" t="n">
        <v>416.6</v>
      </c>
      <c r="CG21" s="85" t="n">
        <v>419.4</v>
      </c>
      <c r="CH21" s="85" t="n">
        <v>423</v>
      </c>
      <c r="CI21" s="85" t="n">
        <v>429.7</v>
      </c>
      <c r="CJ21" s="85" t="n">
        <v>435.6</v>
      </c>
      <c r="CK21" s="85" t="n">
        <v>440.6</v>
      </c>
      <c r="CL21" s="85" t="n">
        <v>452.5</v>
      </c>
      <c r="CM21" s="85" t="n">
        <v>458.1</v>
      </c>
      <c r="CN21" s="85" t="n">
        <v>461.2</v>
      </c>
      <c r="CO21" s="85" t="n">
        <v>456.5</v>
      </c>
      <c r="CP21" s="85" t="n">
        <v>475.9</v>
      </c>
      <c r="CQ21" s="85" t="n">
        <v>476.4</v>
      </c>
      <c r="CR21" s="85" t="n">
        <v>481</v>
      </c>
      <c r="CS21" s="85" t="n">
        <v>485.2</v>
      </c>
      <c r="CT21" s="85" t="n">
        <v>500.4</v>
      </c>
      <c r="CU21" s="85" t="n">
        <v>507.6</v>
      </c>
      <c r="CV21" s="85" t="n">
        <v>513.6</v>
      </c>
      <c r="CW21" s="85" t="n">
        <v>521.1</v>
      </c>
      <c r="CX21" s="85" t="n">
        <v>528.2</v>
      </c>
      <c r="CY21" s="85" t="n">
        <v>532.7</v>
      </c>
      <c r="CZ21" s="85" t="n">
        <v>538.1</v>
      </c>
      <c r="DA21" s="85" t="n">
        <v>543.1</v>
      </c>
      <c r="DB21" s="85" t="n">
        <v>545.9</v>
      </c>
      <c r="DC21" s="85" t="n">
        <v>554.4</v>
      </c>
      <c r="DD21" s="85" t="n">
        <v>561.8</v>
      </c>
      <c r="DE21" s="85" t="n">
        <v>569.4</v>
      </c>
      <c r="DF21" s="85" t="n">
        <v>577.3</v>
      </c>
      <c r="DG21" s="85" t="n">
        <v>584.9</v>
      </c>
      <c r="DH21" s="85" t="n">
        <v>593.6</v>
      </c>
      <c r="DI21" s="85" t="n">
        <v>605.3</v>
      </c>
      <c r="DJ21" s="85" t="n">
        <v>613.3</v>
      </c>
      <c r="DK21" s="85" t="n">
        <v>622.8</v>
      </c>
      <c r="DL21" s="85" t="n">
        <v>632.6</v>
      </c>
      <c r="DM21" s="85" t="n">
        <v>642.4</v>
      </c>
      <c r="DN21" s="85" t="n">
        <v>653.3</v>
      </c>
      <c r="DO21" s="85" t="n">
        <v>659</v>
      </c>
      <c r="DP21" s="85" t="n">
        <v>666.4</v>
      </c>
      <c r="DQ21" s="85" t="n">
        <v>679.6</v>
      </c>
      <c r="DR21" s="85" t="n">
        <v>699.5</v>
      </c>
      <c r="DS21" s="85" t="n">
        <v>701.9</v>
      </c>
      <c r="DT21" s="85" t="n">
        <v>715.2</v>
      </c>
      <c r="DU21" s="85" t="n">
        <v>721</v>
      </c>
      <c r="DV21" s="85" t="n">
        <v>736.1</v>
      </c>
      <c r="DW21" s="85" t="n">
        <v>736.9</v>
      </c>
      <c r="DX21" s="85" t="n">
        <v>736.1</v>
      </c>
      <c r="DY21" s="85" t="n">
        <v>738.7</v>
      </c>
      <c r="DZ21" s="85" t="n">
        <v>746.9</v>
      </c>
      <c r="EA21" s="85" t="n">
        <v>755.3</v>
      </c>
      <c r="EB21" s="85" t="n">
        <v>758.1</v>
      </c>
      <c r="EC21" s="85" t="n">
        <v>760.8</v>
      </c>
      <c r="ED21" s="85" t="n">
        <v>767.1</v>
      </c>
      <c r="EE21" s="85" t="n">
        <v>777.8</v>
      </c>
      <c r="EF21" s="85" t="n">
        <v>787.7</v>
      </c>
      <c r="EG21" s="85" t="n">
        <v>800.1</v>
      </c>
      <c r="EH21" s="85" t="n">
        <v>813.4</v>
      </c>
      <c r="EI21" s="85" t="n">
        <v>828</v>
      </c>
      <c r="EJ21" s="85" t="n">
        <v>843.7</v>
      </c>
      <c r="EK21" s="85" t="n">
        <v>849.5</v>
      </c>
      <c r="EL21" s="85" t="n">
        <v>862.7</v>
      </c>
      <c r="EM21" s="85" t="n">
        <v>871</v>
      </c>
      <c r="EN21" s="85" t="n">
        <v>884.2</v>
      </c>
      <c r="EO21" s="85" t="n">
        <v>894.1</v>
      </c>
      <c r="EP21" s="85" t="n">
        <v>917.9</v>
      </c>
      <c r="EQ21" s="85" t="n">
        <v>922.7</v>
      </c>
      <c r="ER21" s="85" t="n">
        <v>927.2</v>
      </c>
      <c r="ES21" s="85" t="n">
        <v>940.8</v>
      </c>
      <c r="ET21" s="85" t="n">
        <v>960.4</v>
      </c>
      <c r="EU21" s="85" t="n">
        <v>962</v>
      </c>
      <c r="EV21" s="85" t="n">
        <v>965.3</v>
      </c>
      <c r="EW21" s="85" t="n">
        <v>976.9</v>
      </c>
      <c r="EX21" s="85" t="n">
        <v>988.8</v>
      </c>
      <c r="EY21" s="85" t="n">
        <v>991</v>
      </c>
      <c r="EZ21" s="85" t="n">
        <v>996.4</v>
      </c>
      <c r="FA21" s="85" t="n">
        <v>996.6</v>
      </c>
      <c r="FB21" s="85" t="n">
        <v>964.7</v>
      </c>
      <c r="FC21" s="85" t="n">
        <v>971.2</v>
      </c>
      <c r="FD21" s="85" t="n">
        <v>968.8</v>
      </c>
      <c r="FE21" s="85" t="n">
        <v>972.2</v>
      </c>
      <c r="FF21" s="85" t="n">
        <v>978.6</v>
      </c>
      <c r="FG21" s="85" t="n">
        <v>989.5</v>
      </c>
      <c r="FH21" s="85" t="n">
        <v>992.3</v>
      </c>
      <c r="FI21" s="85" t="n">
        <v>994.3</v>
      </c>
      <c r="FJ21" s="85" t="n">
        <v>916.2</v>
      </c>
      <c r="FK21" s="85" t="n">
        <v>918.9</v>
      </c>
      <c r="FL21" s="85" t="n">
        <v>927.3</v>
      </c>
      <c r="FM21" s="85" t="n">
        <v>921.9</v>
      </c>
      <c r="FN21" s="85" t="n">
        <v>944.9</v>
      </c>
      <c r="FO21" s="85" t="n">
        <v>949.4</v>
      </c>
      <c r="FP21" s="85" t="n">
        <v>952.3</v>
      </c>
      <c r="FQ21" s="85" t="n">
        <v>974.1</v>
      </c>
      <c r="FR21" s="85" t="n">
        <v>1095.9</v>
      </c>
      <c r="FS21" s="85" t="n">
        <v>1108.2</v>
      </c>
      <c r="FT21" s="85" t="n">
        <v>1111.4</v>
      </c>
      <c r="FU21" s="85" t="n">
        <v>1122.3</v>
      </c>
      <c r="FV21" s="85" t="n">
        <v>1145</v>
      </c>
      <c r="FW21" s="85" t="n">
        <v>1149.7</v>
      </c>
      <c r="FX21" s="85" t="n">
        <v>1161.4</v>
      </c>
      <c r="FY21" s="85" t="n">
        <v>1179.1</v>
      </c>
      <c r="FZ21" s="85" t="n">
        <v>1194.2</v>
      </c>
      <c r="GA21" s="85" t="n">
        <v>1206.1</v>
      </c>
      <c r="GB21" s="85" t="n">
        <v>1216.1</v>
      </c>
      <c r="GC21" s="85" t="n">
        <v>1223.6</v>
      </c>
      <c r="GD21" s="85" t="n">
        <v>1230.8</v>
      </c>
      <c r="GE21" s="85" t="n">
        <v>1237</v>
      </c>
      <c r="GF21" s="85" t="n">
        <v>1248.1</v>
      </c>
      <c r="GG21" s="85" t="n">
        <v>1261.5</v>
      </c>
      <c r="GH21" s="85" t="n">
        <v>1282.6</v>
      </c>
      <c r="GI21" s="85" t="n">
        <v>1294.9</v>
      </c>
      <c r="GJ21" s="85" t="n">
        <v>1310.1</v>
      </c>
      <c r="GK21" s="85" t="n">
        <v>1329.1</v>
      </c>
      <c r="GL21" s="85" t="n">
        <v>1349.1</v>
      </c>
      <c r="GM21" s="85" t="n">
        <v>1359</v>
      </c>
      <c r="GN21" s="85" t="n">
        <v>1375.7</v>
      </c>
      <c r="GO21" s="85" t="n">
        <v>1384.3</v>
      </c>
      <c r="GP21" s="85" t="n">
        <v>1416.9</v>
      </c>
      <c r="GQ21" s="85" t="n">
        <v>1424.3</v>
      </c>
      <c r="GR21" s="85" t="n">
        <v>1430.9</v>
      </c>
      <c r="GS21" s="85" t="n">
        <v>1448.6</v>
      </c>
      <c r="GT21" s="85" t="n">
        <v>1473.5</v>
      </c>
      <c r="GU21" s="85" t="n">
        <v>1403</v>
      </c>
      <c r="GV21" s="85" t="n">
        <v>1452.9</v>
      </c>
      <c r="GW21" s="85" t="n">
        <v>1490.8</v>
      </c>
      <c r="GX21" s="85" t="n">
        <v>1508.4</v>
      </c>
      <c r="GY21" s="85" t="n">
        <v>1544.5</v>
      </c>
      <c r="GZ21" s="85" t="n">
        <v>1581.6</v>
      </c>
      <c r="HA21" s="85" t="n">
        <v>1626.7</v>
      </c>
      <c r="HB21" s="85" t="n">
        <v>1666.3</v>
      </c>
      <c r="HC21" t="n">
        <v>1689</v>
      </c>
      <c r="HD21" t="n">
        <v>1735.8</v>
      </c>
      <c r="HE21" t="n">
        <v>1751.8</v>
      </c>
      <c r="HF21" t="n">
        <v>1781.9</v>
      </c>
      <c r="HG21" t="n">
        <v>1810.5</v>
      </c>
      <c r="HH21" t="n">
        <v>1839.3</v>
      </c>
      <c r="HI21" t="n">
        <v>1858.9</v>
      </c>
      <c r="HJ21" t="n">
        <v>1889</v>
      </c>
      <c r="HK21" t="n">
        <v>1908.5</v>
      </c>
      <c r="HL21" t="n">
        <v>1928.2</v>
      </c>
    </row>
    <row r="22">
      <c r="A22" s="85" t="s">
        <v>2530</v>
      </c>
      <c r="B22" s="85" t="n">
        <v>19.443</v>
      </c>
      <c r="C22" s="85" t="n">
        <v>19.659</v>
      </c>
      <c r="D22" s="85" t="n">
        <v>19.85</v>
      </c>
      <c r="E22" s="85" t="n">
        <v>20.107</v>
      </c>
      <c r="F22" s="85" t="n">
        <v>20.297</v>
      </c>
      <c r="G22" s="85" t="n">
        <v>20.528</v>
      </c>
      <c r="H22" s="85" t="n">
        <v>20.729</v>
      </c>
      <c r="I22" s="85" t="n">
        <v>20.857</v>
      </c>
      <c r="J22" s="85" t="n">
        <v>21.076</v>
      </c>
      <c r="K22" s="85" t="n">
        <v>21.198</v>
      </c>
      <c r="L22" s="85" t="n">
        <v>21.384</v>
      </c>
      <c r="M22" s="85" t="n">
        <v>21.559</v>
      </c>
      <c r="N22" s="85" t="n">
        <v>21.821</v>
      </c>
      <c r="O22" s="85" t="n">
        <v>22.241</v>
      </c>
      <c r="P22" s="85" t="n">
        <v>22.647</v>
      </c>
      <c r="Q22" s="85" t="n">
        <v>23.112</v>
      </c>
      <c r="R22" s="85" t="n">
        <v>23.8</v>
      </c>
      <c r="S22" s="85" t="n">
        <v>24.474</v>
      </c>
      <c r="T22" s="85" t="n">
        <v>25.134</v>
      </c>
      <c r="U22" s="85" t="n">
        <v>25.77</v>
      </c>
      <c r="V22" s="85" t="n">
        <v>26.251</v>
      </c>
      <c r="W22" s="85" t="n">
        <v>26.571</v>
      </c>
      <c r="X22" s="85" t="n">
        <v>27.067</v>
      </c>
      <c r="Y22" s="85" t="n">
        <v>27.521</v>
      </c>
      <c r="Z22" s="85" t="n">
        <v>27.826</v>
      </c>
      <c r="AA22" s="85" t="n">
        <v>28.06</v>
      </c>
      <c r="AB22" s="85" t="n">
        <v>28.488</v>
      </c>
      <c r="AC22" s="85" t="n">
        <v>28.938</v>
      </c>
      <c r="AD22" s="85" t="n">
        <v>29.46</v>
      </c>
      <c r="AE22" s="85" t="n">
        <v>29.963</v>
      </c>
      <c r="AF22" s="85" t="n">
        <v>30.414</v>
      </c>
      <c r="AG22" s="85" t="n">
        <v>30.846</v>
      </c>
      <c r="AH22" s="85" t="n">
        <v>31.35</v>
      </c>
      <c r="AI22" s="85" t="n">
        <v>31.994</v>
      </c>
      <c r="AJ22" s="85" t="n">
        <v>32.556</v>
      </c>
      <c r="AK22" s="85" t="n">
        <v>33.172</v>
      </c>
      <c r="AL22" s="85" t="n">
        <v>33.798</v>
      </c>
      <c r="AM22" s="85" t="n">
        <v>34.723</v>
      </c>
      <c r="AN22" s="85" t="n">
        <v>35.585</v>
      </c>
      <c r="AO22" s="85" t="n">
        <v>36.448</v>
      </c>
      <c r="AP22" s="85" t="n">
        <v>37.542</v>
      </c>
      <c r="AQ22" s="85" t="n">
        <v>38.462</v>
      </c>
      <c r="AR22" s="85" t="n">
        <v>39.362</v>
      </c>
      <c r="AS22" s="85" t="n">
        <v>40.337</v>
      </c>
      <c r="AT22" s="85" t="n">
        <v>41.385</v>
      </c>
      <c r="AU22" s="85" t="n">
        <v>42.079</v>
      </c>
      <c r="AV22" s="85" t="n">
        <v>42.772</v>
      </c>
      <c r="AW22" s="85" t="n">
        <v>43.426</v>
      </c>
      <c r="AX22" s="85" t="n">
        <v>43.975</v>
      </c>
      <c r="AY22" s="85" t="n">
        <v>44.397</v>
      </c>
      <c r="AZ22" s="85" t="n">
        <v>45.096</v>
      </c>
      <c r="BA22" s="85" t="n">
        <v>45.592</v>
      </c>
      <c r="BB22" s="85" t="n">
        <v>45.967</v>
      </c>
      <c r="BC22" s="85" t="n">
        <v>46.387</v>
      </c>
      <c r="BD22" s="85" t="n">
        <v>46.997</v>
      </c>
      <c r="BE22" s="85" t="n">
        <v>47.309</v>
      </c>
      <c r="BF22" s="85" t="n">
        <v>47.823</v>
      </c>
      <c r="BG22" s="85" t="n">
        <v>48.288</v>
      </c>
      <c r="BH22" s="85" t="n">
        <v>48.661</v>
      </c>
      <c r="BI22" s="85" t="n">
        <v>48.962</v>
      </c>
      <c r="BJ22" s="85" t="n">
        <v>49.538</v>
      </c>
      <c r="BK22" s="85" t="n">
        <v>49.94</v>
      </c>
      <c r="BL22" s="85" t="n">
        <v>50.332</v>
      </c>
      <c r="BM22" s="85" t="n">
        <v>50.683</v>
      </c>
      <c r="BN22" s="85" t="n">
        <v>51.044</v>
      </c>
      <c r="BO22" s="85" t="n">
        <v>50.991</v>
      </c>
      <c r="BP22" s="85" t="n">
        <v>51.26</v>
      </c>
      <c r="BQ22" s="85" t="n">
        <v>51.57</v>
      </c>
      <c r="BR22" s="85" t="n">
        <v>52.057</v>
      </c>
      <c r="BS22" s="85" t="n">
        <v>52.559</v>
      </c>
      <c r="BT22" s="85" t="n">
        <v>53.056</v>
      </c>
      <c r="BU22" s="85" t="n">
        <v>53.514</v>
      </c>
      <c r="BV22" s="85" t="n">
        <v>53.936</v>
      </c>
      <c r="BW22" s="85" t="n">
        <v>54.532</v>
      </c>
      <c r="BX22" s="85" t="n">
        <v>55.204</v>
      </c>
      <c r="BY22" s="85" t="n">
        <v>55.762</v>
      </c>
      <c r="BZ22" s="85" t="n">
        <v>56.404</v>
      </c>
      <c r="CA22" s="85" t="n">
        <v>57.165</v>
      </c>
      <c r="CB22" s="85" t="n">
        <v>57.503</v>
      </c>
      <c r="CC22" s="85" t="n">
        <v>57.957</v>
      </c>
      <c r="CD22" s="85" t="n">
        <v>58.799</v>
      </c>
      <c r="CE22" s="85" t="n">
        <v>59.333</v>
      </c>
      <c r="CF22" s="85" t="n">
        <v>60.087</v>
      </c>
      <c r="CG22" s="85" t="n">
        <v>60.882</v>
      </c>
      <c r="CH22" s="85" t="n">
        <v>61.201</v>
      </c>
      <c r="CI22" s="85" t="n">
        <v>61.534</v>
      </c>
      <c r="CJ22" s="85" t="n">
        <v>61.951</v>
      </c>
      <c r="CK22" s="85" t="n">
        <v>62.4</v>
      </c>
      <c r="CL22" s="85" t="n">
        <v>62.79</v>
      </c>
      <c r="CM22" s="85" t="n">
        <v>63.207</v>
      </c>
      <c r="CN22" s="85" t="n">
        <v>63.61</v>
      </c>
      <c r="CO22" s="85" t="n">
        <v>64.054</v>
      </c>
      <c r="CP22" s="85" t="n">
        <v>64.436</v>
      </c>
      <c r="CQ22" s="85" t="n">
        <v>64.869</v>
      </c>
      <c r="CR22" s="85" t="n">
        <v>65.151</v>
      </c>
      <c r="CS22" s="85" t="n">
        <v>65.527</v>
      </c>
      <c r="CT22" s="85" t="n">
        <v>65.761</v>
      </c>
      <c r="CU22" s="85" t="n">
        <v>66.128</v>
      </c>
      <c r="CV22" s="85" t="n">
        <v>66.603</v>
      </c>
      <c r="CW22" s="85" t="n">
        <v>66.916</v>
      </c>
      <c r="CX22" s="85" t="n">
        <v>67.244</v>
      </c>
      <c r="CY22" s="85" t="n">
        <v>67.635</v>
      </c>
      <c r="CZ22" s="85" t="n">
        <v>67.912</v>
      </c>
      <c r="DA22" s="85" t="n">
        <v>68.21</v>
      </c>
      <c r="DB22" s="85" t="n">
        <v>68.589</v>
      </c>
      <c r="DC22" s="85" t="n">
        <v>69.048</v>
      </c>
      <c r="DD22" s="85" t="n">
        <v>69.342</v>
      </c>
      <c r="DE22" s="85" t="n">
        <v>69.815</v>
      </c>
      <c r="DF22" s="85" t="n">
        <v>70.124</v>
      </c>
      <c r="DG22" s="85" t="n">
        <v>70.3</v>
      </c>
      <c r="DH22" s="85" t="n">
        <v>70.485</v>
      </c>
      <c r="DI22" s="85" t="n">
        <v>70.707</v>
      </c>
      <c r="DJ22" s="85" t="n">
        <v>70.713</v>
      </c>
      <c r="DK22" s="85" t="n">
        <v>70.84</v>
      </c>
      <c r="DL22" s="85" t="n">
        <v>71.058</v>
      </c>
      <c r="DM22" s="85" t="n">
        <v>71.245</v>
      </c>
      <c r="DN22" s="85" t="n">
        <v>71.384</v>
      </c>
      <c r="DO22" s="85" t="n">
        <v>71.789</v>
      </c>
      <c r="DP22" s="85" t="n">
        <v>72.183</v>
      </c>
      <c r="DQ22" s="85" t="n">
        <v>72.622</v>
      </c>
      <c r="DR22" s="85" t="n">
        <v>73.212</v>
      </c>
      <c r="DS22" s="85" t="n">
        <v>73.562</v>
      </c>
      <c r="DT22" s="85" t="n">
        <v>74.037</v>
      </c>
      <c r="DU22" s="85" t="n">
        <v>74.457</v>
      </c>
      <c r="DV22" s="85" t="n">
        <v>75.011</v>
      </c>
      <c r="DW22" s="85" t="n">
        <v>75.363</v>
      </c>
      <c r="DX22" s="85" t="n">
        <v>75.401</v>
      </c>
      <c r="DY22" s="85" t="n">
        <v>75.431</v>
      </c>
      <c r="DZ22" s="85" t="n">
        <v>75.582</v>
      </c>
      <c r="EA22" s="85" t="n">
        <v>76.142</v>
      </c>
      <c r="EB22" s="85" t="n">
        <v>76.535</v>
      </c>
      <c r="EC22" s="85" t="n">
        <v>76.892</v>
      </c>
      <c r="ED22" s="85" t="n">
        <v>77.48</v>
      </c>
      <c r="EE22" s="85" t="n">
        <v>77.557</v>
      </c>
      <c r="EF22" s="85" t="n">
        <v>78.068</v>
      </c>
      <c r="EG22" s="85" t="n">
        <v>78.451</v>
      </c>
      <c r="EH22" s="85" t="n">
        <v>79.056</v>
      </c>
      <c r="EI22" s="85" t="n">
        <v>79.587</v>
      </c>
      <c r="EJ22" s="85" t="n">
        <v>79.979</v>
      </c>
      <c r="EK22" s="85" t="n">
        <v>80.662</v>
      </c>
      <c r="EL22" s="85" t="n">
        <v>81.131</v>
      </c>
      <c r="EM22" s="85" t="n">
        <v>81.644</v>
      </c>
      <c r="EN22" s="85" t="n">
        <v>82.526</v>
      </c>
      <c r="EO22" s="85" t="n">
        <v>83.184</v>
      </c>
      <c r="EP22" s="85" t="n">
        <v>83.617</v>
      </c>
      <c r="EQ22" s="85" t="n">
        <v>84.352</v>
      </c>
      <c r="ER22" s="85" t="n">
        <v>84.959</v>
      </c>
      <c r="ES22" s="85" t="n">
        <v>84.818</v>
      </c>
      <c r="ET22" s="85" t="n">
        <v>85.593</v>
      </c>
      <c r="EU22" s="85" t="n">
        <v>86.319</v>
      </c>
      <c r="EV22" s="85" t="n">
        <v>86.808</v>
      </c>
      <c r="EW22" s="85" t="n">
        <v>87.691</v>
      </c>
      <c r="EX22" s="85" t="n">
        <v>88.407</v>
      </c>
      <c r="EY22" s="85" t="n">
        <v>89.269</v>
      </c>
      <c r="EZ22" s="85" t="n">
        <v>90.222</v>
      </c>
      <c r="FA22" s="85" t="n">
        <v>88.781</v>
      </c>
      <c r="FB22" s="85" t="n">
        <v>88.181</v>
      </c>
      <c r="FC22" s="85" t="n">
        <v>88.531</v>
      </c>
      <c r="FD22" s="85" t="n">
        <v>89.141</v>
      </c>
      <c r="FE22" s="85" t="n">
        <v>89.828</v>
      </c>
      <c r="FF22" s="85" t="n">
        <v>90.175</v>
      </c>
      <c r="FG22" s="85" t="n">
        <v>90.314</v>
      </c>
      <c r="FH22" s="85" t="n">
        <v>90.488</v>
      </c>
      <c r="FI22" s="85" t="n">
        <v>91.068</v>
      </c>
      <c r="FJ22" s="85" t="n">
        <v>91.833</v>
      </c>
      <c r="FK22" s="85" t="n">
        <v>92.737</v>
      </c>
      <c r="FL22" s="85" t="n">
        <v>93.166</v>
      </c>
      <c r="FM22" s="85" t="n">
        <v>93.474</v>
      </c>
      <c r="FN22" s="85" t="n">
        <v>94.093</v>
      </c>
      <c r="FO22" s="85" t="n">
        <v>94.32</v>
      </c>
      <c r="FP22" s="85" t="n">
        <v>94.594</v>
      </c>
      <c r="FQ22" s="85" t="n">
        <v>95.124</v>
      </c>
      <c r="FR22" s="85" t="n">
        <v>95.458</v>
      </c>
      <c r="FS22" s="85" t="n">
        <v>95.506</v>
      </c>
      <c r="FT22" s="85" t="n">
        <v>95.899</v>
      </c>
      <c r="FU22" s="85" t="n">
        <v>96.252</v>
      </c>
      <c r="FV22" s="85" t="n">
        <v>96.694</v>
      </c>
      <c r="FW22" s="85" t="n">
        <v>97.126</v>
      </c>
      <c r="FX22" s="85" t="n">
        <v>97.392</v>
      </c>
      <c r="FY22" s="85" t="n">
        <v>97.263</v>
      </c>
      <c r="FZ22" s="85" t="n">
        <v>96.827</v>
      </c>
      <c r="GA22" s="85" t="n">
        <v>97.311</v>
      </c>
      <c r="GB22" s="85" t="n">
        <v>97.563</v>
      </c>
      <c r="GC22" s="85" t="n">
        <v>97.488</v>
      </c>
      <c r="GD22" s="85" t="n">
        <v>97.535</v>
      </c>
      <c r="GE22" s="85" t="n">
        <v>98.154</v>
      </c>
      <c r="GF22" s="85" t="n">
        <v>98.492</v>
      </c>
      <c r="GG22" s="85" t="n">
        <v>98.943</v>
      </c>
      <c r="GH22" s="85" t="n">
        <v>99.52</v>
      </c>
      <c r="GI22" s="85" t="n">
        <v>99.72</v>
      </c>
      <c r="GJ22" s="85" t="n">
        <v>100.073</v>
      </c>
      <c r="GK22" s="85" t="n">
        <v>100.672</v>
      </c>
      <c r="GL22" s="85" t="n">
        <v>101.377</v>
      </c>
      <c r="GM22" s="85" t="n">
        <v>101.91</v>
      </c>
      <c r="GN22" s="85" t="n">
        <v>102.252</v>
      </c>
      <c r="GO22" s="85" t="n">
        <v>102.64</v>
      </c>
      <c r="GP22" s="85" t="n">
        <v>102.848</v>
      </c>
      <c r="GQ22" s="85" t="n">
        <v>103.423</v>
      </c>
      <c r="GR22" s="85" t="n">
        <v>103.67</v>
      </c>
      <c r="GS22" s="85" t="n">
        <v>104.076</v>
      </c>
      <c r="GT22" s="85" t="n">
        <v>104.395</v>
      </c>
      <c r="GU22" s="85" t="n">
        <v>103.975</v>
      </c>
      <c r="GV22" s="85" t="n">
        <v>104.814</v>
      </c>
      <c r="GW22" s="85" t="n">
        <v>105.316</v>
      </c>
      <c r="GX22" s="85" t="n">
        <v>106.496</v>
      </c>
      <c r="GY22" s="85" t="n">
        <v>108.152</v>
      </c>
      <c r="GZ22" s="85" t="n">
        <v>109.646</v>
      </c>
      <c r="HA22" s="85" t="n">
        <v>111.461</v>
      </c>
      <c r="HB22" s="85" t="n">
        <v>113.567</v>
      </c>
      <c r="HC22" t="n">
        <v>115.663</v>
      </c>
      <c r="HD22" t="n">
        <v>117.01</v>
      </c>
      <c r="HE22" t="n">
        <v>118.169</v>
      </c>
      <c r="HF22" t="n">
        <v>119.316</v>
      </c>
      <c r="HG22" t="n">
        <v>120.177</v>
      </c>
      <c r="HH22" t="n">
        <v>120.978</v>
      </c>
      <c r="HI22" t="n">
        <v>121.473</v>
      </c>
      <c r="HJ22" t="n">
        <v>122.501</v>
      </c>
      <c r="HK22" t="n">
        <v>123.269</v>
      </c>
      <c r="HL22" t="n">
        <v>123.731</v>
      </c>
    </row>
    <row r="23">
      <c r="A23" s="85" t="s">
        <v>2531</v>
      </c>
      <c r="B23" s="85" t="n">
        <v>133.6</v>
      </c>
      <c r="C23" s="85" t="n">
        <v>131.8</v>
      </c>
      <c r="D23" s="85" t="n">
        <v>132.4</v>
      </c>
      <c r="E23" s="85" t="n">
        <v>133.5</v>
      </c>
      <c r="F23" s="85" t="n">
        <v>133.3</v>
      </c>
      <c r="G23" s="85" t="n">
        <v>134.3</v>
      </c>
      <c r="H23" s="85" t="n">
        <v>135.6</v>
      </c>
      <c r="I23" s="85" t="n">
        <v>134.7</v>
      </c>
      <c r="J23" s="85" t="n">
        <v>141.4</v>
      </c>
      <c r="K23" s="85" t="n">
        <v>144.2</v>
      </c>
      <c r="L23" s="85" t="n">
        <v>138.8</v>
      </c>
      <c r="M23" s="85" t="n">
        <v>142.2</v>
      </c>
      <c r="N23" s="85" t="n">
        <v>146.4</v>
      </c>
      <c r="O23" s="85" t="n">
        <v>146.5</v>
      </c>
      <c r="P23" s="85" t="n">
        <v>144.2</v>
      </c>
      <c r="Q23" s="85" t="n">
        <v>147.6</v>
      </c>
      <c r="R23" s="85" t="n">
        <v>152.7</v>
      </c>
      <c r="S23" s="85" t="n">
        <v>154.9</v>
      </c>
      <c r="T23" s="85" t="n">
        <v>160.4</v>
      </c>
      <c r="U23" s="85" t="n">
        <v>167.4</v>
      </c>
      <c r="V23" s="85" t="n">
        <v>168.6</v>
      </c>
      <c r="W23" s="85" t="n">
        <v>169.4</v>
      </c>
      <c r="X23" s="85" t="n">
        <v>176.1</v>
      </c>
      <c r="Y23" s="85" t="n">
        <v>180.8</v>
      </c>
      <c r="Z23" s="85" t="n">
        <v>181.6</v>
      </c>
      <c r="AA23" s="85" t="n">
        <v>182.5</v>
      </c>
      <c r="AB23" s="85" t="n">
        <v>184.9</v>
      </c>
      <c r="AC23" s="85" t="n">
        <v>190.2</v>
      </c>
      <c r="AD23" s="85" t="n">
        <v>194.2</v>
      </c>
      <c r="AE23" s="85" t="n">
        <v>198.9</v>
      </c>
      <c r="AF23" s="85" t="n">
        <v>201.9</v>
      </c>
      <c r="AG23" s="85" t="n">
        <v>206.3</v>
      </c>
      <c r="AH23" s="85" t="n">
        <v>208.8</v>
      </c>
      <c r="AI23" s="85" t="n">
        <v>217</v>
      </c>
      <c r="AJ23" s="85" t="n">
        <v>222.1</v>
      </c>
      <c r="AK23" s="85" t="n">
        <v>227.8</v>
      </c>
      <c r="AL23" s="85" t="n">
        <v>231.7</v>
      </c>
      <c r="AM23" s="85" t="n">
        <v>237.6</v>
      </c>
      <c r="AN23" s="85" t="n">
        <v>243.7</v>
      </c>
      <c r="AO23" s="85" t="n">
        <v>249.3</v>
      </c>
      <c r="AP23" s="85" t="n">
        <v>261.1</v>
      </c>
      <c r="AQ23" s="85" t="n">
        <v>276.5</v>
      </c>
      <c r="AR23" s="85" t="n">
        <v>276.1</v>
      </c>
      <c r="AS23" s="85" t="n">
        <v>285.8</v>
      </c>
      <c r="AT23" s="85" t="n">
        <v>297.2</v>
      </c>
      <c r="AU23" s="85" t="n">
        <v>311.9</v>
      </c>
      <c r="AV23" s="85" t="n">
        <v>317.4</v>
      </c>
      <c r="AW23" s="85" t="n">
        <v>329.3</v>
      </c>
      <c r="AX23" s="85" t="n">
        <v>334.9</v>
      </c>
      <c r="AY23" s="85" t="n">
        <v>342.9</v>
      </c>
      <c r="AZ23" s="85" t="n">
        <v>351.5</v>
      </c>
      <c r="BA23" s="85" t="n">
        <v>364.1</v>
      </c>
      <c r="BB23" s="85" t="n">
        <v>370.5</v>
      </c>
      <c r="BC23" s="85" t="n">
        <v>380.3</v>
      </c>
      <c r="BD23" s="85" t="n">
        <v>394.4</v>
      </c>
      <c r="BE23" s="85" t="n">
        <v>384.2</v>
      </c>
      <c r="BF23" s="85" t="n">
        <v>392.4</v>
      </c>
      <c r="BG23" s="85" t="n">
        <v>408.3</v>
      </c>
      <c r="BH23" s="85" t="n">
        <v>414</v>
      </c>
      <c r="BI23" s="85" t="n">
        <v>432.5</v>
      </c>
      <c r="BJ23" s="85" t="n">
        <v>434.8</v>
      </c>
      <c r="BK23" s="85" t="n">
        <v>447.3</v>
      </c>
      <c r="BL23" s="85" t="n">
        <v>463.1</v>
      </c>
      <c r="BM23" s="85" t="n">
        <v>466.4</v>
      </c>
      <c r="BN23" s="85" t="n">
        <v>464</v>
      </c>
      <c r="BO23" s="85" t="n">
        <v>477.8</v>
      </c>
      <c r="BP23" s="85" t="n">
        <v>495.1</v>
      </c>
      <c r="BQ23" s="85" t="n">
        <v>489.8</v>
      </c>
      <c r="BR23" s="85" t="n">
        <v>492.1</v>
      </c>
      <c r="BS23" s="85" t="n">
        <v>501.2</v>
      </c>
      <c r="BT23" s="85" t="n">
        <v>504.1</v>
      </c>
      <c r="BU23" s="85" t="n">
        <v>513.7</v>
      </c>
      <c r="BV23" s="85" t="n">
        <v>505.8</v>
      </c>
      <c r="BW23" s="85" t="n">
        <v>506.9</v>
      </c>
      <c r="BX23" s="85" t="n">
        <v>507.4</v>
      </c>
      <c r="BY23" s="85" t="n">
        <v>525.6</v>
      </c>
      <c r="BZ23" s="85" t="n">
        <v>519.9</v>
      </c>
      <c r="CA23" s="85" t="n">
        <v>534.3</v>
      </c>
      <c r="CB23" s="85" t="n">
        <v>541.4</v>
      </c>
      <c r="CC23" s="85" t="n">
        <v>540.8</v>
      </c>
      <c r="CD23" s="85" t="n">
        <v>553.7</v>
      </c>
      <c r="CE23" s="85" t="n">
        <v>563.9</v>
      </c>
      <c r="CF23" s="85" t="n">
        <v>562.2</v>
      </c>
      <c r="CG23" s="85" t="n">
        <v>569.7</v>
      </c>
      <c r="CH23" s="85" t="n">
        <v>581.4</v>
      </c>
      <c r="CI23" s="85" t="n">
        <v>586.6</v>
      </c>
      <c r="CJ23" s="85" t="n">
        <v>586.3</v>
      </c>
      <c r="CK23" s="85" t="n">
        <v>577.4</v>
      </c>
      <c r="CL23" s="85" t="n">
        <v>580.3</v>
      </c>
      <c r="CM23" s="85" t="n">
        <v>580.9</v>
      </c>
      <c r="CN23" s="85" t="n">
        <v>594.2</v>
      </c>
      <c r="CO23" s="85" t="n">
        <v>598.4</v>
      </c>
      <c r="CP23" s="85" t="n">
        <v>580.3</v>
      </c>
      <c r="CQ23" s="85" t="n">
        <v>576.7</v>
      </c>
      <c r="CR23" s="85" t="n">
        <v>578.7</v>
      </c>
      <c r="CS23" s="85" t="n">
        <v>584.9</v>
      </c>
      <c r="CT23" s="85" t="n">
        <v>567</v>
      </c>
      <c r="CU23" s="85" t="n">
        <v>569.4</v>
      </c>
      <c r="CV23" s="85" t="n">
        <v>586.5</v>
      </c>
      <c r="CW23" s="85" t="n">
        <v>575.8</v>
      </c>
      <c r="CX23" s="85" t="n">
        <v>579.1</v>
      </c>
      <c r="CY23" s="85" t="n">
        <v>581</v>
      </c>
      <c r="CZ23" s="85" t="n">
        <v>579.3</v>
      </c>
      <c r="DA23" s="85" t="n">
        <v>567.3</v>
      </c>
      <c r="DB23" s="85" t="n">
        <v>579.8</v>
      </c>
      <c r="DC23" s="85" t="n">
        <v>582.1</v>
      </c>
      <c r="DD23" s="85" t="n">
        <v>577.8</v>
      </c>
      <c r="DE23" s="85" t="n">
        <v>576.9</v>
      </c>
      <c r="DF23" s="85" t="n">
        <v>570.7</v>
      </c>
      <c r="DG23" s="85" t="n">
        <v>587.2</v>
      </c>
      <c r="DH23" s="85" t="n">
        <v>586</v>
      </c>
      <c r="DI23" s="85" t="n">
        <v>589.2</v>
      </c>
      <c r="DJ23" s="85" t="n">
        <v>572.2</v>
      </c>
      <c r="DK23" s="85" t="n">
        <v>587.1</v>
      </c>
      <c r="DL23" s="85" t="n">
        <v>588.6</v>
      </c>
      <c r="DM23" s="85" t="n">
        <v>594.2</v>
      </c>
      <c r="DN23" s="85" t="n">
        <v>595.1</v>
      </c>
      <c r="DO23" s="85" t="n">
        <v>599.2</v>
      </c>
      <c r="DP23" s="85" t="n">
        <v>614.2</v>
      </c>
      <c r="DQ23" s="85" t="n">
        <v>634.3</v>
      </c>
      <c r="DR23" s="85" t="n">
        <v>619.4</v>
      </c>
      <c r="DS23" s="85" t="n">
        <v>641.2</v>
      </c>
      <c r="DT23" s="85" t="n">
        <v>633.6</v>
      </c>
      <c r="DU23" s="85" t="n">
        <v>638.2</v>
      </c>
      <c r="DV23" s="85" t="n">
        <v>653.3</v>
      </c>
      <c r="DW23" s="85" t="n">
        <v>666.2</v>
      </c>
      <c r="DX23" s="85" t="n">
        <v>674.4</v>
      </c>
      <c r="DY23" s="85" t="n">
        <v>686.9</v>
      </c>
      <c r="DZ23" s="85" t="n">
        <v>714</v>
      </c>
      <c r="EA23" s="85" t="n">
        <v>734.8</v>
      </c>
      <c r="EB23" s="85" t="n">
        <v>748.4</v>
      </c>
      <c r="EC23" s="85" t="n">
        <v>775.2</v>
      </c>
      <c r="ED23" s="85" t="n">
        <v>792.7</v>
      </c>
      <c r="EE23" s="85" t="n">
        <v>826</v>
      </c>
      <c r="EF23" s="85" t="n">
        <v>833.3</v>
      </c>
      <c r="EG23" s="85" t="n">
        <v>855.1</v>
      </c>
      <c r="EH23" s="85" t="n">
        <v>871.8</v>
      </c>
      <c r="EI23" s="85" t="n">
        <v>884.6</v>
      </c>
      <c r="EJ23" s="85" t="n">
        <v>902.5</v>
      </c>
      <c r="EK23" s="85" t="n">
        <v>909.6</v>
      </c>
      <c r="EL23" s="85" t="n">
        <v>931.8</v>
      </c>
      <c r="EM23" s="85" t="n">
        <v>939.3</v>
      </c>
      <c r="EN23" s="85" t="n">
        <v>956.4</v>
      </c>
      <c r="EO23" s="85" t="n">
        <v>963.7</v>
      </c>
      <c r="EP23" s="85" t="n">
        <v>997.1</v>
      </c>
      <c r="EQ23" s="85" t="n">
        <v>997.2</v>
      </c>
      <c r="ER23" s="85" t="n">
        <v>995.4</v>
      </c>
      <c r="ES23" s="85" t="n">
        <v>1015.1</v>
      </c>
      <c r="ET23" s="85" t="n">
        <v>1017.5</v>
      </c>
      <c r="EU23" s="85" t="n">
        <v>1042.5</v>
      </c>
      <c r="EV23" s="85" t="n">
        <v>1058.8</v>
      </c>
      <c r="EW23" s="85" t="n">
        <v>1085.3</v>
      </c>
      <c r="EX23" s="85" t="n">
        <v>1111.2</v>
      </c>
      <c r="EY23" s="85" t="n">
        <v>1146.6</v>
      </c>
      <c r="EZ23" s="85" t="n">
        <v>1170.2</v>
      </c>
      <c r="FA23" s="85" t="n">
        <v>1179.8</v>
      </c>
      <c r="FB23" s="85" t="n">
        <v>1185.2</v>
      </c>
      <c r="FC23" s="85" t="n">
        <v>1213.5</v>
      </c>
      <c r="FD23" s="85" t="n">
        <v>1228.3</v>
      </c>
      <c r="FE23" s="85" t="n">
        <v>1256.2</v>
      </c>
      <c r="FF23" s="85" t="n">
        <v>1278.4</v>
      </c>
      <c r="FG23" s="85" t="n">
        <v>1305</v>
      </c>
      <c r="FH23" s="85" t="n">
        <v>1304.3</v>
      </c>
      <c r="FI23" s="85" t="n">
        <v>1312.9</v>
      </c>
      <c r="FJ23" s="85" t="n">
        <v>1306</v>
      </c>
      <c r="FK23" s="85" t="n">
        <v>1312.7</v>
      </c>
      <c r="FL23" s="85" t="n">
        <v>1288.7</v>
      </c>
      <c r="FM23" s="85" t="n">
        <v>1291.7</v>
      </c>
      <c r="FN23" s="85" t="n">
        <v>1296.1</v>
      </c>
      <c r="FO23" s="85" t="n">
        <v>1288.6</v>
      </c>
      <c r="FP23" s="85" t="n">
        <v>1293.8</v>
      </c>
      <c r="FQ23" s="85" t="n">
        <v>1269.6</v>
      </c>
      <c r="FR23" s="85" t="n">
        <v>1240.1</v>
      </c>
      <c r="FS23" s="85" t="n">
        <v>1232.6</v>
      </c>
      <c r="FT23" s="85" t="n">
        <v>1219.6</v>
      </c>
      <c r="FU23" s="85" t="n">
        <v>1217.3</v>
      </c>
      <c r="FV23" s="85" t="n">
        <v>1212.9</v>
      </c>
      <c r="FW23" s="85" t="n">
        <v>1211</v>
      </c>
      <c r="FX23" s="85" t="n">
        <v>1230.6</v>
      </c>
      <c r="FY23" s="85" t="n">
        <v>1213.7</v>
      </c>
      <c r="FZ23" s="85" t="n">
        <v>1216.2</v>
      </c>
      <c r="GA23" s="85" t="n">
        <v>1222.4</v>
      </c>
      <c r="GB23" s="85" t="n">
        <v>1222.4</v>
      </c>
      <c r="GC23" s="85" t="n">
        <v>1230.1</v>
      </c>
      <c r="GD23" s="85" t="n">
        <v>1229.6</v>
      </c>
      <c r="GE23" s="85" t="n">
        <v>1230</v>
      </c>
      <c r="GF23" s="85" t="n">
        <v>1241.3</v>
      </c>
      <c r="GG23" s="85" t="n">
        <v>1248.5</v>
      </c>
      <c r="GH23" s="85" t="n">
        <v>1249.1</v>
      </c>
      <c r="GI23" s="85" t="n">
        <v>1259.9</v>
      </c>
      <c r="GJ23" s="85" t="n">
        <v>1264.6</v>
      </c>
      <c r="GK23" s="85" t="n">
        <v>1290.7</v>
      </c>
      <c r="GL23" s="85" t="n">
        <v>1316.2</v>
      </c>
      <c r="GM23" s="85" t="n">
        <v>1334.7</v>
      </c>
      <c r="GN23" s="85" t="n">
        <v>1358.9</v>
      </c>
      <c r="GO23" s="85" t="n">
        <v>1375.4</v>
      </c>
      <c r="GP23" s="85" t="n">
        <v>1403.2</v>
      </c>
      <c r="GQ23" s="85" t="n">
        <v>1408</v>
      </c>
      <c r="GR23" s="85" t="n">
        <v>1426.9</v>
      </c>
      <c r="GS23" s="85" t="n">
        <v>1439.9</v>
      </c>
      <c r="GT23" s="85" t="n">
        <v>1459.3</v>
      </c>
      <c r="GU23" s="85" t="n">
        <v>1567.7</v>
      </c>
      <c r="GV23" s="85" t="n">
        <v>1526.5</v>
      </c>
      <c r="GW23" s="85" t="n">
        <v>1538.6</v>
      </c>
      <c r="GX23" s="85" t="n">
        <v>1613.4</v>
      </c>
      <c r="GY23" s="85" t="n">
        <v>1597.4</v>
      </c>
      <c r="GZ23" s="85" t="n">
        <v>1585</v>
      </c>
      <c r="HA23" s="85" t="n">
        <v>1616.9</v>
      </c>
      <c r="HB23" s="85" t="n">
        <v>1606.5</v>
      </c>
      <c r="HC23" t="n">
        <v>1622.1</v>
      </c>
      <c r="HD23" t="n">
        <v>1641.4</v>
      </c>
      <c r="HE23" t="n">
        <v>1694.2</v>
      </c>
      <c r="HF23" t="n">
        <v>1731.6</v>
      </c>
      <c r="HG23" t="n">
        <v>1741.8</v>
      </c>
      <c r="HH23" t="n">
        <v>1780.9</v>
      </c>
      <c r="HI23" t="n">
        <v>1796.2</v>
      </c>
      <c r="HJ23" t="n">
        <v>1810.3</v>
      </c>
      <c r="HK23" t="n">
        <v>1842.2</v>
      </c>
      <c r="HL23" t="n">
        <v>1893.8</v>
      </c>
    </row>
    <row r="24">
      <c r="A24" s="85" t="s">
        <v>2532</v>
      </c>
      <c r="B24" s="85" t="n">
        <v>114.3</v>
      </c>
      <c r="C24" s="85" t="n">
        <v>117.4</v>
      </c>
      <c r="D24" s="85" t="n">
        <v>122.2</v>
      </c>
      <c r="E24" s="85" t="n">
        <v>125.2</v>
      </c>
      <c r="F24" s="85" t="n">
        <v>128.6</v>
      </c>
      <c r="G24" s="85" t="n">
        <v>131.9</v>
      </c>
      <c r="H24" s="85" t="n">
        <v>134.2</v>
      </c>
      <c r="I24" s="85" t="n">
        <v>137.4</v>
      </c>
      <c r="J24" s="85" t="n">
        <v>140.8</v>
      </c>
      <c r="K24" s="85" t="n">
        <v>142.2</v>
      </c>
      <c r="L24" s="85" t="n">
        <v>145.6</v>
      </c>
      <c r="M24" s="85" t="n">
        <v>149.6</v>
      </c>
      <c r="N24" s="85" t="n">
        <v>153.2</v>
      </c>
      <c r="O24" s="85" t="n">
        <v>156.2</v>
      </c>
      <c r="P24" s="85" t="n">
        <v>159.9</v>
      </c>
      <c r="Q24" s="85" t="n">
        <v>165</v>
      </c>
      <c r="R24" s="85" t="n">
        <v>171.9</v>
      </c>
      <c r="S24" s="85" t="n">
        <v>180.1</v>
      </c>
      <c r="T24" s="85" t="n">
        <v>186.3</v>
      </c>
      <c r="U24" s="85" t="n">
        <v>191.9</v>
      </c>
      <c r="V24" s="85" t="n">
        <v>201.5</v>
      </c>
      <c r="W24" s="85" t="n">
        <v>204</v>
      </c>
      <c r="X24" s="85" t="n">
        <v>209.3</v>
      </c>
      <c r="Y24" s="85" t="n">
        <v>214.8</v>
      </c>
      <c r="Z24" s="85" t="n">
        <v>219.7</v>
      </c>
      <c r="AA24" s="85" t="n">
        <v>218.5</v>
      </c>
      <c r="AB24" s="85" t="n">
        <v>218.6</v>
      </c>
      <c r="AC24" s="85" t="n">
        <v>220.6</v>
      </c>
      <c r="AD24" s="85" t="n">
        <v>227</v>
      </c>
      <c r="AE24" s="85" t="n">
        <v>232.4</v>
      </c>
      <c r="AF24" s="85" t="n">
        <v>236.1</v>
      </c>
      <c r="AG24" s="85" t="n">
        <v>240.5</v>
      </c>
      <c r="AH24" s="85" t="n">
        <v>243.8</v>
      </c>
      <c r="AI24" s="85" t="n">
        <v>255.3</v>
      </c>
      <c r="AJ24" s="85" t="n">
        <v>262.2</v>
      </c>
      <c r="AK24" s="85" t="n">
        <v>268.4</v>
      </c>
      <c r="AL24" s="85" t="n">
        <v>270.1</v>
      </c>
      <c r="AM24" s="85" t="n">
        <v>278.9</v>
      </c>
      <c r="AN24" s="85" t="n">
        <v>289.4</v>
      </c>
      <c r="AO24" s="85" t="n">
        <v>298.4</v>
      </c>
      <c r="AP24" s="85" t="n">
        <v>307.7</v>
      </c>
      <c r="AQ24" s="85" t="n">
        <v>312</v>
      </c>
      <c r="AR24" s="85" t="n">
        <v>316.1</v>
      </c>
      <c r="AS24" s="85" t="n">
        <v>323.1</v>
      </c>
      <c r="AT24" s="85" t="n">
        <v>336.1</v>
      </c>
      <c r="AU24" s="85" t="n">
        <v>336.8</v>
      </c>
      <c r="AV24" s="85" t="n">
        <v>340.3</v>
      </c>
      <c r="AW24" s="85" t="n">
        <v>348.4</v>
      </c>
      <c r="AX24" s="85" t="n">
        <v>353.2</v>
      </c>
      <c r="AY24" s="85" t="n">
        <v>360.2</v>
      </c>
      <c r="AZ24" s="85" t="n">
        <v>365.8</v>
      </c>
      <c r="BA24" s="85" t="n">
        <v>373.3</v>
      </c>
      <c r="BB24" s="85" t="n">
        <v>377.4</v>
      </c>
      <c r="BC24" s="85" t="n">
        <v>380.7</v>
      </c>
      <c r="BD24" s="85" t="n">
        <v>387.8</v>
      </c>
      <c r="BE24" s="85" t="n">
        <v>390.9</v>
      </c>
      <c r="BF24" s="85" t="n">
        <v>401.6</v>
      </c>
      <c r="BG24" s="85" t="n">
        <v>410.8</v>
      </c>
      <c r="BH24" s="85" t="n">
        <v>421.7</v>
      </c>
      <c r="BI24" s="85" t="n">
        <v>430.2</v>
      </c>
      <c r="BJ24" s="85" t="n">
        <v>440.8</v>
      </c>
      <c r="BK24" s="85" t="n">
        <v>453.2</v>
      </c>
      <c r="BL24" s="85" t="n">
        <v>464.3</v>
      </c>
      <c r="BM24" s="85" t="n">
        <v>472.1</v>
      </c>
      <c r="BN24" s="85" t="n">
        <v>482.8</v>
      </c>
      <c r="BO24" s="85" t="n">
        <v>489.7</v>
      </c>
      <c r="BP24" s="85" t="n">
        <v>498.5</v>
      </c>
      <c r="BQ24" s="85" t="n">
        <v>506.6</v>
      </c>
      <c r="BR24" s="85" t="n">
        <v>516.5</v>
      </c>
      <c r="BS24" s="85" t="n">
        <v>524</v>
      </c>
      <c r="BT24" s="85" t="n">
        <v>532.1</v>
      </c>
      <c r="BU24" s="85" t="n">
        <v>542.3</v>
      </c>
      <c r="BV24" s="85" t="n">
        <v>551.1</v>
      </c>
      <c r="BW24" s="85" t="n">
        <v>563.5</v>
      </c>
      <c r="BX24" s="85" t="n">
        <v>570.8</v>
      </c>
      <c r="BY24" s="85" t="n">
        <v>584.3</v>
      </c>
      <c r="BZ24" s="85" t="n">
        <v>596.7</v>
      </c>
      <c r="CA24" s="85" t="n">
        <v>611.5</v>
      </c>
      <c r="CB24" s="85" t="n">
        <v>623.2</v>
      </c>
      <c r="CC24" s="85" t="n">
        <v>639.7</v>
      </c>
      <c r="CD24" s="85" t="n">
        <v>658.8</v>
      </c>
      <c r="CE24" s="85" t="n">
        <v>666.8</v>
      </c>
      <c r="CF24" s="85" t="n">
        <v>680.3</v>
      </c>
      <c r="CG24" s="85" t="n">
        <v>698.8</v>
      </c>
      <c r="CH24" s="85" t="n">
        <v>702.8</v>
      </c>
      <c r="CI24" s="85" t="n">
        <v>709.9</v>
      </c>
      <c r="CJ24" s="85" t="n">
        <v>719.9</v>
      </c>
      <c r="CK24" s="85" t="n">
        <v>731.4</v>
      </c>
      <c r="CL24" s="85" t="n">
        <v>746.1</v>
      </c>
      <c r="CM24" s="85" t="n">
        <v>753.9</v>
      </c>
      <c r="CN24" s="85" t="n">
        <v>759.8</v>
      </c>
      <c r="CO24" s="85" t="n">
        <v>764.4</v>
      </c>
      <c r="CP24" s="85" t="n">
        <v>771.5</v>
      </c>
      <c r="CQ24" s="85" t="n">
        <v>782.3</v>
      </c>
      <c r="CR24" s="85" t="n">
        <v>788.7</v>
      </c>
      <c r="CS24" s="85" t="n">
        <v>796.5</v>
      </c>
      <c r="CT24" s="85" t="n">
        <v>806.3</v>
      </c>
      <c r="CU24" s="85" t="n">
        <v>820</v>
      </c>
      <c r="CV24" s="85" t="n">
        <v>836.9</v>
      </c>
      <c r="CW24" s="85" t="n">
        <v>847.1</v>
      </c>
      <c r="CX24" s="85" t="n">
        <v>858.5</v>
      </c>
      <c r="CY24" s="85" t="n">
        <v>871.9</v>
      </c>
      <c r="CZ24" s="85" t="n">
        <v>876.3</v>
      </c>
      <c r="DA24" s="85" t="n">
        <v>884.3</v>
      </c>
      <c r="DB24" s="85" t="n">
        <v>891.5</v>
      </c>
      <c r="DC24" s="85" t="n">
        <v>905.5</v>
      </c>
      <c r="DD24" s="85" t="n">
        <v>919</v>
      </c>
      <c r="DE24" s="85" t="n">
        <v>938.8</v>
      </c>
      <c r="DF24" s="85" t="n">
        <v>945.3</v>
      </c>
      <c r="DG24" s="85" t="n">
        <v>955.4</v>
      </c>
      <c r="DH24" s="85" t="n">
        <v>969.2</v>
      </c>
      <c r="DI24" s="85" t="n">
        <v>985.6</v>
      </c>
      <c r="DJ24" s="85" t="n">
        <v>995.9</v>
      </c>
      <c r="DK24" s="85" t="n">
        <v>1016.6</v>
      </c>
      <c r="DL24" s="85" t="n">
        <v>1038.6</v>
      </c>
      <c r="DM24" s="85" t="n">
        <v>1053.2</v>
      </c>
      <c r="DN24" s="85" t="n">
        <v>1074</v>
      </c>
      <c r="DO24" s="85" t="n">
        <v>1095.5</v>
      </c>
      <c r="DP24" s="85" t="n">
        <v>1119.8</v>
      </c>
      <c r="DQ24" s="85" t="n">
        <v>1147.4</v>
      </c>
      <c r="DR24" s="85" t="n">
        <v>1170.5</v>
      </c>
      <c r="DS24" s="85" t="n">
        <v>1181.3</v>
      </c>
      <c r="DT24" s="85" t="n">
        <v>1198.5</v>
      </c>
      <c r="DU24" s="85" t="n">
        <v>1223.1</v>
      </c>
      <c r="DV24" s="85" t="n">
        <v>1253</v>
      </c>
      <c r="DW24" s="85" t="n">
        <v>1281.5</v>
      </c>
      <c r="DX24" s="85" t="n">
        <v>1279</v>
      </c>
      <c r="DY24" s="85" t="n">
        <v>1305.9</v>
      </c>
      <c r="DZ24" s="85" t="n">
        <v>1326</v>
      </c>
      <c r="EA24" s="85" t="n">
        <v>1339.7</v>
      </c>
      <c r="EB24" s="85" t="n">
        <v>1352.9</v>
      </c>
      <c r="EC24" s="85" t="n">
        <v>1367</v>
      </c>
      <c r="ED24" s="85" t="n">
        <v>1379.3</v>
      </c>
      <c r="EE24" s="85" t="n">
        <v>1372.8</v>
      </c>
      <c r="EF24" s="85" t="n">
        <v>1387.2</v>
      </c>
      <c r="EG24" s="85" t="n">
        <v>1396</v>
      </c>
      <c r="EH24" s="85" t="n">
        <v>1414.8</v>
      </c>
      <c r="EI24" s="85" t="n">
        <v>1436.1</v>
      </c>
      <c r="EJ24" s="85" t="n">
        <v>1453.9</v>
      </c>
      <c r="EK24" s="85" t="n">
        <v>1479.2</v>
      </c>
      <c r="EL24" s="85" t="n">
        <v>1494.3</v>
      </c>
      <c r="EM24" s="85" t="n">
        <v>1513</v>
      </c>
      <c r="EN24" s="85" t="n">
        <v>1538</v>
      </c>
      <c r="EO24" s="85" t="n">
        <v>1564.8</v>
      </c>
      <c r="EP24" s="85" t="n">
        <v>1583</v>
      </c>
      <c r="EQ24" s="85" t="n">
        <v>1613.4</v>
      </c>
      <c r="ER24" s="85" t="n">
        <v>1634.8</v>
      </c>
      <c r="ES24" s="85" t="n">
        <v>1659.4</v>
      </c>
      <c r="ET24" s="85" t="n">
        <v>1700.9</v>
      </c>
      <c r="EU24" s="85" t="n">
        <v>1727.5</v>
      </c>
      <c r="EV24" s="85" t="n">
        <v>1749.9</v>
      </c>
      <c r="EW24" s="85" t="n">
        <v>1779.8</v>
      </c>
      <c r="EX24" s="85" t="n">
        <v>1798.5</v>
      </c>
      <c r="EY24" s="85" t="n">
        <v>1825</v>
      </c>
      <c r="EZ24" s="85" t="n">
        <v>1858.8</v>
      </c>
      <c r="FA24" s="85" t="n">
        <v>1842</v>
      </c>
      <c r="FB24" s="85" t="n">
        <v>1836.8</v>
      </c>
      <c r="FC24" s="85" t="n">
        <v>1857</v>
      </c>
      <c r="FD24" s="85" t="n">
        <v>1863.8</v>
      </c>
      <c r="FE24" s="85" t="n">
        <v>1864.6</v>
      </c>
      <c r="FF24" s="85" t="n">
        <v>1855.5</v>
      </c>
      <c r="FG24" s="85" t="n">
        <v>1860.7</v>
      </c>
      <c r="FH24" s="85" t="n">
        <v>1854</v>
      </c>
      <c r="FI24" s="85" t="n">
        <v>1851.4</v>
      </c>
      <c r="FJ24" s="85" t="n">
        <v>1849.8</v>
      </c>
      <c r="FK24" s="85" t="n">
        <v>1855.5</v>
      </c>
      <c r="FL24" s="85" t="n">
        <v>1848.3</v>
      </c>
      <c r="FM24" s="85" t="n">
        <v>1839.1</v>
      </c>
      <c r="FN24" s="85" t="n">
        <v>1847.9</v>
      </c>
      <c r="FO24" s="85" t="n">
        <v>1841.8</v>
      </c>
      <c r="FP24" s="85" t="n">
        <v>1845.3</v>
      </c>
      <c r="FQ24" s="85" t="n">
        <v>1862.7</v>
      </c>
      <c r="FR24" s="85" t="n">
        <v>1883.4</v>
      </c>
      <c r="FS24" s="85" t="n">
        <v>1898.6</v>
      </c>
      <c r="FT24" s="85" t="n">
        <v>1915.6</v>
      </c>
      <c r="FU24" s="85" t="n">
        <v>1923.3</v>
      </c>
      <c r="FV24" s="85" t="n">
        <v>1926.1</v>
      </c>
      <c r="FW24" s="85" t="n">
        <v>1943.4</v>
      </c>
      <c r="FX24" s="85" t="n">
        <v>1961.1</v>
      </c>
      <c r="FY24" s="85" t="n">
        <v>1975.5</v>
      </c>
      <c r="FZ24" s="85" t="n">
        <v>1971.7</v>
      </c>
      <c r="GA24" s="85" t="n">
        <v>2011.7</v>
      </c>
      <c r="GB24" s="85" t="n">
        <v>2031.2</v>
      </c>
      <c r="GC24" s="85" t="n">
        <v>2028.1</v>
      </c>
      <c r="GD24" s="85" t="n">
        <v>2040.5</v>
      </c>
      <c r="GE24" s="85" t="n">
        <v>2059.6</v>
      </c>
      <c r="GF24" s="85" t="n">
        <v>2073.9</v>
      </c>
      <c r="GG24" s="85" t="n">
        <v>2088.8</v>
      </c>
      <c r="GH24" s="85" t="n">
        <v>2104</v>
      </c>
      <c r="GI24" s="85" t="n">
        <v>2110.6</v>
      </c>
      <c r="GJ24" s="85" t="n">
        <v>2134.3</v>
      </c>
      <c r="GK24" s="85" t="n">
        <v>2175.4</v>
      </c>
      <c r="GL24" s="85" t="n">
        <v>2197.7</v>
      </c>
      <c r="GM24" s="85" t="n">
        <v>2236</v>
      </c>
      <c r="GN24" s="85" t="n">
        <v>2267.2</v>
      </c>
      <c r="GO24" s="85" t="n">
        <v>2275.5</v>
      </c>
      <c r="GP24" s="85" t="n">
        <v>2299.8</v>
      </c>
      <c r="GQ24" s="85" t="n">
        <v>2353.2</v>
      </c>
      <c r="GR24" s="85" t="n">
        <v>2388</v>
      </c>
      <c r="GS24" s="85" t="n">
        <v>2425.1</v>
      </c>
      <c r="GT24" s="85" t="n">
        <v>2483.7</v>
      </c>
      <c r="GU24" s="85" t="n">
        <v>2458.2</v>
      </c>
      <c r="GV24" s="85" t="n">
        <v>2475.1</v>
      </c>
      <c r="GW24" s="85" t="n">
        <v>2489.4</v>
      </c>
      <c r="GX24" s="85" t="n">
        <v>2534.2</v>
      </c>
      <c r="GY24" s="85" t="n">
        <v>2572.6</v>
      </c>
      <c r="GZ24" s="85" t="n">
        <v>2629</v>
      </c>
      <c r="HA24" s="85" t="n">
        <v>2665.4</v>
      </c>
      <c r="HB24" s="85" t="n">
        <v>2726.1</v>
      </c>
      <c r="HC24" t="n">
        <v>2815.5</v>
      </c>
      <c r="HD24" t="n">
        <v>2838.7</v>
      </c>
      <c r="HE24" t="n">
        <v>2870.6</v>
      </c>
      <c r="HF24" t="n">
        <v>2893</v>
      </c>
      <c r="HG24" t="n">
        <v>2904.1</v>
      </c>
      <c r="HH24" t="n">
        <v>2975.5</v>
      </c>
      <c r="HI24" t="n">
        <v>3019</v>
      </c>
      <c r="HJ24" t="n">
        <v>3070.7</v>
      </c>
      <c r="HK24" t="n">
        <v>3100.9</v>
      </c>
      <c r="HL24" t="n">
        <v>3141.3</v>
      </c>
    </row>
    <row r="25">
      <c r="A25" s="85" t="s">
        <v>2533</v>
      </c>
      <c r="B25" s="85" t="n">
        <v>753.5</v>
      </c>
      <c r="C25" s="85" t="n">
        <v>733.7</v>
      </c>
      <c r="D25" s="85" t="n">
        <v>724.6</v>
      </c>
      <c r="E25" s="85" t="n">
        <v>721.9</v>
      </c>
      <c r="F25" s="85" t="n">
        <v>698.7</v>
      </c>
      <c r="G25" s="85" t="n">
        <v>690.5</v>
      </c>
      <c r="H25" s="85" t="n">
        <v>687.5</v>
      </c>
      <c r="I25" s="85" t="n">
        <v>669.4</v>
      </c>
      <c r="J25" s="85" t="n">
        <v>674.9</v>
      </c>
      <c r="K25" s="85" t="n">
        <v>681.4</v>
      </c>
      <c r="L25" s="85" t="n">
        <v>650.2</v>
      </c>
      <c r="M25" s="85" t="n">
        <v>651.9</v>
      </c>
      <c r="N25" s="85" t="n">
        <v>660.3</v>
      </c>
      <c r="O25" s="85" t="n">
        <v>649.7</v>
      </c>
      <c r="P25" s="85" t="n">
        <v>626.7</v>
      </c>
      <c r="Q25" s="85" t="n">
        <v>628.1</v>
      </c>
      <c r="R25" s="85" t="n">
        <v>643.2</v>
      </c>
      <c r="S25" s="85" t="n">
        <v>641</v>
      </c>
      <c r="T25" s="85" t="n">
        <v>645.1</v>
      </c>
      <c r="U25" s="85" t="n">
        <v>651.5</v>
      </c>
      <c r="V25" s="85" t="n">
        <v>644.7</v>
      </c>
      <c r="W25" s="85" t="n">
        <v>638.3</v>
      </c>
      <c r="X25" s="85" t="n">
        <v>654.7</v>
      </c>
      <c r="Y25" s="85" t="n">
        <v>656.9</v>
      </c>
      <c r="Z25" s="85" t="n">
        <v>650.4</v>
      </c>
      <c r="AA25" s="85" t="n">
        <v>648.2</v>
      </c>
      <c r="AB25" s="85" t="n">
        <v>649.1</v>
      </c>
      <c r="AC25" s="85" t="n">
        <v>650.5</v>
      </c>
      <c r="AD25" s="85" t="n">
        <v>655</v>
      </c>
      <c r="AE25" s="85" t="n">
        <v>663.3</v>
      </c>
      <c r="AF25" s="85" t="n">
        <v>669.9</v>
      </c>
      <c r="AG25" s="85" t="n">
        <v>665.3</v>
      </c>
      <c r="AH25" s="85" t="n">
        <v>665.8</v>
      </c>
      <c r="AI25" s="85" t="n">
        <v>678.7</v>
      </c>
      <c r="AJ25" s="85" t="n">
        <v>683.1</v>
      </c>
      <c r="AK25" s="85" t="n">
        <v>688.9</v>
      </c>
      <c r="AL25" s="85" t="n">
        <v>687.8</v>
      </c>
      <c r="AM25" s="85" t="n">
        <v>694.8</v>
      </c>
      <c r="AN25" s="85" t="n">
        <v>696.4</v>
      </c>
      <c r="AO25" s="85" t="n">
        <v>697.2</v>
      </c>
      <c r="AP25" s="85" t="n">
        <v>715.8</v>
      </c>
      <c r="AQ25" s="85" t="n">
        <v>729.9</v>
      </c>
      <c r="AR25" s="85" t="n">
        <v>721.5</v>
      </c>
      <c r="AS25" s="85" t="n">
        <v>725.2</v>
      </c>
      <c r="AT25" s="85" t="n">
        <v>739.4</v>
      </c>
      <c r="AU25" s="85" t="n">
        <v>758.4</v>
      </c>
      <c r="AV25" s="85" t="n">
        <v>755.3</v>
      </c>
      <c r="AW25" s="85" t="n">
        <v>768.8</v>
      </c>
      <c r="AX25" s="85" t="n">
        <v>769.3</v>
      </c>
      <c r="AY25" s="85" t="n">
        <v>772.5</v>
      </c>
      <c r="AZ25" s="85" t="n">
        <v>785.2</v>
      </c>
      <c r="BA25" s="85" t="n">
        <v>803.7</v>
      </c>
      <c r="BB25" s="85" t="n">
        <v>816.4</v>
      </c>
      <c r="BC25" s="85" t="n">
        <v>831.6</v>
      </c>
      <c r="BD25" s="85" t="n">
        <v>853.1</v>
      </c>
      <c r="BE25" s="85" t="n">
        <v>825.5</v>
      </c>
      <c r="BF25" s="85" t="n">
        <v>832.5</v>
      </c>
      <c r="BG25" s="85" t="n">
        <v>857.7</v>
      </c>
      <c r="BH25" s="85" t="n">
        <v>857</v>
      </c>
      <c r="BI25" s="85" t="n">
        <v>884.4</v>
      </c>
      <c r="BJ25" s="85" t="n">
        <v>892.5</v>
      </c>
      <c r="BK25" s="85" t="n">
        <v>916</v>
      </c>
      <c r="BL25" s="85" t="n">
        <v>943.3</v>
      </c>
      <c r="BM25" s="85" t="n">
        <v>943.8</v>
      </c>
      <c r="BN25" s="85" t="n">
        <v>941.2</v>
      </c>
      <c r="BO25" s="85" t="n">
        <v>971.7</v>
      </c>
      <c r="BP25" s="85" t="n">
        <v>1005.3</v>
      </c>
      <c r="BQ25" s="85" t="n">
        <v>993.6</v>
      </c>
      <c r="BR25" s="85" t="n">
        <v>1000</v>
      </c>
      <c r="BS25" s="85" t="n">
        <v>1013.6</v>
      </c>
      <c r="BT25" s="85" t="n">
        <v>1012.2</v>
      </c>
      <c r="BU25" s="85" t="n">
        <v>1029.3</v>
      </c>
      <c r="BV25" s="85" t="n">
        <v>999.8</v>
      </c>
      <c r="BW25" s="85" t="n">
        <v>992.3</v>
      </c>
      <c r="BX25" s="85" t="n">
        <v>987.6</v>
      </c>
      <c r="BY25" s="85" t="n">
        <v>1014.9</v>
      </c>
      <c r="BZ25" s="85" t="n">
        <v>996.4</v>
      </c>
      <c r="CA25" s="85" t="n">
        <v>1016.6</v>
      </c>
      <c r="CB25" s="85" t="n">
        <v>1025</v>
      </c>
      <c r="CC25" s="85" t="n">
        <v>1020.2</v>
      </c>
      <c r="CD25" s="85" t="n">
        <v>1037.2</v>
      </c>
      <c r="CE25" s="85" t="n">
        <v>1038.6</v>
      </c>
      <c r="CF25" s="85" t="n">
        <v>1034</v>
      </c>
      <c r="CG25" s="85" t="n">
        <v>1035.3</v>
      </c>
      <c r="CH25" s="85" t="n">
        <v>1047.1</v>
      </c>
      <c r="CI25" s="85" t="n">
        <v>1051.4</v>
      </c>
      <c r="CJ25" s="85" t="n">
        <v>1037.5</v>
      </c>
      <c r="CK25" s="85" t="n">
        <v>1011.5</v>
      </c>
      <c r="CL25" s="85" t="n">
        <v>1015.3</v>
      </c>
      <c r="CM25" s="85" t="n">
        <v>1012.6</v>
      </c>
      <c r="CN25" s="85" t="n">
        <v>1026.9</v>
      </c>
      <c r="CO25" s="85" t="n">
        <v>1027.6</v>
      </c>
      <c r="CP25" s="85" t="n">
        <v>994</v>
      </c>
      <c r="CQ25" s="85" t="n">
        <v>983.6</v>
      </c>
      <c r="CR25" s="85" t="n">
        <v>979.9</v>
      </c>
      <c r="CS25" s="85" t="n">
        <v>981.5</v>
      </c>
      <c r="CT25" s="85" t="n">
        <v>947.3</v>
      </c>
      <c r="CU25" s="85" t="n">
        <v>943.2</v>
      </c>
      <c r="CV25" s="85" t="n">
        <v>966.1</v>
      </c>
      <c r="CW25" s="85" t="n">
        <v>940.6</v>
      </c>
      <c r="CX25" s="85" t="n">
        <v>938</v>
      </c>
      <c r="CY25" s="85" t="n">
        <v>934.9</v>
      </c>
      <c r="CZ25" s="85" t="n">
        <v>927.4</v>
      </c>
      <c r="DA25" s="85" t="n">
        <v>895.8</v>
      </c>
      <c r="DB25" s="85" t="n">
        <v>913.5</v>
      </c>
      <c r="DC25" s="85" t="n">
        <v>922.1</v>
      </c>
      <c r="DD25" s="85" t="n">
        <v>909.9</v>
      </c>
      <c r="DE25" s="85" t="n">
        <v>905.5</v>
      </c>
      <c r="DF25" s="85" t="n">
        <v>892.7</v>
      </c>
      <c r="DG25" s="85" t="n">
        <v>912.5</v>
      </c>
      <c r="DH25" s="85" t="n">
        <v>908.6</v>
      </c>
      <c r="DI25" s="85" t="n">
        <v>907.2</v>
      </c>
      <c r="DJ25" s="85" t="n">
        <v>884.6</v>
      </c>
      <c r="DK25" s="85" t="n">
        <v>901.9</v>
      </c>
      <c r="DL25" s="85" t="n">
        <v>898.4</v>
      </c>
      <c r="DM25" s="85" t="n">
        <v>904</v>
      </c>
      <c r="DN25" s="85" t="n">
        <v>902.6</v>
      </c>
      <c r="DO25" s="85" t="n">
        <v>901.3</v>
      </c>
      <c r="DP25" s="85" t="n">
        <v>915.4</v>
      </c>
      <c r="DQ25" s="85" t="n">
        <v>934</v>
      </c>
      <c r="DR25" s="85" t="n">
        <v>903</v>
      </c>
      <c r="DS25" s="85" t="n">
        <v>931.2</v>
      </c>
      <c r="DT25" s="85" t="n">
        <v>913.6</v>
      </c>
      <c r="DU25" s="85" t="n">
        <v>916.1</v>
      </c>
      <c r="DV25" s="85" t="n">
        <v>936.2</v>
      </c>
      <c r="DW25" s="85" t="n">
        <v>949.8</v>
      </c>
      <c r="DX25" s="85" t="n">
        <v>955.5</v>
      </c>
      <c r="DY25" s="85" t="n">
        <v>966.9</v>
      </c>
      <c r="DZ25" s="85" t="n">
        <v>998.7</v>
      </c>
      <c r="EA25" s="85" t="n">
        <v>1018.1</v>
      </c>
      <c r="EB25" s="85" t="n">
        <v>1028.1</v>
      </c>
      <c r="EC25" s="85" t="n">
        <v>1045.6</v>
      </c>
      <c r="ED25" s="85" t="n">
        <v>1057.7</v>
      </c>
      <c r="EE25" s="85" t="n">
        <v>1094.2</v>
      </c>
      <c r="EF25" s="85" t="n">
        <v>1094</v>
      </c>
      <c r="EG25" s="85" t="n">
        <v>1114.3</v>
      </c>
      <c r="EH25" s="85" t="n">
        <v>1126.4</v>
      </c>
      <c r="EI25" s="85" t="n">
        <v>1133</v>
      </c>
      <c r="EJ25" s="85" t="n">
        <v>1145.5</v>
      </c>
      <c r="EK25" s="85" t="n">
        <v>1143.4</v>
      </c>
      <c r="EL25" s="85" t="n">
        <v>1156.1</v>
      </c>
      <c r="EM25" s="85" t="n">
        <v>1154.9</v>
      </c>
      <c r="EN25" s="85" t="n">
        <v>1163.8</v>
      </c>
      <c r="EO25" s="85" t="n">
        <v>1164.3</v>
      </c>
      <c r="EP25" s="85" t="n">
        <v>1194.5</v>
      </c>
      <c r="EQ25" s="85" t="n">
        <v>1186.4</v>
      </c>
      <c r="ER25" s="85" t="n">
        <v>1175.6</v>
      </c>
      <c r="ES25" s="85" t="n">
        <v>1192.7</v>
      </c>
      <c r="ET25" s="85" t="n">
        <v>1185.5</v>
      </c>
      <c r="EU25" s="85" t="n">
        <v>1205</v>
      </c>
      <c r="EV25" s="85" t="n">
        <v>1215.5</v>
      </c>
      <c r="EW25" s="85" t="n">
        <v>1235.8</v>
      </c>
      <c r="EX25" s="85" t="n">
        <v>1254.6</v>
      </c>
      <c r="EY25" s="85" t="n">
        <v>1281.4</v>
      </c>
      <c r="EZ25" s="85" t="n">
        <v>1298</v>
      </c>
      <c r="FA25" s="85" t="n">
        <v>1314.9</v>
      </c>
      <c r="FB25" s="85" t="n">
        <v>1332.3</v>
      </c>
      <c r="FC25" s="85" t="n">
        <v>1363.9</v>
      </c>
      <c r="FD25" s="85" t="n">
        <v>1376.4</v>
      </c>
      <c r="FE25" s="85" t="n">
        <v>1396.9</v>
      </c>
      <c r="FF25" s="85" t="n">
        <v>1412.5</v>
      </c>
      <c r="FG25" s="85" t="n">
        <v>1431</v>
      </c>
      <c r="FH25" s="85" t="n">
        <v>1424.5</v>
      </c>
      <c r="FI25" s="85" t="n">
        <v>1422.3</v>
      </c>
      <c r="FJ25" s="85" t="n">
        <v>1402.2</v>
      </c>
      <c r="FK25" s="85" t="n">
        <v>1396.8</v>
      </c>
      <c r="FL25" s="85" t="n">
        <v>1366.4</v>
      </c>
      <c r="FM25" s="85" t="n">
        <v>1371.5</v>
      </c>
      <c r="FN25" s="85" t="n">
        <v>1371.4</v>
      </c>
      <c r="FO25" s="85" t="n">
        <v>1360.5</v>
      </c>
      <c r="FP25" s="85" t="n">
        <v>1363.3</v>
      </c>
      <c r="FQ25" s="85" t="n">
        <v>1336.2</v>
      </c>
      <c r="FR25" s="85" t="n">
        <v>1306</v>
      </c>
      <c r="FS25" s="85" t="n">
        <v>1295.9</v>
      </c>
      <c r="FT25" s="85" t="n">
        <v>1277.8</v>
      </c>
      <c r="FU25" s="85" t="n">
        <v>1256</v>
      </c>
      <c r="FV25" s="85" t="n">
        <v>1254.9</v>
      </c>
      <c r="FW25" s="85" t="n">
        <v>1247.7</v>
      </c>
      <c r="FX25" s="85" t="n">
        <v>1262.1</v>
      </c>
      <c r="FY25" s="85" t="n">
        <v>1243.1</v>
      </c>
      <c r="FZ25" s="85" t="n">
        <v>1248</v>
      </c>
      <c r="GA25" s="85" t="n">
        <v>1251.9</v>
      </c>
      <c r="GB25" s="85" t="n">
        <v>1250.8</v>
      </c>
      <c r="GC25" s="85" t="n">
        <v>1260.2</v>
      </c>
      <c r="GD25" s="85" t="n">
        <v>1261.1</v>
      </c>
      <c r="GE25" s="85" t="n">
        <v>1254.8</v>
      </c>
      <c r="GF25" s="85" t="n">
        <v>1261.4</v>
      </c>
      <c r="GG25" s="85" t="n">
        <v>1262.5</v>
      </c>
      <c r="GH25" s="85" t="n">
        <v>1257.2</v>
      </c>
      <c r="GI25" s="85" t="n">
        <v>1263.9</v>
      </c>
      <c r="GJ25" s="85" t="n">
        <v>1263.1</v>
      </c>
      <c r="GK25" s="85" t="n">
        <v>1280</v>
      </c>
      <c r="GL25" s="85" t="n">
        <v>1293</v>
      </c>
      <c r="GM25" s="85" t="n">
        <v>1302.3</v>
      </c>
      <c r="GN25" s="85" t="n">
        <v>1319.1</v>
      </c>
      <c r="GO25" s="85" t="n">
        <v>1325.3</v>
      </c>
      <c r="GP25" s="85" t="n">
        <v>1339.8</v>
      </c>
      <c r="GQ25" s="85" t="n">
        <v>1353.4</v>
      </c>
      <c r="GR25" s="85" t="n">
        <v>1370.3</v>
      </c>
      <c r="GS25" s="85" t="n">
        <v>1377.8</v>
      </c>
      <c r="GT25" s="85" t="n">
        <v>1392.2</v>
      </c>
      <c r="GU25" s="85" t="n">
        <v>1494.7</v>
      </c>
      <c r="GV25" s="85" t="n">
        <v>1447.4</v>
      </c>
      <c r="GW25" s="85" t="n">
        <v>1447.9</v>
      </c>
      <c r="GX25" s="85" t="n">
        <v>1506.7</v>
      </c>
      <c r="GY25" s="85" t="n">
        <v>1475.7</v>
      </c>
      <c r="GZ25" s="85" t="n">
        <v>1447.2</v>
      </c>
      <c r="HA25" s="85" t="n">
        <v>1458.4</v>
      </c>
      <c r="HB25" s="85" t="n">
        <v>1426.3</v>
      </c>
      <c r="HC25" t="n">
        <v>1414.4</v>
      </c>
      <c r="HD25" t="n">
        <v>1412.9</v>
      </c>
      <c r="HE25" t="n">
        <v>1443.6</v>
      </c>
      <c r="HF25" t="n">
        <v>1460</v>
      </c>
      <c r="HG25" t="n">
        <v>1456</v>
      </c>
      <c r="HH25" t="n">
        <v>1474.8</v>
      </c>
      <c r="HI25" t="n">
        <v>1473.5</v>
      </c>
      <c r="HJ25" t="n">
        <v>1472.2</v>
      </c>
      <c r="HK25" t="n">
        <v>1487.8</v>
      </c>
      <c r="HL25" t="n">
        <v>1522.8</v>
      </c>
    </row>
    <row r="26">
      <c r="A26" s="85" t="s">
        <v>2534</v>
      </c>
      <c r="B26" s="85" t="n">
        <v>902.2</v>
      </c>
      <c r="C26" s="85" t="n">
        <v>907.1</v>
      </c>
      <c r="D26" s="85" t="n">
        <v>927.8</v>
      </c>
      <c r="E26" s="85" t="n">
        <v>932.5</v>
      </c>
      <c r="F26" s="85" t="n">
        <v>936.4</v>
      </c>
      <c r="G26" s="85" t="n">
        <v>943.3</v>
      </c>
      <c r="H26" s="85" t="n">
        <v>946.5</v>
      </c>
      <c r="I26" s="85" t="n">
        <v>958.4</v>
      </c>
      <c r="J26" s="85" t="n">
        <v>961</v>
      </c>
      <c r="K26" s="85" t="n">
        <v>959.4</v>
      </c>
      <c r="L26" s="85" t="n">
        <v>967.1</v>
      </c>
      <c r="M26" s="85" t="n">
        <v>980.4</v>
      </c>
      <c r="N26" s="85" t="n">
        <v>984.9</v>
      </c>
      <c r="O26" s="85" t="n">
        <v>986.5</v>
      </c>
      <c r="P26" s="85" t="n">
        <v>996.8</v>
      </c>
      <c r="Q26" s="85" t="n">
        <v>1008.9</v>
      </c>
      <c r="R26" s="85" t="n">
        <v>1021.7</v>
      </c>
      <c r="S26" s="85" t="n">
        <v>1034.3</v>
      </c>
      <c r="T26" s="85" t="n">
        <v>1032.4</v>
      </c>
      <c r="U26" s="85" t="n">
        <v>1032.8</v>
      </c>
      <c r="V26" s="85" t="n">
        <v>1063.3</v>
      </c>
      <c r="W26" s="85" t="n">
        <v>1055.7</v>
      </c>
      <c r="X26" s="85" t="n">
        <v>1069.2</v>
      </c>
      <c r="Y26" s="85" t="n">
        <v>1083.5</v>
      </c>
      <c r="Z26" s="85" t="n">
        <v>1095.7</v>
      </c>
      <c r="AA26" s="85" t="n">
        <v>1076.5</v>
      </c>
      <c r="AB26" s="85" t="n">
        <v>1069.3</v>
      </c>
      <c r="AC26" s="85" t="n">
        <v>1066.1</v>
      </c>
      <c r="AD26" s="85" t="n">
        <v>1076.7</v>
      </c>
      <c r="AE26" s="85" t="n">
        <v>1083.3</v>
      </c>
      <c r="AF26" s="85" t="n">
        <v>1082.2</v>
      </c>
      <c r="AG26" s="85" t="n">
        <v>1083.8</v>
      </c>
      <c r="AH26" s="85" t="n">
        <v>1083.6</v>
      </c>
      <c r="AI26" s="85" t="n">
        <v>1116.2</v>
      </c>
      <c r="AJ26" s="85" t="n">
        <v>1129</v>
      </c>
      <c r="AK26" s="85" t="n">
        <v>1139.7</v>
      </c>
      <c r="AL26" s="85" t="n">
        <v>1120.4</v>
      </c>
      <c r="AM26" s="85" t="n">
        <v>1130.9</v>
      </c>
      <c r="AN26" s="85" t="n">
        <v>1134.8</v>
      </c>
      <c r="AO26" s="85" t="n">
        <v>1147.5</v>
      </c>
      <c r="AP26" s="85" t="n">
        <v>1152.9</v>
      </c>
      <c r="AQ26" s="85" t="n">
        <v>1137.6</v>
      </c>
      <c r="AR26" s="85" t="n">
        <v>1120</v>
      </c>
      <c r="AS26" s="85" t="n">
        <v>1114.5</v>
      </c>
      <c r="AT26" s="85" t="n">
        <v>1123.2</v>
      </c>
      <c r="AU26" s="85" t="n">
        <v>1101.8</v>
      </c>
      <c r="AV26" s="85" t="n">
        <v>1098.6</v>
      </c>
      <c r="AW26" s="85" t="n">
        <v>1107.2</v>
      </c>
      <c r="AX26" s="85" t="n">
        <v>1104.1</v>
      </c>
      <c r="AY26" s="85" t="n">
        <v>1107.9</v>
      </c>
      <c r="AZ26" s="85" t="n">
        <v>1108</v>
      </c>
      <c r="BA26" s="85" t="n">
        <v>1116.4</v>
      </c>
      <c r="BB26" s="85" t="n">
        <v>1120.4</v>
      </c>
      <c r="BC26" s="85" t="n">
        <v>1118.2</v>
      </c>
      <c r="BD26" s="85" t="n">
        <v>1127.9</v>
      </c>
      <c r="BE26" s="85" t="n">
        <v>1128.6</v>
      </c>
      <c r="BF26" s="85" t="n">
        <v>1142.9</v>
      </c>
      <c r="BG26" s="85" t="n">
        <v>1158.1</v>
      </c>
      <c r="BH26" s="85" t="n">
        <v>1177.9</v>
      </c>
      <c r="BI26" s="85" t="n">
        <v>1189.9</v>
      </c>
      <c r="BJ26" s="85" t="n">
        <v>1204.9</v>
      </c>
      <c r="BK26" s="85" t="n">
        <v>1226.7</v>
      </c>
      <c r="BL26" s="85" t="n">
        <v>1246.2</v>
      </c>
      <c r="BM26" s="85" t="n">
        <v>1255.7</v>
      </c>
      <c r="BN26" s="85" t="n">
        <v>1278.8</v>
      </c>
      <c r="BO26" s="85" t="n">
        <v>1291.3</v>
      </c>
      <c r="BP26" s="85" t="n">
        <v>1303.3</v>
      </c>
      <c r="BQ26" s="85" t="n">
        <v>1307.7</v>
      </c>
      <c r="BR26" s="85" t="n">
        <v>1314.6</v>
      </c>
      <c r="BS26" s="85" t="n">
        <v>1317.5</v>
      </c>
      <c r="BT26" s="85" t="n">
        <v>1322</v>
      </c>
      <c r="BU26" s="85" t="n">
        <v>1339.5</v>
      </c>
      <c r="BV26" s="85" t="n">
        <v>1354.2</v>
      </c>
      <c r="BW26" s="85" t="n">
        <v>1371.3</v>
      </c>
      <c r="BX26" s="85" t="n">
        <v>1377.5</v>
      </c>
      <c r="BY26" s="85" t="n">
        <v>1394.1</v>
      </c>
      <c r="BZ26" s="85" t="n">
        <v>1405.3</v>
      </c>
      <c r="CA26" s="85" t="n">
        <v>1420.8</v>
      </c>
      <c r="CB26" s="85" t="n">
        <v>1434.5</v>
      </c>
      <c r="CC26" s="85" t="n">
        <v>1453.7</v>
      </c>
      <c r="CD26" s="85" t="n">
        <v>1476.1</v>
      </c>
      <c r="CE26" s="85" t="n">
        <v>1478.9</v>
      </c>
      <c r="CF26" s="85" t="n">
        <v>1488.7</v>
      </c>
      <c r="CG26" s="85" t="n">
        <v>1505.3</v>
      </c>
      <c r="CH26" s="85" t="n">
        <v>1507.6</v>
      </c>
      <c r="CI26" s="85" t="n">
        <v>1513.7</v>
      </c>
      <c r="CJ26" s="85" t="n">
        <v>1522.5</v>
      </c>
      <c r="CK26" s="85" t="n">
        <v>1533.2</v>
      </c>
      <c r="CL26" s="85" t="n">
        <v>1553</v>
      </c>
      <c r="CM26" s="85" t="n">
        <v>1550.7</v>
      </c>
      <c r="CN26" s="85" t="n">
        <v>1551.4</v>
      </c>
      <c r="CO26" s="85" t="n">
        <v>1550.2</v>
      </c>
      <c r="CP26" s="85" t="n">
        <v>1555.6</v>
      </c>
      <c r="CQ26" s="85" t="n">
        <v>1568.2</v>
      </c>
      <c r="CR26" s="85" t="n">
        <v>1576.4</v>
      </c>
      <c r="CS26" s="85" t="n">
        <v>1584.1</v>
      </c>
      <c r="CT26" s="85" t="n">
        <v>1590.7</v>
      </c>
      <c r="CU26" s="85" t="n">
        <v>1608.8</v>
      </c>
      <c r="CV26" s="85" t="n">
        <v>1627.8</v>
      </c>
      <c r="CW26" s="85" t="n">
        <v>1633.7</v>
      </c>
      <c r="CX26" s="85" t="n">
        <v>1646.5</v>
      </c>
      <c r="CY26" s="85" t="n">
        <v>1659.4</v>
      </c>
      <c r="CZ26" s="85" t="n">
        <v>1661.1</v>
      </c>
      <c r="DA26" s="85" t="n">
        <v>1669.7</v>
      </c>
      <c r="DB26" s="85" t="n">
        <v>1666.8</v>
      </c>
      <c r="DC26" s="85" t="n">
        <v>1690.8</v>
      </c>
      <c r="DD26" s="85" t="n">
        <v>1705.1</v>
      </c>
      <c r="DE26" s="85" t="n">
        <v>1729.5</v>
      </c>
      <c r="DF26" s="85" t="n">
        <v>1729.9</v>
      </c>
      <c r="DG26" s="85" t="n">
        <v>1742.7</v>
      </c>
      <c r="DH26" s="85" t="n">
        <v>1760.3</v>
      </c>
      <c r="DI26" s="85" t="n">
        <v>1776.1</v>
      </c>
      <c r="DJ26" s="85" t="n">
        <v>1792.3</v>
      </c>
      <c r="DK26" s="85" t="n">
        <v>1821.7</v>
      </c>
      <c r="DL26" s="85" t="n">
        <v>1847.3</v>
      </c>
      <c r="DM26" s="85" t="n">
        <v>1857.8</v>
      </c>
      <c r="DN26" s="85" t="n">
        <v>1880</v>
      </c>
      <c r="DO26" s="85" t="n">
        <v>1892.1</v>
      </c>
      <c r="DP26" s="85" t="n">
        <v>1911.1</v>
      </c>
      <c r="DQ26" s="85" t="n">
        <v>1935.9</v>
      </c>
      <c r="DR26" s="85" t="n">
        <v>1949.9</v>
      </c>
      <c r="DS26" s="85" t="n">
        <v>1947.2</v>
      </c>
      <c r="DT26" s="85" t="n">
        <v>1954.5</v>
      </c>
      <c r="DU26" s="85" t="n">
        <v>1969.9</v>
      </c>
      <c r="DV26" s="85" t="n">
        <v>1994.2</v>
      </c>
      <c r="DW26" s="85" t="n">
        <v>2031.7</v>
      </c>
      <c r="DX26" s="85" t="n">
        <v>2022.5</v>
      </c>
      <c r="DY26" s="85" t="n">
        <v>2061</v>
      </c>
      <c r="DZ26" s="85" t="n">
        <v>2080.5</v>
      </c>
      <c r="EA26" s="85" t="n">
        <v>2083.2</v>
      </c>
      <c r="EB26" s="85" t="n">
        <v>2088.6</v>
      </c>
      <c r="EC26" s="85" t="n">
        <v>2092.7</v>
      </c>
      <c r="ED26" s="85" t="n">
        <v>2081.8</v>
      </c>
      <c r="EE26" s="85" t="n">
        <v>2070.4</v>
      </c>
      <c r="EF26" s="85" t="n">
        <v>2078.3</v>
      </c>
      <c r="EG26" s="85" t="n">
        <v>2075.2</v>
      </c>
      <c r="EH26" s="85" t="n">
        <v>2076.5</v>
      </c>
      <c r="EI26" s="85" t="n">
        <v>2078</v>
      </c>
      <c r="EJ26" s="85" t="n">
        <v>2070.3</v>
      </c>
      <c r="EK26" s="85" t="n">
        <v>2070.6</v>
      </c>
      <c r="EL26" s="85" t="n">
        <v>2072.9</v>
      </c>
      <c r="EM26" s="85" t="n">
        <v>2072.3</v>
      </c>
      <c r="EN26" s="85" t="n">
        <v>2073.5</v>
      </c>
      <c r="EO26" s="85" t="n">
        <v>2075.6</v>
      </c>
      <c r="EP26" s="85" t="n">
        <v>2084.9</v>
      </c>
      <c r="EQ26" s="85" t="n">
        <v>2092.7</v>
      </c>
      <c r="ER26" s="85" t="n">
        <v>2099.2</v>
      </c>
      <c r="ES26" s="85" t="n">
        <v>2108.4</v>
      </c>
      <c r="ET26" s="85" t="n">
        <v>2120.6</v>
      </c>
      <c r="EU26" s="85" t="n">
        <v>2130.6</v>
      </c>
      <c r="EV26" s="85" t="n">
        <v>2134.9</v>
      </c>
      <c r="EW26" s="85" t="n">
        <v>2140.6</v>
      </c>
      <c r="EX26" s="85" t="n">
        <v>2128.8</v>
      </c>
      <c r="EY26" s="85" t="n">
        <v>2130.3</v>
      </c>
      <c r="EZ26" s="85" t="n">
        <v>2140.8</v>
      </c>
      <c r="FA26" s="85" t="n">
        <v>2147.4</v>
      </c>
      <c r="FB26" s="85" t="n">
        <v>2169.1</v>
      </c>
      <c r="FC26" s="85" t="n">
        <v>2187.9</v>
      </c>
      <c r="FD26" s="85" t="n">
        <v>2184.6</v>
      </c>
      <c r="FE26" s="85" t="n">
        <v>2169.8</v>
      </c>
      <c r="FF26" s="85" t="n">
        <v>2137.8</v>
      </c>
      <c r="FG26" s="85" t="n">
        <v>2129.5</v>
      </c>
      <c r="FH26" s="85" t="n">
        <v>2110.6</v>
      </c>
      <c r="FI26" s="85" t="n">
        <v>2090.2</v>
      </c>
      <c r="FJ26" s="85" t="n">
        <v>2067.3</v>
      </c>
      <c r="FK26" s="85" t="n">
        <v>2048.8</v>
      </c>
      <c r="FL26" s="85" t="n">
        <v>2030.4</v>
      </c>
      <c r="FM26" s="85" t="n">
        <v>2022.8</v>
      </c>
      <c r="FN26" s="85" t="n">
        <v>2008.2</v>
      </c>
      <c r="FO26" s="85" t="n">
        <v>2001.4</v>
      </c>
      <c r="FP26" s="85" t="n">
        <v>1993.4</v>
      </c>
      <c r="FQ26" s="85" t="n">
        <v>1987.8</v>
      </c>
      <c r="FR26" s="85" t="n">
        <v>1987.2</v>
      </c>
      <c r="FS26" s="85" t="n">
        <v>1993.1</v>
      </c>
      <c r="FT26" s="85" t="n">
        <v>1995.1</v>
      </c>
      <c r="FU26" s="85" t="n">
        <v>1991.6</v>
      </c>
      <c r="FV26" s="85" t="n">
        <v>1978.8</v>
      </c>
      <c r="FW26" s="85" t="n">
        <v>1990.3</v>
      </c>
      <c r="FX26" s="85" t="n">
        <v>1997.9</v>
      </c>
      <c r="FY26" s="85" t="n">
        <v>2014.4</v>
      </c>
      <c r="FZ26" s="85" t="n">
        <v>2029.1</v>
      </c>
      <c r="GA26" s="85" t="n">
        <v>2057.3</v>
      </c>
      <c r="GB26" s="85" t="n">
        <v>2075.9</v>
      </c>
      <c r="GC26" s="85" t="n">
        <v>2080.8</v>
      </c>
      <c r="GD26" s="85" t="n">
        <v>2110.5</v>
      </c>
      <c r="GE26" s="85" t="n">
        <v>2114.2</v>
      </c>
      <c r="GF26" s="85" t="n">
        <v>2122.3</v>
      </c>
      <c r="GG26" s="85" t="n">
        <v>2127.2</v>
      </c>
      <c r="GH26" s="85" t="n">
        <v>2123.1</v>
      </c>
      <c r="GI26" s="85" t="n">
        <v>2125.9</v>
      </c>
      <c r="GJ26" s="85" t="n">
        <v>2130.9</v>
      </c>
      <c r="GK26" s="85" t="n">
        <v>2144.5</v>
      </c>
      <c r="GL26" s="85" t="n">
        <v>2138.7</v>
      </c>
      <c r="GM26" s="85" t="n">
        <v>2154</v>
      </c>
      <c r="GN26" s="85" t="n">
        <v>2164.7</v>
      </c>
      <c r="GO26" s="85" t="n">
        <v>2163.2</v>
      </c>
      <c r="GP26" s="85" t="n">
        <v>2197</v>
      </c>
      <c r="GQ26" s="85" t="n">
        <v>2231.3</v>
      </c>
      <c r="GR26" s="85" t="n">
        <v>2255.4</v>
      </c>
      <c r="GS26" s="85" t="n">
        <v>2277</v>
      </c>
      <c r="GT26" s="85" t="n">
        <v>2302.2</v>
      </c>
      <c r="GU26" s="85" t="n">
        <v>2281.5</v>
      </c>
      <c r="GV26" s="85" t="n">
        <v>2269.8</v>
      </c>
      <c r="GW26" s="85" t="n">
        <v>2255.3</v>
      </c>
      <c r="GX26" s="85" t="n">
        <v>2246.1</v>
      </c>
      <c r="GY26" s="85" t="n">
        <v>2236.1</v>
      </c>
      <c r="GZ26" s="85" t="n">
        <v>2249</v>
      </c>
      <c r="HA26" s="85" t="n">
        <v>2236</v>
      </c>
      <c r="HB26" s="85" t="n">
        <v>2235.3</v>
      </c>
      <c r="HC26" t="n">
        <v>2232.9</v>
      </c>
      <c r="HD26" t="n">
        <v>2248</v>
      </c>
      <c r="HE26" t="n">
        <v>2266.9</v>
      </c>
      <c r="HF26" t="n">
        <v>2296.6</v>
      </c>
      <c r="HG26" t="n">
        <v>2327.1</v>
      </c>
      <c r="HH26" t="n">
        <v>2360.8</v>
      </c>
      <c r="HI26" t="n">
        <v>2395.9</v>
      </c>
      <c r="HJ26" t="n">
        <v>2414</v>
      </c>
      <c r="HK26" t="n">
        <v>2427.9</v>
      </c>
      <c r="HL26" t="n">
        <v>2441.9</v>
      </c>
    </row>
    <row r="27">
      <c r="A27" s="85" t="s">
        <v>2535</v>
      </c>
      <c r="B27" s="85" t="n">
        <v>90.6</v>
      </c>
      <c r="C27" s="85" t="n">
        <v>91.4</v>
      </c>
      <c r="D27" s="85" t="n">
        <v>86.3</v>
      </c>
      <c r="E27" s="85" t="n">
        <v>87.2</v>
      </c>
      <c r="F27" s="85" t="n">
        <v>83.6</v>
      </c>
      <c r="G27" s="85" t="n">
        <v>85.1</v>
      </c>
      <c r="H27" s="85" t="n">
        <v>86.3</v>
      </c>
      <c r="I27" s="85" t="n">
        <v>88.2</v>
      </c>
      <c r="J27" s="85" t="n">
        <v>100.3</v>
      </c>
      <c r="K27" s="85" t="n">
        <v>102.4</v>
      </c>
      <c r="L27" s="85" t="n">
        <v>103.1</v>
      </c>
      <c r="M27" s="85" t="n">
        <v>105.3</v>
      </c>
      <c r="N27" s="85" t="n">
        <v>104.5</v>
      </c>
      <c r="O27" s="85" t="n">
        <v>106.9</v>
      </c>
      <c r="P27" s="85" t="n">
        <v>111</v>
      </c>
      <c r="Q27" s="85" t="n">
        <v>116</v>
      </c>
      <c r="R27" s="85" t="n">
        <v>119.5</v>
      </c>
      <c r="S27" s="85" t="n">
        <v>124.8</v>
      </c>
      <c r="T27" s="85" t="n">
        <v>129.7</v>
      </c>
      <c r="U27" s="85" t="n">
        <v>132</v>
      </c>
      <c r="V27" s="85" t="n">
        <v>132.3</v>
      </c>
      <c r="W27" s="85" t="n">
        <v>94.6</v>
      </c>
      <c r="X27" s="85" t="n">
        <v>125.7</v>
      </c>
      <c r="Y27" s="85" t="n">
        <v>130.4</v>
      </c>
      <c r="Z27" s="85" t="n">
        <v>133</v>
      </c>
      <c r="AA27" s="85" t="n">
        <v>138.7</v>
      </c>
      <c r="AB27" s="85" t="n">
        <v>144.5</v>
      </c>
      <c r="AC27" s="85" t="n">
        <v>150.1</v>
      </c>
      <c r="AD27" s="85" t="n">
        <v>155.3</v>
      </c>
      <c r="AE27" s="85" t="n">
        <v>161</v>
      </c>
      <c r="AF27" s="85" t="n">
        <v>162.6</v>
      </c>
      <c r="AG27" s="85" t="n">
        <v>171.2</v>
      </c>
      <c r="AH27" s="85" t="n">
        <v>173.4</v>
      </c>
      <c r="AI27" s="85" t="n">
        <v>182.9</v>
      </c>
      <c r="AJ27" s="85" t="n">
        <v>195.4</v>
      </c>
      <c r="AK27" s="85" t="n">
        <v>205.1</v>
      </c>
      <c r="AL27" s="85" t="n">
        <v>211.6</v>
      </c>
      <c r="AM27" s="85" t="n">
        <v>219.9</v>
      </c>
      <c r="AN27" s="85" t="n">
        <v>229.4</v>
      </c>
      <c r="AO27" s="85" t="n">
        <v>238.6</v>
      </c>
      <c r="AP27" s="85" t="n">
        <v>238.3</v>
      </c>
      <c r="AQ27" s="85" t="n">
        <v>244.2</v>
      </c>
      <c r="AR27" s="85" t="n">
        <v>252.8</v>
      </c>
      <c r="AS27" s="85" t="n">
        <v>267.2</v>
      </c>
      <c r="AT27" s="85" t="n">
        <v>278.4</v>
      </c>
      <c r="AU27" s="85" t="n">
        <v>289</v>
      </c>
      <c r="AV27" s="85" t="n">
        <v>301.4</v>
      </c>
      <c r="AW27" s="85" t="n">
        <v>295.9</v>
      </c>
      <c r="AX27" s="85" t="n">
        <v>295.2</v>
      </c>
      <c r="AY27" s="85" t="n">
        <v>301.7</v>
      </c>
      <c r="AZ27" s="85" t="n">
        <v>289.7</v>
      </c>
      <c r="BA27" s="85" t="n">
        <v>295.8</v>
      </c>
      <c r="BB27" s="85" t="n">
        <v>289.5</v>
      </c>
      <c r="BC27" s="85" t="n">
        <v>295.3</v>
      </c>
      <c r="BD27" s="85" t="n">
        <v>277.3</v>
      </c>
      <c r="BE27" s="85" t="n">
        <v>284.9</v>
      </c>
      <c r="BF27" s="85" t="n">
        <v>287.9</v>
      </c>
      <c r="BG27" s="85" t="n">
        <v>294.6</v>
      </c>
      <c r="BH27" s="85" t="n">
        <v>307.3</v>
      </c>
      <c r="BI27" s="85" t="n">
        <v>317.7</v>
      </c>
      <c r="BJ27" s="85" t="n">
        <v>353</v>
      </c>
      <c r="BK27" s="85" t="n">
        <v>307.6</v>
      </c>
      <c r="BL27" s="85" t="n">
        <v>340</v>
      </c>
      <c r="BM27" s="85" t="n">
        <v>345.2</v>
      </c>
      <c r="BN27" s="85" t="n">
        <v>341.8</v>
      </c>
      <c r="BO27" s="85" t="n">
        <v>344.4</v>
      </c>
      <c r="BP27" s="85" t="n">
        <v>352</v>
      </c>
      <c r="BQ27" s="85" t="n">
        <v>364.2</v>
      </c>
      <c r="BR27" s="85" t="n">
        <v>358.3</v>
      </c>
      <c r="BS27" s="85" t="n">
        <v>410.2</v>
      </c>
      <c r="BT27" s="85" t="n">
        <v>394.9</v>
      </c>
      <c r="BU27" s="85" t="n">
        <v>408.5</v>
      </c>
      <c r="BV27" s="85" t="n">
        <v>402.6</v>
      </c>
      <c r="BW27" s="85" t="n">
        <v>400.6</v>
      </c>
      <c r="BX27" s="85" t="n">
        <v>402.5</v>
      </c>
      <c r="BY27" s="85" t="n">
        <v>409.6</v>
      </c>
      <c r="BZ27" s="85" t="n">
        <v>439.5</v>
      </c>
      <c r="CA27" s="85" t="n">
        <v>448.4</v>
      </c>
      <c r="CB27" s="85" t="n">
        <v>457.1</v>
      </c>
      <c r="CC27" s="85" t="n">
        <v>467.4</v>
      </c>
      <c r="CD27" s="85" t="n">
        <v>463.2</v>
      </c>
      <c r="CE27" s="85" t="n">
        <v>472</v>
      </c>
      <c r="CF27" s="85" t="n">
        <v>477</v>
      </c>
      <c r="CG27" s="85" t="n">
        <v>476.2</v>
      </c>
      <c r="CH27" s="85" t="n">
        <v>459.6</v>
      </c>
      <c r="CI27" s="85" t="n">
        <v>461.4</v>
      </c>
      <c r="CJ27" s="85" t="n">
        <v>464.1</v>
      </c>
      <c r="CK27" s="85" t="n">
        <v>469.2</v>
      </c>
      <c r="CL27" s="85" t="n">
        <v>461.3</v>
      </c>
      <c r="CM27" s="85" t="n">
        <v>470.2</v>
      </c>
      <c r="CN27" s="85" t="n">
        <v>479.4</v>
      </c>
      <c r="CO27" s="85" t="n">
        <v>499</v>
      </c>
      <c r="CP27" s="85" t="n">
        <v>480.3</v>
      </c>
      <c r="CQ27" s="85" t="n">
        <v>505.3</v>
      </c>
      <c r="CR27" s="85" t="n">
        <v>515.6</v>
      </c>
      <c r="CS27" s="85" t="n">
        <v>529.5</v>
      </c>
      <c r="CT27" s="85" t="n">
        <v>526.7</v>
      </c>
      <c r="CU27" s="85" t="n">
        <v>555.9</v>
      </c>
      <c r="CV27" s="85" t="n">
        <v>544.2</v>
      </c>
      <c r="CW27" s="85" t="n">
        <v>553.4</v>
      </c>
      <c r="CX27" s="85" t="n">
        <v>567.7</v>
      </c>
      <c r="CY27" s="85" t="n">
        <v>594.4</v>
      </c>
      <c r="CZ27" s="85" t="n">
        <v>591.5</v>
      </c>
      <c r="DA27" s="85" t="n">
        <v>607.6</v>
      </c>
      <c r="DB27" s="85" t="n">
        <v>636.4</v>
      </c>
      <c r="DC27" s="85" t="n">
        <v>673.6</v>
      </c>
      <c r="DD27" s="85" t="n">
        <v>674.2</v>
      </c>
      <c r="DE27" s="85" t="n">
        <v>689.4</v>
      </c>
      <c r="DF27" s="85" t="n">
        <v>724.3</v>
      </c>
      <c r="DG27" s="85" t="n">
        <v>739.3</v>
      </c>
      <c r="DH27" s="85" t="n">
        <v>757</v>
      </c>
      <c r="DI27" s="85" t="n">
        <v>778.6</v>
      </c>
      <c r="DJ27" s="85" t="n">
        <v>800.6</v>
      </c>
      <c r="DK27" s="85" t="n">
        <v>820.9</v>
      </c>
      <c r="DL27" s="85" t="n">
        <v>841.6</v>
      </c>
      <c r="DM27" s="85" t="n">
        <v>861.7</v>
      </c>
      <c r="DN27" s="85" t="n">
        <v>869.8</v>
      </c>
      <c r="DO27" s="85" t="n">
        <v>885.8</v>
      </c>
      <c r="DP27" s="85" t="n">
        <v>904.2</v>
      </c>
      <c r="DQ27" s="85" t="n">
        <v>930</v>
      </c>
      <c r="DR27" s="85" t="n">
        <v>976.6</v>
      </c>
      <c r="DS27" s="85" t="n">
        <v>986.9</v>
      </c>
      <c r="DT27" s="85" t="n">
        <v>1011.1</v>
      </c>
      <c r="DU27" s="85" t="n">
        <v>1023.9</v>
      </c>
      <c r="DV27" s="85" t="n">
        <v>1051</v>
      </c>
      <c r="DW27" s="85" t="n">
        <v>1049</v>
      </c>
      <c r="DX27" s="85" t="n">
        <v>881.7</v>
      </c>
      <c r="DY27" s="85" t="n">
        <v>1002.4</v>
      </c>
      <c r="DZ27" s="85" t="n">
        <v>847.8</v>
      </c>
      <c r="EA27" s="85" t="n">
        <v>836.7</v>
      </c>
      <c r="EB27" s="85" t="n">
        <v>825.3</v>
      </c>
      <c r="EC27" s="85" t="n">
        <v>819.6</v>
      </c>
      <c r="ED27" s="85" t="n">
        <v>803.5</v>
      </c>
      <c r="EE27" s="85" t="n">
        <v>812.9</v>
      </c>
      <c r="EF27" s="85" t="n">
        <v>716.5</v>
      </c>
      <c r="EG27" s="85" t="n">
        <v>781.6</v>
      </c>
      <c r="EH27" s="85" t="n">
        <v>773.2</v>
      </c>
      <c r="EI27" s="85" t="n">
        <v>792.4</v>
      </c>
      <c r="EJ27" s="85" t="n">
        <v>816.7</v>
      </c>
      <c r="EK27" s="85" t="n">
        <v>829.8</v>
      </c>
      <c r="EL27" s="85" t="n">
        <v>902.9</v>
      </c>
      <c r="EM27" s="85" t="n">
        <v>925.8</v>
      </c>
      <c r="EN27" s="85" t="n">
        <v>949.5</v>
      </c>
      <c r="EO27" s="85" t="n">
        <v>970.6</v>
      </c>
      <c r="EP27" s="85" t="n">
        <v>1025.5</v>
      </c>
      <c r="EQ27" s="85" t="n">
        <v>1041.2</v>
      </c>
      <c r="ER27" s="85" t="n">
        <v>1060.9</v>
      </c>
      <c r="ES27" s="85" t="n">
        <v>1095.8</v>
      </c>
      <c r="ET27" s="85" t="n">
        <v>1146</v>
      </c>
      <c r="EU27" s="85" t="n">
        <v>1163.9</v>
      </c>
      <c r="EV27" s="85" t="n">
        <v>1179.3</v>
      </c>
      <c r="EW27" s="85" t="n">
        <v>1194.4</v>
      </c>
      <c r="EX27" s="85" t="n">
        <v>1201.7</v>
      </c>
      <c r="EY27" s="85" t="n">
        <v>1191.3</v>
      </c>
      <c r="EZ27" s="85" t="n">
        <v>1173.7</v>
      </c>
      <c r="FA27" s="85" t="n">
        <v>1139.8</v>
      </c>
      <c r="FB27" s="85" t="n">
        <v>921.2</v>
      </c>
      <c r="FC27" s="85" t="n">
        <v>855.5</v>
      </c>
      <c r="FD27" s="85" t="n">
        <v>842</v>
      </c>
      <c r="FE27" s="85" t="n">
        <v>847.5</v>
      </c>
      <c r="FF27" s="85" t="n">
        <v>903.4</v>
      </c>
      <c r="FG27" s="85" t="n">
        <v>935.2</v>
      </c>
      <c r="FH27" s="85" t="n">
        <v>958.5</v>
      </c>
      <c r="FI27" s="85" t="n">
        <v>977.2</v>
      </c>
      <c r="FJ27" s="85" t="n">
        <v>1111.4</v>
      </c>
      <c r="FK27" s="85" t="n">
        <v>1126.5</v>
      </c>
      <c r="FL27" s="85" t="n">
        <v>1144.2</v>
      </c>
      <c r="FM27" s="85" t="n">
        <v>1141</v>
      </c>
      <c r="FN27" s="85" t="n">
        <v>1138.3</v>
      </c>
      <c r="FO27" s="85" t="n">
        <v>1150.6</v>
      </c>
      <c r="FP27" s="85" t="n">
        <v>1163.8</v>
      </c>
      <c r="FQ27" s="85" t="n">
        <v>1212.9</v>
      </c>
      <c r="FR27" s="85" t="n">
        <v>1273.5</v>
      </c>
      <c r="FS27" s="85" t="n">
        <v>1296.4</v>
      </c>
      <c r="FT27" s="85" t="n">
        <v>1308.3</v>
      </c>
      <c r="FU27" s="85" t="n">
        <v>1333.2</v>
      </c>
      <c r="FV27" s="85" t="n">
        <v>1369.1</v>
      </c>
      <c r="FW27" s="85" t="n">
        <v>1389</v>
      </c>
      <c r="FX27" s="85" t="n">
        <v>1413.3</v>
      </c>
      <c r="FY27" s="85" t="n">
        <v>1443.5</v>
      </c>
      <c r="FZ27" s="85" t="n">
        <v>1509.1</v>
      </c>
      <c r="GA27" s="85" t="n">
        <v>1527.7</v>
      </c>
      <c r="GB27" s="85" t="n">
        <v>1540.9</v>
      </c>
      <c r="GC27" s="85" t="n">
        <v>1552.6</v>
      </c>
      <c r="GD27" s="85" t="n">
        <v>1526.8</v>
      </c>
      <c r="GE27" s="85" t="n">
        <v>1536.7</v>
      </c>
      <c r="GF27" s="85" t="n">
        <v>1553.8</v>
      </c>
      <c r="GG27" s="85" t="n">
        <v>1574.5</v>
      </c>
      <c r="GH27" s="85" t="n">
        <v>1580</v>
      </c>
      <c r="GI27" s="85" t="n">
        <v>1600.1</v>
      </c>
      <c r="GJ27" s="85" t="n">
        <v>1623.2</v>
      </c>
      <c r="GK27" s="85" t="n">
        <v>1649.1</v>
      </c>
      <c r="GL27" s="85" t="n">
        <v>1597.3</v>
      </c>
      <c r="GM27" s="85" t="n">
        <v>1607.2</v>
      </c>
      <c r="GN27" s="85" t="n">
        <v>1624.8</v>
      </c>
      <c r="GO27" s="85" t="n">
        <v>1627.8</v>
      </c>
      <c r="GP27" s="85" t="n">
        <v>1681.9</v>
      </c>
      <c r="GQ27" s="85" t="n">
        <v>1686.7</v>
      </c>
      <c r="GR27" s="85" t="n">
        <v>1699.8</v>
      </c>
      <c r="GS27" s="85" t="n">
        <v>1736.2</v>
      </c>
      <c r="GT27" s="85" t="n">
        <v>1755.2</v>
      </c>
      <c r="GU27" s="85" t="n">
        <v>1622.1</v>
      </c>
      <c r="GV27" s="85" t="n">
        <v>1736.6</v>
      </c>
      <c r="GW27" s="85" t="n">
        <v>1849.4</v>
      </c>
      <c r="GX27" s="85" t="n">
        <v>1988.7</v>
      </c>
      <c r="GY27" s="85" t="n">
        <v>2089.5</v>
      </c>
      <c r="GZ27" s="85" t="n">
        <v>2173.6</v>
      </c>
      <c r="HA27" s="85" t="n">
        <v>2248</v>
      </c>
      <c r="HB27" s="85" t="n">
        <v>2597.4</v>
      </c>
      <c r="HC27" t="n">
        <v>2604.3</v>
      </c>
      <c r="HD27" t="n">
        <v>2628.3</v>
      </c>
      <c r="HE27" t="n">
        <v>2595.7</v>
      </c>
      <c r="HF27" t="n">
        <v>2256.3</v>
      </c>
      <c r="HG27" t="n">
        <v>2246.8</v>
      </c>
      <c r="HH27" t="n">
        <v>2260.5</v>
      </c>
      <c r="HI27" t="n">
        <v>2282.2</v>
      </c>
      <c r="HJ27" t="n">
        <v>2356.1</v>
      </c>
      <c r="HK27" t="n">
        <v>2390.9</v>
      </c>
      <c r="HL27" t="n">
        <v>2421.9</v>
      </c>
    </row>
    <row r="28">
      <c r="A28" s="85" t="s">
        <v>2536</v>
      </c>
      <c r="B28" s="85" t="n">
        <v>17.9</v>
      </c>
      <c r="C28" s="85" t="n">
        <v>18.1</v>
      </c>
      <c r="D28" s="85" t="n">
        <v>18.2</v>
      </c>
      <c r="E28" s="85" t="n">
        <v>18.2</v>
      </c>
      <c r="F28" s="85" t="n">
        <v>19.4</v>
      </c>
      <c r="G28" s="85" t="n">
        <v>18.7</v>
      </c>
      <c r="H28" s="85" t="n">
        <v>18.9</v>
      </c>
      <c r="I28" s="85" t="n">
        <v>19</v>
      </c>
      <c r="J28" s="85" t="n">
        <v>18.2</v>
      </c>
      <c r="K28" s="85" t="n">
        <v>18.3</v>
      </c>
      <c r="L28" s="85" t="n">
        <v>18.5</v>
      </c>
      <c r="M28" s="85" t="n">
        <v>19</v>
      </c>
      <c r="N28" s="85" t="n">
        <v>19.5</v>
      </c>
      <c r="O28" s="85" t="n">
        <v>19.9</v>
      </c>
      <c r="P28" s="85" t="n">
        <v>19.7</v>
      </c>
      <c r="Q28" s="85" t="n">
        <v>20.1</v>
      </c>
      <c r="R28" s="85" t="n">
        <v>19.8</v>
      </c>
      <c r="S28" s="85" t="n">
        <v>20.1</v>
      </c>
      <c r="T28" s="85" t="n">
        <v>20.2</v>
      </c>
      <c r="U28" s="85" t="n">
        <v>20.2</v>
      </c>
      <c r="V28" s="85" t="n">
        <v>19.8</v>
      </c>
      <c r="W28" s="85" t="n">
        <v>21.3</v>
      </c>
      <c r="X28" s="85" t="n">
        <v>23.3</v>
      </c>
      <c r="Y28" s="85" t="n">
        <v>23.9</v>
      </c>
      <c r="Z28" s="85" t="n">
        <v>20.8</v>
      </c>
      <c r="AA28" s="85" t="n">
        <v>21.3</v>
      </c>
      <c r="AB28" s="85" t="n">
        <v>21.7</v>
      </c>
      <c r="AC28" s="85" t="n">
        <v>21.7</v>
      </c>
      <c r="AD28" s="85" t="n">
        <v>22</v>
      </c>
      <c r="AE28" s="85" t="n">
        <v>22.5</v>
      </c>
      <c r="AF28" s="85" t="n">
        <v>23.2</v>
      </c>
      <c r="AG28" s="85" t="n">
        <v>23.2</v>
      </c>
      <c r="AH28" s="85" t="n">
        <v>24</v>
      </c>
      <c r="AI28" s="85" t="n">
        <v>25.4</v>
      </c>
      <c r="AJ28" s="85" t="n">
        <v>25.5</v>
      </c>
      <c r="AK28" s="85" t="n">
        <v>26.3</v>
      </c>
      <c r="AL28" s="85" t="n">
        <v>25.9</v>
      </c>
      <c r="AM28" s="85" t="n">
        <v>25.9</v>
      </c>
      <c r="AN28" s="85" t="n">
        <v>25.3</v>
      </c>
      <c r="AO28" s="85" t="n">
        <v>25.6</v>
      </c>
      <c r="AP28" s="85" t="n">
        <v>27.6</v>
      </c>
      <c r="AQ28" s="85" t="n">
        <v>33.6</v>
      </c>
      <c r="AR28" s="85" t="n">
        <v>36.1</v>
      </c>
      <c r="AS28" s="85" t="n">
        <v>37.3</v>
      </c>
      <c r="AT28" s="85" t="n">
        <v>50.7</v>
      </c>
      <c r="AU28" s="85" t="n">
        <v>51.8</v>
      </c>
      <c r="AV28" s="85" t="n">
        <v>49.1</v>
      </c>
      <c r="AW28" s="85" t="n">
        <v>48.1</v>
      </c>
      <c r="AX28" s="85" t="n">
        <v>43.5</v>
      </c>
      <c r="AY28" s="85" t="n">
        <v>40</v>
      </c>
      <c r="AZ28" s="85" t="n">
        <v>40.1</v>
      </c>
      <c r="BA28" s="85" t="n">
        <v>40.3</v>
      </c>
      <c r="BB28" s="85" t="n">
        <v>41.1</v>
      </c>
      <c r="BC28" s="85" t="n">
        <v>45.3</v>
      </c>
      <c r="BD28" s="85" t="n">
        <v>45.5</v>
      </c>
      <c r="BE28" s="85" t="n">
        <v>45.8</v>
      </c>
      <c r="BF28" s="85" t="n">
        <v>47</v>
      </c>
      <c r="BG28" s="85" t="n">
        <v>47.5</v>
      </c>
      <c r="BH28" s="85" t="n">
        <v>47.4</v>
      </c>
      <c r="BI28" s="85" t="n">
        <v>47.3</v>
      </c>
      <c r="BJ28" s="85" t="n">
        <v>46.4</v>
      </c>
      <c r="BK28" s="85" t="n">
        <v>45.7</v>
      </c>
      <c r="BL28" s="85" t="n">
        <v>46.8</v>
      </c>
      <c r="BM28" s="85" t="n">
        <v>45.4</v>
      </c>
      <c r="BN28" s="85" t="n">
        <v>44.5</v>
      </c>
      <c r="BO28" s="85" t="n">
        <v>42.9</v>
      </c>
      <c r="BP28" s="85" t="n">
        <v>43.8</v>
      </c>
      <c r="BQ28" s="85" t="n">
        <v>43.6</v>
      </c>
      <c r="BR28" s="85" t="n">
        <v>44.1</v>
      </c>
      <c r="BS28" s="85" t="n">
        <v>45.8</v>
      </c>
      <c r="BT28" s="85" t="n">
        <v>46.4</v>
      </c>
      <c r="BU28" s="85" t="n">
        <v>47.4</v>
      </c>
      <c r="BV28" s="85" t="n">
        <v>49.6</v>
      </c>
      <c r="BW28" s="85" t="n">
        <v>49.3</v>
      </c>
      <c r="BX28" s="85" t="n">
        <v>50.2</v>
      </c>
      <c r="BY28" s="85" t="n">
        <v>50.2</v>
      </c>
      <c r="BZ28" s="85" t="n">
        <v>50.8</v>
      </c>
      <c r="CA28" s="85" t="n">
        <v>49.2</v>
      </c>
      <c r="CB28" s="85" t="n">
        <v>50</v>
      </c>
      <c r="CC28" s="85" t="n">
        <v>48.9</v>
      </c>
      <c r="CD28" s="85" t="n">
        <v>50.3</v>
      </c>
      <c r="CE28" s="85" t="n">
        <v>50.8</v>
      </c>
      <c r="CF28" s="85" t="n">
        <v>51.1</v>
      </c>
      <c r="CG28" s="85" t="n">
        <v>51.5</v>
      </c>
      <c r="CH28" s="85" t="n">
        <v>59.7</v>
      </c>
      <c r="CI28" s="85" t="n">
        <v>61.3</v>
      </c>
      <c r="CJ28" s="85" t="n">
        <v>61.8</v>
      </c>
      <c r="CK28" s="85" t="n">
        <v>64.2</v>
      </c>
      <c r="CL28" s="85" t="n">
        <v>63.6</v>
      </c>
      <c r="CM28" s="85" t="n">
        <v>63.1</v>
      </c>
      <c r="CN28" s="85" t="n">
        <v>61.9</v>
      </c>
      <c r="CO28" s="85" t="n">
        <v>64.6</v>
      </c>
      <c r="CP28" s="85" t="n">
        <v>62.2</v>
      </c>
      <c r="CQ28" s="85" t="n">
        <v>64.8</v>
      </c>
      <c r="CR28" s="85" t="n">
        <v>65.4</v>
      </c>
      <c r="CS28" s="85" t="n">
        <v>73.1</v>
      </c>
      <c r="CT28" s="85" t="n">
        <v>75.5</v>
      </c>
      <c r="CU28" s="85" t="n">
        <v>78.6</v>
      </c>
      <c r="CV28" s="85" t="n">
        <v>80.5</v>
      </c>
      <c r="CW28" s="85" t="n">
        <v>81.4</v>
      </c>
      <c r="CX28" s="85" t="n">
        <v>76.6</v>
      </c>
      <c r="CY28" s="85" t="n">
        <v>75.7</v>
      </c>
      <c r="CZ28" s="85" t="n">
        <v>75.4</v>
      </c>
      <c r="DA28" s="85" t="n">
        <v>74.5</v>
      </c>
      <c r="DB28" s="85" t="n">
        <v>72.6</v>
      </c>
      <c r="DC28" s="85" t="n">
        <v>71.2</v>
      </c>
      <c r="DD28" s="85" t="n">
        <v>71.7</v>
      </c>
      <c r="DE28" s="85" t="n">
        <v>75.9</v>
      </c>
      <c r="DF28" s="85" t="n">
        <v>72</v>
      </c>
      <c r="DG28" s="85" t="n">
        <v>79.7</v>
      </c>
      <c r="DH28" s="85" t="n">
        <v>79.9</v>
      </c>
      <c r="DI28" s="85" t="n">
        <v>79.7</v>
      </c>
      <c r="DJ28" s="85" t="n">
        <v>79.5</v>
      </c>
      <c r="DK28" s="85" t="n">
        <v>80.1</v>
      </c>
      <c r="DL28" s="85" t="n">
        <v>81.5</v>
      </c>
      <c r="DM28" s="85" t="n">
        <v>81.7</v>
      </c>
      <c r="DN28" s="85" t="n">
        <v>81.3</v>
      </c>
      <c r="DO28" s="85" t="n">
        <v>81.6</v>
      </c>
      <c r="DP28" s="85" t="n">
        <v>83.8</v>
      </c>
      <c r="DQ28" s="85" t="n">
        <v>87</v>
      </c>
      <c r="DR28" s="85" t="n">
        <v>86.1</v>
      </c>
      <c r="DS28" s="85" t="n">
        <v>88.4</v>
      </c>
      <c r="DT28" s="85" t="n">
        <v>87.5</v>
      </c>
      <c r="DU28" s="85" t="n">
        <v>87</v>
      </c>
      <c r="DV28" s="85" t="n">
        <v>87.1</v>
      </c>
      <c r="DW28" s="85" t="n">
        <v>86.3</v>
      </c>
      <c r="DX28" s="85" t="n">
        <v>83.6</v>
      </c>
      <c r="DY28" s="85" t="n">
        <v>84.1</v>
      </c>
      <c r="DZ28" s="85" t="n">
        <v>84.7</v>
      </c>
      <c r="EA28" s="85" t="n">
        <v>87.3</v>
      </c>
      <c r="EB28" s="85" t="n">
        <v>88</v>
      </c>
      <c r="EC28" s="85" t="n">
        <v>87.3</v>
      </c>
      <c r="ED28" s="85" t="n">
        <v>90.1</v>
      </c>
      <c r="EE28" s="85" t="n">
        <v>90</v>
      </c>
      <c r="EF28" s="85" t="n">
        <v>89.6</v>
      </c>
      <c r="EG28" s="85" t="n">
        <v>91.1</v>
      </c>
      <c r="EH28" s="85" t="n">
        <v>94.1</v>
      </c>
      <c r="EI28" s="85" t="n">
        <v>94.8</v>
      </c>
      <c r="EJ28" s="85" t="n">
        <v>95.9</v>
      </c>
      <c r="EK28" s="85" t="n">
        <v>96.2</v>
      </c>
      <c r="EL28" s="85" t="n">
        <v>97.2</v>
      </c>
      <c r="EM28" s="85" t="n">
        <v>101.4</v>
      </c>
      <c r="EN28" s="85" t="n">
        <v>100.3</v>
      </c>
      <c r="EO28" s="85" t="n">
        <v>98.7</v>
      </c>
      <c r="EP28" s="85" t="n">
        <v>99.1</v>
      </c>
      <c r="EQ28" s="85" t="n">
        <v>99.5</v>
      </c>
      <c r="ER28" s="85" t="n">
        <v>100.2</v>
      </c>
      <c r="ES28" s="85" t="n">
        <v>98.1</v>
      </c>
      <c r="ET28" s="85" t="n">
        <v>93.9</v>
      </c>
      <c r="EU28" s="85" t="n">
        <v>93.7</v>
      </c>
      <c r="EV28" s="85" t="n">
        <v>95.4</v>
      </c>
      <c r="EW28" s="85" t="n">
        <v>95.5</v>
      </c>
      <c r="EX28" s="85" t="n">
        <v>93.2</v>
      </c>
      <c r="EY28" s="85" t="n">
        <v>95.3</v>
      </c>
      <c r="EZ28" s="85" t="n">
        <v>93.7</v>
      </c>
      <c r="FA28" s="85" t="n">
        <v>93.7</v>
      </c>
      <c r="FB28" s="85" t="n">
        <v>86.7</v>
      </c>
      <c r="FC28" s="85" t="n">
        <v>94.3</v>
      </c>
      <c r="FD28" s="85" t="n">
        <v>91.4</v>
      </c>
      <c r="FE28" s="85" t="n">
        <v>93.2</v>
      </c>
      <c r="FF28" s="85" t="n">
        <v>93.1</v>
      </c>
      <c r="FG28" s="85" t="n">
        <v>96.4</v>
      </c>
      <c r="FH28" s="85" t="n">
        <v>98.9</v>
      </c>
      <c r="FI28" s="85" t="n">
        <v>98.7</v>
      </c>
      <c r="FJ28" s="85" t="n">
        <v>104.7</v>
      </c>
      <c r="FK28" s="85" t="n">
        <v>109.1</v>
      </c>
      <c r="FL28" s="85" t="n">
        <v>109.4</v>
      </c>
      <c r="FM28" s="85" t="n">
        <v>111.4</v>
      </c>
      <c r="FN28" s="85" t="n">
        <v>113.9</v>
      </c>
      <c r="FO28" s="85" t="n">
        <v>114.4</v>
      </c>
      <c r="FP28" s="85" t="n">
        <v>114.7</v>
      </c>
      <c r="FQ28" s="85" t="n">
        <v>117.6</v>
      </c>
      <c r="FR28" s="85" t="n">
        <v>122.3</v>
      </c>
      <c r="FS28" s="85" t="n">
        <v>124.4</v>
      </c>
      <c r="FT28" s="85" t="n">
        <v>126.4</v>
      </c>
      <c r="FU28" s="85" t="n">
        <v>128.8</v>
      </c>
      <c r="FV28" s="85" t="n">
        <v>136.7</v>
      </c>
      <c r="FW28" s="85" t="n">
        <v>135.5</v>
      </c>
      <c r="FX28" s="85" t="n">
        <v>137.4</v>
      </c>
      <c r="FY28" s="85" t="n">
        <v>137.2</v>
      </c>
      <c r="FZ28" s="85" t="n">
        <v>141.2</v>
      </c>
      <c r="GA28" s="85" t="n">
        <v>145.1</v>
      </c>
      <c r="GB28" s="85" t="n">
        <v>137.8</v>
      </c>
      <c r="GC28" s="85" t="n">
        <v>143.3</v>
      </c>
      <c r="GD28" s="85" t="n">
        <v>139.5</v>
      </c>
      <c r="GE28" s="85" t="n">
        <v>136.6</v>
      </c>
      <c r="GF28" s="85" t="n">
        <v>136.6</v>
      </c>
      <c r="GG28" s="85" t="n">
        <v>136.4</v>
      </c>
      <c r="GH28" s="85" t="n">
        <v>127.6</v>
      </c>
      <c r="GI28" s="85" t="n">
        <v>131.7</v>
      </c>
      <c r="GJ28" s="85" t="n">
        <v>131.8</v>
      </c>
      <c r="GK28" s="85" t="n">
        <v>134.7</v>
      </c>
      <c r="GL28" s="85" t="n">
        <v>150.1</v>
      </c>
      <c r="GM28" s="85" t="n">
        <v>155.7</v>
      </c>
      <c r="GN28" s="85" t="n">
        <v>163.4</v>
      </c>
      <c r="GO28" s="85" t="n">
        <v>184.6</v>
      </c>
      <c r="GP28" s="85" t="n">
        <v>174.8</v>
      </c>
      <c r="GQ28" s="85" t="n">
        <v>169.2</v>
      </c>
      <c r="GR28" s="85" t="n">
        <v>176.8</v>
      </c>
      <c r="GS28" s="85" t="n">
        <v>178.8</v>
      </c>
      <c r="GT28" s="85" t="n">
        <v>184.1</v>
      </c>
      <c r="GU28" s="85" t="n">
        <v>129.3</v>
      </c>
      <c r="GV28" s="85" t="n">
        <v>149.3</v>
      </c>
      <c r="GW28" s="85" t="n">
        <v>158.7</v>
      </c>
      <c r="GX28" s="85" t="n">
        <v>162.2</v>
      </c>
      <c r="GY28" s="85" t="n">
        <v>180.5</v>
      </c>
      <c r="GZ28" s="85" t="n">
        <v>183.8</v>
      </c>
      <c r="HA28" s="85" t="n">
        <v>195.8</v>
      </c>
      <c r="HB28" s="85" t="n">
        <v>207.1</v>
      </c>
      <c r="HC28" t="n">
        <v>209</v>
      </c>
      <c r="HD28" t="n">
        <v>200.3</v>
      </c>
      <c r="HE28" t="n">
        <v>190</v>
      </c>
      <c r="HF28" t="n">
        <v>179.7</v>
      </c>
      <c r="HG28" t="n">
        <v>175.8</v>
      </c>
      <c r="HH28" t="n">
        <v>172.2</v>
      </c>
      <c r="HI28" t="n">
        <v>169.3</v>
      </c>
      <c r="HJ28" t="n">
        <v>177.2</v>
      </c>
      <c r="HK28" t="n">
        <v>172.4</v>
      </c>
      <c r="HL28" t="n">
        <v>181.5</v>
      </c>
    </row>
    <row r="29">
      <c r="A29" s="85" t="s">
        <v>2537</v>
      </c>
      <c r="B29" s="85" t="n">
        <v>27</v>
      </c>
      <c r="C29" s="85" t="n">
        <v>27</v>
      </c>
      <c r="D29" s="85" t="n">
        <v>27.9</v>
      </c>
      <c r="E29" s="85" t="n">
        <v>26.6</v>
      </c>
      <c r="F29" s="85" t="n">
        <v>29.9</v>
      </c>
      <c r="G29" s="85" t="n">
        <v>30.7</v>
      </c>
      <c r="H29" s="85" t="n">
        <v>29.8</v>
      </c>
      <c r="I29" s="85" t="n">
        <v>30.1</v>
      </c>
      <c r="J29" s="85" t="n">
        <v>31.8</v>
      </c>
      <c r="K29" s="85" t="n">
        <v>32</v>
      </c>
      <c r="L29" s="85" t="n">
        <v>33.1</v>
      </c>
      <c r="M29" s="85" t="n">
        <v>36.6</v>
      </c>
      <c r="N29" s="85" t="n">
        <v>39.3</v>
      </c>
      <c r="O29" s="85" t="n">
        <v>39.4</v>
      </c>
      <c r="P29" s="85" t="n">
        <v>37.6</v>
      </c>
      <c r="Q29" s="85" t="n">
        <v>39.4</v>
      </c>
      <c r="R29" s="85" t="n">
        <v>37.4</v>
      </c>
      <c r="S29" s="85" t="n">
        <v>39.3</v>
      </c>
      <c r="T29" s="85" t="n">
        <v>43.5</v>
      </c>
      <c r="U29" s="85" t="n">
        <v>38.1</v>
      </c>
      <c r="V29" s="85" t="n">
        <v>31.5</v>
      </c>
      <c r="W29" s="85" t="n">
        <v>34.2</v>
      </c>
      <c r="X29" s="85" t="n">
        <v>43.2</v>
      </c>
      <c r="Y29" s="85" t="n">
        <v>43.9</v>
      </c>
      <c r="Z29" s="85" t="n">
        <v>49.9</v>
      </c>
      <c r="AA29" s="85" t="n">
        <v>49</v>
      </c>
      <c r="AB29" s="85" t="n">
        <v>48.5</v>
      </c>
      <c r="AC29" s="85" t="n">
        <v>47.5</v>
      </c>
      <c r="AD29" s="85" t="n">
        <v>51</v>
      </c>
      <c r="AE29" s="85" t="n">
        <v>55.7</v>
      </c>
      <c r="AF29" s="85" t="n">
        <v>57.9</v>
      </c>
      <c r="AG29" s="85" t="n">
        <v>58.1</v>
      </c>
      <c r="AH29" s="85" t="n">
        <v>54.4</v>
      </c>
      <c r="AI29" s="85" t="n">
        <v>66.2</v>
      </c>
      <c r="AJ29" s="85" t="n">
        <v>66.7</v>
      </c>
      <c r="AK29" s="85" t="n">
        <v>70.3</v>
      </c>
      <c r="AL29" s="85" t="n">
        <v>66.6</v>
      </c>
      <c r="AM29" s="85" t="n">
        <v>66.5</v>
      </c>
      <c r="AN29" s="85" t="n">
        <v>65.3</v>
      </c>
      <c r="AO29" s="85" t="n">
        <v>62.1</v>
      </c>
      <c r="AP29" s="85" t="n">
        <v>67</v>
      </c>
      <c r="AQ29" s="85" t="n">
        <v>49.8</v>
      </c>
      <c r="AR29" s="85" t="n">
        <v>56</v>
      </c>
      <c r="AS29" s="85" t="n">
        <v>61.7</v>
      </c>
      <c r="AT29" s="85" t="n">
        <v>58.5</v>
      </c>
      <c r="AU29" s="85" t="n">
        <v>50.7</v>
      </c>
      <c r="AV29" s="85" t="n">
        <v>52.7</v>
      </c>
      <c r="AW29" s="85" t="n">
        <v>44.8</v>
      </c>
      <c r="AX29" s="85" t="n">
        <v>33.5</v>
      </c>
      <c r="AY29" s="85" t="n">
        <v>34.7</v>
      </c>
      <c r="AZ29" s="85" t="n">
        <v>35.4</v>
      </c>
      <c r="BA29" s="85" t="n">
        <v>31.7</v>
      </c>
      <c r="BB29" s="85" t="n">
        <v>34.3</v>
      </c>
      <c r="BC29" s="85" t="n">
        <v>46.3</v>
      </c>
      <c r="BD29" s="85" t="n">
        <v>53.3</v>
      </c>
      <c r="BE29" s="85" t="n">
        <v>54.6</v>
      </c>
      <c r="BF29" s="85" t="n">
        <v>64.8</v>
      </c>
      <c r="BG29" s="85" t="n">
        <v>63.8</v>
      </c>
      <c r="BH29" s="85" t="n">
        <v>53.8</v>
      </c>
      <c r="BI29" s="85" t="n">
        <v>54.3</v>
      </c>
      <c r="BJ29" s="85" t="n">
        <v>57.7</v>
      </c>
      <c r="BK29" s="85" t="n">
        <v>56.3</v>
      </c>
      <c r="BL29" s="85" t="n">
        <v>60.8</v>
      </c>
      <c r="BM29" s="85" t="n">
        <v>59</v>
      </c>
      <c r="BN29" s="85" t="n">
        <v>63</v>
      </c>
      <c r="BO29" s="85" t="n">
        <v>63.4</v>
      </c>
      <c r="BP29" s="85" t="n">
        <v>64.6</v>
      </c>
      <c r="BQ29" s="85" t="n">
        <v>73.1</v>
      </c>
      <c r="BR29" s="85" t="n">
        <v>76</v>
      </c>
      <c r="BS29" s="85" t="n">
        <v>87.3</v>
      </c>
      <c r="BT29" s="85" t="n">
        <v>91.3</v>
      </c>
      <c r="BU29" s="85" t="n">
        <v>87.1</v>
      </c>
      <c r="BV29" s="85" t="n">
        <v>84.5</v>
      </c>
      <c r="BW29" s="85" t="n">
        <v>90</v>
      </c>
      <c r="BX29" s="85" t="n">
        <v>97.8</v>
      </c>
      <c r="BY29" s="85" t="n">
        <v>102.7</v>
      </c>
      <c r="BZ29" s="85" t="n">
        <v>104.9</v>
      </c>
      <c r="CA29" s="85" t="n">
        <v>94.4</v>
      </c>
      <c r="CB29" s="85" t="n">
        <v>91.6</v>
      </c>
      <c r="CC29" s="85" t="n">
        <v>91.4</v>
      </c>
      <c r="CD29" s="85" t="n">
        <v>91.1</v>
      </c>
      <c r="CE29" s="85" t="n">
        <v>94.7</v>
      </c>
      <c r="CF29" s="85" t="n">
        <v>97</v>
      </c>
      <c r="CG29" s="85" t="n">
        <v>95.4</v>
      </c>
      <c r="CH29" s="85" t="n">
        <v>91.5</v>
      </c>
      <c r="CI29" s="85" t="n">
        <v>87.5</v>
      </c>
      <c r="CJ29" s="85" t="n">
        <v>88.2</v>
      </c>
      <c r="CK29" s="85" t="n">
        <v>89.5</v>
      </c>
      <c r="CL29" s="85" t="n">
        <v>99.8</v>
      </c>
      <c r="CM29" s="85" t="n">
        <v>102</v>
      </c>
      <c r="CN29" s="85" t="n">
        <v>98.9</v>
      </c>
      <c r="CO29" s="85" t="n">
        <v>107.2</v>
      </c>
      <c r="CP29" s="85" t="n">
        <v>111.5</v>
      </c>
      <c r="CQ29" s="85" t="n">
        <v>121.9</v>
      </c>
      <c r="CR29" s="85" t="n">
        <v>115.5</v>
      </c>
      <c r="CS29" s="85" t="n">
        <v>141</v>
      </c>
      <c r="CT29" s="85" t="n">
        <v>122.4</v>
      </c>
      <c r="CU29" s="85" t="n">
        <v>129.3</v>
      </c>
      <c r="CV29" s="85" t="n">
        <v>142.4</v>
      </c>
      <c r="CW29" s="85" t="n">
        <v>150.9</v>
      </c>
      <c r="CX29" s="85" t="n">
        <v>155.3</v>
      </c>
      <c r="CY29" s="85" t="n">
        <v>153.1</v>
      </c>
      <c r="CZ29" s="85" t="n">
        <v>159.1</v>
      </c>
      <c r="DA29" s="85" t="n">
        <v>156.2</v>
      </c>
      <c r="DB29" s="85" t="n">
        <v>162.4</v>
      </c>
      <c r="DC29" s="85" t="n">
        <v>171.9</v>
      </c>
      <c r="DD29" s="85" t="n">
        <v>172.6</v>
      </c>
      <c r="DE29" s="85" t="n">
        <v>175.3</v>
      </c>
      <c r="DF29" s="85" t="n">
        <v>176.9</v>
      </c>
      <c r="DG29" s="85" t="n">
        <v>180.5</v>
      </c>
      <c r="DH29" s="85" t="n">
        <v>190.5</v>
      </c>
      <c r="DI29" s="85" t="n">
        <v>181.5</v>
      </c>
      <c r="DJ29" s="85" t="n">
        <v>178.8</v>
      </c>
      <c r="DK29" s="85" t="n">
        <v>175.4</v>
      </c>
      <c r="DL29" s="85" t="n">
        <v>180.1</v>
      </c>
      <c r="DM29" s="85" t="n">
        <v>176.4</v>
      </c>
      <c r="DN29" s="85" t="n">
        <v>186</v>
      </c>
      <c r="DO29" s="85" t="n">
        <v>184.4</v>
      </c>
      <c r="DP29" s="85" t="n">
        <v>187.7</v>
      </c>
      <c r="DQ29" s="85" t="n">
        <v>192.1</v>
      </c>
      <c r="DR29" s="85" t="n">
        <v>202.2</v>
      </c>
      <c r="DS29" s="85" t="n">
        <v>201.1</v>
      </c>
      <c r="DT29" s="85" t="n">
        <v>185.6</v>
      </c>
      <c r="DU29" s="85" t="n">
        <v>187.6</v>
      </c>
      <c r="DV29" s="85" t="n">
        <v>154.9</v>
      </c>
      <c r="DW29" s="85" t="n">
        <v>148.7</v>
      </c>
      <c r="DX29" s="85" t="n">
        <v>130.9</v>
      </c>
      <c r="DY29" s="85" t="n">
        <v>115.8</v>
      </c>
      <c r="DZ29" s="85" t="n">
        <v>115.5</v>
      </c>
      <c r="EA29" s="85" t="n">
        <v>119.9</v>
      </c>
      <c r="EB29" s="85" t="n">
        <v>126.5</v>
      </c>
      <c r="EC29" s="85" t="n">
        <v>142</v>
      </c>
      <c r="ED29" s="85" t="n">
        <v>161.5</v>
      </c>
      <c r="EE29" s="85" t="n">
        <v>160.9</v>
      </c>
      <c r="EF29" s="85" t="n">
        <v>180.3</v>
      </c>
      <c r="EG29" s="85" t="n">
        <v>200.4</v>
      </c>
      <c r="EH29" s="85" t="n">
        <v>209.2</v>
      </c>
      <c r="EI29" s="85" t="n">
        <v>226</v>
      </c>
      <c r="EJ29" s="85" t="n">
        <v>244.5</v>
      </c>
      <c r="EK29" s="85" t="n">
        <v>249.2</v>
      </c>
      <c r="EL29" s="85" t="n">
        <v>315.3</v>
      </c>
      <c r="EM29" s="85" t="n">
        <v>306.1</v>
      </c>
      <c r="EN29" s="85" t="n">
        <v>311.9</v>
      </c>
      <c r="EO29" s="85" t="n">
        <v>344.7</v>
      </c>
      <c r="EP29" s="85" t="n">
        <v>357.2</v>
      </c>
      <c r="EQ29" s="85" t="n">
        <v>367.3</v>
      </c>
      <c r="ER29" s="85" t="n">
        <v>384.8</v>
      </c>
      <c r="ES29" s="85" t="n">
        <v>354.6</v>
      </c>
      <c r="ET29" s="85" t="n">
        <v>354.5</v>
      </c>
      <c r="EU29" s="85" t="n">
        <v>347.7</v>
      </c>
      <c r="EV29" s="85" t="n">
        <v>314.6</v>
      </c>
      <c r="EW29" s="85" t="n">
        <v>296.2</v>
      </c>
      <c r="EX29" s="85" t="n">
        <v>241.7</v>
      </c>
      <c r="EY29" s="85" t="n">
        <v>227.1</v>
      </c>
      <c r="EZ29" s="85" t="n">
        <v>211.5</v>
      </c>
      <c r="FA29" s="85" t="n">
        <v>127.5</v>
      </c>
      <c r="FB29" s="85" t="n">
        <v>122.7</v>
      </c>
      <c r="FC29" s="85" t="n">
        <v>138.9</v>
      </c>
      <c r="FD29" s="85" t="n">
        <v>159.4</v>
      </c>
      <c r="FE29" s="85" t="n">
        <v>190.8</v>
      </c>
      <c r="FF29" s="85" t="n">
        <v>204.7</v>
      </c>
      <c r="FG29" s="85" t="n">
        <v>212.2</v>
      </c>
      <c r="FH29" s="85" t="n">
        <v>227.1</v>
      </c>
      <c r="FI29" s="85" t="n">
        <v>233.6</v>
      </c>
      <c r="FJ29" s="85" t="n">
        <v>228.9</v>
      </c>
      <c r="FK29" s="85" t="n">
        <v>227.2</v>
      </c>
      <c r="FL29" s="85" t="n">
        <v>201.7</v>
      </c>
      <c r="FM29" s="85" t="n">
        <v>238</v>
      </c>
      <c r="FN29" s="85" t="n">
        <v>261.5</v>
      </c>
      <c r="FO29" s="85" t="n">
        <v>275.5</v>
      </c>
      <c r="FP29" s="85" t="n">
        <v>280.8</v>
      </c>
      <c r="FQ29" s="85" t="n">
        <v>280.9</v>
      </c>
      <c r="FR29" s="85" t="n">
        <v>298</v>
      </c>
      <c r="FS29" s="85" t="n">
        <v>292.9</v>
      </c>
      <c r="FT29" s="85" t="n">
        <v>300.6</v>
      </c>
      <c r="FU29" s="85" t="n">
        <v>302.2</v>
      </c>
      <c r="FV29" s="85" t="n">
        <v>337.4</v>
      </c>
      <c r="FW29" s="85" t="n">
        <v>359</v>
      </c>
      <c r="FX29" s="85" t="n">
        <v>329.6</v>
      </c>
      <c r="FY29" s="85" t="n">
        <v>332.6</v>
      </c>
      <c r="FZ29" s="85" t="n">
        <v>345.4</v>
      </c>
      <c r="GA29" s="85" t="n">
        <v>350.7</v>
      </c>
      <c r="GB29" s="85" t="n">
        <v>324.7</v>
      </c>
      <c r="GC29" s="85" t="n">
        <v>295.6</v>
      </c>
      <c r="GD29" s="85" t="n">
        <v>310.8</v>
      </c>
      <c r="GE29" s="85" t="n">
        <v>314.7</v>
      </c>
      <c r="GF29" s="85" t="n">
        <v>322.6</v>
      </c>
      <c r="GG29" s="85" t="n">
        <v>299.2</v>
      </c>
      <c r="GH29" s="85" t="n">
        <v>211.8</v>
      </c>
      <c r="GI29" s="85" t="n">
        <v>225.7</v>
      </c>
      <c r="GJ29" s="85" t="n">
        <v>241.5</v>
      </c>
      <c r="GK29" s="85" t="n">
        <v>242.4</v>
      </c>
      <c r="GL29" s="85" t="n">
        <v>215.5</v>
      </c>
      <c r="GM29" s="85" t="n">
        <v>229.1</v>
      </c>
      <c r="GN29" s="85" t="n">
        <v>225.5</v>
      </c>
      <c r="GO29" s="85" t="n">
        <v>229.7</v>
      </c>
      <c r="GP29" s="85" t="n">
        <v>197.4</v>
      </c>
      <c r="GQ29" s="85" t="n">
        <v>205.6</v>
      </c>
      <c r="GR29" s="85" t="n">
        <v>206.9</v>
      </c>
      <c r="GS29" s="85" t="n">
        <v>231.9</v>
      </c>
      <c r="GT29" s="85" t="n">
        <v>191.5</v>
      </c>
      <c r="GU29" s="85" t="n">
        <v>199.6</v>
      </c>
      <c r="GV29" s="85" t="n">
        <v>258.6</v>
      </c>
      <c r="GW29" s="85" t="n">
        <v>251.2</v>
      </c>
      <c r="GX29" s="85" t="n">
        <v>289.9</v>
      </c>
      <c r="GY29" s="85" t="n">
        <v>343.9</v>
      </c>
      <c r="GZ29" s="85" t="n">
        <v>344.5</v>
      </c>
      <c r="HA29" s="85" t="n">
        <v>357.9</v>
      </c>
      <c r="HB29" t="n">
        <v>379.6</v>
      </c>
      <c r="HC29" t="n">
        <v>417.1</v>
      </c>
      <c r="HD29" t="n">
        <v>402.2</v>
      </c>
      <c r="HE29" t="n">
        <v>406.9</v>
      </c>
      <c r="HF29" t="n">
        <v>434.3</v>
      </c>
      <c r="HG29" t="n">
        <v>429.4</v>
      </c>
      <c r="HH29" t="n">
        <v>451.9</v>
      </c>
      <c r="HI29" t="n">
        <v>464.8</v>
      </c>
      <c r="HJ29" t="n">
        <v>459.9</v>
      </c>
      <c r="HK29" t="n">
        <v>493.4</v>
      </c>
      <c r="HL29"/>
    </row>
    <row r="30">
      <c r="A30" s="85" t="s">
        <v>2538</v>
      </c>
      <c r="B30" s="85" t="n">
        <v>45.1</v>
      </c>
      <c r="C30" s="85" t="n">
        <v>45.4</v>
      </c>
      <c r="D30" s="85" t="n">
        <v>45.9</v>
      </c>
      <c r="E30" s="85" t="n">
        <v>45.6</v>
      </c>
      <c r="F30" s="85" t="n">
        <v>49.6</v>
      </c>
      <c r="G30" s="85" t="n">
        <v>50.2</v>
      </c>
      <c r="H30" s="85" t="n">
        <v>50.5</v>
      </c>
      <c r="I30" s="85" t="n">
        <v>51</v>
      </c>
      <c r="J30" s="85" t="n">
        <v>57.3</v>
      </c>
      <c r="K30" s="85" t="n">
        <v>57.9</v>
      </c>
      <c r="L30" s="85" t="n">
        <v>58.5</v>
      </c>
      <c r="M30" s="85" t="n">
        <v>59.4</v>
      </c>
      <c r="N30" s="85" t="n">
        <v>72.7</v>
      </c>
      <c r="O30" s="85" t="n">
        <v>73.8</v>
      </c>
      <c r="P30" s="85" t="n">
        <v>75.1</v>
      </c>
      <c r="Q30" s="85" t="n">
        <v>76.6</v>
      </c>
      <c r="R30" s="85" t="n">
        <v>82.1</v>
      </c>
      <c r="S30" s="85" t="n">
        <v>83.6</v>
      </c>
      <c r="T30" s="85" t="n">
        <v>85.2</v>
      </c>
      <c r="U30" s="85" t="n">
        <v>85.4</v>
      </c>
      <c r="V30" s="85" t="n">
        <v>86.5</v>
      </c>
      <c r="W30" s="85" t="n">
        <v>86.8</v>
      </c>
      <c r="X30" s="85" t="n">
        <v>88.5</v>
      </c>
      <c r="Y30" s="85" t="n">
        <v>90.5</v>
      </c>
      <c r="Z30" s="85" t="n">
        <v>97.5</v>
      </c>
      <c r="AA30" s="85" t="n">
        <v>98.9</v>
      </c>
      <c r="AB30" s="85" t="n">
        <v>100.6</v>
      </c>
      <c r="AC30" s="85" t="n">
        <v>102.1</v>
      </c>
      <c r="AD30" s="85" t="n">
        <v>107.5</v>
      </c>
      <c r="AE30" s="85" t="n">
        <v>110.1</v>
      </c>
      <c r="AF30" s="85" t="n">
        <v>112.2</v>
      </c>
      <c r="AG30" s="85" t="n">
        <v>114.4</v>
      </c>
      <c r="AH30" s="85" t="n">
        <v>121.6</v>
      </c>
      <c r="AI30" s="85" t="n">
        <v>126.5</v>
      </c>
      <c r="AJ30" s="85" t="n">
        <v>130.8</v>
      </c>
      <c r="AK30" s="85" t="n">
        <v>136</v>
      </c>
      <c r="AL30" s="85" t="n">
        <v>143.1</v>
      </c>
      <c r="AM30" s="85" t="n">
        <v>147.4</v>
      </c>
      <c r="AN30" s="85" t="n">
        <v>152.4</v>
      </c>
      <c r="AO30" s="85" t="n">
        <v>156.3</v>
      </c>
      <c r="AP30" s="85" t="n">
        <v>159.3</v>
      </c>
      <c r="AQ30" s="85" t="n">
        <v>161</v>
      </c>
      <c r="AR30" s="85" t="n">
        <v>164.2</v>
      </c>
      <c r="AS30" s="85" t="n">
        <v>170.1</v>
      </c>
      <c r="AT30" s="85" t="n">
        <v>187.3</v>
      </c>
      <c r="AU30" s="85" t="n">
        <v>190.9</v>
      </c>
      <c r="AV30" s="85" t="n">
        <v>195.6</v>
      </c>
      <c r="AW30" s="85" t="n">
        <v>198.2</v>
      </c>
      <c r="AX30" s="85" t="n">
        <v>203.2</v>
      </c>
      <c r="AY30" s="85" t="n">
        <v>205.2</v>
      </c>
      <c r="AZ30" s="85" t="n">
        <v>207.5</v>
      </c>
      <c r="BA30" s="85" t="n">
        <v>208.3</v>
      </c>
      <c r="BB30" s="85" t="n">
        <v>216.1</v>
      </c>
      <c r="BC30" s="85" t="n">
        <v>220.2</v>
      </c>
      <c r="BD30" s="85" t="n">
        <v>224.8</v>
      </c>
      <c r="BE30" s="85" t="n">
        <v>231.2</v>
      </c>
      <c r="BF30" s="85" t="n">
        <v>246.3</v>
      </c>
      <c r="BG30" s="85" t="n">
        <v>252.1</v>
      </c>
      <c r="BH30" s="85" t="n">
        <v>257.1</v>
      </c>
      <c r="BI30" s="85" t="n">
        <v>261.1</v>
      </c>
      <c r="BJ30" s="85" t="n">
        <v>271</v>
      </c>
      <c r="BK30" s="85" t="n">
        <v>275</v>
      </c>
      <c r="BL30" s="85" t="n">
        <v>279.7</v>
      </c>
      <c r="BM30" s="85" t="n">
        <v>285.9</v>
      </c>
      <c r="BN30" s="85" t="n">
        <v>292.7</v>
      </c>
      <c r="BO30" s="85" t="n">
        <v>296.1</v>
      </c>
      <c r="BP30" s="85" t="n">
        <v>300.8</v>
      </c>
      <c r="BQ30" s="85" t="n">
        <v>306.2</v>
      </c>
      <c r="BR30" s="85" t="n">
        <v>310.7</v>
      </c>
      <c r="BS30" s="85" t="n">
        <v>314.5</v>
      </c>
      <c r="BT30" s="85" t="n">
        <v>319</v>
      </c>
      <c r="BU30" s="85" t="n">
        <v>325.6</v>
      </c>
      <c r="BV30" s="85" t="n">
        <v>344.7</v>
      </c>
      <c r="BW30" s="85" t="n">
        <v>351.7</v>
      </c>
      <c r="BX30" s="85" t="n">
        <v>357.7</v>
      </c>
      <c r="BY30" s="85" t="n">
        <v>365</v>
      </c>
      <c r="BZ30" s="85" t="n">
        <v>370.9</v>
      </c>
      <c r="CA30" s="85" t="n">
        <v>375.4</v>
      </c>
      <c r="CB30" s="85" t="n">
        <v>379.8</v>
      </c>
      <c r="CC30" s="85" t="n">
        <v>385.6</v>
      </c>
      <c r="CD30" s="85" t="n">
        <v>394</v>
      </c>
      <c r="CE30" s="85" t="n">
        <v>399</v>
      </c>
      <c r="CF30" s="85" t="n">
        <v>406.4</v>
      </c>
      <c r="CG30" s="85" t="n">
        <v>408.9</v>
      </c>
      <c r="CH30" s="85" t="n">
        <v>412</v>
      </c>
      <c r="CI30" s="85" t="n">
        <v>418.3</v>
      </c>
      <c r="CJ30" s="85" t="n">
        <v>423.7</v>
      </c>
      <c r="CK30" s="85" t="n">
        <v>428.4</v>
      </c>
      <c r="CL30" s="85" t="n">
        <v>439.9</v>
      </c>
      <c r="CM30" s="85" t="n">
        <v>445.1</v>
      </c>
      <c r="CN30" s="85" t="n">
        <v>447.9</v>
      </c>
      <c r="CO30" s="85" t="n">
        <v>442.9</v>
      </c>
      <c r="CP30" s="85" t="n">
        <v>462.1</v>
      </c>
      <c r="CQ30" s="85" t="n">
        <v>462.4</v>
      </c>
      <c r="CR30" s="85" t="n">
        <v>466.8</v>
      </c>
      <c r="CS30" s="85" t="n">
        <v>470.8</v>
      </c>
      <c r="CT30" s="85" t="n">
        <v>485.8</v>
      </c>
      <c r="CU30" s="85" t="n">
        <v>493</v>
      </c>
      <c r="CV30" s="85" t="n">
        <v>499</v>
      </c>
      <c r="CW30" s="85" t="n">
        <v>506.8</v>
      </c>
      <c r="CX30" s="85" t="n">
        <v>514.2</v>
      </c>
      <c r="CY30" s="85" t="n">
        <v>519</v>
      </c>
      <c r="CZ30" s="85" t="n">
        <v>524.6</v>
      </c>
      <c r="DA30" s="85" t="n">
        <v>529.9</v>
      </c>
      <c r="DB30" s="85" t="n">
        <v>532.9</v>
      </c>
      <c r="DC30" s="85" t="n">
        <v>541.7</v>
      </c>
      <c r="DD30" s="85" t="n">
        <v>549.5</v>
      </c>
      <c r="DE30" s="85" t="n">
        <v>557.5</v>
      </c>
      <c r="DF30" s="85" t="n">
        <v>566</v>
      </c>
      <c r="DG30" s="85" t="n">
        <v>574</v>
      </c>
      <c r="DH30" s="85" t="n">
        <v>582.9</v>
      </c>
      <c r="DI30" s="85" t="n">
        <v>594.8</v>
      </c>
      <c r="DJ30" s="85" t="n">
        <v>602.8</v>
      </c>
      <c r="DK30" s="85" t="n">
        <v>612.3</v>
      </c>
      <c r="DL30" s="85" t="n">
        <v>622.2</v>
      </c>
      <c r="DM30" s="85" t="n">
        <v>632.2</v>
      </c>
      <c r="DN30" s="85" t="n">
        <v>643.5</v>
      </c>
      <c r="DO30" s="85" t="n">
        <v>649.3</v>
      </c>
      <c r="DP30" s="85" t="n">
        <v>656.7</v>
      </c>
      <c r="DQ30" s="85" t="n">
        <v>669.8</v>
      </c>
      <c r="DR30" s="85" t="n">
        <v>689.4</v>
      </c>
      <c r="DS30" s="85" t="n">
        <v>691.5</v>
      </c>
      <c r="DT30" s="85" t="n">
        <v>704.2</v>
      </c>
      <c r="DU30" s="85" t="n">
        <v>709.2</v>
      </c>
      <c r="DV30" s="85" t="n">
        <v>723.4</v>
      </c>
      <c r="DW30" s="85" t="n">
        <v>723.4</v>
      </c>
      <c r="DX30" s="85" t="n">
        <v>722</v>
      </c>
      <c r="DY30" s="85" t="n">
        <v>724.2</v>
      </c>
      <c r="DZ30" s="85" t="n">
        <v>732</v>
      </c>
      <c r="EA30" s="85" t="n">
        <v>739.9</v>
      </c>
      <c r="EB30" s="85" t="n">
        <v>742</v>
      </c>
      <c r="EC30" s="85" t="n">
        <v>743.8</v>
      </c>
      <c r="ED30" s="85" t="n">
        <v>749.1</v>
      </c>
      <c r="EE30" s="85" t="n">
        <v>758.6</v>
      </c>
      <c r="EF30" s="85" t="n">
        <v>767.2</v>
      </c>
      <c r="EG30" s="85" t="n">
        <v>778.2</v>
      </c>
      <c r="EH30" s="85" t="n">
        <v>790</v>
      </c>
      <c r="EI30" s="85" t="n">
        <v>803.5</v>
      </c>
      <c r="EJ30" s="85" t="n">
        <v>818.4</v>
      </c>
      <c r="EK30" s="85" t="n">
        <v>824</v>
      </c>
      <c r="EL30" s="85" t="n">
        <v>837.4</v>
      </c>
      <c r="EM30" s="85" t="n">
        <v>846</v>
      </c>
      <c r="EN30" s="85" t="n">
        <v>859.8</v>
      </c>
      <c r="EO30" s="85" t="n">
        <v>870.4</v>
      </c>
      <c r="EP30" s="85" t="n">
        <v>895.1</v>
      </c>
      <c r="EQ30" s="85" t="n">
        <v>900.8</v>
      </c>
      <c r="ER30" s="85" t="n">
        <v>906.2</v>
      </c>
      <c r="ES30" s="85" t="n">
        <v>920.6</v>
      </c>
      <c r="ET30" s="85" t="n">
        <v>940.9</v>
      </c>
      <c r="EU30" s="85" t="n">
        <v>943.1</v>
      </c>
      <c r="EV30" s="85" t="n">
        <v>946.7</v>
      </c>
      <c r="EW30" s="85" t="n">
        <v>958.4</v>
      </c>
      <c r="EX30" s="85" t="n">
        <v>970.2</v>
      </c>
      <c r="EY30" s="85" t="n">
        <v>972.3</v>
      </c>
      <c r="EZ30" s="85" t="n">
        <v>977.6</v>
      </c>
      <c r="FA30" s="85" t="n">
        <v>977.8</v>
      </c>
      <c r="FB30" s="85" t="n">
        <v>946</v>
      </c>
      <c r="FC30" s="85" t="n">
        <v>952.6</v>
      </c>
      <c r="FD30" s="85" t="n">
        <v>950.3</v>
      </c>
      <c r="FE30" s="85" t="n">
        <v>953.9</v>
      </c>
      <c r="FF30" s="85" t="n">
        <v>960.6</v>
      </c>
      <c r="FG30" s="85" t="n">
        <v>971.7</v>
      </c>
      <c r="FH30" s="85" t="n">
        <v>974.6</v>
      </c>
      <c r="FI30" s="85" t="n">
        <v>976.6</v>
      </c>
      <c r="FJ30" s="85" t="n">
        <v>898.3</v>
      </c>
      <c r="FK30" s="85" t="n">
        <v>900.9</v>
      </c>
      <c r="FL30" s="85" t="n">
        <v>909.4</v>
      </c>
      <c r="FM30" s="85" t="n">
        <v>904.2</v>
      </c>
      <c r="FN30" s="85" t="n">
        <v>927.5</v>
      </c>
      <c r="FO30" s="85" t="n">
        <v>932.2</v>
      </c>
      <c r="FP30" s="85" t="n">
        <v>935.2</v>
      </c>
      <c r="FQ30" s="85" t="n">
        <v>957</v>
      </c>
      <c r="FR30" s="85" t="n">
        <v>1078.6</v>
      </c>
      <c r="FS30" s="85" t="n">
        <v>1090.7</v>
      </c>
      <c r="FT30" s="85" t="n">
        <v>1093.6</v>
      </c>
      <c r="FU30" s="85" t="n">
        <v>1104.2</v>
      </c>
      <c r="FV30" s="85" t="n">
        <v>1126.6</v>
      </c>
      <c r="FW30" s="85" t="n">
        <v>1131</v>
      </c>
      <c r="FX30" s="85" t="n">
        <v>1142.5</v>
      </c>
      <c r="FY30" s="85" t="n">
        <v>1160.1</v>
      </c>
      <c r="FZ30" s="85" t="n">
        <v>1175.2</v>
      </c>
      <c r="GA30" s="85" t="n">
        <v>1187</v>
      </c>
      <c r="GB30" s="85" t="n">
        <v>1196.8</v>
      </c>
      <c r="GC30" s="85" t="n">
        <v>1204.1</v>
      </c>
      <c r="GD30" s="85" t="n">
        <v>1211</v>
      </c>
      <c r="GE30" s="85" t="n">
        <v>1217</v>
      </c>
      <c r="GF30" s="85" t="n">
        <v>1228</v>
      </c>
      <c r="GG30" s="85" t="n">
        <v>1241.5</v>
      </c>
      <c r="GH30" s="85" t="n">
        <v>1262.7</v>
      </c>
      <c r="GI30" s="85" t="n">
        <v>1275.1</v>
      </c>
      <c r="GJ30" s="85" t="n">
        <v>1290.3</v>
      </c>
      <c r="GK30" s="85" t="n">
        <v>1309.1</v>
      </c>
      <c r="GL30" s="85" t="n">
        <v>1328.9</v>
      </c>
      <c r="GM30" s="85" t="n">
        <v>1338.7</v>
      </c>
      <c r="GN30" s="85" t="n">
        <v>1355.2</v>
      </c>
      <c r="GO30" s="85" t="n">
        <v>1363.7</v>
      </c>
      <c r="GP30" s="85" t="n">
        <v>1396</v>
      </c>
      <c r="GQ30" s="85" t="n">
        <v>1403.5</v>
      </c>
      <c r="GR30" s="85" t="n">
        <v>1410.3</v>
      </c>
      <c r="GS30" s="85" t="n">
        <v>1428.2</v>
      </c>
      <c r="GT30" s="85" t="n">
        <v>1453.2</v>
      </c>
      <c r="GU30" s="85" t="n">
        <v>1383.7</v>
      </c>
      <c r="GV30" s="85" t="n">
        <v>1433</v>
      </c>
      <c r="GW30" s="85" t="n">
        <v>1470.2</v>
      </c>
      <c r="GX30" s="85" t="n">
        <v>1487.2</v>
      </c>
      <c r="GY30" s="85" t="n">
        <v>1522.5</v>
      </c>
      <c r="GZ30" s="85" t="n">
        <v>1559</v>
      </c>
      <c r="HA30" s="85" t="n">
        <v>1603.5</v>
      </c>
      <c r="HB30" s="85" t="n">
        <v>1642.9</v>
      </c>
      <c r="HC30" t="n">
        <v>1665.9</v>
      </c>
      <c r="HD30" t="n">
        <v>1713.2</v>
      </c>
      <c r="HE30" t="n">
        <v>1729.9</v>
      </c>
      <c r="HF30" t="n">
        <v>1761.2</v>
      </c>
      <c r="HG30" t="n">
        <v>1789.9</v>
      </c>
      <c r="HH30" t="n">
        <v>1818</v>
      </c>
      <c r="HI30" t="n">
        <v>1836.2</v>
      </c>
      <c r="HJ30" t="n">
        <v>1864.1</v>
      </c>
      <c r="HK30" t="n">
        <v>1881.8</v>
      </c>
      <c r="HL30" t="n">
        <v>1900.7</v>
      </c>
    </row>
    <row r="31">
      <c r="A31" s="85" t="s">
        <v>2539</v>
      </c>
      <c r="B31" s="85" t="n">
        <v>48.3</v>
      </c>
      <c r="C31" s="85" t="n">
        <v>57.5</v>
      </c>
      <c r="D31" s="85" t="n">
        <v>56.9</v>
      </c>
      <c r="E31" s="85" t="n">
        <v>59.8</v>
      </c>
      <c r="F31" s="85" t="n">
        <v>61</v>
      </c>
      <c r="G31" s="85" t="n">
        <v>67.9</v>
      </c>
      <c r="H31" s="85" t="n">
        <v>67.2</v>
      </c>
      <c r="I31" s="85" t="n">
        <v>68.2</v>
      </c>
      <c r="J31" s="85" t="n">
        <v>70.2</v>
      </c>
      <c r="K31" s="85" t="n">
        <v>70.2</v>
      </c>
      <c r="L31" s="85" t="n">
        <v>70.3</v>
      </c>
      <c r="M31" s="85" t="n">
        <v>80.6</v>
      </c>
      <c r="N31" s="85" t="n">
        <v>82.2</v>
      </c>
      <c r="O31" s="85" t="n">
        <v>83.6</v>
      </c>
      <c r="P31" s="85" t="n">
        <v>85.1</v>
      </c>
      <c r="Q31" s="85" t="n">
        <v>87.3</v>
      </c>
      <c r="R31" s="85" t="n">
        <v>94.1</v>
      </c>
      <c r="S31" s="85" t="n">
        <v>100.7</v>
      </c>
      <c r="T31" s="85" t="n">
        <v>106.4</v>
      </c>
      <c r="U31" s="85" t="n">
        <v>112</v>
      </c>
      <c r="V31" s="85" t="n">
        <v>120.5</v>
      </c>
      <c r="W31" s="85" t="n">
        <v>134.2</v>
      </c>
      <c r="X31" s="85" t="n">
        <v>136.8</v>
      </c>
      <c r="Y31" s="85" t="n">
        <v>137.8</v>
      </c>
      <c r="Z31" s="85" t="n">
        <v>141.3</v>
      </c>
      <c r="AA31" s="85" t="n">
        <v>139.6</v>
      </c>
      <c r="AB31" s="85" t="n">
        <v>145.4</v>
      </c>
      <c r="AC31" s="85" t="n">
        <v>147.7</v>
      </c>
      <c r="AD31" s="85" t="n">
        <v>149.8</v>
      </c>
      <c r="AE31" s="85" t="n">
        <v>148.9</v>
      </c>
      <c r="AF31" s="85" t="n">
        <v>154.4</v>
      </c>
      <c r="AG31" s="85" t="n">
        <v>156.6</v>
      </c>
      <c r="AH31" s="85" t="n">
        <v>158.5</v>
      </c>
      <c r="AI31" s="85" t="n">
        <v>158</v>
      </c>
      <c r="AJ31" s="85" t="n">
        <v>165.9</v>
      </c>
      <c r="AK31" s="85" t="n">
        <v>168.3</v>
      </c>
      <c r="AL31" s="85" t="n">
        <v>172.5</v>
      </c>
      <c r="AM31" s="85" t="n">
        <v>175.7</v>
      </c>
      <c r="AN31" s="85" t="n">
        <v>190.1</v>
      </c>
      <c r="AO31" s="85" t="n">
        <v>193.8</v>
      </c>
      <c r="AP31" s="85" t="n">
        <v>202.1</v>
      </c>
      <c r="AQ31" s="85" t="n">
        <v>207.3</v>
      </c>
      <c r="AR31" s="85" t="n">
        <v>235.4</v>
      </c>
      <c r="AS31" s="85" t="n">
        <v>236.4</v>
      </c>
      <c r="AT31" s="85" t="n">
        <v>240.5</v>
      </c>
      <c r="AU31" s="85" t="n">
        <v>241.6</v>
      </c>
      <c r="AV31" s="85" t="n">
        <v>259.3</v>
      </c>
      <c r="AW31" s="85" t="n">
        <v>261.5</v>
      </c>
      <c r="AX31" s="85" t="n">
        <v>265.2</v>
      </c>
      <c r="AY31" s="85" t="n">
        <v>272.2</v>
      </c>
      <c r="AZ31" s="85" t="n">
        <v>287.5</v>
      </c>
      <c r="BA31" s="85" t="n">
        <v>302.6</v>
      </c>
      <c r="BB31" s="85" t="n">
        <v>302.2</v>
      </c>
      <c r="BC31" s="85" t="n">
        <v>307.4</v>
      </c>
      <c r="BD31" s="85" t="n">
        <v>301.3</v>
      </c>
      <c r="BE31" s="85" t="n">
        <v>303.5</v>
      </c>
      <c r="BF31" s="85" t="n">
        <v>306.4</v>
      </c>
      <c r="BG31" s="85" t="n">
        <v>308.4</v>
      </c>
      <c r="BH31" s="85" t="n">
        <v>309.1</v>
      </c>
      <c r="BI31" s="85" t="n">
        <v>315.1</v>
      </c>
      <c r="BJ31" s="85" t="n">
        <v>323.2</v>
      </c>
      <c r="BK31" s="85" t="n">
        <v>324.2</v>
      </c>
      <c r="BL31" s="85" t="n">
        <v>327.5</v>
      </c>
      <c r="BM31" s="85" t="n">
        <v>328.5</v>
      </c>
      <c r="BN31" s="85" t="n">
        <v>338.3</v>
      </c>
      <c r="BO31" s="85" t="n">
        <v>342</v>
      </c>
      <c r="BP31" s="85" t="n">
        <v>347.8</v>
      </c>
      <c r="BQ31" s="85" t="n">
        <v>348.9</v>
      </c>
      <c r="BR31" s="85" t="n">
        <v>353.6</v>
      </c>
      <c r="BS31" s="85" t="n">
        <v>357.6</v>
      </c>
      <c r="BT31" s="85" t="n">
        <v>357.9</v>
      </c>
      <c r="BU31" s="85" t="n">
        <v>359.7</v>
      </c>
      <c r="BV31" s="85" t="n">
        <v>375</v>
      </c>
      <c r="BW31" s="85" t="n">
        <v>376.1</v>
      </c>
      <c r="BX31" s="85" t="n">
        <v>379.3</v>
      </c>
      <c r="BY31" s="85" t="n">
        <v>383</v>
      </c>
      <c r="BZ31" s="85" t="n">
        <v>403.9</v>
      </c>
      <c r="CA31" s="85" t="n">
        <v>408.3</v>
      </c>
      <c r="CB31" s="85" t="n">
        <v>413.7</v>
      </c>
      <c r="CC31" s="85" t="n">
        <v>420.9</v>
      </c>
      <c r="CD31" s="85" t="n">
        <v>437.5</v>
      </c>
      <c r="CE31" s="85" t="n">
        <v>443.4</v>
      </c>
      <c r="CF31" s="85" t="n">
        <v>447.9</v>
      </c>
      <c r="CG31" s="85" t="n">
        <v>459.4</v>
      </c>
      <c r="CH31" s="85" t="n">
        <v>481</v>
      </c>
      <c r="CI31" s="85" t="n">
        <v>491.3</v>
      </c>
      <c r="CJ31" s="85" t="n">
        <v>495.1</v>
      </c>
      <c r="CK31" s="85" t="n">
        <v>508.5</v>
      </c>
      <c r="CL31" s="85" t="n">
        <v>540</v>
      </c>
      <c r="CM31" s="85" t="n">
        <v>550.5</v>
      </c>
      <c r="CN31" s="85" t="n">
        <v>555.5</v>
      </c>
      <c r="CO31" s="85" t="n">
        <v>561.1</v>
      </c>
      <c r="CP31" s="85" t="n">
        <v>577.6</v>
      </c>
      <c r="CQ31" s="85" t="n">
        <v>582</v>
      </c>
      <c r="CR31" s="85" t="n">
        <v>585.7</v>
      </c>
      <c r="CS31" s="85" t="n">
        <v>589.6</v>
      </c>
      <c r="CT31" s="85" t="n">
        <v>601.8</v>
      </c>
      <c r="CU31" s="85" t="n">
        <v>606.2</v>
      </c>
      <c r="CV31" s="85" t="n">
        <v>610</v>
      </c>
      <c r="CW31" s="85" t="n">
        <v>618.1</v>
      </c>
      <c r="CX31" s="85" t="n">
        <v>637.6</v>
      </c>
      <c r="CY31" s="85" t="n">
        <v>644.9</v>
      </c>
      <c r="CZ31" s="85" t="n">
        <v>650</v>
      </c>
      <c r="DA31" s="85" t="n">
        <v>655.8</v>
      </c>
      <c r="DB31" s="85" t="n">
        <v>675</v>
      </c>
      <c r="DC31" s="85" t="n">
        <v>680.7</v>
      </c>
      <c r="DD31" s="85" t="n">
        <v>683.7</v>
      </c>
      <c r="DE31" s="85" t="n">
        <v>688.9</v>
      </c>
      <c r="DF31" s="85" t="n">
        <v>704.5</v>
      </c>
      <c r="DG31" s="85" t="n">
        <v>707.5</v>
      </c>
      <c r="DH31" s="85" t="n">
        <v>709.2</v>
      </c>
      <c r="DI31" s="85" t="n">
        <v>710.2</v>
      </c>
      <c r="DJ31" s="85" t="n">
        <v>719.7</v>
      </c>
      <c r="DK31" s="85" t="n">
        <v>720.7</v>
      </c>
      <c r="DL31" s="85" t="n">
        <v>723.5</v>
      </c>
      <c r="DM31" s="85" t="n">
        <v>724.7</v>
      </c>
      <c r="DN31" s="85" t="n">
        <v>735.5</v>
      </c>
      <c r="DO31" s="85" t="n">
        <v>738.6</v>
      </c>
      <c r="DP31" s="85" t="n">
        <v>741.1</v>
      </c>
      <c r="DQ31" s="85" t="n">
        <v>744.2</v>
      </c>
      <c r="DR31" s="85" t="n">
        <v>756.8</v>
      </c>
      <c r="DS31" s="85" t="n">
        <v>772.9</v>
      </c>
      <c r="DT31" s="85" t="n">
        <v>777.5</v>
      </c>
      <c r="DU31" s="85" t="n">
        <v>786.5</v>
      </c>
      <c r="DV31" s="85" t="n">
        <v>817.3</v>
      </c>
      <c r="DW31" s="85" t="n">
        <v>831</v>
      </c>
      <c r="DX31" s="85" t="n">
        <v>849.4</v>
      </c>
      <c r="DY31" s="85" t="n">
        <v>865.2</v>
      </c>
      <c r="DZ31" s="85" t="n">
        <v>895</v>
      </c>
      <c r="EA31" s="85" t="n">
        <v>921</v>
      </c>
      <c r="EB31" s="85" t="n">
        <v>925.2</v>
      </c>
      <c r="EC31" s="85" t="n">
        <v>930.8</v>
      </c>
      <c r="ED31" s="85" t="n">
        <v>947.7</v>
      </c>
      <c r="EE31" s="85" t="n">
        <v>964.3</v>
      </c>
      <c r="EF31" s="85" t="n">
        <v>973.7</v>
      </c>
      <c r="EG31" s="85" t="n">
        <v>984.3</v>
      </c>
      <c r="EH31" s="85" t="n">
        <v>1003.6</v>
      </c>
      <c r="EI31" s="85" t="n">
        <v>1013.5</v>
      </c>
      <c r="EJ31" s="85" t="n">
        <v>1024.1</v>
      </c>
      <c r="EK31" s="85" t="n">
        <v>1036.9</v>
      </c>
      <c r="EL31" s="85" t="n">
        <v>1065.3</v>
      </c>
      <c r="EM31" s="85" t="n">
        <v>1076</v>
      </c>
      <c r="EN31" s="85" t="n">
        <v>1091.8</v>
      </c>
      <c r="EO31" s="85" t="n">
        <v>1104.4</v>
      </c>
      <c r="EP31" s="85" t="n">
        <v>1172.7</v>
      </c>
      <c r="EQ31" s="85" t="n">
        <v>1184</v>
      </c>
      <c r="ER31" s="85" t="n">
        <v>1194.1</v>
      </c>
      <c r="ES31" s="85" t="n">
        <v>1205.6</v>
      </c>
      <c r="ET31" s="85" t="n">
        <v>1240.1</v>
      </c>
      <c r="EU31" s="85" t="n">
        <v>1256.7</v>
      </c>
      <c r="EV31" s="85" t="n">
        <v>1270.2</v>
      </c>
      <c r="EW31" s="85" t="n">
        <v>1286.3</v>
      </c>
      <c r="EX31" s="85" t="n">
        <v>1321.9</v>
      </c>
      <c r="EY31" s="85" t="n">
        <v>1657</v>
      </c>
      <c r="EZ31" s="85" t="n">
        <v>1445.3</v>
      </c>
      <c r="FA31" s="85" t="n">
        <v>1428.7</v>
      </c>
      <c r="FB31" s="85" t="n">
        <v>1521.8</v>
      </c>
      <c r="FC31" s="85" t="n">
        <v>1648</v>
      </c>
      <c r="FD31" s="85" t="n">
        <v>1634.5</v>
      </c>
      <c r="FE31" s="85" t="n">
        <v>1653.9</v>
      </c>
      <c r="FF31" s="85" t="n">
        <v>1753.5</v>
      </c>
      <c r="FG31" s="85" t="n">
        <v>1755.7</v>
      </c>
      <c r="FH31" s="85" t="n">
        <v>1758.8</v>
      </c>
      <c r="FI31" s="85" t="n">
        <v>1761.9</v>
      </c>
      <c r="FJ31" s="85" t="n">
        <v>1768.6</v>
      </c>
      <c r="FK31" s="85" t="n">
        <v>1777.4</v>
      </c>
      <c r="FL31" s="85" t="n">
        <v>1782.4</v>
      </c>
      <c r="FM31" s="85" t="n">
        <v>1789.3</v>
      </c>
      <c r="FN31" s="85" t="n">
        <v>1772.9</v>
      </c>
      <c r="FO31" s="85" t="n">
        <v>1777.5</v>
      </c>
      <c r="FP31" s="85" t="n">
        <v>1783.6</v>
      </c>
      <c r="FQ31" s="85" t="n">
        <v>1793.4</v>
      </c>
      <c r="FR31" s="85" t="n">
        <v>1817.3</v>
      </c>
      <c r="FS31" s="85" t="n">
        <v>1815.5</v>
      </c>
      <c r="FT31" s="85" t="n">
        <v>1823.2</v>
      </c>
      <c r="FU31" s="85" t="n">
        <v>1830.1</v>
      </c>
      <c r="FV31" s="85" t="n">
        <v>1848.1</v>
      </c>
      <c r="FW31" s="85" t="n">
        <v>1876.8</v>
      </c>
      <c r="FX31" s="85" t="n">
        <v>1890.5</v>
      </c>
      <c r="FY31" s="85" t="n">
        <v>1909</v>
      </c>
      <c r="FZ31" s="85" t="n">
        <v>1945.5</v>
      </c>
      <c r="GA31" s="85" t="n">
        <v>1966.6</v>
      </c>
      <c r="GB31" s="85" t="n">
        <v>1977.6</v>
      </c>
      <c r="GC31" s="85" t="n">
        <v>1989.7</v>
      </c>
      <c r="GD31" s="85" t="n">
        <v>2006.2</v>
      </c>
      <c r="GE31" s="85" t="n">
        <v>2018</v>
      </c>
      <c r="GF31" s="85" t="n">
        <v>2029.1</v>
      </c>
      <c r="GG31" s="85" t="n">
        <v>2043.5</v>
      </c>
      <c r="GH31" s="85" t="n">
        <v>2074</v>
      </c>
      <c r="GI31" s="85" t="n">
        <v>2087.4</v>
      </c>
      <c r="GJ31" s="85" t="n">
        <v>2105.5</v>
      </c>
      <c r="GK31" s="85" t="n">
        <v>2124.2</v>
      </c>
      <c r="GL31" s="85" t="n">
        <v>2171.5</v>
      </c>
      <c r="GM31" s="85" t="n">
        <v>2184.4</v>
      </c>
      <c r="GN31" s="85" t="n">
        <v>2200.6</v>
      </c>
      <c r="GO31" s="85" t="n">
        <v>2223</v>
      </c>
      <c r="GP31" s="85" t="n">
        <v>2303.8</v>
      </c>
      <c r="GQ31" s="85" t="n">
        <v>2321.7</v>
      </c>
      <c r="GR31" s="85" t="n">
        <v>2337.1</v>
      </c>
      <c r="GS31" s="85" t="n">
        <v>2349.5</v>
      </c>
      <c r="GT31" s="85" t="n">
        <v>2414.4</v>
      </c>
      <c r="GU31" s="85" t="n">
        <v>4654.1</v>
      </c>
      <c r="GV31" s="85" t="n">
        <v>3504.7</v>
      </c>
      <c r="GW31" s="85" t="n">
        <v>2888.4</v>
      </c>
      <c r="GX31" s="85" t="n">
        <v>5138.1</v>
      </c>
      <c r="GY31" s="85" t="n">
        <v>3397.8</v>
      </c>
      <c r="GZ31" s="85" t="n">
        <v>3124.9</v>
      </c>
      <c r="HA31" s="85" t="n">
        <v>2952.6</v>
      </c>
      <c r="HB31" s="85" t="n">
        <v>2970.9</v>
      </c>
      <c r="HC31" t="n">
        <v>2976.2</v>
      </c>
      <c r="HD31" t="n">
        <v>2970.4</v>
      </c>
      <c r="HE31" t="n">
        <v>3024.4</v>
      </c>
      <c r="HF31" t="n">
        <v>3038.4</v>
      </c>
      <c r="HG31" t="n">
        <v>3049.1</v>
      </c>
      <c r="HH31" t="n">
        <v>3078</v>
      </c>
      <c r="HI31" t="n">
        <v>3095.6</v>
      </c>
      <c r="HJ31" t="n">
        <v>3201.1</v>
      </c>
      <c r="HK31" t="n">
        <v>3243.1</v>
      </c>
      <c r="HL31" t="n">
        <v>3283.5</v>
      </c>
    </row>
    <row r="32">
      <c r="A32" s="85" t="s">
        <v>2540</v>
      </c>
      <c r="B32" s="85" t="n">
        <v>16.6</v>
      </c>
      <c r="C32" s="85" t="n">
        <v>17.9</v>
      </c>
      <c r="D32" s="85" t="n">
        <v>19.2</v>
      </c>
      <c r="E32" s="85" t="n">
        <v>19.8</v>
      </c>
      <c r="F32" s="85" t="n">
        <v>20.5</v>
      </c>
      <c r="G32" s="85" t="n">
        <v>22.1</v>
      </c>
      <c r="H32" s="85" t="n">
        <v>22.4</v>
      </c>
      <c r="I32" s="85" t="n">
        <v>23.7</v>
      </c>
      <c r="J32" s="85" t="n">
        <v>24.4</v>
      </c>
      <c r="K32" s="85" t="n">
        <v>32.7</v>
      </c>
      <c r="L32" s="85" t="n">
        <v>25.6</v>
      </c>
      <c r="M32" s="85" t="n">
        <v>39.3</v>
      </c>
      <c r="N32" s="85" t="n">
        <v>34.3</v>
      </c>
      <c r="O32" s="85" t="n">
        <v>33.4</v>
      </c>
      <c r="P32" s="85" t="n">
        <v>32.6</v>
      </c>
      <c r="Q32" s="85" t="n">
        <v>33.6</v>
      </c>
      <c r="R32" s="85" t="n">
        <v>33.3</v>
      </c>
      <c r="S32" s="85" t="n">
        <v>34.1</v>
      </c>
      <c r="T32" s="85" t="n">
        <v>35.4</v>
      </c>
      <c r="U32" s="85" t="n">
        <v>36.8</v>
      </c>
      <c r="V32" s="85" t="n">
        <v>39.3</v>
      </c>
      <c r="W32" s="85" t="n">
        <v>44.3</v>
      </c>
      <c r="X32" s="85" t="n">
        <v>45</v>
      </c>
      <c r="Y32" s="85" t="n">
        <v>45.9</v>
      </c>
      <c r="Z32" s="85" t="n">
        <v>47</v>
      </c>
      <c r="AA32" s="85" t="n">
        <v>47.8</v>
      </c>
      <c r="AB32" s="85" t="n">
        <v>48.7</v>
      </c>
      <c r="AC32" s="85" t="n">
        <v>52.7</v>
      </c>
      <c r="AD32" s="85" t="n">
        <v>50.7</v>
      </c>
      <c r="AE32" s="85" t="n">
        <v>53.7</v>
      </c>
      <c r="AF32" s="85" t="n">
        <v>57.3</v>
      </c>
      <c r="AG32" s="85" t="n">
        <v>57.3</v>
      </c>
      <c r="AH32" s="85" t="n">
        <v>61.5</v>
      </c>
      <c r="AI32" s="85" t="n">
        <v>64.1</v>
      </c>
      <c r="AJ32" s="85" t="n">
        <v>63.4</v>
      </c>
      <c r="AK32" s="85" t="n">
        <v>64.9</v>
      </c>
      <c r="AL32" s="85" t="n">
        <v>62.1</v>
      </c>
      <c r="AM32" s="85" t="n">
        <v>62.6</v>
      </c>
      <c r="AN32" s="85" t="n">
        <v>65.2</v>
      </c>
      <c r="AO32" s="85" t="n">
        <v>65.9</v>
      </c>
      <c r="AP32" s="85" t="n">
        <v>66.7</v>
      </c>
      <c r="AQ32" s="85" t="n">
        <v>68.2</v>
      </c>
      <c r="AR32" s="85" t="n">
        <v>70.7</v>
      </c>
      <c r="AS32" s="85" t="n">
        <v>73.1</v>
      </c>
      <c r="AT32" s="85" t="n">
        <v>71.5</v>
      </c>
      <c r="AU32" s="85" t="n">
        <v>71.4</v>
      </c>
      <c r="AV32" s="85" t="n">
        <v>68.8</v>
      </c>
      <c r="AW32" s="85" t="n">
        <v>66</v>
      </c>
      <c r="AX32" s="85" t="n">
        <v>65.8</v>
      </c>
      <c r="AY32" s="85" t="n">
        <v>67.3</v>
      </c>
      <c r="AZ32" s="85" t="n">
        <v>65.6</v>
      </c>
      <c r="BA32" s="85" t="n">
        <v>66.3</v>
      </c>
      <c r="BB32" s="85" t="n">
        <v>67.2</v>
      </c>
      <c r="BC32" s="85" t="n">
        <v>69.2</v>
      </c>
      <c r="BD32" s="85" t="n">
        <v>68.4</v>
      </c>
      <c r="BE32" s="85" t="n">
        <v>67</v>
      </c>
      <c r="BF32" s="85" t="n">
        <v>71.3</v>
      </c>
      <c r="BG32" s="85" t="n">
        <v>73.1</v>
      </c>
      <c r="BH32" s="85" t="n">
        <v>70.7</v>
      </c>
      <c r="BI32" s="85" t="n">
        <v>74.3</v>
      </c>
      <c r="BJ32" s="85" t="n">
        <v>74.8</v>
      </c>
      <c r="BK32" s="85" t="n">
        <v>75.3</v>
      </c>
      <c r="BL32" s="85" t="n">
        <v>76.4</v>
      </c>
      <c r="BM32" s="85" t="n">
        <v>78.1</v>
      </c>
      <c r="BN32" s="85" t="n">
        <v>79.7</v>
      </c>
      <c r="BO32" s="85" t="n">
        <v>83.8</v>
      </c>
      <c r="BP32" s="85" t="n">
        <v>86.7</v>
      </c>
      <c r="BQ32" s="85" t="n">
        <v>79.5</v>
      </c>
      <c r="BR32" s="85" t="n">
        <v>76.9</v>
      </c>
      <c r="BS32" s="85" t="n">
        <v>80.2</v>
      </c>
      <c r="BT32" s="85" t="n">
        <v>78.2</v>
      </c>
      <c r="BU32" s="85" t="n">
        <v>78.2</v>
      </c>
      <c r="BV32" s="85" t="n">
        <v>84.1</v>
      </c>
      <c r="BW32" s="85" t="n">
        <v>84.1</v>
      </c>
      <c r="BX32" s="85" t="n">
        <v>87</v>
      </c>
      <c r="BY32" s="85" t="n">
        <v>87.7</v>
      </c>
      <c r="BZ32" s="85" t="n">
        <v>88.7</v>
      </c>
      <c r="CA32" s="85" t="n">
        <v>89.1</v>
      </c>
      <c r="CB32" s="85" t="n">
        <v>95</v>
      </c>
      <c r="CC32" s="85" t="n">
        <v>94.5</v>
      </c>
      <c r="CD32" s="85" t="n">
        <v>99.9</v>
      </c>
      <c r="CE32" s="85" t="n">
        <v>103.2</v>
      </c>
      <c r="CF32" s="85" t="n">
        <v>105.5</v>
      </c>
      <c r="CG32" s="85" t="n">
        <v>108.8</v>
      </c>
      <c r="CH32" s="85" t="n">
        <v>115.6</v>
      </c>
      <c r="CI32" s="85" t="n">
        <v>120.5</v>
      </c>
      <c r="CJ32" s="85" t="n">
        <v>127</v>
      </c>
      <c r="CK32" s="85" t="n">
        <v>132.9</v>
      </c>
      <c r="CL32" s="85" t="n">
        <v>136.2</v>
      </c>
      <c r="CM32" s="85" t="n">
        <v>139</v>
      </c>
      <c r="CN32" s="85" t="n">
        <v>145</v>
      </c>
      <c r="CO32" s="85" t="n">
        <v>146.5</v>
      </c>
      <c r="CP32" s="85" t="n">
        <v>148.8</v>
      </c>
      <c r="CQ32" s="85" t="n">
        <v>151.4</v>
      </c>
      <c r="CR32" s="85" t="n">
        <v>157.2</v>
      </c>
      <c r="CS32" s="85" t="n">
        <v>165.5</v>
      </c>
      <c r="CT32" s="85" t="n">
        <v>162.4</v>
      </c>
      <c r="CU32" s="85" t="n">
        <v>164.9</v>
      </c>
      <c r="CV32" s="85" t="n">
        <v>167.3</v>
      </c>
      <c r="CW32" s="85" t="n">
        <v>172.8</v>
      </c>
      <c r="CX32" s="85" t="n">
        <v>175.6</v>
      </c>
      <c r="CY32" s="85" t="n">
        <v>174.8</v>
      </c>
      <c r="CZ32" s="85" t="n">
        <v>175.8</v>
      </c>
      <c r="DA32" s="85" t="n">
        <v>171.7</v>
      </c>
      <c r="DB32" s="85" t="n">
        <v>177.1</v>
      </c>
      <c r="DC32" s="85" t="n">
        <v>185.5</v>
      </c>
      <c r="DD32" s="85" t="n">
        <v>182.9</v>
      </c>
      <c r="DE32" s="85" t="n">
        <v>180.3</v>
      </c>
      <c r="DF32" s="85" t="n">
        <v>184.6</v>
      </c>
      <c r="DG32" s="85" t="n">
        <v>184.2</v>
      </c>
      <c r="DH32" s="85" t="n">
        <v>187.5</v>
      </c>
      <c r="DI32" s="85" t="n">
        <v>196.3</v>
      </c>
      <c r="DJ32" s="85" t="n">
        <v>197.3</v>
      </c>
      <c r="DK32" s="85" t="n">
        <v>197</v>
      </c>
      <c r="DL32" s="85" t="n">
        <v>201.8</v>
      </c>
      <c r="DM32" s="85" t="n">
        <v>207</v>
      </c>
      <c r="DN32" s="85" t="n">
        <v>214.7</v>
      </c>
      <c r="DO32" s="85" t="n">
        <v>211.8</v>
      </c>
      <c r="DP32" s="85" t="n">
        <v>223.1</v>
      </c>
      <c r="DQ32" s="85" t="n">
        <v>227</v>
      </c>
      <c r="DR32" s="85" t="n">
        <v>224.5</v>
      </c>
      <c r="DS32" s="85" t="n">
        <v>227.4</v>
      </c>
      <c r="DT32" s="85" t="n">
        <v>239.5</v>
      </c>
      <c r="DU32" s="85" t="n">
        <v>241.1</v>
      </c>
      <c r="DV32" s="85" t="n">
        <v>254</v>
      </c>
      <c r="DW32" s="85" t="n">
        <v>262.2</v>
      </c>
      <c r="DX32" s="85" t="n">
        <v>258.5</v>
      </c>
      <c r="DY32" s="85" t="n">
        <v>270.4</v>
      </c>
      <c r="DZ32" s="85" t="n">
        <v>277.3</v>
      </c>
      <c r="EA32" s="85" t="n">
        <v>285.7</v>
      </c>
      <c r="EB32" s="85" t="n">
        <v>294.3</v>
      </c>
      <c r="EC32" s="85" t="n">
        <v>297.4</v>
      </c>
      <c r="ED32" s="85" t="n">
        <v>299.6</v>
      </c>
      <c r="EE32" s="85" t="n">
        <v>323.3</v>
      </c>
      <c r="EF32" s="85" t="n">
        <v>329.6</v>
      </c>
      <c r="EG32" s="85" t="n">
        <v>334.3</v>
      </c>
      <c r="EH32" s="85" t="n">
        <v>328</v>
      </c>
      <c r="EI32" s="85" t="n">
        <v>332.8</v>
      </c>
      <c r="EJ32" s="85" t="n">
        <v>328.4</v>
      </c>
      <c r="EK32" s="85" t="n">
        <v>340</v>
      </c>
      <c r="EL32" s="85" t="n">
        <v>341.6</v>
      </c>
      <c r="EM32" s="85" t="n">
        <v>344.8</v>
      </c>
      <c r="EN32" s="85" t="n">
        <v>342.5</v>
      </c>
      <c r="EO32" s="85" t="n">
        <v>345.1</v>
      </c>
      <c r="EP32" s="85" t="n">
        <v>340</v>
      </c>
      <c r="EQ32" s="85" t="n">
        <v>341.5</v>
      </c>
      <c r="ER32" s="85" t="n">
        <v>347.9</v>
      </c>
      <c r="ES32" s="85" t="n">
        <v>334.7</v>
      </c>
      <c r="ET32" s="85" t="n">
        <v>358.4</v>
      </c>
      <c r="EU32" s="85" t="n">
        <v>359.4</v>
      </c>
      <c r="EV32" s="85" t="n">
        <v>359.8</v>
      </c>
      <c r="EW32" s="85" t="n">
        <v>358.9</v>
      </c>
      <c r="EX32" s="85" t="n">
        <v>365.7</v>
      </c>
      <c r="EY32" s="85" t="n">
        <v>371.5</v>
      </c>
      <c r="EZ32" s="85" t="n">
        <v>368.8</v>
      </c>
      <c r="FA32" s="85" t="n">
        <v>378.6</v>
      </c>
      <c r="FB32" s="85" t="n">
        <v>421.1</v>
      </c>
      <c r="FC32" s="85" t="n">
        <v>473.9</v>
      </c>
      <c r="FD32" s="85" t="n">
        <v>465.4</v>
      </c>
      <c r="FE32" s="85" t="n">
        <v>472.1</v>
      </c>
      <c r="FF32" s="85" t="n">
        <v>496.2</v>
      </c>
      <c r="FG32" s="85" t="n">
        <v>492.6</v>
      </c>
      <c r="FH32" s="85" t="n">
        <v>517.8</v>
      </c>
      <c r="FI32" s="85" t="n">
        <v>514.4</v>
      </c>
      <c r="FJ32" s="85" t="n">
        <v>500.5</v>
      </c>
      <c r="FK32" s="85" t="n">
        <v>503.4</v>
      </c>
      <c r="FL32" s="85" t="n">
        <v>448.3</v>
      </c>
      <c r="FM32" s="85" t="n">
        <v>437.7</v>
      </c>
      <c r="FN32" s="85" t="n">
        <v>441.7</v>
      </c>
      <c r="FO32" s="85" t="n">
        <v>447.9</v>
      </c>
      <c r="FP32" s="85" t="n">
        <v>440</v>
      </c>
      <c r="FQ32" s="85" t="n">
        <v>448.2</v>
      </c>
      <c r="FR32" s="85" t="n">
        <v>440</v>
      </c>
      <c r="FS32" s="85" t="n">
        <v>459.2</v>
      </c>
      <c r="FT32" s="85" t="n">
        <v>454</v>
      </c>
      <c r="FU32" s="85" t="n">
        <v>447.3</v>
      </c>
      <c r="FV32" s="85" t="n">
        <v>467.8</v>
      </c>
      <c r="FW32" s="85" t="n">
        <v>492.5</v>
      </c>
      <c r="FX32" s="85" t="n">
        <v>511.1</v>
      </c>
      <c r="FY32" s="85" t="n">
        <v>508.8</v>
      </c>
      <c r="FZ32" s="85" t="n">
        <v>524.8</v>
      </c>
      <c r="GA32" s="85" t="n">
        <v>528.9</v>
      </c>
      <c r="GB32" s="85" t="n">
        <v>530.4</v>
      </c>
      <c r="GC32" s="85" t="n">
        <v>548.2</v>
      </c>
      <c r="GD32" s="85" t="n">
        <v>544.4</v>
      </c>
      <c r="GE32" s="85" t="n">
        <v>546.6</v>
      </c>
      <c r="GF32" s="85" t="n">
        <v>562.8</v>
      </c>
      <c r="GG32" s="85" t="n">
        <v>573.1</v>
      </c>
      <c r="GH32" s="85" t="n">
        <v>562.8</v>
      </c>
      <c r="GI32" s="85" t="n">
        <v>542.4</v>
      </c>
      <c r="GJ32" s="85" t="n">
        <v>562.9</v>
      </c>
      <c r="GK32" s="85" t="n">
        <v>573.6</v>
      </c>
      <c r="GL32" s="85" t="n">
        <v>582</v>
      </c>
      <c r="GM32" s="85" t="n">
        <v>576.7</v>
      </c>
      <c r="GN32" s="85" t="n">
        <v>581.4</v>
      </c>
      <c r="GO32" s="85" t="n">
        <v>590.1</v>
      </c>
      <c r="GP32" s="85" t="n">
        <v>591.2</v>
      </c>
      <c r="GQ32" s="85" t="n">
        <v>610.7</v>
      </c>
      <c r="GR32" s="85" t="n">
        <v>608.8</v>
      </c>
      <c r="GS32" s="85" t="n">
        <v>625</v>
      </c>
      <c r="GT32" s="85" t="n">
        <v>635</v>
      </c>
      <c r="GU32" s="85" t="n">
        <v>1387</v>
      </c>
      <c r="GV32" s="85" t="n">
        <v>734.9</v>
      </c>
      <c r="GW32" s="85" t="n">
        <v>757.9</v>
      </c>
      <c r="GX32" s="85" t="n">
        <v>777.7</v>
      </c>
      <c r="GY32" s="85" t="n">
        <v>1640.8</v>
      </c>
      <c r="GZ32" s="85" t="n">
        <v>1085.6</v>
      </c>
      <c r="HA32" s="85" t="n">
        <v>936.3</v>
      </c>
      <c r="HB32" s="85" t="n">
        <v>930</v>
      </c>
      <c r="HC32" t="n">
        <v>951.4</v>
      </c>
      <c r="HD32" t="n">
        <v>956.4</v>
      </c>
      <c r="HE32" t="n">
        <v>955.4</v>
      </c>
      <c r="HF32" t="n">
        <v>977.7</v>
      </c>
      <c r="HG32" t="n">
        <v>967.9</v>
      </c>
      <c r="HH32" t="n">
        <v>915.6</v>
      </c>
      <c r="HI32" t="n">
        <v>941.4</v>
      </c>
      <c r="HJ32" t="n">
        <v>941</v>
      </c>
      <c r="HK32" t="n">
        <v>949.1</v>
      </c>
      <c r="HL32" t="n">
        <v>981.6</v>
      </c>
    </row>
    <row r="33">
      <c r="A33" s="85" t="s">
        <v>2541</v>
      </c>
      <c r="B33" s="85" t="n">
        <v>14</v>
      </c>
      <c r="C33" s="85" t="n">
        <v>14.1</v>
      </c>
      <c r="D33" s="85" t="n">
        <v>14.3</v>
      </c>
      <c r="E33" s="85" t="n">
        <v>14.4</v>
      </c>
      <c r="F33" s="85" t="n">
        <v>14.7</v>
      </c>
      <c r="G33" s="85" t="n">
        <v>15.6</v>
      </c>
      <c r="H33" s="85" t="n">
        <v>16</v>
      </c>
      <c r="I33" s="85" t="n">
        <v>17.3</v>
      </c>
      <c r="J33" s="85" t="n">
        <v>19.5</v>
      </c>
      <c r="K33" s="85" t="n">
        <v>21</v>
      </c>
      <c r="L33" s="85" t="n">
        <v>21.2</v>
      </c>
      <c r="M33" s="85" t="n">
        <v>21.8</v>
      </c>
      <c r="N33" s="85" t="n">
        <v>21.9</v>
      </c>
      <c r="O33" s="85" t="n">
        <v>22.3</v>
      </c>
      <c r="P33" s="85" t="n">
        <v>23.1</v>
      </c>
      <c r="Q33" s="85" t="n">
        <v>24</v>
      </c>
      <c r="R33" s="85" t="n">
        <v>23.3</v>
      </c>
      <c r="S33" s="85" t="n">
        <v>24.1</v>
      </c>
      <c r="T33" s="85" t="n">
        <v>25.2</v>
      </c>
      <c r="U33" s="85" t="n">
        <v>25.6</v>
      </c>
      <c r="V33" s="85" t="n">
        <v>25.7</v>
      </c>
      <c r="W33" s="85" t="n">
        <v>26.5</v>
      </c>
      <c r="X33" s="85" t="n">
        <v>27.2</v>
      </c>
      <c r="Y33" s="85" t="n">
        <v>28.2</v>
      </c>
      <c r="Z33" s="85" t="n">
        <v>29.5</v>
      </c>
      <c r="AA33" s="85" t="n">
        <v>30.6</v>
      </c>
      <c r="AB33" s="85" t="n">
        <v>31.6</v>
      </c>
      <c r="AC33" s="85" t="n">
        <v>32.6</v>
      </c>
      <c r="AD33" s="85" t="n">
        <v>33.5</v>
      </c>
      <c r="AE33" s="85" t="n">
        <v>34.7</v>
      </c>
      <c r="AF33" s="85" t="n">
        <v>35.9</v>
      </c>
      <c r="AG33" s="85" t="n">
        <v>37.3</v>
      </c>
      <c r="AH33" s="85" t="n">
        <v>38.6</v>
      </c>
      <c r="AI33" s="85" t="n">
        <v>40.1</v>
      </c>
      <c r="AJ33" s="85" t="n">
        <v>40.9</v>
      </c>
      <c r="AK33" s="85" t="n">
        <v>42.1</v>
      </c>
      <c r="AL33" s="85" t="n">
        <v>42</v>
      </c>
      <c r="AM33" s="85" t="n">
        <v>42.1</v>
      </c>
      <c r="AN33" s="85" t="n">
        <v>45.4</v>
      </c>
      <c r="AO33" s="85" t="n">
        <v>46.6</v>
      </c>
      <c r="AP33" s="85" t="n">
        <v>46.6</v>
      </c>
      <c r="AQ33" s="85" t="n">
        <v>48</v>
      </c>
      <c r="AR33" s="85" t="n">
        <v>49.4</v>
      </c>
      <c r="AS33" s="85" t="n">
        <v>51.6</v>
      </c>
      <c r="AT33" s="85" t="n">
        <v>52.5</v>
      </c>
      <c r="AU33" s="85" t="n">
        <v>53.7</v>
      </c>
      <c r="AV33" s="85" t="n">
        <v>55.5</v>
      </c>
      <c r="AW33" s="85" t="n">
        <v>56.8</v>
      </c>
      <c r="AX33" s="85" t="n">
        <v>57.3</v>
      </c>
      <c r="AY33" s="85" t="n">
        <v>58.1</v>
      </c>
      <c r="AZ33" s="85" t="n">
        <v>60.4</v>
      </c>
      <c r="BA33" s="85" t="n">
        <v>60.8</v>
      </c>
      <c r="BB33" s="85" t="n">
        <v>61.3</v>
      </c>
      <c r="BC33" s="85" t="n">
        <v>64.3</v>
      </c>
      <c r="BD33" s="85" t="n">
        <v>68.1</v>
      </c>
      <c r="BE33" s="85" t="n">
        <v>70.7</v>
      </c>
      <c r="BF33" s="85" t="n">
        <v>73.3</v>
      </c>
      <c r="BG33" s="85" t="n">
        <v>75.8</v>
      </c>
      <c r="BH33" s="85" t="n">
        <v>76.8</v>
      </c>
      <c r="BI33" s="85" t="n">
        <v>78.2</v>
      </c>
      <c r="BJ33" s="85" t="n">
        <v>79.3</v>
      </c>
      <c r="BK33" s="85" t="n">
        <v>80.9</v>
      </c>
      <c r="BL33" s="85" t="n">
        <v>81.5</v>
      </c>
      <c r="BM33" s="85" t="n">
        <v>83.7</v>
      </c>
      <c r="BN33" s="85" t="n">
        <v>84.5</v>
      </c>
      <c r="BO33" s="85" t="n">
        <v>85</v>
      </c>
      <c r="BP33" s="85" t="n">
        <v>87.5</v>
      </c>
      <c r="BQ33" s="85" t="n">
        <v>91.8</v>
      </c>
      <c r="BR33" s="85" t="n">
        <v>92.4</v>
      </c>
      <c r="BS33" s="85" t="n">
        <v>101.5</v>
      </c>
      <c r="BT33" s="85" t="n">
        <v>94.1</v>
      </c>
      <c r="BU33" s="85" t="n">
        <v>98.4</v>
      </c>
      <c r="BV33" s="85" t="n">
        <v>99.4</v>
      </c>
      <c r="BW33" s="85" t="n">
        <v>97.2</v>
      </c>
      <c r="BX33" s="85" t="n">
        <v>104.1</v>
      </c>
      <c r="BY33" s="85" t="n">
        <v>107.6</v>
      </c>
      <c r="BZ33" s="85" t="n">
        <v>113.4</v>
      </c>
      <c r="CA33" s="85" t="n">
        <v>118.3</v>
      </c>
      <c r="CB33" s="85" t="n">
        <v>114.5</v>
      </c>
      <c r="CC33" s="85" t="n">
        <v>112.4</v>
      </c>
      <c r="CD33" s="85" t="n">
        <v>119.4</v>
      </c>
      <c r="CE33" s="85" t="n">
        <v>122.6</v>
      </c>
      <c r="CF33" s="85" t="n">
        <v>123.7</v>
      </c>
      <c r="CG33" s="85" t="n">
        <v>124.6</v>
      </c>
      <c r="CH33" s="85" t="n">
        <v>121.2</v>
      </c>
      <c r="CI33" s="85" t="n">
        <v>124.5</v>
      </c>
      <c r="CJ33" s="85" t="n">
        <v>126.1</v>
      </c>
      <c r="CK33" s="85" t="n">
        <v>129.5</v>
      </c>
      <c r="CL33" s="85" t="n">
        <v>127.6</v>
      </c>
      <c r="CM33" s="85" t="n">
        <v>136.9</v>
      </c>
      <c r="CN33" s="85" t="n">
        <v>136.8</v>
      </c>
      <c r="CO33" s="85" t="n">
        <v>140</v>
      </c>
      <c r="CP33" s="85" t="n">
        <v>136.7</v>
      </c>
      <c r="CQ33" s="85" t="n">
        <v>138.3</v>
      </c>
      <c r="CR33" s="85" t="n">
        <v>143.6</v>
      </c>
      <c r="CS33" s="85" t="n">
        <v>145.8</v>
      </c>
      <c r="CT33" s="85" t="n">
        <v>146.9</v>
      </c>
      <c r="CU33" s="85" t="n">
        <v>141.9</v>
      </c>
      <c r="CV33" s="85" t="n">
        <v>151.2</v>
      </c>
      <c r="CW33" s="85" t="n">
        <v>152</v>
      </c>
      <c r="CX33" s="85" t="n">
        <v>156.9</v>
      </c>
      <c r="CY33" s="85" t="n">
        <v>152.4</v>
      </c>
      <c r="CZ33" s="85" t="n">
        <v>160.7</v>
      </c>
      <c r="DA33" s="85" t="n">
        <v>162.4</v>
      </c>
      <c r="DB33" s="85" t="n">
        <v>165.3</v>
      </c>
      <c r="DC33" s="85" t="n">
        <v>165.9</v>
      </c>
      <c r="DD33" s="85" t="n">
        <v>169.3</v>
      </c>
      <c r="DE33" s="85" t="n">
        <v>174.1</v>
      </c>
      <c r="DF33" s="85" t="n">
        <v>177.8</v>
      </c>
      <c r="DG33" s="85" t="n">
        <v>176.9</v>
      </c>
      <c r="DH33" s="85" t="n">
        <v>184.1</v>
      </c>
      <c r="DI33" s="85" t="n">
        <v>189.2</v>
      </c>
      <c r="DJ33" s="85" t="n">
        <v>195.6</v>
      </c>
      <c r="DK33" s="85" t="n">
        <v>201.4</v>
      </c>
      <c r="DL33" s="85" t="n">
        <v>201.6</v>
      </c>
      <c r="DM33" s="85" t="n">
        <v>206.3</v>
      </c>
      <c r="DN33" s="85" t="n">
        <v>208.2</v>
      </c>
      <c r="DO33" s="85" t="n">
        <v>209.4</v>
      </c>
      <c r="DP33" s="85" t="n">
        <v>216.4</v>
      </c>
      <c r="DQ33" s="85" t="n">
        <v>224</v>
      </c>
      <c r="DR33" s="85" t="n">
        <v>232.2</v>
      </c>
      <c r="DS33" s="85" t="n">
        <v>243.3</v>
      </c>
      <c r="DT33" s="85" t="n">
        <v>236.6</v>
      </c>
      <c r="DU33" s="85" t="n">
        <v>234.8</v>
      </c>
      <c r="DV33" s="85" t="n">
        <v>250.9</v>
      </c>
      <c r="DW33" s="85" t="n">
        <v>259.9</v>
      </c>
      <c r="DX33" s="85" t="n">
        <v>231.9</v>
      </c>
      <c r="DY33" s="85" t="n">
        <v>229.3</v>
      </c>
      <c r="DZ33" s="85" t="n">
        <v>227.4</v>
      </c>
      <c r="EA33" s="85" t="n">
        <v>214.3</v>
      </c>
      <c r="EB33" s="85" t="n">
        <v>218.8</v>
      </c>
      <c r="EC33" s="85" t="n">
        <v>218.9</v>
      </c>
      <c r="ED33" s="85" t="n">
        <v>217.9</v>
      </c>
      <c r="EE33" s="85" t="n">
        <v>207.9</v>
      </c>
      <c r="EF33" s="85" t="n">
        <v>234.2</v>
      </c>
      <c r="EG33" s="85" t="n">
        <v>239.7</v>
      </c>
      <c r="EH33" s="85" t="n">
        <v>239</v>
      </c>
      <c r="EI33" s="85" t="n">
        <v>234.3</v>
      </c>
      <c r="EJ33" s="85" t="n">
        <v>247.7</v>
      </c>
      <c r="EK33" s="85" t="n">
        <v>261.8</v>
      </c>
      <c r="EL33" s="85" t="n">
        <v>269.4</v>
      </c>
      <c r="EM33" s="85" t="n">
        <v>270.4</v>
      </c>
      <c r="EN33" s="85" t="n">
        <v>276</v>
      </c>
      <c r="EO33" s="85" t="n">
        <v>285.2</v>
      </c>
      <c r="EP33" s="85" t="n">
        <v>294.9</v>
      </c>
      <c r="EQ33" s="85" t="n">
        <v>310.1</v>
      </c>
      <c r="ER33" s="85" t="n">
        <v>297.7</v>
      </c>
      <c r="ES33" s="85" t="n">
        <v>301.7</v>
      </c>
      <c r="ET33" s="85" t="n">
        <v>320.5</v>
      </c>
      <c r="EU33" s="85" t="n">
        <v>332</v>
      </c>
      <c r="EV33" s="85" t="n">
        <v>319.6</v>
      </c>
      <c r="EW33" s="85" t="n">
        <v>314.2</v>
      </c>
      <c r="EX33" s="85" t="n">
        <v>333.4</v>
      </c>
      <c r="EY33" s="85" t="n">
        <v>361.1</v>
      </c>
      <c r="EZ33" s="85" t="n">
        <v>323.8</v>
      </c>
      <c r="FA33" s="85" t="n">
        <v>305.1</v>
      </c>
      <c r="FB33" s="85" t="n">
        <v>281.1</v>
      </c>
      <c r="FC33" s="85" t="n">
        <v>275.6</v>
      </c>
      <c r="FD33" s="85" t="n">
        <v>293.3</v>
      </c>
      <c r="FE33" s="85" t="n">
        <v>293.3</v>
      </c>
      <c r="FF33" s="85" t="n">
        <v>288.4</v>
      </c>
      <c r="FG33" s="85" t="n">
        <v>278</v>
      </c>
      <c r="FH33" s="85" t="n">
        <v>297.8</v>
      </c>
      <c r="FI33" s="85" t="n">
        <v>311.9</v>
      </c>
      <c r="FJ33" s="85" t="n">
        <v>315.2</v>
      </c>
      <c r="FK33" s="85" t="n">
        <v>319.4</v>
      </c>
      <c r="FL33" s="85" t="n">
        <v>327.2</v>
      </c>
      <c r="FM33" s="85" t="n">
        <v>329.9</v>
      </c>
      <c r="FN33" s="85" t="n">
        <v>330.1</v>
      </c>
      <c r="FO33" s="85" t="n">
        <v>337</v>
      </c>
      <c r="FP33" s="85" t="n">
        <v>346.2</v>
      </c>
      <c r="FQ33" s="85" t="n">
        <v>359.2</v>
      </c>
      <c r="FR33" s="85" t="n">
        <v>377.3</v>
      </c>
      <c r="FS33" s="85" t="n">
        <v>387.5</v>
      </c>
      <c r="FT33" s="85" t="n">
        <v>368</v>
      </c>
      <c r="FU33" s="85" t="n">
        <v>365.9</v>
      </c>
      <c r="FV33" s="85" t="n">
        <v>376.7</v>
      </c>
      <c r="FW33" s="85" t="n">
        <v>370.5</v>
      </c>
      <c r="FX33" s="85" t="n">
        <v>386.5</v>
      </c>
      <c r="FY33" s="85" t="n">
        <v>394.1</v>
      </c>
      <c r="FZ33" s="85" t="n">
        <v>396.4</v>
      </c>
      <c r="GA33" s="85" t="n">
        <v>416.2</v>
      </c>
      <c r="GB33" s="85" t="n">
        <v>407.4</v>
      </c>
      <c r="GC33" s="85" t="n">
        <v>413.2</v>
      </c>
      <c r="GD33" s="85" t="n">
        <v>398.5</v>
      </c>
      <c r="GE33" s="85" t="n">
        <v>407.3</v>
      </c>
      <c r="GF33" s="85" t="n">
        <v>418.7</v>
      </c>
      <c r="GG33" s="85" t="n">
        <v>418.7</v>
      </c>
      <c r="GH33" s="85" t="n">
        <v>424.3</v>
      </c>
      <c r="GI33" s="85" t="n">
        <v>412.2</v>
      </c>
      <c r="GJ33" s="85" t="n">
        <v>431.9</v>
      </c>
      <c r="GK33" s="85" t="n">
        <v>474.6</v>
      </c>
      <c r="GL33" s="85" t="n">
        <v>474.3</v>
      </c>
      <c r="GM33" s="85" t="n">
        <v>450.9</v>
      </c>
      <c r="GN33" s="85" t="n">
        <v>460.4</v>
      </c>
      <c r="GO33" s="85" t="n">
        <v>453.8</v>
      </c>
      <c r="GP33" s="85" t="n">
        <v>473.5</v>
      </c>
      <c r="GQ33" s="85" t="n">
        <v>531</v>
      </c>
      <c r="GR33" s="85" t="n">
        <v>495.6</v>
      </c>
      <c r="GS33" s="85" t="n">
        <v>490.1</v>
      </c>
      <c r="GT33" s="85" t="n">
        <v>492.5</v>
      </c>
      <c r="GU33" s="85" t="n">
        <v>485.2</v>
      </c>
      <c r="GV33" s="85" t="n">
        <v>511.6</v>
      </c>
      <c r="GW33" s="85" t="n">
        <v>528.4</v>
      </c>
      <c r="GX33" s="85" t="n">
        <v>559</v>
      </c>
      <c r="GY33" s="85" t="n">
        <v>586.1</v>
      </c>
      <c r="GZ33" s="85" t="n">
        <v>576.4</v>
      </c>
      <c r="HA33" s="85" t="n">
        <v>599.1</v>
      </c>
      <c r="HB33" s="85" t="n">
        <v>656.7</v>
      </c>
      <c r="HC33" t="n">
        <v>693.1</v>
      </c>
      <c r="HD33" t="n">
        <v>596.6</v>
      </c>
      <c r="HE33" t="n">
        <v>607.6</v>
      </c>
      <c r="HF33" t="n">
        <v>578</v>
      </c>
      <c r="HG33" t="n">
        <v>581.6</v>
      </c>
      <c r="HH33" t="n">
        <v>605.5</v>
      </c>
      <c r="HI33" t="n">
        <v>612.1</v>
      </c>
      <c r="HJ33" t="n">
        <v>609.5</v>
      </c>
      <c r="HK33" t="n">
        <v>630</v>
      </c>
      <c r="HL33" t="n">
        <v>654.3</v>
      </c>
    </row>
    <row r="34">
      <c r="A34" s="85" t="s">
        <v>2542</v>
      </c>
      <c r="B34" s="85" t="n">
        <v>70.6</v>
      </c>
      <c r="C34" s="85" t="n">
        <v>72.4</v>
      </c>
      <c r="D34" s="85" t="n">
        <v>74.3</v>
      </c>
      <c r="E34" s="85" t="n">
        <v>76</v>
      </c>
      <c r="F34" s="85" t="n">
        <v>78.3</v>
      </c>
      <c r="G34" s="85" t="n">
        <v>80.2</v>
      </c>
      <c r="H34" s="85" t="n">
        <v>82.8</v>
      </c>
      <c r="I34" s="85" t="n">
        <v>84.7</v>
      </c>
      <c r="J34" s="85" t="n">
        <v>86.4</v>
      </c>
      <c r="K34" s="85" t="n">
        <v>88.5</v>
      </c>
      <c r="L34" s="85" t="n">
        <v>90.4</v>
      </c>
      <c r="M34" s="85" t="n">
        <v>92.5</v>
      </c>
      <c r="N34" s="85" t="n">
        <v>95.1</v>
      </c>
      <c r="O34" s="85" t="n">
        <v>96.3</v>
      </c>
      <c r="P34" s="85" t="n">
        <v>98.7</v>
      </c>
      <c r="Q34" s="85" t="n">
        <v>99.6</v>
      </c>
      <c r="R34" s="85" t="n">
        <v>101</v>
      </c>
      <c r="S34" s="85" t="n">
        <v>104</v>
      </c>
      <c r="T34" s="85" t="n">
        <v>106.8</v>
      </c>
      <c r="U34" s="85" t="n">
        <v>107.5</v>
      </c>
      <c r="V34" s="85" t="n">
        <v>109</v>
      </c>
      <c r="W34" s="85" t="n">
        <v>111.7</v>
      </c>
      <c r="X34" s="85" t="n">
        <v>114.9</v>
      </c>
      <c r="Y34" s="85" t="n">
        <v>117.3</v>
      </c>
      <c r="Z34" s="85" t="n">
        <v>120.9</v>
      </c>
      <c r="AA34" s="85" t="n">
        <v>123.5</v>
      </c>
      <c r="AB34" s="85" t="n">
        <v>126</v>
      </c>
      <c r="AC34" s="85" t="n">
        <v>129.6</v>
      </c>
      <c r="AD34" s="85" t="n">
        <v>132.9</v>
      </c>
      <c r="AE34" s="85" t="n">
        <v>135.5</v>
      </c>
      <c r="AF34" s="85" t="n">
        <v>138.3</v>
      </c>
      <c r="AG34" s="85" t="n">
        <v>141.1</v>
      </c>
      <c r="AH34" s="85" t="n">
        <v>143</v>
      </c>
      <c r="AI34" s="85" t="n">
        <v>147.7</v>
      </c>
      <c r="AJ34" s="85" t="n">
        <v>144.2</v>
      </c>
      <c r="AK34" s="85" t="n">
        <v>147.6</v>
      </c>
      <c r="AL34" s="85" t="n">
        <v>150.6</v>
      </c>
      <c r="AM34" s="85" t="n">
        <v>152.6</v>
      </c>
      <c r="AN34" s="85" t="n">
        <v>155.6</v>
      </c>
      <c r="AO34" s="85" t="n">
        <v>159</v>
      </c>
      <c r="AP34" s="85" t="n">
        <v>161.9</v>
      </c>
      <c r="AQ34" s="85" t="n">
        <v>163.3</v>
      </c>
      <c r="AR34" s="85" t="n">
        <v>168.2</v>
      </c>
      <c r="AS34" s="85" t="n">
        <v>173.3</v>
      </c>
      <c r="AT34" s="85" t="n">
        <v>180.2</v>
      </c>
      <c r="AU34" s="85" t="n">
        <v>183.7</v>
      </c>
      <c r="AV34" s="85" t="n">
        <v>188.3</v>
      </c>
      <c r="AW34" s="85" t="n">
        <v>190.7</v>
      </c>
      <c r="AX34" s="85" t="n">
        <v>193.9</v>
      </c>
      <c r="AY34" s="85" t="n">
        <v>198.3</v>
      </c>
      <c r="AZ34" s="85" t="n">
        <v>201.7</v>
      </c>
      <c r="BA34" s="85" t="n">
        <v>206</v>
      </c>
      <c r="BB34" s="85" t="n">
        <v>209.6</v>
      </c>
      <c r="BC34" s="85" t="n">
        <v>216</v>
      </c>
      <c r="BD34" s="85" t="n">
        <v>222</v>
      </c>
      <c r="BE34" s="85" t="n">
        <v>228</v>
      </c>
      <c r="BF34" s="85" t="n">
        <v>234.7</v>
      </c>
      <c r="BG34" s="85" t="n">
        <v>240.3</v>
      </c>
      <c r="BH34" s="85" t="n">
        <v>244.7</v>
      </c>
      <c r="BI34" s="85" t="n">
        <v>250.2</v>
      </c>
      <c r="BJ34" s="85" t="n">
        <v>254.7</v>
      </c>
      <c r="BK34" s="85" t="n">
        <v>260</v>
      </c>
      <c r="BL34" s="85" t="n">
        <v>265.1</v>
      </c>
      <c r="BM34" s="85" t="n">
        <v>268.5</v>
      </c>
      <c r="BN34" s="85" t="n">
        <v>273</v>
      </c>
      <c r="BO34" s="85" t="n">
        <v>276.6</v>
      </c>
      <c r="BP34" s="85" t="n">
        <v>282.3</v>
      </c>
      <c r="BQ34" s="85" t="n">
        <v>286.8</v>
      </c>
      <c r="BR34" s="85" t="n">
        <v>291.9</v>
      </c>
      <c r="BS34" s="85" t="n">
        <v>298.5</v>
      </c>
      <c r="BT34" s="85" t="n">
        <v>306</v>
      </c>
      <c r="BU34" s="85" t="n">
        <v>310</v>
      </c>
      <c r="BV34" s="85" t="n">
        <v>315.7</v>
      </c>
      <c r="BW34" s="85" t="n">
        <v>323.2</v>
      </c>
      <c r="BX34" s="85" t="n">
        <v>327.3</v>
      </c>
      <c r="BY34" s="85" t="n">
        <v>332.4</v>
      </c>
      <c r="BZ34" s="85" t="n">
        <v>340.2</v>
      </c>
      <c r="CA34" s="85" t="n">
        <v>348.2</v>
      </c>
      <c r="CB34" s="85" t="n">
        <v>353.9</v>
      </c>
      <c r="CC34" s="85" t="n">
        <v>354.2</v>
      </c>
      <c r="CD34" s="85" t="n">
        <v>369.3</v>
      </c>
      <c r="CE34" s="85" t="n">
        <v>368.7</v>
      </c>
      <c r="CF34" s="85" t="n">
        <v>375.6</v>
      </c>
      <c r="CG34" s="85" t="n">
        <v>382.7</v>
      </c>
      <c r="CH34" s="85" t="n">
        <v>384.3</v>
      </c>
      <c r="CI34" s="85" t="n">
        <v>390.2</v>
      </c>
      <c r="CJ34" s="85" t="n">
        <v>399.4</v>
      </c>
      <c r="CK34" s="85" t="n">
        <v>407.3</v>
      </c>
      <c r="CL34" s="85" t="n">
        <v>412.8</v>
      </c>
      <c r="CM34" s="85" t="n">
        <v>418.2</v>
      </c>
      <c r="CN34" s="85" t="n">
        <v>424.1</v>
      </c>
      <c r="CO34" s="85" t="n">
        <v>425.3</v>
      </c>
      <c r="CP34" s="85" t="n">
        <v>427.5</v>
      </c>
      <c r="CQ34" s="85" t="n">
        <v>432.8</v>
      </c>
      <c r="CR34" s="85" t="n">
        <v>439.5</v>
      </c>
      <c r="CS34" s="85" t="n">
        <v>447.2</v>
      </c>
      <c r="CT34" s="85" t="n">
        <v>456</v>
      </c>
      <c r="CU34" s="85" t="n">
        <v>465.8</v>
      </c>
      <c r="CV34" s="85" t="n">
        <v>470</v>
      </c>
      <c r="CW34" s="85" t="n">
        <v>473.3</v>
      </c>
      <c r="CX34" s="85" t="n">
        <v>478.8</v>
      </c>
      <c r="CY34" s="85" t="n">
        <v>477.9</v>
      </c>
      <c r="CZ34" s="85" t="n">
        <v>483.5</v>
      </c>
      <c r="DA34" s="85" t="n">
        <v>489.3</v>
      </c>
      <c r="DB34" s="85" t="n">
        <v>497.8</v>
      </c>
      <c r="DC34" s="85" t="n">
        <v>506.5</v>
      </c>
      <c r="DD34" s="85" t="n">
        <v>510.1</v>
      </c>
      <c r="DE34" s="85" t="n">
        <v>517.3</v>
      </c>
      <c r="DF34" s="85" t="n">
        <v>523.8</v>
      </c>
      <c r="DG34" s="85" t="n">
        <v>530.7</v>
      </c>
      <c r="DH34" s="85" t="n">
        <v>536.6</v>
      </c>
      <c r="DI34" s="85" t="n">
        <v>544</v>
      </c>
      <c r="DJ34" s="85" t="n">
        <v>549.6</v>
      </c>
      <c r="DK34" s="85" t="n">
        <v>555.4</v>
      </c>
      <c r="DL34" s="85" t="n">
        <v>561.6</v>
      </c>
      <c r="DM34" s="85" t="n">
        <v>568.6</v>
      </c>
      <c r="DN34" s="85" t="n">
        <v>576.2</v>
      </c>
      <c r="DO34" s="85" t="n">
        <v>585.4</v>
      </c>
      <c r="DP34" s="85" t="n">
        <v>595.2</v>
      </c>
      <c r="DQ34" s="85" t="n">
        <v>603.7</v>
      </c>
      <c r="DR34" s="85" t="n">
        <v>612.4</v>
      </c>
      <c r="DS34" s="85" t="n">
        <v>618.9</v>
      </c>
      <c r="DT34" s="85" t="n">
        <v>623.7</v>
      </c>
      <c r="DU34" s="85" t="n">
        <v>630.1</v>
      </c>
      <c r="DV34" s="85" t="n">
        <v>637.1</v>
      </c>
      <c r="DW34" s="85" t="n">
        <v>637.8</v>
      </c>
      <c r="DX34" s="85" t="n">
        <v>641.7</v>
      </c>
      <c r="DY34" s="85" t="n">
        <v>653</v>
      </c>
      <c r="DZ34" s="85" t="n">
        <v>659.3</v>
      </c>
      <c r="EA34" s="85" t="n">
        <v>664</v>
      </c>
      <c r="EB34" s="85" t="n">
        <v>680.5</v>
      </c>
      <c r="EC34" s="85" t="n">
        <v>689</v>
      </c>
      <c r="ED34" s="85" t="n">
        <v>698.5</v>
      </c>
      <c r="EE34" s="85" t="n">
        <v>709.9</v>
      </c>
      <c r="EF34" s="85" t="n">
        <v>723.4</v>
      </c>
      <c r="EG34" s="85" t="n">
        <v>729.8</v>
      </c>
      <c r="EH34" s="85" t="n">
        <v>753.2</v>
      </c>
      <c r="EI34" s="85" t="n">
        <v>765.1</v>
      </c>
      <c r="EJ34" s="85" t="n">
        <v>775.4</v>
      </c>
      <c r="EK34" s="85" t="n">
        <v>797.6</v>
      </c>
      <c r="EL34" s="85" t="n">
        <v>817.9</v>
      </c>
      <c r="EM34" s="85" t="n">
        <v>835.9</v>
      </c>
      <c r="EN34" s="85" t="n">
        <v>851.8</v>
      </c>
      <c r="EO34" s="85" t="n">
        <v>866.6</v>
      </c>
      <c r="EP34" s="85" t="n">
        <v>882.7</v>
      </c>
      <c r="EQ34" s="85" t="n">
        <v>892.2</v>
      </c>
      <c r="ER34" s="85" t="n">
        <v>903.9</v>
      </c>
      <c r="ES34" s="85" t="n">
        <v>912.4</v>
      </c>
      <c r="ET34" s="85" t="n">
        <v>931.9</v>
      </c>
      <c r="EU34" s="85" t="n">
        <v>939.4</v>
      </c>
      <c r="EV34" s="85" t="n">
        <v>940.4</v>
      </c>
      <c r="EW34" s="85" t="n">
        <v>957.1</v>
      </c>
      <c r="EX34" s="85" t="n">
        <v>952.5</v>
      </c>
      <c r="EY34" s="85" t="n">
        <v>959.4</v>
      </c>
      <c r="EZ34" s="85" t="n">
        <v>964.8</v>
      </c>
      <c r="FA34" s="85" t="n">
        <v>946.3</v>
      </c>
      <c r="FB34" s="85" t="n">
        <v>929.2</v>
      </c>
      <c r="FC34" s="85" t="n">
        <v>923</v>
      </c>
      <c r="FD34" s="85" t="n">
        <v>937.4</v>
      </c>
      <c r="FE34" s="85" t="n">
        <v>952.1</v>
      </c>
      <c r="FF34" s="85" t="n">
        <v>951.6</v>
      </c>
      <c r="FG34" s="85" t="n">
        <v>965.7</v>
      </c>
      <c r="FH34" s="85" t="n">
        <v>970.1</v>
      </c>
      <c r="FI34" s="85" t="n">
        <v>977.7</v>
      </c>
      <c r="FJ34" s="85" t="n">
        <v>986.8</v>
      </c>
      <c r="FK34" s="85" t="n">
        <v>996.4</v>
      </c>
      <c r="FL34" s="85" t="n">
        <v>994.5</v>
      </c>
      <c r="FM34" s="85" t="n">
        <v>1002.7</v>
      </c>
      <c r="FN34" s="85" t="n">
        <v>1016.9</v>
      </c>
      <c r="FO34" s="85" t="n">
        <v>1019.5</v>
      </c>
      <c r="FP34" s="85" t="n">
        <v>1016.6</v>
      </c>
      <c r="FQ34" s="85" t="n">
        <v>1030.8</v>
      </c>
      <c r="FR34" s="85" t="n">
        <v>1053.1</v>
      </c>
      <c r="FS34" s="85" t="n">
        <v>1054.9</v>
      </c>
      <c r="FT34" s="85" t="n">
        <v>1063.8</v>
      </c>
      <c r="FU34" s="85" t="n">
        <v>1069.5</v>
      </c>
      <c r="FV34" s="85" t="n">
        <v>1079.3</v>
      </c>
      <c r="FW34" s="85" t="n">
        <v>1099.4</v>
      </c>
      <c r="FX34" s="85" t="n">
        <v>1108.2</v>
      </c>
      <c r="FY34" s="85" t="n">
        <v>1117.2</v>
      </c>
      <c r="FZ34" s="85" t="n">
        <v>1117.9</v>
      </c>
      <c r="GA34" s="85" t="n">
        <v>1125.8</v>
      </c>
      <c r="GB34" s="85" t="n">
        <v>1138</v>
      </c>
      <c r="GC34" s="85" t="n">
        <v>1144.7</v>
      </c>
      <c r="GD34" s="85" t="n">
        <v>1153</v>
      </c>
      <c r="GE34" s="85" t="n">
        <v>1160.9</v>
      </c>
      <c r="GF34" s="85" t="n">
        <v>1183.6</v>
      </c>
      <c r="GG34" s="85" t="n">
        <v>1190</v>
      </c>
      <c r="GH34" s="85" t="n">
        <v>1209.4</v>
      </c>
      <c r="GI34" s="85" t="n">
        <v>1221.8</v>
      </c>
      <c r="GJ34" s="85" t="n">
        <v>1240.2</v>
      </c>
      <c r="GK34" s="85" t="n">
        <v>1258.8</v>
      </c>
      <c r="GL34" s="85" t="n">
        <v>1273.2</v>
      </c>
      <c r="GM34" s="85" t="n">
        <v>1285.3</v>
      </c>
      <c r="GN34" s="85" t="n">
        <v>1300.2</v>
      </c>
      <c r="GO34" s="85" t="n">
        <v>1315.9</v>
      </c>
      <c r="GP34" s="85" t="n">
        <v>1333.5</v>
      </c>
      <c r="GQ34" s="85" t="n">
        <v>1351</v>
      </c>
      <c r="GR34" s="85" t="n">
        <v>1376.8</v>
      </c>
      <c r="GS34" s="85" t="n">
        <v>1373.6</v>
      </c>
      <c r="GT34" s="85" t="n">
        <v>1373.1</v>
      </c>
      <c r="GU34" s="85" t="n">
        <v>1288.7</v>
      </c>
      <c r="GV34" s="85" t="n">
        <v>1390.2</v>
      </c>
      <c r="GW34" s="85" t="n">
        <v>1411.7</v>
      </c>
      <c r="GX34" s="85" t="n">
        <v>1436.2</v>
      </c>
      <c r="GY34" s="85" t="n">
        <v>1524.3</v>
      </c>
      <c r="GZ34" s="85" t="n">
        <v>1538.3</v>
      </c>
      <c r="HA34" s="85" t="n">
        <v>1579.3</v>
      </c>
      <c r="HB34" s="85" t="n">
        <v>1605.3</v>
      </c>
      <c r="HC34" t="n">
        <v>1644.2</v>
      </c>
      <c r="HD34" t="n">
        <v>1668.2</v>
      </c>
      <c r="HE34" t="n">
        <v>1676.9</v>
      </c>
      <c r="HF34" t="n">
        <v>1697.8</v>
      </c>
      <c r="HG34" t="n">
        <v>1709.4</v>
      </c>
      <c r="HH34" t="n">
        <v>1724</v>
      </c>
      <c r="HI34" t="n">
        <v>1744.3</v>
      </c>
      <c r="HJ34" t="n">
        <v>1760.8</v>
      </c>
      <c r="HK34" t="n">
        <v>1782.3</v>
      </c>
      <c r="HL34" t="n">
        <v>1797</v>
      </c>
    </row>
    <row r="35">
      <c r="A35" s="85" t="s">
        <v>2543</v>
      </c>
      <c r="B35" s="85" t="n">
        <v>3.8</v>
      </c>
      <c r="C35" s="85" t="n">
        <v>3.7</v>
      </c>
      <c r="D35" s="85" t="n">
        <v>3.8</v>
      </c>
      <c r="E35" s="85" t="n">
        <v>3.6</v>
      </c>
      <c r="F35" s="85" t="n">
        <v>4.1</v>
      </c>
      <c r="G35" s="85" t="n">
        <v>4.2</v>
      </c>
      <c r="H35" s="85" t="n">
        <v>4.4</v>
      </c>
      <c r="I35" s="85" t="n">
        <v>4.5</v>
      </c>
      <c r="J35" s="85" t="n">
        <v>5</v>
      </c>
      <c r="K35" s="85" t="n">
        <v>5</v>
      </c>
      <c r="L35" s="85" t="n">
        <v>5.2</v>
      </c>
      <c r="M35" s="85" t="n">
        <v>5.7</v>
      </c>
      <c r="N35" s="85" t="n">
        <v>6</v>
      </c>
      <c r="O35" s="85" t="n">
        <v>6.1</v>
      </c>
      <c r="P35" s="85" t="n">
        <v>5.9</v>
      </c>
      <c r="Q35" s="85" t="n">
        <v>6.1</v>
      </c>
      <c r="R35" s="85" t="n">
        <v>6.3</v>
      </c>
      <c r="S35" s="85" t="n">
        <v>6.6</v>
      </c>
      <c r="T35" s="85" t="n">
        <v>7.3</v>
      </c>
      <c r="U35" s="85" t="n">
        <v>6.5</v>
      </c>
      <c r="V35" s="85" t="n">
        <v>6.1</v>
      </c>
      <c r="W35" s="85" t="n">
        <v>6.6</v>
      </c>
      <c r="X35" s="85" t="n">
        <v>8.2</v>
      </c>
      <c r="Y35" s="85" t="n">
        <v>8.4</v>
      </c>
      <c r="Z35" s="85" t="n">
        <v>9.7</v>
      </c>
      <c r="AA35" s="85" t="n">
        <v>9.6</v>
      </c>
      <c r="AB35" s="85" t="n">
        <v>9.7</v>
      </c>
      <c r="AC35" s="85" t="n">
        <v>9.6</v>
      </c>
      <c r="AD35" s="85" t="n">
        <v>10.5</v>
      </c>
      <c r="AE35" s="85" t="n">
        <v>11.4</v>
      </c>
      <c r="AF35" s="85" t="n">
        <v>11.8</v>
      </c>
      <c r="AG35" s="85" t="n">
        <v>12</v>
      </c>
      <c r="AH35" s="85" t="n">
        <v>10.5</v>
      </c>
      <c r="AI35" s="85" t="n">
        <v>12.4</v>
      </c>
      <c r="AJ35" s="85" t="n">
        <v>12.5</v>
      </c>
      <c r="AK35" s="85" t="n">
        <v>13.1</v>
      </c>
      <c r="AL35" s="85" t="n">
        <v>13.7</v>
      </c>
      <c r="AM35" s="85" t="n">
        <v>13.8</v>
      </c>
      <c r="AN35" s="85" t="n">
        <v>13.6</v>
      </c>
      <c r="AO35" s="85" t="n">
        <v>13.2</v>
      </c>
      <c r="AP35" s="85" t="n">
        <v>16.1</v>
      </c>
      <c r="AQ35" s="85" t="n">
        <v>12.8</v>
      </c>
      <c r="AR35" s="85" t="n">
        <v>14</v>
      </c>
      <c r="AS35" s="85" t="n">
        <v>15.1</v>
      </c>
      <c r="AT35" s="85" t="n">
        <v>16.8</v>
      </c>
      <c r="AU35" s="85" t="n">
        <v>15.2</v>
      </c>
      <c r="AV35" s="85" t="n">
        <v>15.7</v>
      </c>
      <c r="AW35" s="85" t="n">
        <v>14.1</v>
      </c>
      <c r="AX35" s="85" t="n">
        <v>14.1</v>
      </c>
      <c r="AY35" s="85" t="n">
        <v>14.3</v>
      </c>
      <c r="AZ35" s="85" t="n">
        <v>14.4</v>
      </c>
      <c r="BA35" s="85" t="n">
        <v>13.3</v>
      </c>
      <c r="BB35" s="85" t="n">
        <v>12.8</v>
      </c>
      <c r="BC35" s="85" t="n">
        <v>15.7</v>
      </c>
      <c r="BD35" s="85" t="n">
        <v>17.4</v>
      </c>
      <c r="BE35" s="85" t="n">
        <v>17.7</v>
      </c>
      <c r="BF35" s="85" t="n">
        <v>20.1</v>
      </c>
      <c r="BG35" s="85" t="n">
        <v>19.9</v>
      </c>
      <c r="BH35" s="85" t="n">
        <v>17.5</v>
      </c>
      <c r="BI35" s="85" t="n">
        <v>17.7</v>
      </c>
      <c r="BJ35" s="85" t="n">
        <v>20</v>
      </c>
      <c r="BK35" s="85" t="n">
        <v>19.6</v>
      </c>
      <c r="BL35" s="85" t="n">
        <v>20.9</v>
      </c>
      <c r="BM35" s="85" t="n">
        <v>20.5</v>
      </c>
      <c r="BN35" s="85" t="n">
        <v>21.4</v>
      </c>
      <c r="BO35" s="85" t="n">
        <v>22</v>
      </c>
      <c r="BP35" s="85" t="n">
        <v>22.4</v>
      </c>
      <c r="BQ35" s="85" t="n">
        <v>24.8</v>
      </c>
      <c r="BR35" s="85" t="n">
        <v>22.7</v>
      </c>
      <c r="BS35" s="85" t="n">
        <v>24.5</v>
      </c>
      <c r="BT35" s="85" t="n">
        <v>24.8</v>
      </c>
      <c r="BU35" s="85" t="n">
        <v>23.6</v>
      </c>
      <c r="BV35" s="85" t="n">
        <v>23.4</v>
      </c>
      <c r="BW35" s="85" t="n">
        <v>25.2</v>
      </c>
      <c r="BX35" s="85" t="n">
        <v>27.3</v>
      </c>
      <c r="BY35" s="85" t="n">
        <v>28.2</v>
      </c>
      <c r="BZ35" s="85" t="n">
        <v>27.8</v>
      </c>
      <c r="CA35" s="85" t="n">
        <v>24.2</v>
      </c>
      <c r="CB35" s="85" t="n">
        <v>22.8</v>
      </c>
      <c r="CC35" s="85" t="n">
        <v>22.1</v>
      </c>
      <c r="CD35" s="85" t="n">
        <v>21.4</v>
      </c>
      <c r="CE35" s="85" t="n">
        <v>22.1</v>
      </c>
      <c r="CF35" s="85" t="n">
        <v>23</v>
      </c>
      <c r="CG35" s="85" t="n">
        <v>23.4</v>
      </c>
      <c r="CH35" s="85" t="n">
        <v>23.8</v>
      </c>
      <c r="CI35" s="85" t="n">
        <v>23.4</v>
      </c>
      <c r="CJ35" s="85" t="n">
        <v>23.7</v>
      </c>
      <c r="CK35" s="85" t="n">
        <v>23.6</v>
      </c>
      <c r="CL35" s="85" t="n">
        <v>25.2</v>
      </c>
      <c r="CM35" s="85" t="n">
        <v>24.7</v>
      </c>
      <c r="CN35" s="85" t="n">
        <v>23.2</v>
      </c>
      <c r="CO35" s="85" t="n">
        <v>24.4</v>
      </c>
      <c r="CP35" s="85" t="n">
        <v>24.8</v>
      </c>
      <c r="CQ35" s="85" t="n">
        <v>26.8</v>
      </c>
      <c r="CR35" s="85" t="n">
        <v>25.2</v>
      </c>
      <c r="CS35" s="85" t="n">
        <v>30.8</v>
      </c>
      <c r="CT35" s="85" t="n">
        <v>27.1</v>
      </c>
      <c r="CU35" s="85" t="n">
        <v>28.7</v>
      </c>
      <c r="CV35" s="85" t="n">
        <v>31.4</v>
      </c>
      <c r="CW35" s="85" t="n">
        <v>32.7</v>
      </c>
      <c r="CX35" s="85" t="n">
        <v>32.5</v>
      </c>
      <c r="CY35" s="85" t="n">
        <v>31.3</v>
      </c>
      <c r="CZ35" s="85" t="n">
        <v>31.9</v>
      </c>
      <c r="DA35" s="85" t="n">
        <v>30.9</v>
      </c>
      <c r="DB35" s="85" t="n">
        <v>31.9</v>
      </c>
      <c r="DC35" s="85" t="n">
        <v>33.5</v>
      </c>
      <c r="DD35" s="85" t="n">
        <v>33.3</v>
      </c>
      <c r="DE35" s="85" t="n">
        <v>33.4</v>
      </c>
      <c r="DF35" s="85" t="n">
        <v>33.1</v>
      </c>
      <c r="DG35" s="85" t="n">
        <v>33.6</v>
      </c>
      <c r="DH35" s="85" t="n">
        <v>35.5</v>
      </c>
      <c r="DI35" s="85" t="n">
        <v>34.4</v>
      </c>
      <c r="DJ35" s="85" t="n">
        <v>34.7</v>
      </c>
      <c r="DK35" s="85" t="n">
        <v>34.5</v>
      </c>
      <c r="DL35" s="85" t="n">
        <v>35.7</v>
      </c>
      <c r="DM35" s="85" t="n">
        <v>34.8</v>
      </c>
      <c r="DN35" s="85" t="n">
        <v>36.3</v>
      </c>
      <c r="DO35" s="85" t="n">
        <v>35.5</v>
      </c>
      <c r="DP35" s="85" t="n">
        <v>35.6</v>
      </c>
      <c r="DQ35" s="85" t="n">
        <v>35.9</v>
      </c>
      <c r="DR35" s="85" t="n">
        <v>37.2</v>
      </c>
      <c r="DS35" s="85" t="n">
        <v>36.5</v>
      </c>
      <c r="DT35" s="85" t="n">
        <v>33.5</v>
      </c>
      <c r="DU35" s="85" t="n">
        <v>33.7</v>
      </c>
      <c r="DV35" s="85" t="n">
        <v>30.1</v>
      </c>
      <c r="DW35" s="85" t="n">
        <v>30.4</v>
      </c>
      <c r="DX35" s="85" t="n">
        <v>28.3</v>
      </c>
      <c r="DY35" s="85" t="n">
        <v>26.6</v>
      </c>
      <c r="DZ35" s="85" t="n">
        <v>28.3</v>
      </c>
      <c r="EA35" s="85" t="n">
        <v>30.2</v>
      </c>
      <c r="EB35" s="85" t="n">
        <v>31.5</v>
      </c>
      <c r="EC35" s="85" t="n">
        <v>33.5</v>
      </c>
      <c r="ED35" s="85" t="n">
        <v>34.5</v>
      </c>
      <c r="EE35" s="85" t="n">
        <v>31.7</v>
      </c>
      <c r="EF35" s="85" t="n">
        <v>33.6</v>
      </c>
      <c r="EG35" s="85" t="n">
        <v>36.2</v>
      </c>
      <c r="EH35" s="85" t="n">
        <v>37.8</v>
      </c>
      <c r="EI35" s="85" t="n">
        <v>40.8</v>
      </c>
      <c r="EJ35" s="85" t="n">
        <v>43.9</v>
      </c>
      <c r="EK35" s="85" t="n">
        <v>44.3</v>
      </c>
      <c r="EL35" s="85" t="n">
        <v>55.3</v>
      </c>
      <c r="EM35" s="85" t="n">
        <v>53</v>
      </c>
      <c r="EN35" s="85" t="n">
        <v>53.3</v>
      </c>
      <c r="EO35" s="85" t="n">
        <v>58.2</v>
      </c>
      <c r="EP35" s="85" t="n">
        <v>59.6</v>
      </c>
      <c r="EQ35" s="85" t="n">
        <v>60.3</v>
      </c>
      <c r="ER35" s="85" t="n">
        <v>61.8</v>
      </c>
      <c r="ES35" s="85" t="n">
        <v>55.2</v>
      </c>
      <c r="ET35" s="85" t="n">
        <v>59.2</v>
      </c>
      <c r="EU35" s="85" t="n">
        <v>59.4</v>
      </c>
      <c r="EV35" s="85" t="n">
        <v>56.3</v>
      </c>
      <c r="EW35" s="85" t="n">
        <v>56.6</v>
      </c>
      <c r="EX35" s="85" t="n">
        <v>50.2</v>
      </c>
      <c r="EY35" s="85" t="n">
        <v>51.6</v>
      </c>
      <c r="EZ35" s="85" t="n">
        <v>52.8</v>
      </c>
      <c r="FA35" s="85" t="n">
        <v>35.1</v>
      </c>
      <c r="FB35" s="85" t="n">
        <v>43.7</v>
      </c>
      <c r="FC35" s="85" t="n">
        <v>49.6</v>
      </c>
      <c r="FD35" s="85" t="n">
        <v>41.3</v>
      </c>
      <c r="FE35" s="85" t="n">
        <v>43.4</v>
      </c>
      <c r="FF35" s="85" t="n">
        <v>45.1</v>
      </c>
      <c r="FG35" s="85" t="n">
        <v>43.4</v>
      </c>
      <c r="FH35" s="85" t="n">
        <v>45.5</v>
      </c>
      <c r="FI35" s="85" t="n">
        <v>50.4</v>
      </c>
      <c r="FJ35" s="85" t="n">
        <v>48.4</v>
      </c>
      <c r="FK35" s="85" t="n">
        <v>49.8</v>
      </c>
      <c r="FL35" s="85" t="n">
        <v>46.4</v>
      </c>
      <c r="FM35" s="85" t="n">
        <v>49</v>
      </c>
      <c r="FN35" s="85" t="n">
        <v>49.2</v>
      </c>
      <c r="FO35" s="85" t="n">
        <v>49.5</v>
      </c>
      <c r="FP35" s="85" t="n">
        <v>52.1</v>
      </c>
      <c r="FQ35" s="85" t="n">
        <v>51.9</v>
      </c>
      <c r="FR35" s="85" t="n">
        <v>52.6</v>
      </c>
      <c r="FS35" s="85" t="n">
        <v>54.3</v>
      </c>
      <c r="FT35" s="85" t="n">
        <v>53.3</v>
      </c>
      <c r="FU35" s="85" t="n">
        <v>54.4</v>
      </c>
      <c r="FV35" s="85" t="n">
        <v>55.2</v>
      </c>
      <c r="FW35" s="85" t="n">
        <v>55.3</v>
      </c>
      <c r="FX35" s="85" t="n">
        <v>57.1</v>
      </c>
      <c r="FY35" s="85" t="n">
        <v>57.8</v>
      </c>
      <c r="FZ35" s="85" t="n">
        <v>57.3</v>
      </c>
      <c r="GA35" s="85" t="n">
        <v>57.6</v>
      </c>
      <c r="GB35" s="85" t="n">
        <v>55.6</v>
      </c>
      <c r="GC35" s="85" t="n">
        <v>53.7</v>
      </c>
      <c r="GD35" s="85" t="n">
        <v>53.3</v>
      </c>
      <c r="GE35" s="85" t="n">
        <v>52.4</v>
      </c>
      <c r="GF35" s="85" t="n">
        <v>52.9</v>
      </c>
      <c r="GG35" s="85" t="n">
        <v>54.2</v>
      </c>
      <c r="GH35" s="85" t="n">
        <v>55.1</v>
      </c>
      <c r="GI35" s="85" t="n">
        <v>53.8</v>
      </c>
      <c r="GJ35" s="85" t="n">
        <v>54.2</v>
      </c>
      <c r="GK35" s="85" t="n">
        <v>54.5</v>
      </c>
      <c r="GL35" s="85" t="n">
        <v>54.9</v>
      </c>
      <c r="GM35" s="85" t="n">
        <v>60.4</v>
      </c>
      <c r="GN35" s="85" t="n">
        <v>61.6</v>
      </c>
      <c r="GO35" s="85" t="n">
        <v>63.6</v>
      </c>
      <c r="GP35" s="85" t="n">
        <v>71.8</v>
      </c>
      <c r="GQ35" s="85" t="n">
        <v>76.8</v>
      </c>
      <c r="GR35" s="85" t="n">
        <v>74.1</v>
      </c>
      <c r="GS35" s="85" t="n">
        <v>70.3</v>
      </c>
      <c r="GT35" s="85" t="n">
        <v>64.5</v>
      </c>
      <c r="GU35" s="85" t="n">
        <v>66.4</v>
      </c>
      <c r="GV35" s="85" t="n">
        <v>81.5</v>
      </c>
      <c r="GW35" s="85" t="n">
        <v>82.4</v>
      </c>
      <c r="GX35" s="85" t="n">
        <v>83.1</v>
      </c>
      <c r="GY35" s="85" t="n">
        <v>93.7</v>
      </c>
      <c r="GZ35" s="85" t="n">
        <v>119.3</v>
      </c>
      <c r="HA35" s="85" t="n">
        <v>168.1</v>
      </c>
      <c r="HB35" t="n">
        <v>170.8</v>
      </c>
      <c r="HC35" t="n">
        <v>157.6</v>
      </c>
      <c r="HD35" t="n">
        <v>159.1</v>
      </c>
      <c r="HE35" t="n">
        <v>162.2</v>
      </c>
      <c r="HF35" t="n">
        <v>158.7</v>
      </c>
      <c r="HG35" t="n">
        <v>162.4</v>
      </c>
      <c r="HH35" t="n">
        <v>165.9</v>
      </c>
      <c r="HI35" t="n">
        <v>166.9</v>
      </c>
      <c r="HJ35" t="n">
        <v>170.4</v>
      </c>
      <c r="HK35" t="n">
        <v>164</v>
      </c>
      <c r="HL35"/>
    </row>
    <row r="36">
      <c r="A36" s="85" t="s">
        <v>2544</v>
      </c>
      <c r="B36" s="85" t="n">
        <v>1.1</v>
      </c>
      <c r="C36" s="85" t="n">
        <v>1.1</v>
      </c>
      <c r="D36" s="85" t="n">
        <v>1.1</v>
      </c>
      <c r="E36" s="85" t="n">
        <v>1.1</v>
      </c>
      <c r="F36" s="85" t="n">
        <v>1.1</v>
      </c>
      <c r="G36" s="85" t="n">
        <v>1.2</v>
      </c>
      <c r="H36" s="85" t="n">
        <v>1.2</v>
      </c>
      <c r="I36" s="85" t="n">
        <v>1.2</v>
      </c>
      <c r="J36" s="85" t="n">
        <v>1.3</v>
      </c>
      <c r="K36" s="85" t="n">
        <v>1.3</v>
      </c>
      <c r="L36" s="85" t="n">
        <v>1.3</v>
      </c>
      <c r="M36" s="85" t="n">
        <v>1.4</v>
      </c>
      <c r="N36" s="85" t="n">
        <v>1.4</v>
      </c>
      <c r="O36" s="85" t="n">
        <v>1.5</v>
      </c>
      <c r="P36" s="85" t="n">
        <v>1.5</v>
      </c>
      <c r="Q36" s="85" t="n">
        <v>1.6</v>
      </c>
      <c r="R36" s="85" t="n">
        <v>1.6</v>
      </c>
      <c r="S36" s="85" t="n">
        <v>1.6</v>
      </c>
      <c r="T36" s="85" t="n">
        <v>1.7</v>
      </c>
      <c r="U36" s="85" t="n">
        <v>1.7</v>
      </c>
      <c r="V36" s="85" t="n">
        <v>1.8</v>
      </c>
      <c r="W36" s="85" t="n">
        <v>1.8</v>
      </c>
      <c r="X36" s="85" t="n">
        <v>1.9</v>
      </c>
      <c r="Y36" s="85" t="n">
        <v>2</v>
      </c>
      <c r="Z36" s="85" t="n">
        <v>2</v>
      </c>
      <c r="AA36" s="85" t="n">
        <v>2.1</v>
      </c>
      <c r="AB36" s="85" t="n">
        <v>2.2</v>
      </c>
      <c r="AC36" s="85" t="n">
        <v>2.3</v>
      </c>
      <c r="AD36" s="85" t="n">
        <v>2.5</v>
      </c>
      <c r="AE36" s="85" t="n">
        <v>2.7</v>
      </c>
      <c r="AF36" s="85" t="n">
        <v>2.9</v>
      </c>
      <c r="AG36" s="85" t="n">
        <v>3</v>
      </c>
      <c r="AH36" s="85" t="n">
        <v>3.2</v>
      </c>
      <c r="AI36" s="85" t="n">
        <v>3.3</v>
      </c>
      <c r="AJ36" s="85" t="n">
        <v>3.5</v>
      </c>
      <c r="AK36" s="85" t="n">
        <v>3.6</v>
      </c>
      <c r="AL36" s="85" t="n">
        <v>3.8</v>
      </c>
      <c r="AM36" s="85" t="n">
        <v>3.9</v>
      </c>
      <c r="AN36" s="85" t="n">
        <v>3.9</v>
      </c>
      <c r="AO36" s="85" t="n">
        <v>4</v>
      </c>
      <c r="AP36" s="85" t="n">
        <v>3.6</v>
      </c>
      <c r="AQ36" s="85" t="n">
        <v>2.9</v>
      </c>
      <c r="AR36" s="85" t="n">
        <v>3.8</v>
      </c>
      <c r="AS36" s="85" t="n">
        <v>4</v>
      </c>
      <c r="AT36" s="85" t="n">
        <v>3.7</v>
      </c>
      <c r="AU36" s="85" t="n">
        <v>3.8</v>
      </c>
      <c r="AV36" s="85" t="n">
        <v>3.9</v>
      </c>
      <c r="AW36" s="85" t="n">
        <v>4</v>
      </c>
      <c r="AX36" s="85" t="n">
        <v>4</v>
      </c>
      <c r="AY36" s="85" t="n">
        <v>4</v>
      </c>
      <c r="AZ36" s="85" t="n">
        <v>4.1</v>
      </c>
      <c r="BA36" s="85" t="n">
        <v>4.1</v>
      </c>
      <c r="BB36" s="85" t="n">
        <v>4</v>
      </c>
      <c r="BC36" s="85" t="n">
        <v>4.1</v>
      </c>
      <c r="BD36" s="85" t="n">
        <v>4.1</v>
      </c>
      <c r="BE36" s="85" t="n">
        <v>4.3</v>
      </c>
      <c r="BF36" s="85" t="n">
        <v>4.5</v>
      </c>
      <c r="BG36" s="85" t="n">
        <v>4.7</v>
      </c>
      <c r="BH36" s="85" t="n">
        <v>4.8</v>
      </c>
      <c r="BI36" s="85" t="n">
        <v>4.8</v>
      </c>
      <c r="BJ36" s="85" t="n">
        <v>4.7</v>
      </c>
      <c r="BK36" s="85" t="n">
        <v>4.8</v>
      </c>
      <c r="BL36" s="85" t="n">
        <v>4.9</v>
      </c>
      <c r="BM36" s="85" t="n">
        <v>5.2</v>
      </c>
      <c r="BN36" s="85" t="n">
        <v>5.5</v>
      </c>
      <c r="BO36" s="85" t="n">
        <v>5.8</v>
      </c>
      <c r="BP36" s="85" t="n">
        <v>6.1</v>
      </c>
      <c r="BQ36" s="85" t="n">
        <v>6.4</v>
      </c>
      <c r="BR36" s="85" t="n">
        <v>6.7</v>
      </c>
      <c r="BS36" s="85" t="n">
        <v>7</v>
      </c>
      <c r="BT36" s="85" t="n">
        <v>7.3</v>
      </c>
      <c r="BU36" s="85" t="n">
        <v>7.7</v>
      </c>
      <c r="BV36" s="85" t="n">
        <v>8</v>
      </c>
      <c r="BW36" s="85" t="n">
        <v>8.3</v>
      </c>
      <c r="BX36" s="85" t="n">
        <v>8.5</v>
      </c>
      <c r="BY36" s="85" t="n">
        <v>8.7</v>
      </c>
      <c r="BZ36" s="85" t="n">
        <v>8.8</v>
      </c>
      <c r="CA36" s="85" t="n">
        <v>8.9</v>
      </c>
      <c r="CB36" s="85" t="n">
        <v>9</v>
      </c>
      <c r="CC36" s="85" t="n">
        <v>9.3</v>
      </c>
      <c r="CD36" s="85" t="n">
        <v>9.5</v>
      </c>
      <c r="CE36" s="85" t="n">
        <v>9.9</v>
      </c>
      <c r="CF36" s="85" t="n">
        <v>10.2</v>
      </c>
      <c r="CG36" s="85" t="n">
        <v>10.5</v>
      </c>
      <c r="CH36" s="85" t="n">
        <v>11</v>
      </c>
      <c r="CI36" s="85" t="n">
        <v>11.4</v>
      </c>
      <c r="CJ36" s="85" t="n">
        <v>11.8</v>
      </c>
      <c r="CK36" s="85" t="n">
        <v>12.2</v>
      </c>
      <c r="CL36" s="85" t="n">
        <v>12.6</v>
      </c>
      <c r="CM36" s="85" t="n">
        <v>13</v>
      </c>
      <c r="CN36" s="85" t="n">
        <v>13.3</v>
      </c>
      <c r="CO36" s="85" t="n">
        <v>13.6</v>
      </c>
      <c r="CP36" s="85" t="n">
        <v>13.8</v>
      </c>
      <c r="CQ36" s="85" t="n">
        <v>14.1</v>
      </c>
      <c r="CR36" s="85" t="n">
        <v>14.2</v>
      </c>
      <c r="CS36" s="85" t="n">
        <v>14.4</v>
      </c>
      <c r="CT36" s="85" t="n">
        <v>14.6</v>
      </c>
      <c r="CU36" s="85" t="n">
        <v>14.6</v>
      </c>
      <c r="CV36" s="85" t="n">
        <v>14.5</v>
      </c>
      <c r="CW36" s="85" t="n">
        <v>14.4</v>
      </c>
      <c r="CX36" s="85" t="n">
        <v>14</v>
      </c>
      <c r="CY36" s="85" t="n">
        <v>13.7</v>
      </c>
      <c r="CZ36" s="85" t="n">
        <v>13.5</v>
      </c>
      <c r="DA36" s="85" t="n">
        <v>13.2</v>
      </c>
      <c r="DB36" s="85" t="n">
        <v>13</v>
      </c>
      <c r="DC36" s="85" t="n">
        <v>12.7</v>
      </c>
      <c r="DD36" s="85" t="n">
        <v>12.3</v>
      </c>
      <c r="DE36" s="85" t="n">
        <v>11.9</v>
      </c>
      <c r="DF36" s="85" t="n">
        <v>11.3</v>
      </c>
      <c r="DG36" s="85" t="n">
        <v>10.9</v>
      </c>
      <c r="DH36" s="85" t="n">
        <v>10.6</v>
      </c>
      <c r="DI36" s="85" t="n">
        <v>10.5</v>
      </c>
      <c r="DJ36" s="85" t="n">
        <v>10.5</v>
      </c>
      <c r="DK36" s="85" t="n">
        <v>10.5</v>
      </c>
      <c r="DL36" s="85" t="n">
        <v>10.3</v>
      </c>
      <c r="DM36" s="85" t="n">
        <v>10.1</v>
      </c>
      <c r="DN36" s="85" t="n">
        <v>9.9</v>
      </c>
      <c r="DO36" s="85" t="n">
        <v>9.7</v>
      </c>
      <c r="DP36" s="85" t="n">
        <v>9.7</v>
      </c>
      <c r="DQ36" s="85" t="n">
        <v>9.8</v>
      </c>
      <c r="DR36" s="85" t="n">
        <v>10</v>
      </c>
      <c r="DS36" s="85" t="n">
        <v>10.4</v>
      </c>
      <c r="DT36" s="85" t="n">
        <v>11</v>
      </c>
      <c r="DU36" s="85" t="n">
        <v>11.8</v>
      </c>
      <c r="DV36" s="85" t="n">
        <v>12.7</v>
      </c>
      <c r="DW36" s="85" t="n">
        <v>13.5</v>
      </c>
      <c r="DX36" s="85" t="n">
        <v>14.1</v>
      </c>
      <c r="DY36" s="85" t="n">
        <v>14.5</v>
      </c>
      <c r="DZ36" s="85" t="n">
        <v>14.9</v>
      </c>
      <c r="EA36" s="85" t="n">
        <v>15.4</v>
      </c>
      <c r="EB36" s="85" t="n">
        <v>16.1</v>
      </c>
      <c r="EC36" s="85" t="n">
        <v>17</v>
      </c>
      <c r="ED36" s="85" t="n">
        <v>18</v>
      </c>
      <c r="EE36" s="85" t="n">
        <v>19.2</v>
      </c>
      <c r="EF36" s="85" t="n">
        <v>20.5</v>
      </c>
      <c r="EG36" s="85" t="n">
        <v>22</v>
      </c>
      <c r="EH36" s="85" t="n">
        <v>23.4</v>
      </c>
      <c r="EI36" s="85" t="n">
        <v>24.5</v>
      </c>
      <c r="EJ36" s="85" t="n">
        <v>25.2</v>
      </c>
      <c r="EK36" s="85" t="n">
        <v>25.5</v>
      </c>
      <c r="EL36" s="85" t="n">
        <v>25.3</v>
      </c>
      <c r="EM36" s="85" t="n">
        <v>25</v>
      </c>
      <c r="EN36" s="85" t="n">
        <v>24.4</v>
      </c>
      <c r="EO36" s="85" t="n">
        <v>23.7</v>
      </c>
      <c r="EP36" s="85" t="n">
        <v>22.8</v>
      </c>
      <c r="EQ36" s="85" t="n">
        <v>21.9</v>
      </c>
      <c r="ER36" s="85" t="n">
        <v>21</v>
      </c>
      <c r="ES36" s="85" t="n">
        <v>20.2</v>
      </c>
      <c r="ET36" s="85" t="n">
        <v>19.4</v>
      </c>
      <c r="EU36" s="85" t="n">
        <v>18.9</v>
      </c>
      <c r="EV36" s="85" t="n">
        <v>18.5</v>
      </c>
      <c r="EW36" s="85" t="n">
        <v>18.5</v>
      </c>
      <c r="EX36" s="85" t="n">
        <v>18.6</v>
      </c>
      <c r="EY36" s="85" t="n">
        <v>18.7</v>
      </c>
      <c r="EZ36" s="85" t="n">
        <v>18.7</v>
      </c>
      <c r="FA36" s="85" t="n">
        <v>18.8</v>
      </c>
      <c r="FB36" s="85" t="n">
        <v>18.8</v>
      </c>
      <c r="FC36" s="85" t="n">
        <v>18.7</v>
      </c>
      <c r="FD36" s="85" t="n">
        <v>18.5</v>
      </c>
      <c r="FE36" s="85" t="n">
        <v>18.3</v>
      </c>
      <c r="FF36" s="85" t="n">
        <v>18</v>
      </c>
      <c r="FG36" s="85" t="n">
        <v>17.7</v>
      </c>
      <c r="FH36" s="85" t="n">
        <v>17.7</v>
      </c>
      <c r="FI36" s="85" t="n">
        <v>17.7</v>
      </c>
      <c r="FJ36" s="85" t="n">
        <v>17.9</v>
      </c>
      <c r="FK36" s="85" t="n">
        <v>18</v>
      </c>
      <c r="FL36" s="85" t="n">
        <v>17.9</v>
      </c>
      <c r="FM36" s="85" t="n">
        <v>17.7</v>
      </c>
      <c r="FN36" s="85" t="n">
        <v>17.4</v>
      </c>
      <c r="FO36" s="85" t="n">
        <v>17.2</v>
      </c>
      <c r="FP36" s="85" t="n">
        <v>17.1</v>
      </c>
      <c r="FQ36" s="85" t="n">
        <v>17.1</v>
      </c>
      <c r="FR36" s="85" t="n">
        <v>17.3</v>
      </c>
      <c r="FS36" s="85" t="n">
        <v>17.5</v>
      </c>
      <c r="FT36" s="85" t="n">
        <v>17.8</v>
      </c>
      <c r="FU36" s="85" t="n">
        <v>18.1</v>
      </c>
      <c r="FV36" s="85" t="n">
        <v>18.4</v>
      </c>
      <c r="FW36" s="85" t="n">
        <v>18.7</v>
      </c>
      <c r="FX36" s="85" t="n">
        <v>18.9</v>
      </c>
      <c r="FY36" s="85" t="n">
        <v>19</v>
      </c>
      <c r="FZ36" s="85" t="n">
        <v>19</v>
      </c>
      <c r="GA36" s="85" t="n">
        <v>19.1</v>
      </c>
      <c r="GB36" s="85" t="n">
        <v>19.3</v>
      </c>
      <c r="GC36" s="85" t="n">
        <v>19.5</v>
      </c>
      <c r="GD36" s="85" t="n">
        <v>19.8</v>
      </c>
      <c r="GE36" s="85" t="n">
        <v>20</v>
      </c>
      <c r="GF36" s="85" t="n">
        <v>20</v>
      </c>
      <c r="GG36" s="85" t="n">
        <v>20</v>
      </c>
      <c r="GH36" s="85" t="n">
        <v>19.8</v>
      </c>
      <c r="GI36" s="85" t="n">
        <v>19.8</v>
      </c>
      <c r="GJ36" s="85" t="n">
        <v>19.8</v>
      </c>
      <c r="GK36" s="85" t="n">
        <v>20</v>
      </c>
      <c r="GL36" s="85" t="n">
        <v>20.2</v>
      </c>
      <c r="GM36" s="85" t="n">
        <v>20.4</v>
      </c>
      <c r="GN36" s="85" t="n">
        <v>20.6</v>
      </c>
      <c r="GO36" s="85" t="n">
        <v>20.6</v>
      </c>
      <c r="GP36" s="85" t="n">
        <v>20.8</v>
      </c>
      <c r="GQ36" s="85" t="n">
        <v>20.8</v>
      </c>
      <c r="GR36" s="85" t="n">
        <v>20.6</v>
      </c>
      <c r="GS36" s="85" t="n">
        <v>20.5</v>
      </c>
      <c r="GT36" s="85" t="n">
        <v>20.3</v>
      </c>
      <c r="GU36" s="85" t="n">
        <v>19.3</v>
      </c>
      <c r="GV36" s="85" t="n">
        <v>19.9</v>
      </c>
      <c r="GW36" s="85" t="n">
        <v>20.6</v>
      </c>
      <c r="GX36" s="85" t="n">
        <v>21.3</v>
      </c>
      <c r="GY36" s="85" t="n">
        <v>22</v>
      </c>
      <c r="GZ36" s="85" t="n">
        <v>22.6</v>
      </c>
      <c r="HA36" s="85" t="n">
        <v>23.1</v>
      </c>
      <c r="HB36" s="85" t="n">
        <v>23.4</v>
      </c>
      <c r="HC36" t="n">
        <v>23.1</v>
      </c>
      <c r="HD36" t="n">
        <v>22.7</v>
      </c>
      <c r="HE36" t="n">
        <v>21.8</v>
      </c>
      <c r="HF36" t="n">
        <v>20.8</v>
      </c>
      <c r="HG36" t="n">
        <v>20.5</v>
      </c>
      <c r="HH36" t="n">
        <v>21.2</v>
      </c>
      <c r="HI36" t="n">
        <v>22.8</v>
      </c>
      <c r="HJ36" t="n">
        <v>25</v>
      </c>
      <c r="HK36" t="n">
        <v>26.7</v>
      </c>
      <c r="HL36" t="n">
        <v>27.5</v>
      </c>
    </row>
    <row r="37">
      <c r="A37" s="85" t="s">
        <v>2545</v>
      </c>
      <c r="B37" s="85" t="n">
        <v>14.7</v>
      </c>
      <c r="C37" s="85" t="n">
        <v>15.6</v>
      </c>
      <c r="D37" s="85" t="n">
        <v>16.6</v>
      </c>
      <c r="E37" s="85" t="n">
        <v>17.5</v>
      </c>
      <c r="F37" s="85" t="n">
        <v>18.3</v>
      </c>
      <c r="G37" s="85" t="n">
        <v>19.1</v>
      </c>
      <c r="H37" s="85" t="n">
        <v>19.6</v>
      </c>
      <c r="I37" s="85" t="n">
        <v>20.3</v>
      </c>
      <c r="J37" s="85" t="n">
        <v>21.2</v>
      </c>
      <c r="K37" s="85" t="n">
        <v>21.6</v>
      </c>
      <c r="L37" s="85" t="n">
        <v>22.5</v>
      </c>
      <c r="M37" s="85" t="n">
        <v>22.5</v>
      </c>
      <c r="N37" s="85" t="n">
        <v>23.2</v>
      </c>
      <c r="O37" s="85" t="n">
        <v>24</v>
      </c>
      <c r="P37" s="85" t="n">
        <v>24.2</v>
      </c>
      <c r="Q37" s="85" t="n">
        <v>25</v>
      </c>
      <c r="R37" s="85" t="n">
        <v>23.4</v>
      </c>
      <c r="S37" s="85" t="n">
        <v>24.7</v>
      </c>
      <c r="T37" s="85" t="n">
        <v>25.9</v>
      </c>
      <c r="U37" s="85" t="n">
        <v>27.1</v>
      </c>
      <c r="V37" s="85" t="n">
        <v>29.2</v>
      </c>
      <c r="W37" s="85" t="n">
        <v>30.5</v>
      </c>
      <c r="X37" s="85" t="n">
        <v>31</v>
      </c>
      <c r="Y37" s="85" t="n">
        <v>32.6</v>
      </c>
      <c r="Z37" s="85" t="n">
        <v>33.4</v>
      </c>
      <c r="AA37" s="85" t="n">
        <v>33.4</v>
      </c>
      <c r="AB37" s="85" t="n">
        <v>34.7</v>
      </c>
      <c r="AC37" s="85" t="n">
        <v>35</v>
      </c>
      <c r="AD37" s="85" t="n">
        <v>35.7</v>
      </c>
      <c r="AE37" s="85" t="n">
        <v>37.5</v>
      </c>
      <c r="AF37" s="85" t="n">
        <v>37.3</v>
      </c>
      <c r="AG37" s="85" t="n">
        <v>37.7</v>
      </c>
      <c r="AH37" s="85" t="n">
        <v>39.2</v>
      </c>
      <c r="AI37" s="85" t="n">
        <v>41</v>
      </c>
      <c r="AJ37" s="85" t="n">
        <v>41.3</v>
      </c>
      <c r="AK37" s="85" t="n">
        <v>41.7</v>
      </c>
      <c r="AL37" s="85" t="n">
        <v>42.4</v>
      </c>
      <c r="AM37" s="85" t="n">
        <v>43.5</v>
      </c>
      <c r="AN37" s="85" t="n">
        <v>44.5</v>
      </c>
      <c r="AO37" s="85" t="n">
        <v>46.9</v>
      </c>
      <c r="AP37" s="85" t="n">
        <v>49.1</v>
      </c>
      <c r="AQ37" s="85" t="n">
        <v>49</v>
      </c>
      <c r="AR37" s="85" t="n">
        <v>52.4</v>
      </c>
      <c r="AS37" s="85" t="n">
        <v>54.3</v>
      </c>
      <c r="AT37" s="85" t="n">
        <v>55.6</v>
      </c>
      <c r="AU37" s="85" t="n">
        <v>57.4</v>
      </c>
      <c r="AV37" s="85" t="n">
        <v>57.7</v>
      </c>
      <c r="AW37" s="85" t="n">
        <v>57.7</v>
      </c>
      <c r="AX37" s="85" t="n">
        <v>59</v>
      </c>
      <c r="AY37" s="85" t="n">
        <v>61</v>
      </c>
      <c r="AZ37" s="85" t="n">
        <v>62.1</v>
      </c>
      <c r="BA37" s="85" t="n">
        <v>62.6</v>
      </c>
      <c r="BB37" s="85" t="n">
        <v>65.8</v>
      </c>
      <c r="BC37" s="85" t="n">
        <v>66.3</v>
      </c>
      <c r="BD37" s="85" t="n">
        <v>67.2</v>
      </c>
      <c r="BE37" s="85" t="n">
        <v>68.3</v>
      </c>
      <c r="BF37" s="85" t="n">
        <v>69.9</v>
      </c>
      <c r="BG37" s="85" t="n">
        <v>70.6</v>
      </c>
      <c r="BH37" s="85" t="n">
        <v>71.3</v>
      </c>
      <c r="BI37" s="85" t="n">
        <v>72.8</v>
      </c>
      <c r="BJ37" s="85" t="n">
        <v>74.9</v>
      </c>
      <c r="BK37" s="85" t="n">
        <v>76.3</v>
      </c>
      <c r="BL37" s="85" t="n">
        <v>78.1</v>
      </c>
      <c r="BM37" s="85" t="n">
        <v>79.8</v>
      </c>
      <c r="BN37" s="85" t="n">
        <v>81.6</v>
      </c>
      <c r="BO37" s="85" t="n">
        <v>83.6</v>
      </c>
      <c r="BP37" s="85" t="n">
        <v>85.3</v>
      </c>
      <c r="BQ37" s="85" t="n">
        <v>86.9</v>
      </c>
      <c r="BR37" s="85" t="n">
        <v>88.3</v>
      </c>
      <c r="BS37" s="85" t="n">
        <v>89.9</v>
      </c>
      <c r="BT37" s="85" t="n">
        <v>91.6</v>
      </c>
      <c r="BU37" s="85" t="n">
        <v>93.1</v>
      </c>
      <c r="BV37" s="85" t="n">
        <v>95.3</v>
      </c>
      <c r="BW37" s="85" t="n">
        <v>97.3</v>
      </c>
      <c r="BX37" s="85" t="n">
        <v>99.5</v>
      </c>
      <c r="BY37" s="85" t="n">
        <v>101.9</v>
      </c>
      <c r="BZ37" s="85" t="n">
        <v>104.2</v>
      </c>
      <c r="CA37" s="85" t="n">
        <v>107.3</v>
      </c>
      <c r="CB37" s="85" t="n">
        <v>111</v>
      </c>
      <c r="CC37" s="85" t="n">
        <v>114.8</v>
      </c>
      <c r="CD37" s="85" t="n">
        <v>118.8</v>
      </c>
      <c r="CE37" s="85" t="n">
        <v>124.2</v>
      </c>
      <c r="CF37" s="85" t="n">
        <v>130.3</v>
      </c>
      <c r="CG37" s="85" t="n">
        <v>137.4</v>
      </c>
      <c r="CH37" s="85" t="n">
        <v>141.5</v>
      </c>
      <c r="CI37" s="85" t="n">
        <v>152.2</v>
      </c>
      <c r="CJ37" s="85" t="n">
        <v>158.6</v>
      </c>
      <c r="CK37" s="85" t="n">
        <v>173.8</v>
      </c>
      <c r="CL37" s="85" t="n">
        <v>170.5</v>
      </c>
      <c r="CM37" s="85" t="n">
        <v>178.6</v>
      </c>
      <c r="CN37" s="85" t="n">
        <v>185.8</v>
      </c>
      <c r="CO37" s="85" t="n">
        <v>185</v>
      </c>
      <c r="CP37" s="85" t="n">
        <v>188.9</v>
      </c>
      <c r="CQ37" s="85" t="n">
        <v>189.7</v>
      </c>
      <c r="CR37" s="85" t="n">
        <v>200.6</v>
      </c>
      <c r="CS37" s="85" t="n">
        <v>201.7</v>
      </c>
      <c r="CT37" s="85" t="n">
        <v>203.6</v>
      </c>
      <c r="CU37" s="85" t="n">
        <v>203.9</v>
      </c>
      <c r="CV37" s="85" t="n">
        <v>203.7</v>
      </c>
      <c r="CW37" s="85" t="n">
        <v>215.7</v>
      </c>
      <c r="CX37" s="85" t="n">
        <v>220.4</v>
      </c>
      <c r="CY37" s="85" t="n">
        <v>220.7</v>
      </c>
      <c r="CZ37" s="85" t="n">
        <v>220.7</v>
      </c>
      <c r="DA37" s="85" t="n">
        <v>208.8</v>
      </c>
      <c r="DB37" s="85" t="n">
        <v>218.2</v>
      </c>
      <c r="DC37" s="85" t="n">
        <v>232.2</v>
      </c>
      <c r="DD37" s="85" t="n">
        <v>224.8</v>
      </c>
      <c r="DE37" s="85" t="n">
        <v>221.7</v>
      </c>
      <c r="DF37" s="85" t="n">
        <v>226</v>
      </c>
      <c r="DG37" s="85" t="n">
        <v>223.7</v>
      </c>
      <c r="DH37" s="85" t="n">
        <v>228</v>
      </c>
      <c r="DI37" s="85" t="n">
        <v>232.4</v>
      </c>
      <c r="DJ37" s="85" t="n">
        <v>232.1</v>
      </c>
      <c r="DK37" s="85" t="n">
        <v>235.3</v>
      </c>
      <c r="DL37" s="85" t="n">
        <v>233.9</v>
      </c>
      <c r="DM37" s="85" t="n">
        <v>241.7</v>
      </c>
      <c r="DN37" s="85" t="n">
        <v>247.8</v>
      </c>
      <c r="DO37" s="85" t="n">
        <v>246.4</v>
      </c>
      <c r="DP37" s="85" t="n">
        <v>255</v>
      </c>
      <c r="DQ37" s="85" t="n">
        <v>260.2</v>
      </c>
      <c r="DR37" s="85" t="n">
        <v>260.1</v>
      </c>
      <c r="DS37" s="85" t="n">
        <v>269.4</v>
      </c>
      <c r="DT37" s="85" t="n">
        <v>277.2</v>
      </c>
      <c r="DU37" s="85" t="n">
        <v>279.1</v>
      </c>
      <c r="DV37" s="85" t="n">
        <v>290.4</v>
      </c>
      <c r="DW37" s="85" t="n">
        <v>308</v>
      </c>
      <c r="DX37" s="85" t="n">
        <v>295.8</v>
      </c>
      <c r="DY37" s="85" t="n">
        <v>326</v>
      </c>
      <c r="DZ37" s="85" t="n">
        <v>326</v>
      </c>
      <c r="EA37" s="85" t="n">
        <v>326</v>
      </c>
      <c r="EB37" s="85" t="n">
        <v>334.7</v>
      </c>
      <c r="EC37" s="85" t="n">
        <v>345.4</v>
      </c>
      <c r="ED37" s="85" t="n">
        <v>347</v>
      </c>
      <c r="EE37" s="85" t="n">
        <v>348.3</v>
      </c>
      <c r="EF37" s="85" t="n">
        <v>361.8</v>
      </c>
      <c r="EG37" s="85" t="n">
        <v>357</v>
      </c>
      <c r="EH37" s="85" t="n">
        <v>376</v>
      </c>
      <c r="EI37" s="85" t="n">
        <v>387.1</v>
      </c>
      <c r="EJ37" s="85" t="n">
        <v>385.7</v>
      </c>
      <c r="EK37" s="85" t="n">
        <v>391</v>
      </c>
      <c r="EL37" s="85" t="n">
        <v>399.1</v>
      </c>
      <c r="EM37" s="85" t="n">
        <v>410</v>
      </c>
      <c r="EN37" s="85" t="n">
        <v>409.1</v>
      </c>
      <c r="EO37" s="85" t="n">
        <v>407.9</v>
      </c>
      <c r="EP37" s="85" t="n">
        <v>394</v>
      </c>
      <c r="EQ37" s="85" t="n">
        <v>399.2</v>
      </c>
      <c r="ER37" s="85" t="n">
        <v>414.4</v>
      </c>
      <c r="ES37" s="85" t="n">
        <v>408.1</v>
      </c>
      <c r="ET37" s="85" t="n">
        <v>440.1</v>
      </c>
      <c r="EU37" s="85" t="n">
        <v>423.7</v>
      </c>
      <c r="EV37" s="85" t="n">
        <v>429.9</v>
      </c>
      <c r="EW37" s="85" t="n">
        <v>442.3</v>
      </c>
      <c r="EX37" s="85" t="n">
        <v>446.3</v>
      </c>
      <c r="EY37" s="85" t="n">
        <v>456</v>
      </c>
      <c r="EZ37" s="85" t="n">
        <v>460</v>
      </c>
      <c r="FA37" s="85" t="n">
        <v>462.1</v>
      </c>
      <c r="FB37" s="85" t="n">
        <v>480.2</v>
      </c>
      <c r="FC37" s="85" t="n">
        <v>492</v>
      </c>
      <c r="FD37" s="85" t="n">
        <v>502.4</v>
      </c>
      <c r="FE37" s="85" t="n">
        <v>498.2</v>
      </c>
      <c r="FF37" s="85" t="n">
        <v>508.7</v>
      </c>
      <c r="FG37" s="85" t="n">
        <v>513</v>
      </c>
      <c r="FH37" s="85" t="n">
        <v>533.2</v>
      </c>
      <c r="FI37" s="85" t="n">
        <v>540.8</v>
      </c>
      <c r="FJ37" s="85" t="n">
        <v>544.4</v>
      </c>
      <c r="FK37" s="85" t="n">
        <v>534.7</v>
      </c>
      <c r="FL37" s="85" t="n">
        <v>520.7</v>
      </c>
      <c r="FM37" s="85" t="n">
        <v>522.9</v>
      </c>
      <c r="FN37" s="85" t="n">
        <v>523.9</v>
      </c>
      <c r="FO37" s="85" t="n">
        <v>544.4</v>
      </c>
      <c r="FP37" s="85" t="n">
        <v>542</v>
      </c>
      <c r="FQ37" s="85" t="n">
        <v>552.7</v>
      </c>
      <c r="FR37" s="85" t="n">
        <v>548.4</v>
      </c>
      <c r="FS37" s="85" t="n">
        <v>562.8</v>
      </c>
      <c r="FT37" s="85" t="n">
        <v>572.8</v>
      </c>
      <c r="FU37" s="85" t="n">
        <v>573.6</v>
      </c>
      <c r="FV37" s="85" t="n">
        <v>585.1</v>
      </c>
      <c r="FW37" s="85" t="n">
        <v>607.8</v>
      </c>
      <c r="FX37" s="85" t="n">
        <v>634.1</v>
      </c>
      <c r="FY37" s="85" t="n">
        <v>643.2</v>
      </c>
      <c r="FZ37" s="85" t="n">
        <v>652.2</v>
      </c>
      <c r="GA37" s="85" t="n">
        <v>667.3</v>
      </c>
      <c r="GB37" s="85" t="n">
        <v>670.2</v>
      </c>
      <c r="GC37" s="85" t="n">
        <v>671.5</v>
      </c>
      <c r="GD37" s="85" t="n">
        <v>679.9</v>
      </c>
      <c r="GE37" s="85" t="n">
        <v>688.5</v>
      </c>
      <c r="GF37" s="85" t="n">
        <v>697.2</v>
      </c>
      <c r="GG37" s="85" t="n">
        <v>706.6</v>
      </c>
      <c r="GH37" s="85" t="n">
        <v>705.1</v>
      </c>
      <c r="GI37" s="85" t="n">
        <v>702.3</v>
      </c>
      <c r="GJ37" s="85" t="n">
        <v>718</v>
      </c>
      <c r="GK37" s="85" t="n">
        <v>713.3</v>
      </c>
      <c r="GL37" s="85" t="n">
        <v>720.7</v>
      </c>
      <c r="GM37" s="85" t="n">
        <v>732.9</v>
      </c>
      <c r="GN37" s="85" t="n">
        <v>737.3</v>
      </c>
      <c r="GO37" s="85" t="n">
        <v>733.6</v>
      </c>
      <c r="GP37" s="85" t="n">
        <v>744.3</v>
      </c>
      <c r="GQ37" s="85" t="n">
        <v>762.3</v>
      </c>
      <c r="GR37" s="85" t="n">
        <v>772.2</v>
      </c>
      <c r="GS37" s="85" t="n">
        <v>772.1</v>
      </c>
      <c r="GT37" s="85" t="n">
        <v>760.8</v>
      </c>
      <c r="GU37" s="85" t="n">
        <v>811.3</v>
      </c>
      <c r="GV37" s="85" t="n">
        <v>850.3</v>
      </c>
      <c r="GW37" s="85" t="n">
        <v>840.3</v>
      </c>
      <c r="GX37" s="85" t="n">
        <v>869.7</v>
      </c>
      <c r="GY37" s="85" t="n">
        <v>913.8</v>
      </c>
      <c r="GZ37" s="85" t="n">
        <v>923.8</v>
      </c>
      <c r="HA37" s="85" t="n">
        <v>923.5</v>
      </c>
      <c r="HB37" s="85" t="n">
        <v>973.6</v>
      </c>
      <c r="HC37" t="n">
        <v>1010.5</v>
      </c>
      <c r="HD37" t="n">
        <v>1032.6</v>
      </c>
      <c r="HE37" t="n">
        <v>1096.6</v>
      </c>
      <c r="HF37" t="n">
        <v>1083.2</v>
      </c>
      <c r="HG37" t="n">
        <v>1111.1</v>
      </c>
      <c r="HH37" t="n">
        <v>1069.4</v>
      </c>
      <c r="HI37" t="n">
        <v>1061</v>
      </c>
      <c r="HJ37" t="n">
        <v>1113.5</v>
      </c>
      <c r="HK37" t="n">
        <v>1136.9</v>
      </c>
      <c r="HL37" t="n">
        <v>1157.5</v>
      </c>
    </row>
    <row r="38">
      <c r="A38" s="85" t="s">
        <v>2546</v>
      </c>
      <c r="B38" s="85" t="n">
        <v>129.9</v>
      </c>
      <c r="C38" s="85" t="n">
        <v>134.1</v>
      </c>
      <c r="D38" s="85" t="n">
        <v>140.1</v>
      </c>
      <c r="E38" s="85" t="n">
        <v>144.3</v>
      </c>
      <c r="F38" s="85" t="n">
        <v>149.1</v>
      </c>
      <c r="G38" s="85" t="n">
        <v>153.6</v>
      </c>
      <c r="H38" s="85" t="n">
        <v>156.9</v>
      </c>
      <c r="I38" s="85" t="n">
        <v>161</v>
      </c>
      <c r="J38" s="85" t="n">
        <v>165.7</v>
      </c>
      <c r="K38" s="85" t="n">
        <v>167.9</v>
      </c>
      <c r="L38" s="85" t="n">
        <v>172.5</v>
      </c>
      <c r="M38" s="85" t="n">
        <v>176.8</v>
      </c>
      <c r="N38" s="85" t="n">
        <v>181.7</v>
      </c>
      <c r="O38" s="85" t="n">
        <v>185.7</v>
      </c>
      <c r="P38" s="85" t="n">
        <v>190</v>
      </c>
      <c r="Q38" s="85" t="n">
        <v>195.9</v>
      </c>
      <c r="R38" s="85" t="n">
        <v>201.1</v>
      </c>
      <c r="S38" s="85" t="n">
        <v>210.1</v>
      </c>
      <c r="T38" s="85" t="n">
        <v>217</v>
      </c>
      <c r="U38" s="85" t="n">
        <v>223.7</v>
      </c>
      <c r="V38" s="85" t="n">
        <v>235.9</v>
      </c>
      <c r="W38" s="85" t="n">
        <v>240.3</v>
      </c>
      <c r="X38" s="85" t="n">
        <v>246.6</v>
      </c>
      <c r="Y38" s="85" t="n">
        <v>254.2</v>
      </c>
      <c r="Z38" s="85" t="n">
        <v>260.3</v>
      </c>
      <c r="AA38" s="85" t="n">
        <v>259.4</v>
      </c>
      <c r="AB38" s="85" t="n">
        <v>261.3</v>
      </c>
      <c r="AC38" s="85" t="n">
        <v>263.9</v>
      </c>
      <c r="AD38" s="85" t="n">
        <v>271.1</v>
      </c>
      <c r="AE38" s="85" t="n">
        <v>278.6</v>
      </c>
      <c r="AF38" s="85" t="n">
        <v>282.3</v>
      </c>
      <c r="AG38" s="85" t="n">
        <v>287.5</v>
      </c>
      <c r="AH38" s="85" t="n">
        <v>292.5</v>
      </c>
      <c r="AI38" s="85" t="n">
        <v>306</v>
      </c>
      <c r="AJ38" s="85" t="n">
        <v>313.5</v>
      </c>
      <c r="AK38" s="85" t="n">
        <v>320.5</v>
      </c>
      <c r="AL38" s="85" t="n">
        <v>323.2</v>
      </c>
      <c r="AM38" s="85" t="n">
        <v>333.2</v>
      </c>
      <c r="AN38" s="85" t="n">
        <v>344.8</v>
      </c>
      <c r="AO38" s="85" t="n">
        <v>356.1</v>
      </c>
      <c r="AP38" s="85" t="n">
        <v>367.6</v>
      </c>
      <c r="AQ38" s="85" t="n">
        <v>371.7</v>
      </c>
      <c r="AR38" s="85" t="n">
        <v>379.1</v>
      </c>
      <c r="AS38" s="85" t="n">
        <v>388.1</v>
      </c>
      <c r="AT38" s="85" t="n">
        <v>402.6</v>
      </c>
      <c r="AU38" s="85" t="n">
        <v>405.3</v>
      </c>
      <c r="AV38" s="85" t="n">
        <v>409.8</v>
      </c>
      <c r="AW38" s="85" t="n">
        <v>418.5</v>
      </c>
      <c r="AX38" s="85" t="n">
        <v>425.5</v>
      </c>
      <c r="AY38" s="85" t="n">
        <v>435.4</v>
      </c>
      <c r="AZ38" s="85" t="n">
        <v>443.4</v>
      </c>
      <c r="BA38" s="85" t="n">
        <v>452.9</v>
      </c>
      <c r="BB38" s="85" t="n">
        <v>461.9</v>
      </c>
      <c r="BC38" s="85" t="n">
        <v>467.5</v>
      </c>
      <c r="BD38" s="85" t="n">
        <v>476.7</v>
      </c>
      <c r="BE38" s="85" t="n">
        <v>482.1</v>
      </c>
      <c r="BF38" s="85" t="n">
        <v>495.1</v>
      </c>
      <c r="BG38" s="85" t="n">
        <v>505.9</v>
      </c>
      <c r="BH38" s="85" t="n">
        <v>518.3</v>
      </c>
      <c r="BI38" s="85" t="n">
        <v>529.3</v>
      </c>
      <c r="BJ38" s="85" t="n">
        <v>542.7</v>
      </c>
      <c r="BK38" s="85" t="n">
        <v>557.7</v>
      </c>
      <c r="BL38" s="85" t="n">
        <v>571.6</v>
      </c>
      <c r="BM38" s="85" t="n">
        <v>582.2</v>
      </c>
      <c r="BN38" s="85" t="n">
        <v>595.9</v>
      </c>
      <c r="BO38" s="85" t="n">
        <v>605.5</v>
      </c>
      <c r="BP38" s="85" t="n">
        <v>616.5</v>
      </c>
      <c r="BQ38" s="85" t="n">
        <v>626.3</v>
      </c>
      <c r="BR38" s="85" t="n">
        <v>637.8</v>
      </c>
      <c r="BS38" s="85" t="n">
        <v>646.9</v>
      </c>
      <c r="BT38" s="85" t="n">
        <v>656.4</v>
      </c>
      <c r="BU38" s="85" t="n">
        <v>668.1</v>
      </c>
      <c r="BV38" s="85" t="n">
        <v>678.6</v>
      </c>
      <c r="BW38" s="85" t="n">
        <v>693.1</v>
      </c>
      <c r="BX38" s="85" t="n">
        <v>703.2</v>
      </c>
      <c r="BY38" s="85" t="n">
        <v>720.1</v>
      </c>
      <c r="BZ38" s="85" t="n">
        <v>736.6</v>
      </c>
      <c r="CA38" s="85" t="n">
        <v>755.1</v>
      </c>
      <c r="CB38" s="85" t="n">
        <v>770.4</v>
      </c>
      <c r="CC38" s="85" t="n">
        <v>790</v>
      </c>
      <c r="CD38" s="85" t="n">
        <v>811.4</v>
      </c>
      <c r="CE38" s="85" t="n">
        <v>824.1</v>
      </c>
      <c r="CF38" s="85" t="n">
        <v>843.9</v>
      </c>
      <c r="CG38" s="85" t="n">
        <v>871</v>
      </c>
      <c r="CH38" s="85" t="n">
        <v>881.6</v>
      </c>
      <c r="CI38" s="85" t="n">
        <v>901.3</v>
      </c>
      <c r="CJ38" s="85" t="n">
        <v>919.2</v>
      </c>
      <c r="CK38" s="85" t="n">
        <v>947</v>
      </c>
      <c r="CL38" s="85" t="n">
        <v>959.3</v>
      </c>
      <c r="CM38" s="85" t="n">
        <v>975.2</v>
      </c>
      <c r="CN38" s="85" t="n">
        <v>988.2</v>
      </c>
      <c r="CO38" s="85" t="n">
        <v>991.3</v>
      </c>
      <c r="CP38" s="85" t="n">
        <v>1001.1</v>
      </c>
      <c r="CQ38" s="85" t="n">
        <v>1011.6</v>
      </c>
      <c r="CR38" s="85" t="n">
        <v>1028.1</v>
      </c>
      <c r="CS38" s="85" t="n">
        <v>1036.1</v>
      </c>
      <c r="CT38" s="85" t="n">
        <v>1046.6</v>
      </c>
      <c r="CU38" s="85" t="n">
        <v>1060.5</v>
      </c>
      <c r="CV38" s="85" t="n">
        <v>1077.4</v>
      </c>
      <c r="CW38" s="85" t="n">
        <v>1100.7</v>
      </c>
      <c r="CX38" s="85" t="n">
        <v>1118.5</v>
      </c>
      <c r="CY38" s="85" t="n">
        <v>1132.8</v>
      </c>
      <c r="CZ38" s="85" t="n">
        <v>1136.8</v>
      </c>
      <c r="DA38" s="85" t="n">
        <v>1131.2</v>
      </c>
      <c r="DB38" s="85" t="n">
        <v>1145.1</v>
      </c>
      <c r="DC38" s="85" t="n">
        <v>1171.4</v>
      </c>
      <c r="DD38" s="85" t="n">
        <v>1176</v>
      </c>
      <c r="DE38" s="85" t="n">
        <v>1192</v>
      </c>
      <c r="DF38" s="85" t="n">
        <v>1202.5</v>
      </c>
      <c r="DG38" s="85" t="n">
        <v>1209</v>
      </c>
      <c r="DH38" s="85" t="n">
        <v>1225.5</v>
      </c>
      <c r="DI38" s="85" t="n">
        <v>1243.5</v>
      </c>
      <c r="DJ38" s="85" t="n">
        <v>1250.5</v>
      </c>
      <c r="DK38" s="85" t="n">
        <v>1272.2</v>
      </c>
      <c r="DL38" s="85" t="n">
        <v>1290.9</v>
      </c>
      <c r="DM38" s="85" t="n">
        <v>1312.2</v>
      </c>
      <c r="DN38" s="85" t="n">
        <v>1338.9</v>
      </c>
      <c r="DO38" s="85" t="n">
        <v>1357.5</v>
      </c>
      <c r="DP38" s="85" t="n">
        <v>1388.2</v>
      </c>
      <c r="DQ38" s="85" t="n">
        <v>1417.2</v>
      </c>
      <c r="DR38" s="85" t="n">
        <v>1435.6</v>
      </c>
      <c r="DS38" s="85" t="n">
        <v>1453</v>
      </c>
      <c r="DT38" s="85" t="n">
        <v>1478</v>
      </c>
      <c r="DU38" s="85" t="n">
        <v>1507</v>
      </c>
      <c r="DV38" s="85" t="n">
        <v>1560.6</v>
      </c>
      <c r="DW38" s="85" t="n">
        <v>1617.6</v>
      </c>
      <c r="DX38" s="85" t="n">
        <v>1597.3</v>
      </c>
      <c r="DY38" s="85" t="n">
        <v>1656.2</v>
      </c>
      <c r="DZ38" s="85" t="n">
        <v>1677.3</v>
      </c>
      <c r="EA38" s="85" t="n">
        <v>1694.5</v>
      </c>
      <c r="EB38" s="85" t="n">
        <v>1724.4</v>
      </c>
      <c r="EC38" s="85" t="n">
        <v>1756.3</v>
      </c>
      <c r="ED38" s="85" t="n">
        <v>1781.7</v>
      </c>
      <c r="EE38" s="85" t="n">
        <v>1783.4</v>
      </c>
      <c r="EF38" s="85" t="n">
        <v>1811.7</v>
      </c>
      <c r="EG38" s="85" t="n">
        <v>1814.6</v>
      </c>
      <c r="EH38" s="85" t="n">
        <v>1843.6</v>
      </c>
      <c r="EI38" s="85" t="n">
        <v>1868.2</v>
      </c>
      <c r="EJ38" s="85" t="n">
        <v>1895.3</v>
      </c>
      <c r="EK38" s="85" t="n">
        <v>1903</v>
      </c>
      <c r="EL38" s="85" t="n">
        <v>1925.1</v>
      </c>
      <c r="EM38" s="85" t="n">
        <v>1952.9</v>
      </c>
      <c r="EN38" s="85" t="n">
        <v>1978</v>
      </c>
      <c r="EO38" s="85" t="n">
        <v>2024.5</v>
      </c>
      <c r="EP38" s="85" t="n">
        <v>2008</v>
      </c>
      <c r="EQ38" s="85" t="n">
        <v>2042.4</v>
      </c>
      <c r="ER38" s="85" t="n">
        <v>2078.5</v>
      </c>
      <c r="ES38" s="85" t="n">
        <v>2094.2</v>
      </c>
      <c r="ET38" s="85" t="n">
        <v>2165.9</v>
      </c>
      <c r="EU38" s="85" t="n">
        <v>2182.4</v>
      </c>
      <c r="EV38" s="85" t="n">
        <v>2205.9</v>
      </c>
      <c r="EW38" s="85" t="n">
        <v>2242.1</v>
      </c>
      <c r="EX38" s="85" t="n">
        <v>2256.4</v>
      </c>
      <c r="EY38" s="85" t="n">
        <v>2293.3</v>
      </c>
      <c r="EZ38" s="85" t="n">
        <v>2337.8</v>
      </c>
      <c r="FA38" s="85" t="n">
        <v>2337.2</v>
      </c>
      <c r="FB38" s="85" t="n">
        <v>2371.5</v>
      </c>
      <c r="FC38" s="85" t="n">
        <v>2419.8</v>
      </c>
      <c r="FD38" s="85" t="n">
        <v>2446.9</v>
      </c>
      <c r="FE38" s="85" t="n">
        <v>2444.5</v>
      </c>
      <c r="FF38" s="85" t="n">
        <v>2439.1</v>
      </c>
      <c r="FG38" s="85" t="n">
        <v>2443.1</v>
      </c>
      <c r="FH38" s="85" t="n">
        <v>2451.4</v>
      </c>
      <c r="FI38" s="85" t="n">
        <v>2452.3</v>
      </c>
      <c r="FJ38" s="85" t="n">
        <v>2451.4</v>
      </c>
      <c r="FK38" s="85" t="n">
        <v>2445</v>
      </c>
      <c r="FL38" s="85" t="n">
        <v>2423.3</v>
      </c>
      <c r="FM38" s="85" t="n">
        <v>2417.9</v>
      </c>
      <c r="FN38" s="85" t="n">
        <v>2431.3</v>
      </c>
      <c r="FO38" s="85" t="n">
        <v>2447.2</v>
      </c>
      <c r="FP38" s="85" t="n">
        <v>2448.6</v>
      </c>
      <c r="FQ38" s="85" t="n">
        <v>2475.8</v>
      </c>
      <c r="FR38" s="85" t="n">
        <v>2483.9</v>
      </c>
      <c r="FS38" s="85" t="n">
        <v>2506.2</v>
      </c>
      <c r="FT38" s="85" t="n">
        <v>2526.9</v>
      </c>
      <c r="FU38" s="85" t="n">
        <v>2529.9</v>
      </c>
      <c r="FV38" s="85" t="n">
        <v>2540.3</v>
      </c>
      <c r="FW38" s="85" t="n">
        <v>2577.6</v>
      </c>
      <c r="FX38" s="85" t="n">
        <v>2619.9</v>
      </c>
      <c r="FY38" s="85" t="n">
        <v>2643.5</v>
      </c>
      <c r="FZ38" s="85" t="n">
        <v>2650.2</v>
      </c>
      <c r="GA38" s="85" t="n">
        <v>2706.1</v>
      </c>
      <c r="GB38" s="85" t="n">
        <v>2730.1</v>
      </c>
      <c r="GC38" s="85" t="n">
        <v>2731.2</v>
      </c>
      <c r="GD38" s="85" t="n">
        <v>2755.7</v>
      </c>
      <c r="GE38" s="85" t="n">
        <v>2784.2</v>
      </c>
      <c r="GF38" s="85" t="n">
        <v>2809.5</v>
      </c>
      <c r="GG38" s="85" t="n">
        <v>2835</v>
      </c>
      <c r="GH38" s="85" t="n">
        <v>2849.2</v>
      </c>
      <c r="GI38" s="85" t="n">
        <v>2851.8</v>
      </c>
      <c r="GJ38" s="85" t="n">
        <v>2892.4</v>
      </c>
      <c r="GK38" s="85" t="n">
        <v>2918.9</v>
      </c>
      <c r="GL38" s="85" t="n">
        <v>2940.4</v>
      </c>
      <c r="GM38" s="85" t="n">
        <v>2985</v>
      </c>
      <c r="GN38" s="85" t="n">
        <v>3020.2</v>
      </c>
      <c r="GO38" s="85" t="n">
        <v>3027</v>
      </c>
      <c r="GP38" s="85" t="n">
        <v>3069.1</v>
      </c>
      <c r="GQ38" s="85" t="n">
        <v>3141.9</v>
      </c>
      <c r="GR38" s="85" t="n">
        <v>3185.2</v>
      </c>
      <c r="GS38" s="85" t="n">
        <v>3217.2</v>
      </c>
      <c r="GT38" s="85" t="n">
        <v>3255.1</v>
      </c>
      <c r="GU38" s="85" t="n">
        <v>3273.8</v>
      </c>
      <c r="GV38" s="85" t="n">
        <v>3321.8</v>
      </c>
      <c r="GW38" s="85" t="n">
        <v>3321.3</v>
      </c>
      <c r="GX38" s="85" t="n">
        <v>3391.7</v>
      </c>
      <c r="GY38" s="85" t="n">
        <v>3467.1</v>
      </c>
      <c r="GZ38" s="85" t="n">
        <v>3507.6</v>
      </c>
      <c r="HA38" s="85" t="n">
        <v>3518.9</v>
      </c>
      <c r="HB38" s="85" t="n">
        <v>3599.4</v>
      </c>
      <c r="HC38" t="n">
        <v>3703.4</v>
      </c>
      <c r="HD38" t="n">
        <v>3749.1</v>
      </c>
      <c r="HE38" t="n">
        <v>3838.5</v>
      </c>
      <c r="HF38" t="n">
        <v>3861.7</v>
      </c>
      <c r="HG38" t="n">
        <v>3911.8</v>
      </c>
      <c r="HH38" t="n">
        <v>3944.8</v>
      </c>
      <c r="HI38" t="n">
        <v>3975.3</v>
      </c>
      <c r="HJ38" t="n">
        <v>4067.2</v>
      </c>
      <c r="HK38" t="n">
        <v>4111.1</v>
      </c>
      <c r="HL38" t="n">
        <v>4165.3</v>
      </c>
    </row>
    <row r="39">
      <c r="A39" s="85" t="s">
        <v>2547</v>
      </c>
      <c r="B39" s="85"/>
      <c r="C39" s="85"/>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5"/>
      <c r="AY39" s="85"/>
      <c r="AZ39" s="85"/>
      <c r="BA39" s="85"/>
      <c r="BB39" s="85"/>
      <c r="BC39" s="85"/>
      <c r="BD39" s="85"/>
      <c r="BE39" s="85"/>
      <c r="BF39" s="85"/>
      <c r="BG39" s="85"/>
      <c r="BH39" s="85"/>
      <c r="BI39" s="85"/>
      <c r="BJ39" s="85"/>
      <c r="BK39" s="85"/>
      <c r="BL39" s="85"/>
      <c r="BM39" s="85"/>
      <c r="BN39" s="85"/>
      <c r="BO39" s="85"/>
      <c r="BP39" s="85"/>
      <c r="BQ39" s="85"/>
      <c r="BR39" s="85"/>
      <c r="BS39" s="85"/>
      <c r="BT39" s="85"/>
      <c r="BU39" s="85"/>
      <c r="BV39" s="85"/>
      <c r="BW39" s="85"/>
      <c r="BX39" s="85"/>
      <c r="BY39" s="85"/>
      <c r="BZ39" s="85"/>
      <c r="CA39" s="85"/>
      <c r="CB39" s="85"/>
      <c r="CC39" s="85"/>
      <c r="CD39" s="85"/>
      <c r="CE39" s="85"/>
      <c r="CF39" s="85"/>
      <c r="CG39" s="85"/>
      <c r="CH39" s="85"/>
      <c r="CI39" s="85"/>
      <c r="CJ39" s="85"/>
      <c r="CK39" s="85"/>
      <c r="CL39" s="85"/>
      <c r="CM39" s="85"/>
      <c r="CN39" s="85"/>
      <c r="CO39" s="85"/>
      <c r="CP39" s="85" t="n">
        <v>78.072</v>
      </c>
      <c r="CQ39" s="85" t="n">
        <v>80.831</v>
      </c>
      <c r="CR39" s="85" t="n">
        <v>85.251</v>
      </c>
      <c r="CS39" s="85" t="n">
        <v>88.178</v>
      </c>
      <c r="CT39" s="85" t="n">
        <v>84.002</v>
      </c>
      <c r="CU39" s="85" t="n">
        <v>86.255</v>
      </c>
      <c r="CV39" s="85" t="n">
        <v>87.978</v>
      </c>
      <c r="CW39" s="85" t="n">
        <v>89.829</v>
      </c>
      <c r="CX39" s="85" t="n">
        <v>95.218</v>
      </c>
      <c r="CY39" s="85" t="n">
        <v>94.484</v>
      </c>
      <c r="CZ39" s="85" t="n">
        <v>93.858</v>
      </c>
      <c r="DA39" s="85" t="n">
        <v>92.181</v>
      </c>
      <c r="DB39" s="85" t="n">
        <v>94.539</v>
      </c>
      <c r="DC39" s="85" t="n">
        <v>102.461</v>
      </c>
      <c r="DD39" s="85" t="n">
        <v>99.672</v>
      </c>
      <c r="DE39" s="85" t="n">
        <v>97.609</v>
      </c>
      <c r="DF39" s="85" t="n">
        <v>98.691</v>
      </c>
      <c r="DG39" s="85" t="n">
        <v>98.642</v>
      </c>
      <c r="DH39" s="85" t="n">
        <v>101.001</v>
      </c>
      <c r="DI39" s="85" t="n">
        <v>105.738</v>
      </c>
      <c r="DJ39" s="85" t="n">
        <v>103.992</v>
      </c>
      <c r="DK39" s="85" t="n">
        <v>106.287</v>
      </c>
      <c r="DL39" s="85" t="n">
        <v>106.646</v>
      </c>
      <c r="DM39" s="85" t="n">
        <v>110.762</v>
      </c>
      <c r="DN39" s="85" t="n">
        <v>114.027</v>
      </c>
      <c r="DO39" s="85" t="n">
        <v>113.559</v>
      </c>
      <c r="DP39" s="85" t="n">
        <v>120.524</v>
      </c>
      <c r="DQ39" s="85" t="n">
        <v>121.904</v>
      </c>
      <c r="DR39" s="85" t="n">
        <v>121.898</v>
      </c>
      <c r="DS39" s="85" t="n">
        <v>123.319</v>
      </c>
      <c r="DT39" s="85" t="n">
        <v>133.626</v>
      </c>
      <c r="DU39" s="85" t="n">
        <v>129.622</v>
      </c>
      <c r="DV39" s="85" t="n">
        <v>138.716</v>
      </c>
      <c r="DW39" s="85" t="n">
        <v>145.774</v>
      </c>
      <c r="DX39" s="85" t="n">
        <v>143.219</v>
      </c>
      <c r="DY39" s="85" t="n">
        <v>153.809</v>
      </c>
      <c r="DZ39" s="85" t="n">
        <v>156.084</v>
      </c>
      <c r="EA39" s="85" t="n">
        <v>157.455</v>
      </c>
      <c r="EB39" s="85" t="n">
        <v>164.01</v>
      </c>
      <c r="EC39" s="85" t="n">
        <v>166.934</v>
      </c>
      <c r="ED39" s="85" t="n">
        <v>165.906</v>
      </c>
      <c r="EE39" s="85" t="n">
        <v>171.106</v>
      </c>
      <c r="EF39" s="85" t="n">
        <v>186.792</v>
      </c>
      <c r="EG39" s="85" t="n">
        <v>182.543</v>
      </c>
      <c r="EH39" s="85" t="n">
        <v>190.07</v>
      </c>
      <c r="EI39" s="85" t="n">
        <v>194.963</v>
      </c>
      <c r="EJ39" s="85" t="n">
        <v>186.476</v>
      </c>
      <c r="EK39" s="85" t="n">
        <v>191.752</v>
      </c>
      <c r="EL39" s="85" t="n">
        <v>199.036</v>
      </c>
      <c r="EM39" s="85" t="n">
        <v>200.246</v>
      </c>
      <c r="EN39" s="85" t="n">
        <v>195.231</v>
      </c>
      <c r="EO39" s="85" t="n">
        <v>197.352</v>
      </c>
      <c r="EP39" s="85" t="n">
        <v>191.747</v>
      </c>
      <c r="EQ39" s="85" t="n">
        <v>189.018</v>
      </c>
      <c r="ER39" s="85" t="n">
        <v>197.488</v>
      </c>
      <c r="ES39" s="85" t="n">
        <v>189.083</v>
      </c>
      <c r="ET39" s="85" t="n">
        <v>209.347</v>
      </c>
      <c r="EU39" s="85" t="n">
        <v>201.383</v>
      </c>
      <c r="EV39" s="85" t="n">
        <v>204.318</v>
      </c>
      <c r="EW39" s="85" t="n">
        <v>206.11</v>
      </c>
      <c r="EX39" s="85" t="n">
        <v>209.603</v>
      </c>
      <c r="EY39" s="85" t="n">
        <v>216.57</v>
      </c>
      <c r="EZ39" s="85" t="n">
        <v>213.016</v>
      </c>
      <c r="FA39" s="85" t="n">
        <v>217.491</v>
      </c>
      <c r="FB39" s="85" t="n">
        <v>266.407</v>
      </c>
      <c r="FC39" s="85" t="n">
        <v>284.526</v>
      </c>
      <c r="FD39" s="85" t="n">
        <v>273.903</v>
      </c>
      <c r="FE39" s="85" t="n">
        <v>272.345</v>
      </c>
      <c r="FF39" s="85" t="n">
        <v>283.268</v>
      </c>
      <c r="FG39" s="85" t="n">
        <v>290.808</v>
      </c>
      <c r="FH39" s="85" t="n">
        <v>297.13</v>
      </c>
      <c r="FI39" s="85" t="n">
        <v>309.668</v>
      </c>
      <c r="FJ39" s="85" t="n">
        <v>293.84</v>
      </c>
      <c r="FK39" s="85" t="n">
        <v>288.9</v>
      </c>
      <c r="FL39" s="85" t="n">
        <v>248.813</v>
      </c>
      <c r="FM39" s="85" t="n">
        <v>249.625</v>
      </c>
      <c r="FN39" s="85" t="n">
        <v>258.161</v>
      </c>
      <c r="FO39" s="85" t="n">
        <v>273.39</v>
      </c>
      <c r="FP39" s="85" t="n">
        <v>263.079</v>
      </c>
      <c r="FQ39" s="85" t="n">
        <v>269.71</v>
      </c>
      <c r="FR39" s="85" t="n">
        <v>272.063</v>
      </c>
      <c r="FS39" s="85" t="n">
        <v>283.408</v>
      </c>
      <c r="FT39" s="85" t="n">
        <v>281.455</v>
      </c>
      <c r="FU39" s="85" t="n">
        <v>282.107</v>
      </c>
      <c r="FV39" s="85" t="n">
        <v>303.39</v>
      </c>
      <c r="FW39" s="85" t="n">
        <v>320.015</v>
      </c>
      <c r="FX39" s="85" t="n">
        <v>343.692</v>
      </c>
      <c r="FY39" s="85" t="n">
        <v>345.712</v>
      </c>
      <c r="FZ39" s="85" t="n">
        <v>362.792</v>
      </c>
      <c r="GA39" s="85" t="n">
        <v>363.41</v>
      </c>
      <c r="GB39" s="85" t="n">
        <v>365.384</v>
      </c>
      <c r="GC39" s="85" t="n">
        <v>384.032</v>
      </c>
      <c r="GD39" s="85" t="n">
        <v>378.246</v>
      </c>
      <c r="GE39" s="85" t="n">
        <v>382.367</v>
      </c>
      <c r="GF39" s="85" t="n">
        <v>396.216</v>
      </c>
      <c r="GG39" s="85" t="n">
        <v>408.323</v>
      </c>
      <c r="GH39" s="85" t="n">
        <v>396.162</v>
      </c>
      <c r="GI39" s="85" t="n">
        <v>373.916</v>
      </c>
      <c r="GJ39" s="85" t="n">
        <v>396.066</v>
      </c>
      <c r="GK39" s="85" t="n">
        <v>401.385</v>
      </c>
      <c r="GL39" s="85" t="n">
        <v>411.488</v>
      </c>
      <c r="GM39" s="85" t="n">
        <v>404.339</v>
      </c>
      <c r="GN39" s="85" t="n">
        <v>411.955</v>
      </c>
      <c r="GO39" s="85" t="n">
        <v>412.702</v>
      </c>
      <c r="GP39" s="85" t="n">
        <v>427.002</v>
      </c>
      <c r="GQ39" s="85" t="n">
        <v>436.454</v>
      </c>
      <c r="GR39" s="85" t="n">
        <v>437.673</v>
      </c>
      <c r="GS39" s="85" t="n">
        <v>439.754</v>
      </c>
      <c r="GT39" s="85" t="n">
        <v>445.969</v>
      </c>
      <c r="GU39" s="85" t="n">
        <v>580.009</v>
      </c>
      <c r="GV39" s="85" t="n">
        <v>532.596</v>
      </c>
      <c r="GW39" s="85" t="n">
        <v>548.315</v>
      </c>
      <c r="GX39" s="85" t="n">
        <v>537.872</v>
      </c>
      <c r="GY39" s="85" t="n">
        <v>552.752</v>
      </c>
      <c r="GZ39" s="85" t="n">
        <v>583.201</v>
      </c>
      <c r="HA39" s="85" t="n">
        <v>617.229</v>
      </c>
      <c r="HB39" s="85" t="n">
        <v>633.92</v>
      </c>
      <c r="HC39" t="n">
        <v>630.317</v>
      </c>
      <c r="HD39" t="n">
        <v>648.996</v>
      </c>
      <c r="HE39" t="n">
        <v>647.526</v>
      </c>
      <c r="HF39" t="n">
        <v>665.999</v>
      </c>
      <c r="HG39" t="n">
        <v>661.473</v>
      </c>
      <c r="HH39" t="n">
        <v>617.139</v>
      </c>
      <c r="HI39" t="n">
        <v>643.48</v>
      </c>
      <c r="HJ39" t="n">
        <v>651.158</v>
      </c>
      <c r="HK39" t="n">
        <v>660.255</v>
      </c>
      <c r="HL39" t="n">
        <v>673.4</v>
      </c>
    </row>
    <row r="40">
      <c r="A40" s="85" t="s">
        <v>2548</v>
      </c>
      <c r="B40" s="85"/>
      <c r="C40" s="85"/>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5"/>
      <c r="BK40" s="85"/>
      <c r="BL40" s="85"/>
      <c r="BM40" s="85"/>
      <c r="BN40" s="85"/>
      <c r="BO40" s="85"/>
      <c r="BP40" s="85"/>
      <c r="BQ40" s="85"/>
      <c r="BR40" s="85"/>
      <c r="BS40" s="85"/>
      <c r="BT40" s="85"/>
      <c r="BU40" s="85"/>
      <c r="BV40" s="85"/>
      <c r="BW40" s="85"/>
      <c r="BX40" s="85"/>
      <c r="BY40" s="85"/>
      <c r="BZ40" s="85"/>
      <c r="CA40" s="85"/>
      <c r="CB40" s="85"/>
      <c r="CC40" s="85"/>
      <c r="CD40" s="85"/>
      <c r="CE40" s="85"/>
      <c r="CF40" s="85"/>
      <c r="CG40" s="85"/>
      <c r="CH40" s="85"/>
      <c r="CI40" s="85"/>
      <c r="CJ40" s="85"/>
      <c r="CK40" s="85"/>
      <c r="CL40" s="85"/>
      <c r="CM40" s="85"/>
      <c r="CN40" s="85"/>
      <c r="CO40" s="85"/>
      <c r="CP40" s="85" t="n">
        <v>73.888</v>
      </c>
      <c r="CQ40" s="85" t="n">
        <v>76.036</v>
      </c>
      <c r="CR40" s="85" t="n">
        <v>80.604</v>
      </c>
      <c r="CS40" s="85" t="n">
        <v>84.1</v>
      </c>
      <c r="CT40" s="85" t="n">
        <v>78.948</v>
      </c>
      <c r="CU40" s="85" t="n">
        <v>81.772</v>
      </c>
      <c r="CV40" s="85" t="n">
        <v>82.892</v>
      </c>
      <c r="CW40" s="85" t="n">
        <v>85.54</v>
      </c>
      <c r="CX40" s="85" t="n">
        <v>90.524</v>
      </c>
      <c r="CY40" s="85" t="n">
        <v>90.54</v>
      </c>
      <c r="CZ40" s="85" t="n">
        <v>89.28</v>
      </c>
      <c r="DA40" s="85" t="n">
        <v>87.568</v>
      </c>
      <c r="DB40" s="85" t="n">
        <v>88.772</v>
      </c>
      <c r="DC40" s="85" t="n">
        <v>96.376</v>
      </c>
      <c r="DD40" s="85" t="n">
        <v>94.872</v>
      </c>
      <c r="DE40" s="85" t="n">
        <v>93.892</v>
      </c>
      <c r="DF40" s="85" t="n">
        <v>95.98</v>
      </c>
      <c r="DG40" s="85" t="n">
        <v>94.924</v>
      </c>
      <c r="DH40" s="85" t="n">
        <v>97.108</v>
      </c>
      <c r="DI40" s="85" t="n">
        <v>101.384</v>
      </c>
      <c r="DJ40" s="85" t="n">
        <v>99.444</v>
      </c>
      <c r="DK40" s="85" t="n">
        <v>101.608</v>
      </c>
      <c r="DL40" s="85" t="n">
        <v>102.26</v>
      </c>
      <c r="DM40" s="85" t="n">
        <v>103.952</v>
      </c>
      <c r="DN40" s="85" t="n">
        <v>107.1</v>
      </c>
      <c r="DO40" s="85" t="n">
        <v>107.208</v>
      </c>
      <c r="DP40" s="85" t="n">
        <v>113.428</v>
      </c>
      <c r="DQ40" s="85" t="n">
        <v>114.62</v>
      </c>
      <c r="DR40" s="85" t="n">
        <v>114.852</v>
      </c>
      <c r="DS40" s="85" t="n">
        <v>116.168</v>
      </c>
      <c r="DT40" s="85" t="n">
        <v>125.392</v>
      </c>
      <c r="DU40" s="85" t="n">
        <v>121.748</v>
      </c>
      <c r="DV40" s="85" t="n">
        <v>129.388</v>
      </c>
      <c r="DW40" s="85" t="n">
        <v>132.128</v>
      </c>
      <c r="DX40" s="85" t="n">
        <v>133.364</v>
      </c>
      <c r="DY40" s="85" t="n">
        <v>143.652</v>
      </c>
      <c r="DZ40" s="85" t="n">
        <v>145.547</v>
      </c>
      <c r="EA40" s="85" t="n">
        <v>146.352</v>
      </c>
      <c r="EB40" s="85" t="n">
        <v>152.896</v>
      </c>
      <c r="EC40" s="85" t="n">
        <v>155.307</v>
      </c>
      <c r="ED40" s="85" t="n">
        <v>154.378</v>
      </c>
      <c r="EE40" s="85" t="n">
        <v>158.02</v>
      </c>
      <c r="EF40" s="85" t="n">
        <v>174.229</v>
      </c>
      <c r="EG40" s="85" t="n">
        <v>170.506</v>
      </c>
      <c r="EH40" s="85" t="n">
        <v>177.772</v>
      </c>
      <c r="EI40" s="85" t="n">
        <v>182.692</v>
      </c>
      <c r="EJ40" s="85" t="n">
        <v>173.33</v>
      </c>
      <c r="EK40" s="85" t="n">
        <v>177.282</v>
      </c>
      <c r="EL40" s="85" t="n">
        <v>183.908</v>
      </c>
      <c r="EM40" s="85" t="n">
        <v>185.818</v>
      </c>
      <c r="EN40" s="85" t="n">
        <v>179.683</v>
      </c>
      <c r="EO40" s="85" t="n">
        <v>182.944</v>
      </c>
      <c r="EP40" s="85" t="n">
        <v>175.956</v>
      </c>
      <c r="EQ40" s="85" t="n">
        <v>176.53</v>
      </c>
      <c r="ER40" s="85" t="n">
        <v>186.733</v>
      </c>
      <c r="ES40" s="85" t="n">
        <v>177.659</v>
      </c>
      <c r="ET40" s="85" t="n">
        <v>200.218</v>
      </c>
      <c r="EU40" s="85" t="n">
        <v>190.602</v>
      </c>
      <c r="EV40" s="85" t="n">
        <v>194.111</v>
      </c>
      <c r="EW40" s="85" t="n">
        <v>196.028</v>
      </c>
      <c r="EX40" s="85" t="n">
        <v>200.294</v>
      </c>
      <c r="EY40" s="85" t="n">
        <v>203.794</v>
      </c>
      <c r="EZ40" s="85" t="n">
        <v>205.059</v>
      </c>
      <c r="FA40" s="85" t="n">
        <v>208.505</v>
      </c>
      <c r="FB40" s="85" t="n">
        <v>256.944</v>
      </c>
      <c r="FC40" s="85" t="n">
        <v>274.664</v>
      </c>
      <c r="FD40" s="85" t="n">
        <v>263.924</v>
      </c>
      <c r="FE40" s="85" t="n">
        <v>261.944</v>
      </c>
      <c r="FF40" s="85" t="n">
        <v>271.844</v>
      </c>
      <c r="FG40" s="85" t="n">
        <v>272.456</v>
      </c>
      <c r="FH40" s="85" t="n">
        <v>283.691</v>
      </c>
      <c r="FI40" s="85" t="n">
        <v>297.609</v>
      </c>
      <c r="FJ40" s="85" t="n">
        <v>282.445</v>
      </c>
      <c r="FK40" s="85" t="n">
        <v>277.196</v>
      </c>
      <c r="FL40" s="85" t="n">
        <v>237.739</v>
      </c>
      <c r="FM40" s="85" t="n">
        <v>239.291</v>
      </c>
      <c r="FN40" s="85" t="n">
        <v>246.248</v>
      </c>
      <c r="FO40" s="85" t="n">
        <v>262.324</v>
      </c>
      <c r="FP40" s="85" t="n">
        <v>250.54</v>
      </c>
      <c r="FQ40" s="85" t="n">
        <v>259.562</v>
      </c>
      <c r="FR40" s="85" t="n">
        <v>258.45</v>
      </c>
      <c r="FS40" s="85" t="n">
        <v>270.887</v>
      </c>
      <c r="FT40" s="85" t="n">
        <v>269.279</v>
      </c>
      <c r="FU40" s="85" t="n">
        <v>269.982</v>
      </c>
      <c r="FV40" s="85" t="n">
        <v>291.59</v>
      </c>
      <c r="FW40" s="85" t="n">
        <v>307.775</v>
      </c>
      <c r="FX40" s="85" t="n">
        <v>332.4</v>
      </c>
      <c r="FY40" s="85" t="n">
        <v>335.611</v>
      </c>
      <c r="FZ40" s="85" t="n">
        <v>352.188</v>
      </c>
      <c r="GA40" s="85" t="n">
        <v>353.442</v>
      </c>
      <c r="GB40" s="85" t="n">
        <v>352.909</v>
      </c>
      <c r="GC40" s="85" t="n">
        <v>366.274</v>
      </c>
      <c r="GD40" s="85" t="n">
        <v>360.221</v>
      </c>
      <c r="GE40" s="85" t="n">
        <v>363.844</v>
      </c>
      <c r="GF40" s="85" t="n">
        <v>377.967</v>
      </c>
      <c r="GG40" s="85" t="n">
        <v>388.176</v>
      </c>
      <c r="GH40" s="85" t="n">
        <v>376.564</v>
      </c>
      <c r="GI40" s="85" t="n">
        <v>354.404</v>
      </c>
      <c r="GJ40" s="85" t="n">
        <v>375.438</v>
      </c>
      <c r="GK40" s="85" t="n">
        <v>382.68</v>
      </c>
      <c r="GL40" s="85" t="n">
        <v>389.901</v>
      </c>
      <c r="GM40" s="85" t="n">
        <v>385.517</v>
      </c>
      <c r="GN40" s="85" t="n">
        <v>390.852</v>
      </c>
      <c r="GO40" s="85" t="n">
        <v>391.921</v>
      </c>
      <c r="GP40" s="85" t="n">
        <v>405.368</v>
      </c>
      <c r="GQ40" s="85" t="n">
        <v>414.196</v>
      </c>
      <c r="GR40" s="85" t="n">
        <v>418.686</v>
      </c>
      <c r="GS40" s="85" t="n">
        <v>416.185</v>
      </c>
      <c r="GT40" s="85" t="n">
        <v>422.89</v>
      </c>
      <c r="GU40" s="85" t="n">
        <v>502.906</v>
      </c>
      <c r="GV40" s="85" t="n">
        <v>484.48</v>
      </c>
      <c r="GW40" s="85" t="n">
        <v>509.884</v>
      </c>
      <c r="GX40" s="85" t="n">
        <v>499.429</v>
      </c>
      <c r="GY40" s="85" t="n">
        <v>520.79</v>
      </c>
      <c r="GZ40" s="85" t="n">
        <v>545.326</v>
      </c>
      <c r="HA40" s="85" t="n">
        <v>567.61</v>
      </c>
      <c r="HB40" s="85" t="n">
        <v>589.927</v>
      </c>
      <c r="HC40" t="n">
        <v>585.746</v>
      </c>
      <c r="HD40" t="n">
        <v>617.889</v>
      </c>
      <c r="HE40" t="n">
        <v>611.68</v>
      </c>
      <c r="HF40" t="n">
        <v>632.66</v>
      </c>
      <c r="HG40" t="n">
        <v>628.887</v>
      </c>
      <c r="HH40" t="n">
        <v>585.984</v>
      </c>
      <c r="HI40" t="n">
        <v>612.034</v>
      </c>
      <c r="HJ40" t="n">
        <v>618.727</v>
      </c>
      <c r="HK40" t="n">
        <v>628.157</v>
      </c>
      <c r="HL40" t="n">
        <v>641.237</v>
      </c>
    </row>
    <row r="41">
      <c r="A41" s="85" t="s">
        <v>2549</v>
      </c>
      <c r="B41" s="85" t="n">
        <v>5.576</v>
      </c>
      <c r="C41" s="85" t="n">
        <v>5.228</v>
      </c>
      <c r="D41" s="85" t="n">
        <v>4.816</v>
      </c>
      <c r="E41" s="85" t="n">
        <v>4.9</v>
      </c>
      <c r="F41" s="85" t="n">
        <v>5.464</v>
      </c>
      <c r="G41" s="85" t="n">
        <v>6.312</v>
      </c>
      <c r="H41" s="85" t="n">
        <v>5.756</v>
      </c>
      <c r="I41" s="85" t="n">
        <v>5.644</v>
      </c>
      <c r="J41" s="85" t="n">
        <v>5.668</v>
      </c>
      <c r="K41" s="85" t="n">
        <v>5.216</v>
      </c>
      <c r="L41" s="85" t="n">
        <v>6.724</v>
      </c>
      <c r="M41" s="85" t="n">
        <v>5.7</v>
      </c>
      <c r="N41" s="85" t="n">
        <v>5.74</v>
      </c>
      <c r="O41" s="85" t="n">
        <v>6.208</v>
      </c>
      <c r="P41" s="85" t="n">
        <v>5.344</v>
      </c>
      <c r="Q41" s="85" t="n">
        <v>5.92</v>
      </c>
      <c r="R41" s="85" t="n">
        <v>7.76</v>
      </c>
      <c r="S41" s="85" t="n">
        <v>8.572</v>
      </c>
      <c r="T41" s="85" t="n">
        <v>6.496</v>
      </c>
      <c r="U41" s="85" t="n">
        <v>7.84</v>
      </c>
      <c r="V41" s="85" t="n">
        <v>8.652</v>
      </c>
      <c r="W41" s="85" t="n">
        <v>7.804</v>
      </c>
      <c r="X41" s="85" t="n">
        <v>10.772</v>
      </c>
      <c r="Y41" s="85" t="n">
        <v>10.424</v>
      </c>
      <c r="Z41" s="85" t="n">
        <v>10.012</v>
      </c>
      <c r="AA41" s="85" t="n">
        <v>9.76</v>
      </c>
      <c r="AB41" s="85" t="n">
        <v>10.592</v>
      </c>
      <c r="AC41" s="85" t="n">
        <v>11.108</v>
      </c>
      <c r="AD41" s="85" t="n">
        <v>10.716</v>
      </c>
      <c r="AE41" s="85" t="n">
        <v>10.652</v>
      </c>
      <c r="AF41" s="85" t="n">
        <v>11.804</v>
      </c>
      <c r="AG41" s="85" t="n">
        <v>10.7</v>
      </c>
      <c r="AH41" s="85" t="n">
        <v>10.968</v>
      </c>
      <c r="AI41" s="85" t="n">
        <v>11.528</v>
      </c>
      <c r="AJ41" s="85" t="n">
        <v>11.908</v>
      </c>
      <c r="AK41" s="85" t="n">
        <v>12.528</v>
      </c>
      <c r="AL41" s="85" t="n">
        <v>13.592</v>
      </c>
      <c r="AM41" s="85" t="n">
        <v>13.048</v>
      </c>
      <c r="AN41" s="85" t="n">
        <v>14.292</v>
      </c>
      <c r="AO41" s="85" t="n">
        <v>15.752</v>
      </c>
      <c r="AP41" s="85" t="n">
        <v>16.26</v>
      </c>
      <c r="AQ41" s="85" t="n">
        <v>16.536</v>
      </c>
      <c r="AR41" s="85" t="n">
        <v>15.916</v>
      </c>
      <c r="AS41" s="85" t="n">
        <v>16.628</v>
      </c>
      <c r="AT41" s="85" t="n">
        <v>16.092</v>
      </c>
      <c r="AU41" s="85" t="n">
        <v>15.716</v>
      </c>
      <c r="AV41" s="85" t="n">
        <v>14.828</v>
      </c>
      <c r="AW41" s="85" t="n">
        <v>15.012</v>
      </c>
      <c r="AX41" s="85" t="n">
        <v>13.852</v>
      </c>
      <c r="AY41" s="85" t="n">
        <v>14.552</v>
      </c>
      <c r="AZ41" s="85" t="n">
        <v>14.544</v>
      </c>
      <c r="BA41" s="85" t="n">
        <v>14.484</v>
      </c>
      <c r="BB41" s="85" t="n">
        <v>15.9</v>
      </c>
      <c r="BC41" s="85" t="n">
        <v>14.2</v>
      </c>
      <c r="BD41" s="85" t="n">
        <v>15.904</v>
      </c>
      <c r="BE41" s="85" t="n">
        <v>15.768</v>
      </c>
      <c r="BF41" s="85" t="n">
        <v>16.556</v>
      </c>
      <c r="BG41" s="85" t="n">
        <v>17.236</v>
      </c>
      <c r="BH41" s="85" t="n">
        <v>18.092</v>
      </c>
      <c r="BI41" s="85" t="n">
        <v>18.824</v>
      </c>
      <c r="BJ41" s="85" t="n">
        <v>17.044</v>
      </c>
      <c r="BK41" s="85" t="n">
        <v>19.408</v>
      </c>
      <c r="BL41" s="85" t="n">
        <v>20.036</v>
      </c>
      <c r="BM41" s="85" t="n">
        <v>21.184</v>
      </c>
      <c r="BN41" s="85" t="n">
        <v>19.72</v>
      </c>
      <c r="BO41" s="85" t="n">
        <v>20.556</v>
      </c>
      <c r="BP41" s="85" t="n">
        <v>21.284</v>
      </c>
      <c r="BQ41" s="85" t="n">
        <v>18.32</v>
      </c>
      <c r="BR41" s="85" t="n">
        <v>18.76</v>
      </c>
      <c r="BS41" s="85" t="n">
        <v>19.56</v>
      </c>
      <c r="BT41" s="85" t="n">
        <v>18.828</v>
      </c>
      <c r="BU41" s="85" t="n">
        <v>18.696</v>
      </c>
      <c r="BV41" s="85" t="n">
        <v>18.972</v>
      </c>
      <c r="BW41" s="85" t="n">
        <v>19.836</v>
      </c>
      <c r="BX41" s="85" t="n">
        <v>20.388</v>
      </c>
      <c r="BY41" s="85" t="n">
        <v>19.284</v>
      </c>
      <c r="BZ41" s="85" t="n">
        <v>20.192</v>
      </c>
      <c r="CA41" s="85" t="n">
        <v>19.936</v>
      </c>
      <c r="CB41" s="85" t="n">
        <v>18.832</v>
      </c>
      <c r="CC41" s="85" t="n">
        <v>20.492</v>
      </c>
      <c r="CD41" s="85" t="n">
        <v>21.448</v>
      </c>
      <c r="CE41" s="85" t="n">
        <v>20.184</v>
      </c>
      <c r="CF41" s="85" t="n">
        <v>20.508</v>
      </c>
      <c r="CG41" s="85" t="n">
        <v>21.188</v>
      </c>
      <c r="CH41" s="85" t="n">
        <v>21.552</v>
      </c>
      <c r="CI41" s="85" t="n">
        <v>21.612</v>
      </c>
      <c r="CJ41" s="85" t="n">
        <v>21.056</v>
      </c>
      <c r="CK41" s="85" t="n">
        <v>20.612</v>
      </c>
      <c r="CL41" s="85" t="n">
        <v>21.388</v>
      </c>
      <c r="CM41" s="85" t="n">
        <v>22.8</v>
      </c>
      <c r="CN41" s="85" t="n">
        <v>22.288</v>
      </c>
      <c r="CO41" s="85" t="n">
        <v>23.064</v>
      </c>
      <c r="CP41" s="85" t="n">
        <v>21.784</v>
      </c>
      <c r="CQ41" s="85" t="n">
        <v>22.472</v>
      </c>
      <c r="CR41" s="85" t="n">
        <v>24.884</v>
      </c>
      <c r="CS41" s="85" t="n">
        <v>24.764</v>
      </c>
      <c r="CT41" s="85" t="n">
        <v>23.632</v>
      </c>
      <c r="CU41" s="85" t="n">
        <v>23.952</v>
      </c>
      <c r="CV41" s="85" t="n">
        <v>25.152</v>
      </c>
      <c r="CW41" s="85" t="n">
        <v>26.476</v>
      </c>
      <c r="CX41" s="85" t="n">
        <v>27.744</v>
      </c>
      <c r="CY41" s="85" t="n">
        <v>28.028</v>
      </c>
      <c r="CZ41" s="85" t="n">
        <v>26.448</v>
      </c>
      <c r="DA41" s="85" t="n">
        <v>26.816</v>
      </c>
      <c r="DB41" s="85" t="n">
        <v>29.136</v>
      </c>
      <c r="DC41" s="85" t="n">
        <v>27.904</v>
      </c>
      <c r="DD41" s="85" t="n">
        <v>27.116</v>
      </c>
      <c r="DE41" s="85" t="n">
        <v>28.72</v>
      </c>
      <c r="DF41" s="85" t="n">
        <v>28.4</v>
      </c>
      <c r="DG41" s="85" t="n">
        <v>29.016</v>
      </c>
      <c r="DH41" s="85" t="n">
        <v>29.084</v>
      </c>
      <c r="DI41" s="85" t="n">
        <v>28.744</v>
      </c>
      <c r="DJ41" s="85" t="n">
        <v>27.052</v>
      </c>
      <c r="DK41" s="85" t="n">
        <v>27.336</v>
      </c>
      <c r="DL41" s="85" t="n">
        <v>29.104</v>
      </c>
      <c r="DM41" s="85" t="n">
        <v>31.232</v>
      </c>
      <c r="DN41" s="85" t="n">
        <v>27.78</v>
      </c>
      <c r="DO41" s="85" t="n">
        <v>32.192</v>
      </c>
      <c r="DP41" s="85" t="n">
        <v>34.264</v>
      </c>
      <c r="DQ41" s="85" t="n">
        <v>34.124</v>
      </c>
      <c r="DR41" s="85" t="n">
        <v>35.572</v>
      </c>
      <c r="DS41" s="85" t="n">
        <v>36.04</v>
      </c>
      <c r="DT41" s="85" t="n">
        <v>35.728</v>
      </c>
      <c r="DU41" s="85" t="n">
        <v>39.26</v>
      </c>
      <c r="DV41" s="85" t="n">
        <v>40.316</v>
      </c>
      <c r="DW41" s="85" t="n">
        <v>43.008</v>
      </c>
      <c r="DX41" s="85" t="n">
        <v>42.668</v>
      </c>
      <c r="DY41" s="85" t="n">
        <v>43.008</v>
      </c>
      <c r="DZ41" s="85" t="n">
        <v>50.609</v>
      </c>
      <c r="EA41" s="85" t="n">
        <v>45.405</v>
      </c>
      <c r="EB41" s="85" t="n">
        <v>41.342</v>
      </c>
      <c r="EC41" s="85" t="n">
        <v>44.814</v>
      </c>
      <c r="ED41" s="85" t="n">
        <v>43.171</v>
      </c>
      <c r="EE41" s="85" t="n">
        <v>48.719</v>
      </c>
      <c r="EF41" s="85" t="n">
        <v>46.443</v>
      </c>
      <c r="EG41" s="85" t="n">
        <v>45.507</v>
      </c>
      <c r="EH41" s="85" t="n">
        <v>47.601</v>
      </c>
      <c r="EI41" s="85" t="n">
        <v>44.213</v>
      </c>
      <c r="EJ41" s="85" t="n">
        <v>50.413</v>
      </c>
      <c r="EK41" s="85" t="n">
        <v>44.947</v>
      </c>
      <c r="EL41" s="85" t="n">
        <v>49.943</v>
      </c>
      <c r="EM41" s="85" t="n">
        <v>51.172</v>
      </c>
      <c r="EN41" s="85" t="n">
        <v>47.383</v>
      </c>
      <c r="EO41" s="85" t="n">
        <v>49.225</v>
      </c>
      <c r="EP41" s="85" t="n">
        <v>53.557</v>
      </c>
      <c r="EQ41" s="85" t="n">
        <v>53.237</v>
      </c>
      <c r="ER41" s="85" t="n">
        <v>52.165</v>
      </c>
      <c r="ES41" s="85" t="n">
        <v>51.704</v>
      </c>
      <c r="ET41" s="85" t="n">
        <v>50.937</v>
      </c>
      <c r="EU41" s="85" t="n">
        <v>56.121</v>
      </c>
      <c r="EV41" s="85" t="n">
        <v>55.528</v>
      </c>
      <c r="EW41" s="85" t="n">
        <v>54.619</v>
      </c>
      <c r="EX41" s="85" t="n">
        <v>56.613</v>
      </c>
      <c r="EY41" s="85" t="n">
        <v>58.842</v>
      </c>
      <c r="EZ41" s="85" t="n">
        <v>56.868</v>
      </c>
      <c r="FA41" s="85" t="n">
        <v>58.177</v>
      </c>
      <c r="FB41" s="85" t="n">
        <v>58.334</v>
      </c>
      <c r="FC41" s="85" t="n">
        <v>59.643</v>
      </c>
      <c r="FD41" s="85" t="n">
        <v>67.126</v>
      </c>
      <c r="FE41" s="85" t="n">
        <v>68.543</v>
      </c>
      <c r="FF41" s="85" t="n">
        <v>64.721</v>
      </c>
      <c r="FG41" s="85" t="n">
        <v>73.737</v>
      </c>
      <c r="FH41" s="85" t="n">
        <v>74.821</v>
      </c>
      <c r="FI41" s="85" t="n">
        <v>75.022</v>
      </c>
      <c r="FJ41" s="85" t="n">
        <v>70.503</v>
      </c>
      <c r="FK41" s="85" t="n">
        <v>69.145</v>
      </c>
      <c r="FL41" s="85" t="n">
        <v>65.916</v>
      </c>
      <c r="FM41" s="85" t="n">
        <v>70.531</v>
      </c>
      <c r="FN41" s="85" t="n">
        <v>67.107</v>
      </c>
      <c r="FO41" s="85" t="n">
        <v>67.67</v>
      </c>
      <c r="FP41" s="85" t="n">
        <v>65.88</v>
      </c>
      <c r="FQ41" s="85" t="n">
        <v>65.507</v>
      </c>
      <c r="FR41" s="85" t="n">
        <v>67.564</v>
      </c>
      <c r="FS41" s="85" t="n">
        <v>63.979</v>
      </c>
      <c r="FT41" s="85" t="n">
        <v>68.014</v>
      </c>
      <c r="FU41" s="85" t="n">
        <v>65.742</v>
      </c>
      <c r="FV41" s="85" t="n">
        <v>65.276</v>
      </c>
      <c r="FW41" s="85" t="n">
        <v>67.164</v>
      </c>
      <c r="FX41" s="85" t="n">
        <v>68.84</v>
      </c>
      <c r="FY41" s="85" t="n">
        <v>61.403</v>
      </c>
      <c r="FZ41" s="85" t="n">
        <v>63.534</v>
      </c>
      <c r="GA41" s="85" t="n">
        <v>62.907</v>
      </c>
      <c r="GB41" s="85" t="n">
        <v>66.76</v>
      </c>
      <c r="GC41" s="85" t="n">
        <v>64.462</v>
      </c>
      <c r="GD41" s="85" t="n">
        <v>66.301</v>
      </c>
      <c r="GE41" s="85" t="n">
        <v>67.191</v>
      </c>
      <c r="GF41" s="85" t="n">
        <v>68.578</v>
      </c>
      <c r="GG41" s="85" t="n">
        <v>66.981</v>
      </c>
      <c r="GH41" s="85" t="n">
        <v>67.223</v>
      </c>
      <c r="GI41" s="85" t="n">
        <v>69.479</v>
      </c>
      <c r="GJ41" s="85" t="n">
        <v>64.624</v>
      </c>
      <c r="GK41" s="85" t="n">
        <v>65.737</v>
      </c>
      <c r="GL41" s="85" t="n">
        <v>65.069</v>
      </c>
      <c r="GM41" s="85" t="n">
        <v>65.827</v>
      </c>
      <c r="GN41" s="85" t="n">
        <v>70.346</v>
      </c>
      <c r="GO41" s="85" t="n">
        <v>66.262</v>
      </c>
      <c r="GP41" s="85" t="n">
        <v>67.564</v>
      </c>
      <c r="GQ41" s="85" t="n">
        <v>67.514</v>
      </c>
      <c r="GR41" s="85" t="n">
        <v>70.83</v>
      </c>
      <c r="GS41" s="85" t="n">
        <v>72.497</v>
      </c>
      <c r="GT41" s="85" t="n">
        <v>75.649</v>
      </c>
      <c r="GU41" s="85" t="n">
        <v>75.484</v>
      </c>
      <c r="GV41" s="85" t="n">
        <v>79.444</v>
      </c>
      <c r="GW41" s="85" t="n">
        <v>75.743</v>
      </c>
      <c r="GX41" s="85" t="n">
        <v>73.183</v>
      </c>
      <c r="GY41" s="85" t="n">
        <v>74.421</v>
      </c>
      <c r="GZ41" s="85" t="n">
        <v>70.334</v>
      </c>
      <c r="HA41" s="85" t="n">
        <v>72.708</v>
      </c>
      <c r="HB41" s="85" t="n">
        <v>75.024</v>
      </c>
      <c r="HC41" t="n">
        <v>427.625</v>
      </c>
      <c r="HD41" t="n">
        <v>145.124</v>
      </c>
      <c r="HE41" t="n">
        <v>81.416</v>
      </c>
      <c r="HF41" t="n">
        <v>81.027</v>
      </c>
      <c r="HG41" t="n">
        <v>89.128</v>
      </c>
      <c r="HH41" t="n">
        <v>92.77</v>
      </c>
      <c r="HI41" t="n">
        <v>90.915</v>
      </c>
      <c r="HJ41" t="n">
        <v>93.025</v>
      </c>
      <c r="HK41" t="n">
        <v>95.403</v>
      </c>
      <c r="HL41" t="n">
        <v>100.43</v>
      </c>
    </row>
    <row r="42">
      <c r="A42" s="85" t="s">
        <v>2550</v>
      </c>
      <c r="B42" s="85" t="n">
        <v>4.7</v>
      </c>
      <c r="C42" s="85" t="n">
        <v>4.8</v>
      </c>
      <c r="D42" s="85" t="n">
        <v>4.7</v>
      </c>
      <c r="E42" s="85" t="n">
        <v>4.8</v>
      </c>
      <c r="F42" s="85" t="n">
        <v>4.7</v>
      </c>
      <c r="G42" s="85" t="n">
        <v>4.8</v>
      </c>
      <c r="H42" s="85" t="n">
        <v>4.5</v>
      </c>
      <c r="I42" s="85" t="n">
        <v>4.6</v>
      </c>
      <c r="J42" s="85" t="n">
        <v>6.1</v>
      </c>
      <c r="K42" s="85" t="n">
        <v>6.2</v>
      </c>
      <c r="L42" s="85" t="n">
        <v>7.1</v>
      </c>
      <c r="M42" s="85" t="n">
        <v>7</v>
      </c>
      <c r="N42" s="85" t="n">
        <v>5.9</v>
      </c>
      <c r="O42" s="85" t="n">
        <v>5.6</v>
      </c>
      <c r="P42" s="85" t="n">
        <v>4.6</v>
      </c>
      <c r="Q42" s="85" t="n">
        <v>4.5</v>
      </c>
      <c r="R42" s="85" t="n">
        <v>3.5</v>
      </c>
      <c r="S42" s="85" t="n">
        <v>2.8</v>
      </c>
      <c r="T42" s="85" t="n">
        <v>3.1</v>
      </c>
      <c r="U42" s="85" t="n">
        <v>3.5</v>
      </c>
      <c r="V42" s="85" t="n">
        <v>4.1</v>
      </c>
      <c r="W42" s="85" t="n">
        <v>4.1</v>
      </c>
      <c r="X42" s="85" t="n">
        <v>4.4</v>
      </c>
      <c r="Y42" s="85" t="n">
        <v>4.8</v>
      </c>
      <c r="Z42" s="85" t="n">
        <v>5</v>
      </c>
      <c r="AA42" s="85" t="n">
        <v>4.7</v>
      </c>
      <c r="AB42" s="85" t="n">
        <v>4.9</v>
      </c>
      <c r="AC42" s="85" t="n">
        <v>5.3</v>
      </c>
      <c r="AD42" s="85" t="n">
        <v>5.6</v>
      </c>
      <c r="AE42" s="85" t="n">
        <v>5.7</v>
      </c>
      <c r="AF42" s="85" t="n">
        <v>6.2</v>
      </c>
      <c r="AG42" s="85" t="n">
        <v>10.1</v>
      </c>
      <c r="AH42" s="85" t="n">
        <v>8.5</v>
      </c>
      <c r="AI42" s="85" t="n">
        <v>8.1</v>
      </c>
      <c r="AJ42" s="85" t="n">
        <v>8</v>
      </c>
      <c r="AK42" s="85" t="n">
        <v>10.1</v>
      </c>
      <c r="AL42" s="85" t="n">
        <v>8.1</v>
      </c>
      <c r="AM42" s="85" t="n">
        <v>8.5</v>
      </c>
      <c r="AN42" s="85" t="n">
        <v>7.8</v>
      </c>
      <c r="AO42" s="85" t="n">
        <v>8.5</v>
      </c>
      <c r="AP42" s="85" t="n">
        <v>8.9</v>
      </c>
      <c r="AQ42" s="85" t="n">
        <v>9.3</v>
      </c>
      <c r="AR42" s="85" t="n">
        <v>9.7</v>
      </c>
      <c r="AS42" s="85" t="n">
        <v>9.9</v>
      </c>
      <c r="AT42" s="85" t="n">
        <v>10.2</v>
      </c>
      <c r="AU42" s="85" t="n">
        <v>10.3</v>
      </c>
      <c r="AV42" s="85" t="n">
        <v>10.7</v>
      </c>
      <c r="AW42" s="85" t="n">
        <v>13.1</v>
      </c>
      <c r="AX42" s="85" t="n">
        <v>13.6</v>
      </c>
      <c r="AY42" s="85" t="n">
        <v>13.2</v>
      </c>
      <c r="AZ42" s="85" t="n">
        <v>12.6</v>
      </c>
      <c r="BA42" s="85" t="n">
        <v>19</v>
      </c>
      <c r="BB42" s="85" t="n">
        <v>19.4</v>
      </c>
      <c r="BC42" s="85" t="n">
        <v>21.1</v>
      </c>
      <c r="BD42" s="85" t="n">
        <v>21.8</v>
      </c>
      <c r="BE42" s="85" t="n">
        <v>21.1</v>
      </c>
      <c r="BF42" s="85" t="n">
        <v>20.8</v>
      </c>
      <c r="BG42" s="85" t="n">
        <v>20.6</v>
      </c>
      <c r="BH42" s="85" t="n">
        <v>20.5</v>
      </c>
      <c r="BI42" s="85" t="n">
        <v>20.8</v>
      </c>
      <c r="BJ42" s="85" t="n">
        <v>20.8</v>
      </c>
      <c r="BK42" s="85" t="n">
        <v>20.7</v>
      </c>
      <c r="BL42" s="85" t="n">
        <v>21</v>
      </c>
      <c r="BM42" s="85" t="n">
        <v>21.7</v>
      </c>
      <c r="BN42" s="85" t="n">
        <v>22.8</v>
      </c>
      <c r="BO42" s="85" t="n">
        <v>23.9</v>
      </c>
      <c r="BP42" s="85" t="n">
        <v>25.1</v>
      </c>
      <c r="BQ42" s="85" t="n">
        <v>26.5</v>
      </c>
      <c r="BR42" s="85" t="n">
        <v>28</v>
      </c>
      <c r="BS42" s="85" t="n">
        <v>30.2</v>
      </c>
      <c r="BT42" s="85" t="n">
        <v>31</v>
      </c>
      <c r="BU42" s="85" t="n">
        <v>30.8</v>
      </c>
      <c r="BV42" s="85" t="n">
        <v>30</v>
      </c>
      <c r="BW42" s="85" t="n">
        <v>29.5</v>
      </c>
      <c r="BX42" s="85" t="n">
        <v>28.9</v>
      </c>
      <c r="BY42" s="85" t="n">
        <v>28.2</v>
      </c>
      <c r="BZ42" s="85" t="n">
        <v>27.6</v>
      </c>
      <c r="CA42" s="85" t="n">
        <v>27</v>
      </c>
      <c r="CB42" s="85" t="n">
        <v>26.7</v>
      </c>
      <c r="CC42" s="85" t="n">
        <v>26.9</v>
      </c>
      <c r="CD42" s="85" t="n">
        <v>26.8</v>
      </c>
      <c r="CE42" s="85" t="n">
        <v>26.6</v>
      </c>
      <c r="CF42" s="85" t="n">
        <v>26.6</v>
      </c>
      <c r="CG42" s="85" t="n">
        <v>26.6</v>
      </c>
      <c r="CH42" s="85" t="n">
        <v>26.7</v>
      </c>
      <c r="CI42" s="85" t="n">
        <v>26.8</v>
      </c>
      <c r="CJ42" s="85" t="n">
        <v>27.1</v>
      </c>
      <c r="CK42" s="85" t="n">
        <v>27.7</v>
      </c>
      <c r="CL42" s="85" t="n">
        <v>28.2</v>
      </c>
      <c r="CM42" s="85" t="n">
        <v>28.8</v>
      </c>
      <c r="CN42" s="85" t="n">
        <v>30</v>
      </c>
      <c r="CO42" s="85" t="n">
        <v>31.8</v>
      </c>
      <c r="CP42" s="85" t="n">
        <v>35.1</v>
      </c>
      <c r="CQ42" s="85" t="n">
        <v>37.2</v>
      </c>
      <c r="CR42" s="85" t="n">
        <v>37.3</v>
      </c>
      <c r="CS42" s="85" t="n">
        <v>35.7</v>
      </c>
      <c r="CT42" s="85" t="n">
        <v>33.2</v>
      </c>
      <c r="CU42" s="85" t="n">
        <v>32</v>
      </c>
      <c r="CV42" s="85" t="n">
        <v>31.6</v>
      </c>
      <c r="CW42" s="85" t="n">
        <v>31.9</v>
      </c>
      <c r="CX42" s="85" t="n">
        <v>33.6</v>
      </c>
      <c r="CY42" s="85" t="n">
        <v>34.3</v>
      </c>
      <c r="CZ42" s="85" t="n">
        <v>34.8</v>
      </c>
      <c r="DA42" s="85" t="n">
        <v>35.2</v>
      </c>
      <c r="DB42" s="85" t="n">
        <v>35.2</v>
      </c>
      <c r="DC42" s="85" t="n">
        <v>35.1</v>
      </c>
      <c r="DD42" s="85" t="n">
        <v>34.9</v>
      </c>
      <c r="DE42" s="85" t="n">
        <v>34.4</v>
      </c>
      <c r="DF42" s="85" t="n">
        <v>34</v>
      </c>
      <c r="DG42" s="85" t="n">
        <v>33.2</v>
      </c>
      <c r="DH42" s="85" t="n">
        <v>33</v>
      </c>
      <c r="DI42" s="85" t="n">
        <v>33.3</v>
      </c>
      <c r="DJ42" s="85" t="n">
        <v>33.4</v>
      </c>
      <c r="DK42" s="85" t="n">
        <v>34.6</v>
      </c>
      <c r="DL42" s="85" t="n">
        <v>36.3</v>
      </c>
      <c r="DM42" s="85" t="n">
        <v>39.4</v>
      </c>
      <c r="DN42" s="85" t="n">
        <v>42</v>
      </c>
      <c r="DO42" s="85" t="n">
        <v>44.6</v>
      </c>
      <c r="DP42" s="85" t="n">
        <v>46</v>
      </c>
      <c r="DQ42" s="85" t="n">
        <v>46.5</v>
      </c>
      <c r="DR42" s="85" t="n">
        <v>44.6</v>
      </c>
      <c r="DS42" s="85" t="n">
        <v>45</v>
      </c>
      <c r="DT42" s="85" t="n">
        <v>45.3</v>
      </c>
      <c r="DU42" s="85" t="n">
        <v>46.4</v>
      </c>
      <c r="DV42" s="85" t="n">
        <v>47.2</v>
      </c>
      <c r="DW42" s="85" t="n">
        <v>47.6</v>
      </c>
      <c r="DX42" s="85" t="n">
        <v>66.3</v>
      </c>
      <c r="DY42" s="85" t="n">
        <v>43.1</v>
      </c>
      <c r="DZ42" s="85" t="n">
        <v>40.7</v>
      </c>
      <c r="EA42" s="85" t="n">
        <v>39.2</v>
      </c>
      <c r="EB42" s="85" t="n">
        <v>39.7</v>
      </c>
      <c r="EC42" s="85" t="n">
        <v>42.3</v>
      </c>
      <c r="ED42" s="85" t="n">
        <v>47</v>
      </c>
      <c r="EE42" s="85" t="n">
        <v>56.8</v>
      </c>
      <c r="EF42" s="85" t="n">
        <v>46.9</v>
      </c>
      <c r="EG42" s="85" t="n">
        <v>45.1</v>
      </c>
      <c r="EH42" s="85" t="n">
        <v>43.9</v>
      </c>
      <c r="EI42" s="85" t="n">
        <v>43.3</v>
      </c>
      <c r="EJ42" s="85" t="n">
        <v>45</v>
      </c>
      <c r="EK42" s="85" t="n">
        <v>51.9</v>
      </c>
      <c r="EL42" s="85" t="n">
        <v>56.4</v>
      </c>
      <c r="EM42" s="85" t="n">
        <v>60.3</v>
      </c>
      <c r="EN42" s="85" t="n">
        <v>61.6</v>
      </c>
      <c r="EO42" s="85" t="n">
        <v>63.9</v>
      </c>
      <c r="EP42" s="85" t="n">
        <v>55.4</v>
      </c>
      <c r="EQ42" s="85" t="n">
        <v>51.2</v>
      </c>
      <c r="ER42" s="85" t="n">
        <v>49.5</v>
      </c>
      <c r="ES42" s="85" t="n">
        <v>48.3</v>
      </c>
      <c r="ET42" s="85" t="n">
        <v>47.6</v>
      </c>
      <c r="EU42" s="85" t="n">
        <v>47.5</v>
      </c>
      <c r="EV42" s="85" t="n">
        <v>47.2</v>
      </c>
      <c r="EW42" s="85" t="n">
        <v>47.5</v>
      </c>
      <c r="EX42" s="85" t="n">
        <v>48</v>
      </c>
      <c r="EY42" s="85" t="n">
        <v>48.7</v>
      </c>
      <c r="EZ42" s="85" t="n">
        <v>49.8</v>
      </c>
      <c r="FA42" s="85" t="n">
        <v>51.8</v>
      </c>
      <c r="FB42" s="85" t="n">
        <v>53.4</v>
      </c>
      <c r="FC42" s="85" t="n">
        <v>54.3</v>
      </c>
      <c r="FD42" s="85" t="n">
        <v>65.9</v>
      </c>
      <c r="FE42" s="85" t="n">
        <v>54.3</v>
      </c>
      <c r="FF42" s="85" t="n">
        <v>53.2</v>
      </c>
      <c r="FG42" s="85" t="n">
        <v>53.4</v>
      </c>
      <c r="FH42" s="85" t="n">
        <v>54.4</v>
      </c>
      <c r="FI42" s="85" t="n">
        <v>56</v>
      </c>
      <c r="FJ42" s="85" t="n">
        <v>58</v>
      </c>
      <c r="FK42" s="85" t="n">
        <v>59.5</v>
      </c>
      <c r="FL42" s="85" t="n">
        <v>59.7</v>
      </c>
      <c r="FM42" s="85" t="n">
        <v>60.6</v>
      </c>
      <c r="FN42" s="85" t="n">
        <v>57.9</v>
      </c>
      <c r="FO42" s="85" t="n">
        <v>57.6</v>
      </c>
      <c r="FP42" s="85" t="n">
        <v>55.8</v>
      </c>
      <c r="FQ42" s="85" t="n">
        <v>58.9</v>
      </c>
      <c r="FR42" s="85" t="n">
        <v>58.9</v>
      </c>
      <c r="FS42" s="85" t="n">
        <v>59.6</v>
      </c>
      <c r="FT42" s="85" t="n">
        <v>59.5</v>
      </c>
      <c r="FU42" s="85" t="n">
        <v>58.9</v>
      </c>
      <c r="FV42" s="85" t="n">
        <v>58.2</v>
      </c>
      <c r="FW42" s="85" t="n">
        <v>58</v>
      </c>
      <c r="FX42" s="85" t="n">
        <v>57.7</v>
      </c>
      <c r="FY42" s="85" t="n">
        <v>56.5</v>
      </c>
      <c r="FZ42" s="85" t="n">
        <v>55.5</v>
      </c>
      <c r="GA42" s="85" t="n">
        <v>55.9</v>
      </c>
      <c r="GB42" s="85" t="n">
        <v>57.2</v>
      </c>
      <c r="GC42" s="85" t="n">
        <v>58.1</v>
      </c>
      <c r="GD42" s="85" t="n">
        <v>60.2</v>
      </c>
      <c r="GE42" s="85" t="n">
        <v>61.8</v>
      </c>
      <c r="GF42" s="85" t="n">
        <v>62.5</v>
      </c>
      <c r="GG42" s="85" t="n">
        <v>60.4</v>
      </c>
      <c r="GH42" s="85" t="n">
        <v>58.8</v>
      </c>
      <c r="GI42" s="85" t="n">
        <v>57.5</v>
      </c>
      <c r="GJ42" s="85" t="n">
        <v>61.4</v>
      </c>
      <c r="GK42" s="85" t="n">
        <v>59.6</v>
      </c>
      <c r="GL42" s="85" t="n">
        <v>58.1</v>
      </c>
      <c r="GM42" s="85" t="n">
        <v>57.7</v>
      </c>
      <c r="GN42" s="85" t="n">
        <v>57.3</v>
      </c>
      <c r="GO42" s="85" t="n">
        <v>77.9</v>
      </c>
      <c r="GP42" s="85" t="n">
        <v>68.5</v>
      </c>
      <c r="GQ42" s="85" t="n">
        <v>58.3</v>
      </c>
      <c r="GR42" s="85" t="n">
        <v>80.6</v>
      </c>
      <c r="GS42" s="85" t="n">
        <v>82.1</v>
      </c>
      <c r="GT42" s="85" t="n">
        <v>80</v>
      </c>
      <c r="GU42" s="85" t="n">
        <v>1031.8</v>
      </c>
      <c r="GV42" s="85" t="n">
        <v>1163.3</v>
      </c>
      <c r="GW42" s="85" t="n">
        <v>516.4</v>
      </c>
      <c r="GX42" s="85" t="n">
        <v>518.1</v>
      </c>
      <c r="GY42" s="85" t="n">
        <v>822</v>
      </c>
      <c r="GZ42" s="85" t="n">
        <v>673.4</v>
      </c>
      <c r="HA42" s="85" t="n">
        <v>413.4</v>
      </c>
      <c r="HB42" s="85" t="n">
        <v>150.8</v>
      </c>
      <c r="HC42" t="n">
        <v>129.3</v>
      </c>
      <c r="HD42" t="n">
        <v>118.4</v>
      </c>
      <c r="HE42" t="n">
        <v>110.8</v>
      </c>
      <c r="HF42" t="n">
        <v>103.8</v>
      </c>
      <c r="HG42" t="n">
        <v>101.8</v>
      </c>
      <c r="HH42" t="n">
        <v>104</v>
      </c>
      <c r="HI42" t="n">
        <v>98.9</v>
      </c>
      <c r="HJ42" t="n">
        <v>96.1</v>
      </c>
      <c r="HK42" t="n">
        <v>93.7</v>
      </c>
      <c r="HL42" t="n">
        <v>92.1</v>
      </c>
    </row>
    <row r="43">
      <c r="A43" s="85" t="s">
        <v>2551</v>
      </c>
      <c r="B43" s="85" t="n">
        <v>0</v>
      </c>
      <c r="C43" s="85" t="n">
        <v>0</v>
      </c>
      <c r="D43" s="85" t="n">
        <v>0</v>
      </c>
      <c r="E43" s="85" t="n">
        <v>0</v>
      </c>
      <c r="F43" s="85" t="n">
        <v>0</v>
      </c>
      <c r="G43" s="85" t="n">
        <v>0</v>
      </c>
      <c r="H43" s="85" t="n">
        <v>0</v>
      </c>
      <c r="I43" s="85" t="n">
        <v>0</v>
      </c>
      <c r="J43" s="85" t="n">
        <v>0</v>
      </c>
      <c r="K43" s="85" t="n">
        <v>0.1</v>
      </c>
      <c r="L43" s="85" t="n">
        <v>0.1</v>
      </c>
      <c r="M43" s="85" t="n">
        <v>0.1</v>
      </c>
      <c r="N43" s="85" t="n">
        <v>0.1</v>
      </c>
      <c r="O43" s="85" t="n">
        <v>0.1</v>
      </c>
      <c r="P43" s="85" t="n">
        <v>0.1</v>
      </c>
      <c r="Q43" s="85" t="n">
        <v>0.1</v>
      </c>
      <c r="R43" s="85" t="n">
        <v>0.1</v>
      </c>
      <c r="S43" s="85" t="n">
        <v>0.1</v>
      </c>
      <c r="T43" s="85" t="n">
        <v>0.1</v>
      </c>
      <c r="U43" s="85" t="n">
        <v>0.1</v>
      </c>
      <c r="V43" s="85" t="n">
        <v>0.1</v>
      </c>
      <c r="W43" s="85" t="n">
        <v>0.2</v>
      </c>
      <c r="X43" s="85" t="n">
        <v>0.2</v>
      </c>
      <c r="Y43" s="85" t="n">
        <v>0.2</v>
      </c>
      <c r="Z43" s="85" t="n">
        <v>0.2</v>
      </c>
      <c r="AA43" s="85" t="n">
        <v>0.2</v>
      </c>
      <c r="AB43" s="85" t="n">
        <v>0.2</v>
      </c>
      <c r="AC43" s="85" t="n">
        <v>0.2</v>
      </c>
      <c r="AD43" s="85" t="n">
        <v>0.2</v>
      </c>
      <c r="AE43" s="85" t="n">
        <v>0.2</v>
      </c>
      <c r="AF43" s="85" t="n">
        <v>0.2</v>
      </c>
      <c r="AG43" s="85" t="n">
        <v>0.2</v>
      </c>
      <c r="AH43" s="85" t="n">
        <v>0.2</v>
      </c>
      <c r="AI43" s="85" t="n">
        <v>0.2</v>
      </c>
      <c r="AJ43" s="85" t="n">
        <v>0.2</v>
      </c>
      <c r="AK43" s="85" t="n">
        <v>0.3</v>
      </c>
      <c r="AL43" s="85" t="n">
        <v>0.3</v>
      </c>
      <c r="AM43" s="85" t="n">
        <v>0.3</v>
      </c>
      <c r="AN43" s="85" t="n">
        <v>0.3</v>
      </c>
      <c r="AO43" s="85" t="n">
        <v>0.3</v>
      </c>
      <c r="AP43" s="85" t="n">
        <v>0.3</v>
      </c>
      <c r="AQ43" s="85" t="n">
        <v>0.3</v>
      </c>
      <c r="AR43" s="85" t="n">
        <v>0.4</v>
      </c>
      <c r="AS43" s="85" t="n">
        <v>0.4</v>
      </c>
      <c r="AT43" s="85" t="n">
        <v>0.4</v>
      </c>
      <c r="AU43" s="85" t="n">
        <v>0.4</v>
      </c>
      <c r="AV43" s="85" t="n">
        <v>0.4</v>
      </c>
      <c r="AW43" s="85" t="n">
        <v>0.4</v>
      </c>
      <c r="AX43" s="85" t="n">
        <v>0.4</v>
      </c>
      <c r="AY43" s="85" t="n">
        <v>0.5</v>
      </c>
      <c r="AZ43" s="85" t="n">
        <v>0.5</v>
      </c>
      <c r="BA43" s="85" t="n">
        <v>0.5</v>
      </c>
      <c r="BB43" s="85" t="n">
        <v>0.5</v>
      </c>
      <c r="BC43" s="85" t="n">
        <v>0.4</v>
      </c>
      <c r="BD43" s="85" t="n">
        <v>0.4</v>
      </c>
      <c r="BE43" s="85" t="n">
        <v>0.4</v>
      </c>
      <c r="BF43" s="85" t="n">
        <v>0.4</v>
      </c>
      <c r="BG43" s="85" t="n">
        <v>0.4</v>
      </c>
      <c r="BH43" s="85" t="n">
        <v>0.4</v>
      </c>
      <c r="BI43" s="85" t="n">
        <v>0.4</v>
      </c>
      <c r="BJ43" s="85" t="n">
        <v>0.3</v>
      </c>
      <c r="BK43" s="85" t="n">
        <v>0.3</v>
      </c>
      <c r="BL43" s="85" t="n">
        <v>0.3</v>
      </c>
      <c r="BM43" s="85" t="n">
        <v>0.3</v>
      </c>
      <c r="BN43" s="85" t="n">
        <v>0.3</v>
      </c>
      <c r="BO43" s="85" t="n">
        <v>0.3</v>
      </c>
      <c r="BP43" s="85" t="n">
        <v>0.3</v>
      </c>
      <c r="BQ43" s="85" t="n">
        <v>0.3</v>
      </c>
      <c r="BR43" s="85" t="n">
        <v>0.3</v>
      </c>
      <c r="BS43" s="85" t="n">
        <v>0.3</v>
      </c>
      <c r="BT43" s="85" t="n">
        <v>0.3</v>
      </c>
      <c r="BU43" s="85" t="n">
        <v>0.3</v>
      </c>
      <c r="BV43" s="85" t="n">
        <v>0.3</v>
      </c>
      <c r="BW43" s="85" t="n">
        <v>0.3</v>
      </c>
      <c r="BX43" s="85" t="n">
        <v>0.4</v>
      </c>
      <c r="BY43" s="85" t="n">
        <v>0.4</v>
      </c>
      <c r="BZ43" s="85" t="n">
        <v>0.4</v>
      </c>
      <c r="CA43" s="85" t="n">
        <v>0.4</v>
      </c>
      <c r="CB43" s="85" t="n">
        <v>0.4</v>
      </c>
      <c r="CC43" s="85" t="n">
        <v>0.4</v>
      </c>
      <c r="CD43" s="85" t="n">
        <v>0.4</v>
      </c>
      <c r="CE43" s="85" t="n">
        <v>0.4</v>
      </c>
      <c r="CF43" s="85" t="n">
        <v>0.4</v>
      </c>
      <c r="CG43" s="85" t="n">
        <v>0.4</v>
      </c>
      <c r="CH43" s="85" t="n">
        <v>0.4</v>
      </c>
      <c r="CI43" s="85" t="n">
        <v>0.4</v>
      </c>
      <c r="CJ43" s="85" t="n">
        <v>0.4</v>
      </c>
      <c r="CK43" s="85" t="n">
        <v>0.4</v>
      </c>
      <c r="CL43" s="85" t="n">
        <v>0.4</v>
      </c>
      <c r="CM43" s="85" t="n">
        <v>0.4</v>
      </c>
      <c r="CN43" s="85" t="n">
        <v>0.4</v>
      </c>
      <c r="CO43" s="85" t="n">
        <v>0.4</v>
      </c>
      <c r="CP43" s="85" t="n">
        <v>0.4</v>
      </c>
      <c r="CQ43" s="85" t="n">
        <v>0.4</v>
      </c>
      <c r="CR43" s="85" t="n">
        <v>0.4</v>
      </c>
      <c r="CS43" s="85" t="n">
        <v>0.4</v>
      </c>
      <c r="CT43" s="85" t="n">
        <v>0.4</v>
      </c>
      <c r="CU43" s="85" t="n">
        <v>0.3</v>
      </c>
      <c r="CV43" s="85" t="n">
        <v>0.3</v>
      </c>
      <c r="CW43" s="85" t="n">
        <v>0.3</v>
      </c>
      <c r="CX43" s="85" t="n">
        <v>0.3</v>
      </c>
      <c r="CY43" s="85" t="n">
        <v>0.3</v>
      </c>
      <c r="CZ43" s="85" t="n">
        <v>0.3</v>
      </c>
      <c r="DA43" s="85" t="n">
        <v>0.3</v>
      </c>
      <c r="DB43" s="85" t="n">
        <v>0.3</v>
      </c>
      <c r="DC43" s="85" t="n">
        <v>0.3</v>
      </c>
      <c r="DD43" s="85" t="n">
        <v>0.3</v>
      </c>
      <c r="DE43" s="85" t="n">
        <v>0.4</v>
      </c>
      <c r="DF43" s="85" t="n">
        <v>0.4</v>
      </c>
      <c r="DG43" s="85" t="n">
        <v>0.4</v>
      </c>
      <c r="DH43" s="85" t="n">
        <v>0.4</v>
      </c>
      <c r="DI43" s="85" t="n">
        <v>0.5</v>
      </c>
      <c r="DJ43" s="85" t="n">
        <v>0.5</v>
      </c>
      <c r="DK43" s="85" t="n">
        <v>0.5</v>
      </c>
      <c r="DL43" s="85" t="n">
        <v>0.4</v>
      </c>
      <c r="DM43" s="85" t="n">
        <v>0.4</v>
      </c>
      <c r="DN43" s="85" t="n">
        <v>0.4</v>
      </c>
      <c r="DO43" s="85" t="n">
        <v>0.4</v>
      </c>
      <c r="DP43" s="85" t="n">
        <v>0.4</v>
      </c>
      <c r="DQ43" s="85" t="n">
        <v>0.4</v>
      </c>
      <c r="DR43" s="85" t="n">
        <v>0.5</v>
      </c>
      <c r="DS43" s="85" t="n">
        <v>0.5</v>
      </c>
      <c r="DT43" s="85" t="n">
        <v>0.6</v>
      </c>
      <c r="DU43" s="85" t="n">
        <v>0.6</v>
      </c>
      <c r="DV43" s="85" t="n">
        <v>8</v>
      </c>
      <c r="DW43" s="85" t="n">
        <v>14.4</v>
      </c>
      <c r="DX43" s="85" t="n">
        <v>4.8</v>
      </c>
      <c r="DY43" s="85" t="n">
        <v>3.4</v>
      </c>
      <c r="DZ43" s="85" t="n">
        <v>1.8</v>
      </c>
      <c r="EA43" s="85" t="n">
        <v>0.6</v>
      </c>
      <c r="EB43" s="85" t="n">
        <v>1.7</v>
      </c>
      <c r="EC43" s="85" t="n">
        <v>-0.4</v>
      </c>
      <c r="ED43" s="85" t="n">
        <v>0.1</v>
      </c>
      <c r="EE43" s="85" t="n">
        <v>0.3</v>
      </c>
      <c r="EF43" s="85" t="n">
        <v>-1</v>
      </c>
      <c r="EG43" s="85" t="n">
        <v>0.9</v>
      </c>
      <c r="EH43" s="85" t="n">
        <v>0.4</v>
      </c>
      <c r="EI43" s="85" t="n">
        <v>0.4</v>
      </c>
      <c r="EJ43" s="85" t="n">
        <v>0.4</v>
      </c>
      <c r="EK43" s="85" t="n">
        <v>0.4</v>
      </c>
      <c r="EL43" s="85" t="n">
        <v>0.4</v>
      </c>
      <c r="EM43" s="85" t="n">
        <v>0.4</v>
      </c>
      <c r="EN43" s="85" t="n">
        <v>0.4</v>
      </c>
      <c r="EO43" s="85" t="n">
        <v>0.4</v>
      </c>
      <c r="EP43" s="85" t="n">
        <v>0.4</v>
      </c>
      <c r="EQ43" s="85" t="n">
        <v>0.4</v>
      </c>
      <c r="ER43" s="85" t="n">
        <v>0.4</v>
      </c>
      <c r="ES43" s="85" t="n">
        <v>0.4</v>
      </c>
      <c r="ET43" s="85" t="n">
        <v>1.9</v>
      </c>
      <c r="EU43" s="85" t="n">
        <v>10.7</v>
      </c>
      <c r="EV43" s="85" t="n">
        <v>8.8</v>
      </c>
      <c r="EW43" s="85" t="n">
        <v>7.2</v>
      </c>
      <c r="EX43" s="85" t="n">
        <v>4</v>
      </c>
      <c r="EY43" s="85" t="n">
        <v>2.9</v>
      </c>
      <c r="EZ43" s="85" t="n">
        <v>2.2</v>
      </c>
      <c r="FA43" s="85" t="n">
        <v>2.8</v>
      </c>
      <c r="FB43" s="85" t="n">
        <v>2</v>
      </c>
      <c r="FC43" s="85" t="n">
        <v>1.2</v>
      </c>
      <c r="FD43" s="85" t="n">
        <v>1.2</v>
      </c>
      <c r="FE43" s="85" t="n">
        <v>1.2</v>
      </c>
      <c r="FF43" s="85" t="n">
        <v>1.6</v>
      </c>
      <c r="FG43" s="85" t="n">
        <v>2.1</v>
      </c>
      <c r="FH43" s="85" t="n">
        <v>1.6</v>
      </c>
      <c r="FI43" s="85" t="n">
        <v>1</v>
      </c>
      <c r="FJ43" s="85" t="n">
        <v>0.9</v>
      </c>
      <c r="FK43" s="85" t="n">
        <v>0.4</v>
      </c>
      <c r="FL43" s="85" t="n">
        <v>0.4</v>
      </c>
      <c r="FM43" s="85" t="n">
        <v>0.4</v>
      </c>
      <c r="FN43" s="85" t="n">
        <v>0.5</v>
      </c>
      <c r="FO43" s="85" t="n">
        <v>0.5</v>
      </c>
      <c r="FP43" s="85" t="n">
        <v>0.5</v>
      </c>
      <c r="FQ43" s="85" t="n">
        <v>0.5</v>
      </c>
      <c r="FR43" s="85" t="n">
        <v>0.5</v>
      </c>
      <c r="FS43" s="85" t="n">
        <v>0.5</v>
      </c>
      <c r="FT43" s="85" t="n">
        <v>0.5</v>
      </c>
      <c r="FU43" s="85" t="n">
        <v>0.5</v>
      </c>
      <c r="FV43" s="85" t="n">
        <v>0.5</v>
      </c>
      <c r="FW43" s="85" t="n">
        <v>0.5</v>
      </c>
      <c r="FX43" s="85" t="n">
        <v>0.5</v>
      </c>
      <c r="FY43" s="85" t="n">
        <v>0.5</v>
      </c>
      <c r="FZ43" s="85" t="n">
        <v>0.5</v>
      </c>
      <c r="GA43" s="85" t="n">
        <v>0.5</v>
      </c>
      <c r="GB43" s="85" t="n">
        <v>0.5</v>
      </c>
      <c r="GC43" s="85" t="n">
        <v>0.5</v>
      </c>
      <c r="GD43" s="85" t="n">
        <v>0.5</v>
      </c>
      <c r="GE43" s="85" t="n">
        <v>0.5</v>
      </c>
      <c r="GF43" s="85" t="n">
        <v>0.5</v>
      </c>
      <c r="GG43" s="85" t="n">
        <v>0.5</v>
      </c>
      <c r="GH43" s="85" t="n">
        <v>0.5</v>
      </c>
      <c r="GI43" s="85" t="n">
        <v>0.6</v>
      </c>
      <c r="GJ43" s="85" t="n">
        <v>0.6</v>
      </c>
      <c r="GK43" s="85" t="n">
        <v>0.6</v>
      </c>
      <c r="GL43" s="85" t="n">
        <v>0.6</v>
      </c>
      <c r="GM43" s="85" t="n">
        <v>0.6</v>
      </c>
      <c r="GN43" s="85" t="n">
        <v>0.6</v>
      </c>
      <c r="GO43" s="85" t="n">
        <v>0.6</v>
      </c>
      <c r="GP43" s="85" t="n">
        <v>0.6</v>
      </c>
      <c r="GQ43" s="85" t="n">
        <v>0.6</v>
      </c>
      <c r="GR43" s="85" t="n">
        <v>0.6</v>
      </c>
      <c r="GS43" s="85" t="n">
        <v>0.6</v>
      </c>
      <c r="GT43" s="85" t="n">
        <v>0.6</v>
      </c>
      <c r="GU43" s="85" t="n">
        <v>0.6</v>
      </c>
      <c r="GV43" s="85" t="n">
        <v>0.6</v>
      </c>
      <c r="GW43" s="85" t="n">
        <v>0.6</v>
      </c>
      <c r="GX43" s="85" t="n">
        <v>2.5</v>
      </c>
      <c r="GY43" s="85" t="n">
        <v>8.6</v>
      </c>
      <c r="GZ43" s="85" t="n">
        <v>0.7</v>
      </c>
      <c r="HA43" s="85" t="n">
        <v>0.7</v>
      </c>
      <c r="HB43" s="85" t="n">
        <v>0.7</v>
      </c>
      <c r="HC43" t="n">
        <v>0.7</v>
      </c>
      <c r="HD43" t="n">
        <v>0.7</v>
      </c>
      <c r="HE43" t="n">
        <v>0.7</v>
      </c>
      <c r="HF43" t="n">
        <v>0.7</v>
      </c>
      <c r="HG43" t="n">
        <v>0.7</v>
      </c>
      <c r="HH43" t="n">
        <v>0.7</v>
      </c>
      <c r="HI43" t="n">
        <v>0.7</v>
      </c>
      <c r="HJ43" t="n">
        <v>0.7</v>
      </c>
      <c r="HK43" t="n">
        <v>0.7</v>
      </c>
      <c r="HL43" t="n">
        <v>0.7</v>
      </c>
    </row>
    <row r="44">
      <c r="A44" s="85" t="s">
        <v>2552</v>
      </c>
      <c r="B44" s="85" t="n">
        <v>4.7</v>
      </c>
      <c r="C44" s="85" t="n">
        <v>4.8</v>
      </c>
      <c r="D44" s="85" t="n">
        <v>4.7</v>
      </c>
      <c r="E44" s="85" t="n">
        <v>4.8</v>
      </c>
      <c r="F44" s="85" t="n">
        <v>4.8</v>
      </c>
      <c r="G44" s="85" t="n">
        <v>4.8</v>
      </c>
      <c r="H44" s="85" t="n">
        <v>4.5</v>
      </c>
      <c r="I44" s="85" t="n">
        <v>4.6</v>
      </c>
      <c r="J44" s="85" t="n">
        <v>6.1</v>
      </c>
      <c r="K44" s="85" t="n">
        <v>6.2</v>
      </c>
      <c r="L44" s="85" t="n">
        <v>7.2</v>
      </c>
      <c r="M44" s="85" t="n">
        <v>7.1</v>
      </c>
      <c r="N44" s="85" t="n">
        <v>5.9</v>
      </c>
      <c r="O44" s="85" t="n">
        <v>5.7</v>
      </c>
      <c r="P44" s="85" t="n">
        <v>4.7</v>
      </c>
      <c r="Q44" s="85" t="n">
        <v>4.6</v>
      </c>
      <c r="R44" s="85" t="n">
        <v>3.6</v>
      </c>
      <c r="S44" s="85" t="n">
        <v>2.9</v>
      </c>
      <c r="T44" s="85" t="n">
        <v>3.2</v>
      </c>
      <c r="U44" s="85" t="n">
        <v>3.6</v>
      </c>
      <c r="V44" s="85" t="n">
        <v>4.2</v>
      </c>
      <c r="W44" s="85" t="n">
        <v>4.3</v>
      </c>
      <c r="X44" s="85" t="n">
        <v>4.6</v>
      </c>
      <c r="Y44" s="85" t="n">
        <v>4.9</v>
      </c>
      <c r="Z44" s="85" t="n">
        <v>5.1</v>
      </c>
      <c r="AA44" s="85" t="n">
        <v>4.8</v>
      </c>
      <c r="AB44" s="85" t="n">
        <v>5.1</v>
      </c>
      <c r="AC44" s="85" t="n">
        <v>5.5</v>
      </c>
      <c r="AD44" s="85" t="n">
        <v>5.8</v>
      </c>
      <c r="AE44" s="85" t="n">
        <v>5.9</v>
      </c>
      <c r="AF44" s="85" t="n">
        <v>6.4</v>
      </c>
      <c r="AG44" s="85" t="n">
        <v>10.3</v>
      </c>
      <c r="AH44" s="85" t="n">
        <v>8.7</v>
      </c>
      <c r="AI44" s="85" t="n">
        <v>8.4</v>
      </c>
      <c r="AJ44" s="85" t="n">
        <v>8.3</v>
      </c>
      <c r="AK44" s="85" t="n">
        <v>10.4</v>
      </c>
      <c r="AL44" s="85" t="n">
        <v>8.4</v>
      </c>
      <c r="AM44" s="85" t="n">
        <v>8.8</v>
      </c>
      <c r="AN44" s="85" t="n">
        <v>8.1</v>
      </c>
      <c r="AO44" s="85" t="n">
        <v>8.9</v>
      </c>
      <c r="AP44" s="85" t="n">
        <v>9.2</v>
      </c>
      <c r="AQ44" s="85" t="n">
        <v>9.6</v>
      </c>
      <c r="AR44" s="85" t="n">
        <v>10.1</v>
      </c>
      <c r="AS44" s="85" t="n">
        <v>10.3</v>
      </c>
      <c r="AT44" s="85" t="n">
        <v>10.6</v>
      </c>
      <c r="AU44" s="85" t="n">
        <v>10.7</v>
      </c>
      <c r="AV44" s="85" t="n">
        <v>11.1</v>
      </c>
      <c r="AW44" s="85" t="n">
        <v>13.5</v>
      </c>
      <c r="AX44" s="85" t="n">
        <v>14</v>
      </c>
      <c r="AY44" s="85" t="n">
        <v>13.6</v>
      </c>
      <c r="AZ44" s="85" t="n">
        <v>13</v>
      </c>
      <c r="BA44" s="85" t="n">
        <v>19.4</v>
      </c>
      <c r="BB44" s="85" t="n">
        <v>19.9</v>
      </c>
      <c r="BC44" s="85" t="n">
        <v>21.6</v>
      </c>
      <c r="BD44" s="85" t="n">
        <v>22.2</v>
      </c>
      <c r="BE44" s="85" t="n">
        <v>21.5</v>
      </c>
      <c r="BF44" s="85" t="n">
        <v>21.2</v>
      </c>
      <c r="BG44" s="85" t="n">
        <v>21</v>
      </c>
      <c r="BH44" s="85" t="n">
        <v>20.9</v>
      </c>
      <c r="BI44" s="85" t="n">
        <v>21.2</v>
      </c>
      <c r="BJ44" s="85" t="n">
        <v>21.1</v>
      </c>
      <c r="BK44" s="85" t="n">
        <v>21</v>
      </c>
      <c r="BL44" s="85" t="n">
        <v>21.3</v>
      </c>
      <c r="BM44" s="85" t="n">
        <v>22</v>
      </c>
      <c r="BN44" s="85" t="n">
        <v>23.1</v>
      </c>
      <c r="BO44" s="85" t="n">
        <v>24.2</v>
      </c>
      <c r="BP44" s="85" t="n">
        <v>25.5</v>
      </c>
      <c r="BQ44" s="85" t="n">
        <v>26.8</v>
      </c>
      <c r="BR44" s="85" t="n">
        <v>28.3</v>
      </c>
      <c r="BS44" s="85" t="n">
        <v>30.4</v>
      </c>
      <c r="BT44" s="85" t="n">
        <v>31.3</v>
      </c>
      <c r="BU44" s="85" t="n">
        <v>31.1</v>
      </c>
      <c r="BV44" s="85" t="n">
        <v>30.4</v>
      </c>
      <c r="BW44" s="85" t="n">
        <v>29.8</v>
      </c>
      <c r="BX44" s="85" t="n">
        <v>29.2</v>
      </c>
      <c r="BY44" s="85" t="n">
        <v>28.6</v>
      </c>
      <c r="BZ44" s="85" t="n">
        <v>28</v>
      </c>
      <c r="CA44" s="85" t="n">
        <v>27.4</v>
      </c>
      <c r="CB44" s="85" t="n">
        <v>27.1</v>
      </c>
      <c r="CC44" s="85" t="n">
        <v>27.3</v>
      </c>
      <c r="CD44" s="85" t="n">
        <v>27.1</v>
      </c>
      <c r="CE44" s="85" t="n">
        <v>27</v>
      </c>
      <c r="CF44" s="85" t="n">
        <v>26.9</v>
      </c>
      <c r="CG44" s="85" t="n">
        <v>27</v>
      </c>
      <c r="CH44" s="85" t="n">
        <v>27.1</v>
      </c>
      <c r="CI44" s="85" t="n">
        <v>27.2</v>
      </c>
      <c r="CJ44" s="85" t="n">
        <v>27.5</v>
      </c>
      <c r="CK44" s="85" t="n">
        <v>28.1</v>
      </c>
      <c r="CL44" s="85" t="n">
        <v>28.6</v>
      </c>
      <c r="CM44" s="85" t="n">
        <v>29.2</v>
      </c>
      <c r="CN44" s="85" t="n">
        <v>30.4</v>
      </c>
      <c r="CO44" s="85" t="n">
        <v>32.2</v>
      </c>
      <c r="CP44" s="85" t="n">
        <v>35.5</v>
      </c>
      <c r="CQ44" s="85" t="n">
        <v>37.6</v>
      </c>
      <c r="CR44" s="85" t="n">
        <v>37.7</v>
      </c>
      <c r="CS44" s="85" t="n">
        <v>36</v>
      </c>
      <c r="CT44" s="85" t="n">
        <v>33.6</v>
      </c>
      <c r="CU44" s="85" t="n">
        <v>32.4</v>
      </c>
      <c r="CV44" s="85" t="n">
        <v>31.9</v>
      </c>
      <c r="CW44" s="85" t="n">
        <v>32.2</v>
      </c>
      <c r="CX44" s="85" t="n">
        <v>34</v>
      </c>
      <c r="CY44" s="85" t="n">
        <v>34.6</v>
      </c>
      <c r="CZ44" s="85" t="n">
        <v>35.1</v>
      </c>
      <c r="DA44" s="85" t="n">
        <v>35.5</v>
      </c>
      <c r="DB44" s="85" t="n">
        <v>35.5</v>
      </c>
      <c r="DC44" s="85" t="n">
        <v>35.4</v>
      </c>
      <c r="DD44" s="85" t="n">
        <v>35.2</v>
      </c>
      <c r="DE44" s="85" t="n">
        <v>34.8</v>
      </c>
      <c r="DF44" s="85" t="n">
        <v>34.4</v>
      </c>
      <c r="DG44" s="85" t="n">
        <v>33.6</v>
      </c>
      <c r="DH44" s="85" t="n">
        <v>33.4</v>
      </c>
      <c r="DI44" s="85" t="n">
        <v>33.8</v>
      </c>
      <c r="DJ44" s="85" t="n">
        <v>33.8</v>
      </c>
      <c r="DK44" s="85" t="n">
        <v>35</v>
      </c>
      <c r="DL44" s="85" t="n">
        <v>36.8</v>
      </c>
      <c r="DM44" s="85" t="n">
        <v>39.9</v>
      </c>
      <c r="DN44" s="85" t="n">
        <v>42.4</v>
      </c>
      <c r="DO44" s="85" t="n">
        <v>45</v>
      </c>
      <c r="DP44" s="85" t="n">
        <v>46.4</v>
      </c>
      <c r="DQ44" s="85" t="n">
        <v>46.9</v>
      </c>
      <c r="DR44" s="85" t="n">
        <v>45.1</v>
      </c>
      <c r="DS44" s="85" t="n">
        <v>45.5</v>
      </c>
      <c r="DT44" s="85" t="n">
        <v>45.8</v>
      </c>
      <c r="DU44" s="85" t="n">
        <v>47</v>
      </c>
      <c r="DV44" s="85" t="n">
        <v>55.2</v>
      </c>
      <c r="DW44" s="85" t="n">
        <v>62</v>
      </c>
      <c r="DX44" s="85" t="n">
        <v>71.2</v>
      </c>
      <c r="DY44" s="85" t="n">
        <v>46.4</v>
      </c>
      <c r="DZ44" s="85" t="n">
        <v>42.6</v>
      </c>
      <c r="EA44" s="85" t="n">
        <v>39.8</v>
      </c>
      <c r="EB44" s="85" t="n">
        <v>41.3</v>
      </c>
      <c r="EC44" s="85" t="n">
        <v>41.9</v>
      </c>
      <c r="ED44" s="85" t="n">
        <v>47.1</v>
      </c>
      <c r="EE44" s="85" t="n">
        <v>57.1</v>
      </c>
      <c r="EF44" s="85" t="n">
        <v>45.9</v>
      </c>
      <c r="EG44" s="85" t="n">
        <v>46</v>
      </c>
      <c r="EH44" s="85" t="n">
        <v>44.2</v>
      </c>
      <c r="EI44" s="85" t="n">
        <v>43.7</v>
      </c>
      <c r="EJ44" s="85" t="n">
        <v>45.4</v>
      </c>
      <c r="EK44" s="85" t="n">
        <v>52.3</v>
      </c>
      <c r="EL44" s="85" t="n">
        <v>56.7</v>
      </c>
      <c r="EM44" s="85" t="n">
        <v>60.7</v>
      </c>
      <c r="EN44" s="85" t="n">
        <v>62</v>
      </c>
      <c r="EO44" s="85" t="n">
        <v>64.2</v>
      </c>
      <c r="EP44" s="85" t="n">
        <v>55.7</v>
      </c>
      <c r="EQ44" s="85" t="n">
        <v>51.5</v>
      </c>
      <c r="ER44" s="85" t="n">
        <v>49.9</v>
      </c>
      <c r="ES44" s="85" t="n">
        <v>48.7</v>
      </c>
      <c r="ET44" s="85" t="n">
        <v>49.5</v>
      </c>
      <c r="EU44" s="85" t="n">
        <v>58.2</v>
      </c>
      <c r="EV44" s="85" t="n">
        <v>55.9</v>
      </c>
      <c r="EW44" s="85" t="n">
        <v>54.7</v>
      </c>
      <c r="EX44" s="85" t="n">
        <v>51.9</v>
      </c>
      <c r="EY44" s="85" t="n">
        <v>51.7</v>
      </c>
      <c r="EZ44" s="85" t="n">
        <v>52</v>
      </c>
      <c r="FA44" s="85" t="n">
        <v>54.6</v>
      </c>
      <c r="FB44" s="85" t="n">
        <v>55.4</v>
      </c>
      <c r="FC44" s="85" t="n">
        <v>55.5</v>
      </c>
      <c r="FD44" s="85" t="n">
        <v>67.1</v>
      </c>
      <c r="FE44" s="85" t="n">
        <v>55.5</v>
      </c>
      <c r="FF44" s="85" t="n">
        <v>54.8</v>
      </c>
      <c r="FG44" s="85" t="n">
        <v>55.5</v>
      </c>
      <c r="FH44" s="85" t="n">
        <v>56</v>
      </c>
      <c r="FI44" s="85" t="n">
        <v>56.9</v>
      </c>
      <c r="FJ44" s="85" t="n">
        <v>58.9</v>
      </c>
      <c r="FK44" s="85" t="n">
        <v>59.9</v>
      </c>
      <c r="FL44" s="85" t="n">
        <v>60.2</v>
      </c>
      <c r="FM44" s="85" t="n">
        <v>61.1</v>
      </c>
      <c r="FN44" s="85" t="n">
        <v>58.4</v>
      </c>
      <c r="FO44" s="85" t="n">
        <v>58.1</v>
      </c>
      <c r="FP44" s="85" t="n">
        <v>56.3</v>
      </c>
      <c r="FQ44" s="85" t="n">
        <v>59.4</v>
      </c>
      <c r="FR44" s="85" t="n">
        <v>59.4</v>
      </c>
      <c r="FS44" s="85" t="n">
        <v>60.1</v>
      </c>
      <c r="FT44" s="85" t="n">
        <v>60</v>
      </c>
      <c r="FU44" s="85" t="n">
        <v>59.4</v>
      </c>
      <c r="FV44" s="85" t="n">
        <v>58.7</v>
      </c>
      <c r="FW44" s="85" t="n">
        <v>58.5</v>
      </c>
      <c r="FX44" s="85" t="n">
        <v>58.2</v>
      </c>
      <c r="FY44" s="85" t="n">
        <v>57</v>
      </c>
      <c r="FZ44" s="85" t="n">
        <v>56</v>
      </c>
      <c r="GA44" s="85" t="n">
        <v>56.4</v>
      </c>
      <c r="GB44" s="85" t="n">
        <v>57.7</v>
      </c>
      <c r="GC44" s="85" t="n">
        <v>58.7</v>
      </c>
      <c r="GD44" s="85" t="n">
        <v>60.7</v>
      </c>
      <c r="GE44" s="85" t="n">
        <v>62.4</v>
      </c>
      <c r="GF44" s="85" t="n">
        <v>63</v>
      </c>
      <c r="GG44" s="85" t="n">
        <v>60.9</v>
      </c>
      <c r="GH44" s="85" t="n">
        <v>59.4</v>
      </c>
      <c r="GI44" s="85" t="n">
        <v>58</v>
      </c>
      <c r="GJ44" s="85" t="n">
        <v>61.9</v>
      </c>
      <c r="GK44" s="85" t="n">
        <v>60.2</v>
      </c>
      <c r="GL44" s="85" t="n">
        <v>58.7</v>
      </c>
      <c r="GM44" s="85" t="n">
        <v>58.2</v>
      </c>
      <c r="GN44" s="85" t="n">
        <v>57.8</v>
      </c>
      <c r="GO44" s="85" t="n">
        <v>78.5</v>
      </c>
      <c r="GP44" s="85" t="n">
        <v>69.1</v>
      </c>
      <c r="GQ44" s="85" t="n">
        <v>58.9</v>
      </c>
      <c r="GR44" s="85" t="n">
        <v>81.2</v>
      </c>
      <c r="GS44" s="85" t="n">
        <v>82.7</v>
      </c>
      <c r="GT44" s="85" t="n">
        <v>80.7</v>
      </c>
      <c r="GU44" s="85" t="n">
        <v>1032.4</v>
      </c>
      <c r="GV44" s="85" t="n">
        <v>1163.9</v>
      </c>
      <c r="GW44" s="85" t="n">
        <v>517</v>
      </c>
      <c r="GX44" s="85" t="n">
        <v>520.7</v>
      </c>
      <c r="GY44" s="85" t="n">
        <v>830.7</v>
      </c>
      <c r="GZ44" s="85" t="n">
        <v>674.1</v>
      </c>
      <c r="HA44" s="85" t="n">
        <v>414.1</v>
      </c>
      <c r="HB44" s="85" t="n">
        <v>151.5</v>
      </c>
      <c r="HC44" t="n">
        <v>130</v>
      </c>
      <c r="HD44" t="n">
        <v>119.1</v>
      </c>
      <c r="HE44" t="n">
        <v>111.5</v>
      </c>
      <c r="HF44" t="n">
        <v>104.5</v>
      </c>
      <c r="HG44" t="n">
        <v>102.5</v>
      </c>
      <c r="HH44" t="n">
        <v>104.7</v>
      </c>
      <c r="HI44" t="n">
        <v>99.6</v>
      </c>
      <c r="HJ44" t="n">
        <v>96.8</v>
      </c>
      <c r="HK44" t="n">
        <v>94.4</v>
      </c>
      <c r="HL44" t="n">
        <v>92.8</v>
      </c>
    </row>
    <row r="45">
      <c r="A45" s="85" t="s">
        <v>2553</v>
      </c>
      <c r="B45" s="85"/>
      <c r="C45" s="85"/>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5"/>
      <c r="BK45" s="85"/>
      <c r="BL45" s="85"/>
      <c r="BM45" s="85"/>
      <c r="BN45" s="85"/>
      <c r="BO45" s="85"/>
      <c r="BP45" s="85"/>
      <c r="BQ45" s="85"/>
      <c r="BR45" s="85"/>
      <c r="BS45" s="85"/>
      <c r="BT45" s="85"/>
      <c r="BU45" s="85"/>
      <c r="BV45" s="85"/>
      <c r="BW45" s="85"/>
      <c r="BX45" s="85"/>
      <c r="BY45" s="85"/>
      <c r="BZ45" s="85"/>
      <c r="CA45" s="85"/>
      <c r="CB45" s="85"/>
      <c r="CC45" s="85"/>
      <c r="CD45" s="85"/>
      <c r="CE45" s="85"/>
      <c r="CF45" s="85"/>
      <c r="CG45" s="85"/>
      <c r="CH45" s="85"/>
      <c r="CI45" s="85"/>
      <c r="CJ45" s="85"/>
      <c r="CK45" s="85"/>
      <c r="CL45" s="85"/>
      <c r="CM45" s="85"/>
      <c r="CN45" s="85"/>
      <c r="CO45" s="85"/>
      <c r="CP45" s="85"/>
      <c r="CQ45" s="85"/>
      <c r="CR45" s="85"/>
      <c r="CS45" s="85"/>
      <c r="CT45" s="85"/>
      <c r="CU45" s="85"/>
      <c r="CV45" s="85"/>
      <c r="CW45" s="85"/>
      <c r="CX45" s="85"/>
      <c r="CY45" s="85"/>
      <c r="CZ45" s="85"/>
      <c r="DA45" s="85"/>
      <c r="DB45" s="85"/>
      <c r="DC45" s="85"/>
      <c r="DD45" s="85"/>
      <c r="DE45" s="85"/>
      <c r="DF45" s="85"/>
      <c r="DG45" s="85"/>
      <c r="DH45" s="85"/>
      <c r="DI45" s="85"/>
      <c r="DJ45" s="85"/>
      <c r="DK45" s="85"/>
      <c r="DL45" s="85"/>
      <c r="DM45" s="85"/>
      <c r="DN45" s="85"/>
      <c r="DO45" s="85"/>
      <c r="DP45" s="85"/>
      <c r="DQ45" s="85"/>
      <c r="DR45" s="85"/>
      <c r="DS45" s="85"/>
      <c r="DT45" s="85"/>
      <c r="DU45" s="85"/>
      <c r="DV45" s="85"/>
      <c r="DW45" s="85"/>
      <c r="DX45" s="85"/>
      <c r="DY45" s="85"/>
      <c r="DZ45" s="85"/>
      <c r="EA45" s="85"/>
      <c r="EB45" s="85"/>
      <c r="EC45" s="85"/>
      <c r="ED45" s="85"/>
      <c r="EE45" s="85"/>
      <c r="EF45" s="85"/>
      <c r="EG45" s="85"/>
      <c r="EH45" s="85"/>
      <c r="EI45" s="85"/>
      <c r="EJ45" s="85"/>
      <c r="EK45" s="85"/>
      <c r="EL45" s="85"/>
      <c r="EM45" s="85"/>
      <c r="EN45" s="85"/>
      <c r="EO45" s="85"/>
      <c r="EP45" s="85"/>
      <c r="EQ45" s="85"/>
      <c r="ER45" s="85"/>
      <c r="ES45" s="85"/>
      <c r="ET45" s="85"/>
      <c r="EU45" s="85"/>
      <c r="EV45" s="85"/>
      <c r="EW45" s="85"/>
      <c r="EX45" s="85"/>
      <c r="EY45" s="85"/>
      <c r="EZ45" s="85"/>
      <c r="FA45" s="85"/>
      <c r="FB45" s="85"/>
      <c r="FC45" s="85"/>
      <c r="FD45" s="85"/>
      <c r="FE45" s="85"/>
      <c r="FF45" s="85"/>
      <c r="FG45" s="85"/>
      <c r="FH45" s="85"/>
      <c r="FI45" s="85"/>
      <c r="FJ45" s="85"/>
      <c r="FK45" s="85"/>
      <c r="FL45" s="85"/>
      <c r="FM45" s="85"/>
      <c r="FN45" s="85"/>
      <c r="FO45" s="85"/>
      <c r="FP45" s="85"/>
      <c r="FQ45" s="85"/>
      <c r="FR45" s="85"/>
      <c r="FS45" s="85"/>
      <c r="FT45" s="85"/>
      <c r="FU45" s="85"/>
      <c r="FV45" s="85"/>
      <c r="FW45" s="85"/>
      <c r="FX45" s="85"/>
      <c r="FY45" s="85"/>
      <c r="FZ45" s="85"/>
      <c r="GA45" s="85"/>
      <c r="GB45" s="85"/>
      <c r="GC45" s="85"/>
      <c r="GD45" s="85"/>
      <c r="GE45" s="85"/>
      <c r="GF45" s="85"/>
      <c r="GG45" s="85"/>
      <c r="GH45" s="85"/>
      <c r="GI45" s="85"/>
      <c r="GJ45" s="85"/>
      <c r="GK45" s="85"/>
      <c r="GL45" s="85"/>
      <c r="GM45" s="85"/>
      <c r="GN45" s="85"/>
      <c r="GO45" s="85"/>
      <c r="GP45" s="85"/>
      <c r="GQ45" s="85"/>
      <c r="GR45" s="85"/>
      <c r="GS45" s="85"/>
      <c r="GT45" s="85"/>
      <c r="GU45" s="85" t="n">
        <v>1078.1</v>
      </c>
      <c r="GV45" s="85" t="n">
        <v>15.6</v>
      </c>
      <c r="GW45" s="85" t="n">
        <v>5</v>
      </c>
      <c r="GX45" s="85" t="n">
        <v>1933.7</v>
      </c>
      <c r="GY45" s="85" t="n">
        <v>290.1</v>
      </c>
      <c r="GZ45" s="85" t="n">
        <v>38.9</v>
      </c>
      <c r="HA45" s="85" t="n">
        <v>14.2</v>
      </c>
      <c r="HB45" s="85" t="n">
        <v>0</v>
      </c>
      <c r="HC45" t="n">
        <v>0</v>
      </c>
      <c r="HD45" t="n">
        <v>0</v>
      </c>
      <c r="HE45" t="n">
        <v>0</v>
      </c>
      <c r="HF45"/>
      <c r="HG45"/>
      <c r="HH45"/>
      <c r="HI45"/>
      <c r="HJ45"/>
      <c r="HK45"/>
      <c r="HL45"/>
    </row>
    <row r="46">
      <c r="A46" s="85" t="s">
        <v>2554</v>
      </c>
      <c r="B46" s="85"/>
      <c r="C46" s="85"/>
      <c r="D46" s="85"/>
      <c r="E46" s="85"/>
      <c r="F46" s="85"/>
      <c r="G46" s="85"/>
      <c r="H46" s="85"/>
      <c r="I46" s="85"/>
      <c r="J46" s="85"/>
      <c r="K46" s="85"/>
      <c r="L46" s="85"/>
      <c r="M46" s="85"/>
      <c r="N46" s="85"/>
      <c r="O46" s="85"/>
      <c r="P46" s="85"/>
      <c r="Q46" s="85"/>
      <c r="R46" s="85"/>
      <c r="S46" s="85"/>
      <c r="T46" s="85"/>
      <c r="U46" s="85"/>
      <c r="V46" s="85"/>
      <c r="W46" s="85"/>
      <c r="X46" s="85"/>
      <c r="Y46" s="85"/>
      <c r="Z46" s="85"/>
      <c r="AA46" s="85"/>
      <c r="AB46" s="85"/>
      <c r="AC46" s="85"/>
      <c r="AD46" s="85"/>
      <c r="AE46" s="85"/>
      <c r="AF46" s="85"/>
      <c r="AG46" s="85"/>
      <c r="AH46" s="85"/>
      <c r="AI46" s="85"/>
      <c r="AJ46" s="85"/>
      <c r="AK46" s="85"/>
      <c r="AL46" s="85"/>
      <c r="AM46" s="85"/>
      <c r="AN46" s="85"/>
      <c r="AO46" s="85"/>
      <c r="AP46" s="85"/>
      <c r="AQ46" s="85"/>
      <c r="AR46" s="85"/>
      <c r="AS46" s="85"/>
      <c r="AT46" s="85"/>
      <c r="AU46" s="85"/>
      <c r="AV46" s="85"/>
      <c r="AW46" s="85"/>
      <c r="AX46" s="85"/>
      <c r="AY46" s="85"/>
      <c r="AZ46" s="85"/>
      <c r="BA46" s="85"/>
      <c r="BB46" s="85"/>
      <c r="BC46" s="85"/>
      <c r="BD46" s="85"/>
      <c r="BE46" s="85"/>
      <c r="BF46" s="85"/>
      <c r="BG46" s="85"/>
      <c r="BH46" s="85"/>
      <c r="BI46" s="85"/>
      <c r="BJ46" s="85"/>
      <c r="BK46" s="85"/>
      <c r="BL46" s="85"/>
      <c r="BM46" s="85"/>
      <c r="BN46" s="85"/>
      <c r="BO46" s="85"/>
      <c r="BP46" s="85"/>
      <c r="BQ46" s="85"/>
      <c r="BR46" s="85"/>
      <c r="BS46" s="85"/>
      <c r="BT46" s="85"/>
      <c r="BU46" s="85"/>
      <c r="BV46" s="85"/>
      <c r="BW46" s="85"/>
      <c r="BX46" s="85"/>
      <c r="BY46" s="85"/>
      <c r="BZ46" s="85"/>
      <c r="CA46" s="85"/>
      <c r="CB46" s="85"/>
      <c r="CC46" s="85"/>
      <c r="CD46" s="85"/>
      <c r="CE46" s="85"/>
      <c r="CF46" s="85"/>
      <c r="CG46" s="85"/>
      <c r="CH46" s="85"/>
      <c r="CI46" s="85"/>
      <c r="CJ46" s="85"/>
      <c r="CK46" s="85"/>
      <c r="CL46" s="85"/>
      <c r="CM46" s="85"/>
      <c r="CN46" s="85"/>
      <c r="CO46" s="85"/>
      <c r="CP46" s="85"/>
      <c r="CQ46" s="85"/>
      <c r="CR46" s="85"/>
      <c r="CS46" s="85"/>
      <c r="CT46" s="85"/>
      <c r="CU46" s="85"/>
      <c r="CV46" s="85"/>
      <c r="CW46" s="85"/>
      <c r="CX46" s="85"/>
      <c r="CY46" s="85"/>
      <c r="CZ46" s="85"/>
      <c r="DA46" s="85"/>
      <c r="DB46" s="85"/>
      <c r="DC46" s="85"/>
      <c r="DD46" s="85"/>
      <c r="DE46" s="85"/>
      <c r="DF46" s="85"/>
      <c r="DG46" s="85"/>
      <c r="DH46" s="85"/>
      <c r="DI46" s="85"/>
      <c r="DJ46" s="85"/>
      <c r="DK46" s="85"/>
      <c r="DL46" s="85"/>
      <c r="DM46" s="85"/>
      <c r="DN46" s="85"/>
      <c r="DO46" s="85"/>
      <c r="DP46" s="85"/>
      <c r="DQ46" s="85"/>
      <c r="DR46" s="85"/>
      <c r="DS46" s="85"/>
      <c r="DT46" s="85"/>
      <c r="DU46" s="85"/>
      <c r="DV46" s="85"/>
      <c r="DW46" s="85"/>
      <c r="DX46" s="85"/>
      <c r="DY46" s="85"/>
      <c r="DZ46" s="85"/>
      <c r="EA46" s="85"/>
      <c r="EB46" s="85"/>
      <c r="EC46" s="85"/>
      <c r="ED46" s="85"/>
      <c r="EE46" s="85"/>
      <c r="EF46" s="85"/>
      <c r="EG46" s="85"/>
      <c r="EH46" s="85"/>
      <c r="EI46" s="85"/>
      <c r="EJ46" s="85"/>
      <c r="EK46" s="85"/>
      <c r="EL46" s="85"/>
      <c r="EM46" s="85"/>
      <c r="EN46" s="85"/>
      <c r="EO46" s="85"/>
      <c r="EP46" s="85"/>
      <c r="EQ46" s="85"/>
      <c r="ER46" s="85"/>
      <c r="ES46" s="85"/>
      <c r="ET46" s="85"/>
      <c r="EU46" s="85"/>
      <c r="EV46" s="85"/>
      <c r="EW46" s="85"/>
      <c r="EX46" s="85"/>
      <c r="EY46" s="85"/>
      <c r="EZ46" s="85"/>
      <c r="FA46" s="85"/>
      <c r="FB46" s="85"/>
      <c r="FC46" s="85"/>
      <c r="FD46" s="85"/>
      <c r="FE46" s="85"/>
      <c r="FF46" s="85"/>
      <c r="FG46" s="85"/>
      <c r="FH46" s="85"/>
      <c r="FI46" s="85"/>
      <c r="FJ46" s="85"/>
      <c r="FK46" s="85"/>
      <c r="FL46" s="85"/>
      <c r="FM46" s="85"/>
      <c r="FN46" s="85"/>
      <c r="FO46" s="85"/>
      <c r="FP46" s="85"/>
      <c r="FQ46" s="85"/>
      <c r="FR46" s="85"/>
      <c r="FS46" s="85"/>
      <c r="FT46" s="85"/>
      <c r="FU46" s="85"/>
      <c r="FV46" s="85"/>
      <c r="FW46" s="85"/>
      <c r="FX46" s="85"/>
      <c r="FY46" s="85"/>
      <c r="FZ46" s="85"/>
      <c r="GA46" s="85"/>
      <c r="GB46" s="85"/>
      <c r="GC46" s="85"/>
      <c r="GD46" s="85"/>
      <c r="GE46" s="85"/>
      <c r="GF46" s="85"/>
      <c r="GG46" s="85"/>
      <c r="GH46" s="85"/>
      <c r="GI46" s="85"/>
      <c r="GJ46" s="85"/>
      <c r="GK46" s="85"/>
      <c r="GL46" s="85"/>
      <c r="GM46" s="85"/>
      <c r="GN46" s="85"/>
      <c r="GO46" s="85"/>
      <c r="GP46" s="85"/>
      <c r="GQ46" s="85"/>
      <c r="GR46" s="85"/>
      <c r="GS46" s="85"/>
      <c r="GT46" s="85"/>
      <c r="GU46" s="85" t="n">
        <v>9.6</v>
      </c>
      <c r="GV46" s="85" t="n">
        <v>14.4</v>
      </c>
      <c r="GW46" s="85" t="n">
        <v>14.3</v>
      </c>
      <c r="GX46" s="85" t="n">
        <v>15</v>
      </c>
      <c r="GY46" s="85" t="n">
        <v>15.3</v>
      </c>
      <c r="GZ46" s="85" t="n">
        <v>15.6</v>
      </c>
      <c r="HA46" s="85" t="n">
        <v>15.7</v>
      </c>
      <c r="HB46" s="85" t="n">
        <v>15.8</v>
      </c>
      <c r="HC46" t="n">
        <v>7.9</v>
      </c>
      <c r="HD46" t="n">
        <v>0</v>
      </c>
      <c r="HE46" t="n">
        <v>0</v>
      </c>
      <c r="HF46"/>
      <c r="HG46"/>
      <c r="HH46"/>
      <c r="HI46"/>
      <c r="HJ46"/>
      <c r="HK46"/>
      <c r="HL46"/>
    </row>
    <row r="47">
      <c r="A47" s="85" t="s">
        <v>2555</v>
      </c>
      <c r="B47" s="85"/>
      <c r="C47" s="85"/>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c r="AD47" s="85"/>
      <c r="AE47" s="85"/>
      <c r="AF47" s="85"/>
      <c r="AG47" s="85"/>
      <c r="AH47" s="85"/>
      <c r="AI47" s="85"/>
      <c r="AJ47" s="85"/>
      <c r="AK47" s="85"/>
      <c r="AL47" s="85"/>
      <c r="AM47" s="85"/>
      <c r="AN47" s="85"/>
      <c r="AO47" s="85"/>
      <c r="AP47" s="85"/>
      <c r="AQ47" s="85"/>
      <c r="AR47" s="85"/>
      <c r="AS47" s="85"/>
      <c r="AT47" s="85"/>
      <c r="AU47" s="85"/>
      <c r="AV47" s="85"/>
      <c r="AW47" s="85"/>
      <c r="AX47" s="85"/>
      <c r="AY47" s="85"/>
      <c r="AZ47" s="85"/>
      <c r="BA47" s="85"/>
      <c r="BB47" s="85"/>
      <c r="BC47" s="85"/>
      <c r="BD47" s="85"/>
      <c r="BE47" s="85"/>
      <c r="BF47" s="85"/>
      <c r="BG47" s="85"/>
      <c r="BH47" s="85"/>
      <c r="BI47" s="85"/>
      <c r="BJ47" s="85"/>
      <c r="BK47" s="85"/>
      <c r="BL47" s="85"/>
      <c r="BM47" s="85"/>
      <c r="BN47" s="85"/>
      <c r="BO47" s="85"/>
      <c r="BP47" s="85"/>
      <c r="BQ47" s="85"/>
      <c r="BR47" s="85"/>
      <c r="BS47" s="85"/>
      <c r="BT47" s="85"/>
      <c r="BU47" s="85"/>
      <c r="BV47" s="85"/>
      <c r="BW47" s="85"/>
      <c r="BX47" s="85"/>
      <c r="BY47" s="85"/>
      <c r="BZ47" s="85"/>
      <c r="CA47" s="85"/>
      <c r="CB47" s="85"/>
      <c r="CC47" s="85"/>
      <c r="CD47" s="85"/>
      <c r="CE47" s="85"/>
      <c r="CF47" s="85"/>
      <c r="CG47" s="85"/>
      <c r="CH47" s="85"/>
      <c r="CI47" s="85"/>
      <c r="CJ47" s="85"/>
      <c r="CK47" s="85"/>
      <c r="CL47" s="85"/>
      <c r="CM47" s="85"/>
      <c r="CN47" s="85"/>
      <c r="CO47" s="85"/>
      <c r="CP47" s="85"/>
      <c r="CQ47" s="85"/>
      <c r="CR47" s="85"/>
      <c r="CS47" s="85"/>
      <c r="CT47" s="85"/>
      <c r="CU47" s="85"/>
      <c r="CV47" s="85"/>
      <c r="CW47" s="85"/>
      <c r="CX47" s="85"/>
      <c r="CY47" s="85"/>
      <c r="CZ47" s="85"/>
      <c r="DA47" s="85"/>
      <c r="DB47" s="85"/>
      <c r="DC47" s="85"/>
      <c r="DD47" s="85"/>
      <c r="DE47" s="85"/>
      <c r="DF47" s="85"/>
      <c r="DG47" s="85"/>
      <c r="DH47" s="85"/>
      <c r="DI47" s="85"/>
      <c r="DJ47" s="85"/>
      <c r="DK47" s="85"/>
      <c r="DL47" s="85"/>
      <c r="DM47" s="85"/>
      <c r="DN47" s="85"/>
      <c r="DO47" s="85"/>
      <c r="DP47" s="85"/>
      <c r="DQ47" s="85"/>
      <c r="DR47" s="85"/>
      <c r="DS47" s="85"/>
      <c r="DT47" s="85"/>
      <c r="DU47" s="85"/>
      <c r="DV47" s="85"/>
      <c r="DW47" s="85"/>
      <c r="DX47" s="85"/>
      <c r="DY47" s="85"/>
      <c r="DZ47" s="85"/>
      <c r="EA47" s="85"/>
      <c r="EB47" s="85"/>
      <c r="EC47" s="85"/>
      <c r="ED47" s="85"/>
      <c r="EE47" s="85"/>
      <c r="EF47" s="85"/>
      <c r="EG47" s="85"/>
      <c r="EH47" s="85"/>
      <c r="EI47" s="85"/>
      <c r="EJ47" s="85"/>
      <c r="EK47" s="85"/>
      <c r="EL47" s="85"/>
      <c r="EM47" s="85"/>
      <c r="EN47" s="85"/>
      <c r="EO47" s="85"/>
      <c r="EP47" s="85"/>
      <c r="EQ47" s="85"/>
      <c r="ER47" s="85"/>
      <c r="ES47" s="85"/>
      <c r="ET47" s="85"/>
      <c r="EU47" s="85"/>
      <c r="EV47" s="85"/>
      <c r="EW47" s="85"/>
      <c r="EX47" s="85"/>
      <c r="EY47" s="85"/>
      <c r="EZ47" s="85"/>
      <c r="FA47" s="85"/>
      <c r="FB47" s="85"/>
      <c r="FC47" s="85"/>
      <c r="FD47" s="85"/>
      <c r="FE47" s="85"/>
      <c r="FF47" s="85"/>
      <c r="FG47" s="85"/>
      <c r="FH47" s="85"/>
      <c r="FI47" s="85"/>
      <c r="FJ47" s="85"/>
      <c r="FK47" s="85"/>
      <c r="FL47" s="85"/>
      <c r="FM47" s="85"/>
      <c r="FN47" s="85"/>
      <c r="FO47" s="85"/>
      <c r="FP47" s="85"/>
      <c r="FQ47" s="85"/>
      <c r="FR47" s="85"/>
      <c r="FS47" s="85"/>
      <c r="FT47" s="85"/>
      <c r="FU47" s="85"/>
      <c r="FV47" s="85"/>
      <c r="FW47" s="85"/>
      <c r="FX47" s="85"/>
      <c r="FY47" s="85"/>
      <c r="FZ47" s="85"/>
      <c r="GA47" s="85"/>
      <c r="GB47" s="85"/>
      <c r="GC47" s="85"/>
      <c r="GD47" s="85"/>
      <c r="GE47" s="85"/>
      <c r="GF47" s="85"/>
      <c r="GG47" s="85"/>
      <c r="GH47" s="85"/>
      <c r="GI47" s="85"/>
      <c r="GJ47" s="85"/>
      <c r="GK47" s="85"/>
      <c r="GL47" s="85"/>
      <c r="GM47" s="85"/>
      <c r="GN47" s="85"/>
      <c r="GO47" s="85"/>
      <c r="GP47" s="85"/>
      <c r="GQ47" s="85"/>
      <c r="GR47" s="85"/>
      <c r="GS47" s="85"/>
      <c r="GT47" s="85"/>
      <c r="GU47" s="85" t="n">
        <v>57.2</v>
      </c>
      <c r="GV47" s="85" t="n">
        <v>81.2</v>
      </c>
      <c r="GW47" s="85" t="n">
        <v>24.4</v>
      </c>
      <c r="GX47" s="85" t="n">
        <v>11.7</v>
      </c>
      <c r="GY47" s="85" t="n">
        <v>28.5</v>
      </c>
      <c r="GZ47" s="85" t="n">
        <v>18.8</v>
      </c>
      <c r="HA47" s="85" t="n">
        <v>1.6</v>
      </c>
      <c r="HB47" s="85" t="n">
        <v>0</v>
      </c>
      <c r="HC47" t="n">
        <v>0</v>
      </c>
      <c r="HD47" t="n">
        <v>0</v>
      </c>
      <c r="HE47" t="n">
        <v>0</v>
      </c>
      <c r="HF47"/>
      <c r="HG47"/>
      <c r="HH47"/>
      <c r="HI47"/>
      <c r="HJ47"/>
      <c r="HK47"/>
      <c r="HL47"/>
    </row>
    <row r="48">
      <c r="A48" s="85" t="s">
        <v>2556</v>
      </c>
      <c r="B48" s="85"/>
      <c r="C48" s="85"/>
      <c r="D48" s="85"/>
      <c r="E48" s="85"/>
      <c r="F48" s="85"/>
      <c r="G48" s="85"/>
      <c r="H48" s="85"/>
      <c r="I48" s="85"/>
      <c r="J48" s="85"/>
      <c r="K48" s="85"/>
      <c r="L48" s="85"/>
      <c r="M48" s="85"/>
      <c r="N48" s="85"/>
      <c r="O48" s="85"/>
      <c r="P48" s="85"/>
      <c r="Q48" s="85"/>
      <c r="R48" s="85"/>
      <c r="S48" s="85"/>
      <c r="T48" s="85"/>
      <c r="U48" s="85"/>
      <c r="V48" s="85"/>
      <c r="W48" s="85"/>
      <c r="X48" s="85"/>
      <c r="Y48" s="85"/>
      <c r="Z48" s="85"/>
      <c r="AA48" s="85"/>
      <c r="AB48" s="85"/>
      <c r="AC48" s="85"/>
      <c r="AD48" s="85"/>
      <c r="AE48" s="85"/>
      <c r="AF48" s="85"/>
      <c r="AG48" s="85"/>
      <c r="AH48" s="85"/>
      <c r="AI48" s="85"/>
      <c r="AJ48" s="85"/>
      <c r="AK48" s="85"/>
      <c r="AL48" s="85"/>
      <c r="AM48" s="85"/>
      <c r="AN48" s="85"/>
      <c r="AO48" s="85"/>
      <c r="AP48" s="85"/>
      <c r="AQ48" s="85"/>
      <c r="AR48" s="85"/>
      <c r="AS48" s="85"/>
      <c r="AT48" s="85"/>
      <c r="AU48" s="85"/>
      <c r="AV48" s="85"/>
      <c r="AW48" s="85"/>
      <c r="AX48" s="85"/>
      <c r="AY48" s="85"/>
      <c r="AZ48" s="85"/>
      <c r="BA48" s="85"/>
      <c r="BB48" s="85"/>
      <c r="BC48" s="85"/>
      <c r="BD48" s="85"/>
      <c r="BE48" s="85"/>
      <c r="BF48" s="85"/>
      <c r="BG48" s="85"/>
      <c r="BH48" s="85"/>
      <c r="BI48" s="85"/>
      <c r="BJ48" s="85"/>
      <c r="BK48" s="85"/>
      <c r="BL48" s="85"/>
      <c r="BM48" s="85"/>
      <c r="BN48" s="85"/>
      <c r="BO48" s="85"/>
      <c r="BP48" s="85"/>
      <c r="BQ48" s="85"/>
      <c r="BR48" s="85"/>
      <c r="BS48" s="85"/>
      <c r="BT48" s="85"/>
      <c r="BU48" s="85"/>
      <c r="BV48" s="85"/>
      <c r="BW48" s="85"/>
      <c r="BX48" s="85"/>
      <c r="BY48" s="85"/>
      <c r="BZ48" s="85"/>
      <c r="CA48" s="85"/>
      <c r="CB48" s="85"/>
      <c r="CC48" s="85"/>
      <c r="CD48" s="85"/>
      <c r="CE48" s="85"/>
      <c r="CF48" s="85"/>
      <c r="CG48" s="85"/>
      <c r="CH48" s="85"/>
      <c r="CI48" s="85"/>
      <c r="CJ48" s="85"/>
      <c r="CK48" s="85"/>
      <c r="CL48" s="85"/>
      <c r="CM48" s="85"/>
      <c r="CN48" s="85"/>
      <c r="CO48" s="85"/>
      <c r="CP48" s="85"/>
      <c r="CQ48" s="85"/>
      <c r="CR48" s="85"/>
      <c r="CS48" s="85"/>
      <c r="CT48" s="85"/>
      <c r="CU48" s="85"/>
      <c r="CV48" s="85"/>
      <c r="CW48" s="85"/>
      <c r="CX48" s="85"/>
      <c r="CY48" s="85"/>
      <c r="CZ48" s="85"/>
      <c r="DA48" s="85"/>
      <c r="DB48" s="85"/>
      <c r="DC48" s="85"/>
      <c r="DD48" s="85"/>
      <c r="DE48" s="85"/>
      <c r="DF48" s="85"/>
      <c r="DG48" s="85"/>
      <c r="DH48" s="85"/>
      <c r="DI48" s="85"/>
      <c r="DJ48" s="85"/>
      <c r="DK48" s="85"/>
      <c r="DL48" s="85"/>
      <c r="DM48" s="85"/>
      <c r="DN48" s="85"/>
      <c r="DO48" s="85"/>
      <c r="DP48" s="85"/>
      <c r="DQ48" s="85"/>
      <c r="DR48" s="85"/>
      <c r="DS48" s="85"/>
      <c r="DT48" s="85"/>
      <c r="DU48" s="85"/>
      <c r="DV48" s="85"/>
      <c r="DW48" s="85"/>
      <c r="DX48" s="85"/>
      <c r="DY48" s="85"/>
      <c r="DZ48" s="85"/>
      <c r="EA48" s="85"/>
      <c r="EB48" s="85"/>
      <c r="EC48" s="85"/>
      <c r="ED48" s="85"/>
      <c r="EE48" s="85"/>
      <c r="EF48" s="85"/>
      <c r="EG48" s="85"/>
      <c r="EH48" s="85"/>
      <c r="EI48" s="85"/>
      <c r="EJ48" s="85"/>
      <c r="EK48" s="85"/>
      <c r="EL48" s="85"/>
      <c r="EM48" s="85"/>
      <c r="EN48" s="85"/>
      <c r="EO48" s="85"/>
      <c r="EP48" s="85"/>
      <c r="EQ48" s="85"/>
      <c r="ER48" s="85"/>
      <c r="ES48" s="85"/>
      <c r="ET48" s="85"/>
      <c r="EU48" s="85"/>
      <c r="EV48" s="85"/>
      <c r="EW48" s="85"/>
      <c r="EX48" s="85"/>
      <c r="EY48" s="85"/>
      <c r="EZ48" s="85"/>
      <c r="FA48" s="85"/>
      <c r="FB48" s="85"/>
      <c r="FC48" s="85"/>
      <c r="FD48" s="85"/>
      <c r="FE48" s="85"/>
      <c r="FF48" s="85"/>
      <c r="FG48" s="85"/>
      <c r="FH48" s="85"/>
      <c r="FI48" s="85"/>
      <c r="FJ48" s="85"/>
      <c r="FK48" s="85"/>
      <c r="FL48" s="85"/>
      <c r="FM48" s="85"/>
      <c r="FN48" s="85"/>
      <c r="FO48" s="85"/>
      <c r="FP48" s="85"/>
      <c r="FQ48" s="85"/>
      <c r="FR48" s="85"/>
      <c r="FS48" s="85"/>
      <c r="FT48" s="85"/>
      <c r="FU48" s="85"/>
      <c r="FV48" s="85"/>
      <c r="FW48" s="85"/>
      <c r="FX48" s="85"/>
      <c r="FY48" s="85"/>
      <c r="FZ48" s="85"/>
      <c r="GA48" s="85"/>
      <c r="GB48" s="85"/>
      <c r="GC48" s="85"/>
      <c r="GD48" s="85"/>
      <c r="GE48" s="85"/>
      <c r="GF48" s="85"/>
      <c r="GG48" s="85"/>
      <c r="GH48" s="85"/>
      <c r="GI48" s="85"/>
      <c r="GJ48" s="85"/>
      <c r="GK48" s="85"/>
      <c r="GL48" s="85"/>
      <c r="GM48" s="85"/>
      <c r="GN48" s="85"/>
      <c r="GO48" s="85"/>
      <c r="GP48" s="85"/>
      <c r="GQ48" s="85"/>
      <c r="GR48" s="85"/>
      <c r="GS48" s="85"/>
      <c r="GT48" s="85" t="n">
        <v>1.5</v>
      </c>
      <c r="GU48" s="85" t="n">
        <v>160.9</v>
      </c>
      <c r="GV48" s="85" t="n">
        <v>58.4</v>
      </c>
      <c r="GW48" s="85" t="n">
        <v>34.5</v>
      </c>
      <c r="GX48" s="85" t="n">
        <v>21.4</v>
      </c>
      <c r="GY48" s="85" t="n">
        <v>13.3</v>
      </c>
      <c r="GZ48" s="85" t="n">
        <v>18.7</v>
      </c>
      <c r="HA48" s="85" t="n">
        <v>32.2</v>
      </c>
      <c r="HB48" s="85" t="n">
        <v>26.9</v>
      </c>
      <c r="HC48" t="n">
        <v>20</v>
      </c>
      <c r="HD48" t="n">
        <v>8.1</v>
      </c>
      <c r="HE48" t="n">
        <v>4.9</v>
      </c>
      <c r="HF48"/>
      <c r="HG48"/>
      <c r="HH48"/>
      <c r="HI48"/>
      <c r="HJ48"/>
      <c r="HK48"/>
      <c r="HL48"/>
    </row>
    <row r="49">
      <c r="A49" s="85" t="s">
        <v>2557</v>
      </c>
      <c r="B49" s="85"/>
      <c r="C49" s="85"/>
      <c r="D49" s="85"/>
      <c r="E49" s="85"/>
      <c r="F49" s="85"/>
      <c r="G49" s="85"/>
      <c r="H49" s="85"/>
      <c r="I49" s="85"/>
      <c r="J49" s="85"/>
      <c r="K49" s="85"/>
      <c r="L49" s="85"/>
      <c r="M49" s="85"/>
      <c r="N49" s="85"/>
      <c r="O49" s="85"/>
      <c r="P49" s="85"/>
      <c r="Q49" s="85"/>
      <c r="R49" s="85"/>
      <c r="S49" s="85"/>
      <c r="T49" s="85"/>
      <c r="U49" s="85"/>
      <c r="V49" s="85"/>
      <c r="W49" s="85"/>
      <c r="X49" s="85"/>
      <c r="Y49" s="85"/>
      <c r="Z49" s="85"/>
      <c r="AA49" s="85"/>
      <c r="AB49" s="85"/>
      <c r="AC49" s="85"/>
      <c r="AD49" s="85"/>
      <c r="AE49" s="85"/>
      <c r="AF49" s="85"/>
      <c r="AG49" s="85"/>
      <c r="AH49" s="85"/>
      <c r="AI49" s="85"/>
      <c r="AJ49" s="85"/>
      <c r="AK49" s="85"/>
      <c r="AL49" s="85"/>
      <c r="AM49" s="85"/>
      <c r="AN49" s="85"/>
      <c r="AO49" s="85"/>
      <c r="AP49" s="85"/>
      <c r="AQ49" s="85"/>
      <c r="AR49" s="85"/>
      <c r="AS49" s="85"/>
      <c r="AT49" s="85"/>
      <c r="AU49" s="85"/>
      <c r="AV49" s="85"/>
      <c r="AW49" s="85"/>
      <c r="AX49" s="85"/>
      <c r="AY49" s="85"/>
      <c r="AZ49" s="85"/>
      <c r="BA49" s="85"/>
      <c r="BB49" s="85"/>
      <c r="BC49" s="85"/>
      <c r="BD49" s="85"/>
      <c r="BE49" s="85"/>
      <c r="BF49" s="85"/>
      <c r="BG49" s="85"/>
      <c r="BH49" s="85"/>
      <c r="BI49" s="85"/>
      <c r="BJ49" s="85"/>
      <c r="BK49" s="85"/>
      <c r="BL49" s="85"/>
      <c r="BM49" s="85"/>
      <c r="BN49" s="85"/>
      <c r="BO49" s="85"/>
      <c r="BP49" s="85"/>
      <c r="BQ49" s="85"/>
      <c r="BR49" s="85"/>
      <c r="BS49" s="85"/>
      <c r="BT49" s="85"/>
      <c r="BU49" s="85"/>
      <c r="BV49" s="85"/>
      <c r="BW49" s="85"/>
      <c r="BX49" s="85"/>
      <c r="BY49" s="85"/>
      <c r="BZ49" s="85"/>
      <c r="CA49" s="85"/>
      <c r="CB49" s="85"/>
      <c r="CC49" s="85"/>
      <c r="CD49" s="85"/>
      <c r="CE49" s="85"/>
      <c r="CF49" s="85"/>
      <c r="CG49" s="85"/>
      <c r="CH49" s="85"/>
      <c r="CI49" s="85"/>
      <c r="CJ49" s="85"/>
      <c r="CK49" s="85"/>
      <c r="CL49" s="85"/>
      <c r="CM49" s="85"/>
      <c r="CN49" s="85"/>
      <c r="CO49" s="85"/>
      <c r="CP49" s="85"/>
      <c r="CQ49" s="85"/>
      <c r="CR49" s="85"/>
      <c r="CS49" s="85"/>
      <c r="CT49" s="85"/>
      <c r="CU49" s="85"/>
      <c r="CV49" s="85"/>
      <c r="CW49" s="85"/>
      <c r="CX49" s="85"/>
      <c r="CY49" s="85"/>
      <c r="CZ49" s="85"/>
      <c r="DA49" s="85"/>
      <c r="DB49" s="85"/>
      <c r="DC49" s="85"/>
      <c r="DD49" s="85"/>
      <c r="DE49" s="85"/>
      <c r="DF49" s="85"/>
      <c r="DG49" s="85"/>
      <c r="DH49" s="85"/>
      <c r="DI49" s="85"/>
      <c r="DJ49" s="85"/>
      <c r="DK49" s="85"/>
      <c r="DL49" s="85"/>
      <c r="DM49" s="85"/>
      <c r="DN49" s="85"/>
      <c r="DO49" s="85"/>
      <c r="DP49" s="85"/>
      <c r="DQ49" s="85"/>
      <c r="DR49" s="85"/>
      <c r="DS49" s="85"/>
      <c r="DT49" s="85"/>
      <c r="DU49" s="85"/>
      <c r="DV49" s="85"/>
      <c r="DW49" s="85"/>
      <c r="DX49" s="85"/>
      <c r="DY49" s="85"/>
      <c r="DZ49" s="85"/>
      <c r="EA49" s="85"/>
      <c r="EB49" s="85"/>
      <c r="EC49" s="85"/>
      <c r="ED49" s="85"/>
      <c r="EE49" s="85"/>
      <c r="EF49" s="85"/>
      <c r="EG49" s="85"/>
      <c r="EH49" s="85"/>
      <c r="EI49" s="85"/>
      <c r="EJ49" s="85"/>
      <c r="EK49" s="85"/>
      <c r="EL49" s="85"/>
      <c r="EM49" s="85"/>
      <c r="EN49" s="85"/>
      <c r="EO49" s="85"/>
      <c r="EP49" s="85"/>
      <c r="EQ49" s="85"/>
      <c r="ER49" s="85"/>
      <c r="ES49" s="85"/>
      <c r="ET49" s="85"/>
      <c r="EU49" s="85"/>
      <c r="EV49" s="85"/>
      <c r="EW49" s="85"/>
      <c r="EX49" s="85"/>
      <c r="EY49" s="85"/>
      <c r="EZ49" s="85"/>
      <c r="FA49" s="85"/>
      <c r="FB49" s="85"/>
      <c r="FC49" s="85"/>
      <c r="FD49" s="85"/>
      <c r="FE49" s="85"/>
      <c r="FF49" s="85"/>
      <c r="FG49" s="85"/>
      <c r="FH49" s="85"/>
      <c r="FI49" s="85"/>
      <c r="FJ49" s="85"/>
      <c r="FK49" s="85"/>
      <c r="FL49" s="85"/>
      <c r="FM49" s="85"/>
      <c r="FN49" s="85"/>
      <c r="FO49" s="85"/>
      <c r="FP49" s="85"/>
      <c r="FQ49" s="85"/>
      <c r="FR49" s="85"/>
      <c r="FS49" s="85"/>
      <c r="FT49" s="85"/>
      <c r="FU49" s="85"/>
      <c r="FV49" s="85"/>
      <c r="FW49" s="85"/>
      <c r="FX49" s="85"/>
      <c r="FY49" s="85"/>
      <c r="FZ49" s="85"/>
      <c r="GA49" s="85"/>
      <c r="GB49" s="85"/>
      <c r="GC49" s="85"/>
      <c r="GD49" s="85"/>
      <c r="GE49" s="85"/>
      <c r="GF49" s="85"/>
      <c r="GG49" s="85"/>
      <c r="GH49" s="85"/>
      <c r="GI49" s="85"/>
      <c r="GJ49" s="85"/>
      <c r="GK49" s="85"/>
      <c r="GL49" s="85"/>
      <c r="GM49" s="85"/>
      <c r="GN49" s="85"/>
      <c r="GO49" s="85"/>
      <c r="GP49" s="85"/>
      <c r="GQ49" s="85"/>
      <c r="GR49" s="85"/>
      <c r="GS49" s="85"/>
      <c r="GT49" s="85"/>
      <c r="GU49" s="85" t="n">
        <v>576.9</v>
      </c>
      <c r="GV49" s="85" t="n">
        <v>819.5</v>
      </c>
      <c r="GW49" s="85" t="n">
        <v>246.3</v>
      </c>
      <c r="GX49" s="85" t="n">
        <v>197</v>
      </c>
      <c r="GY49" s="85" t="n">
        <v>441.2</v>
      </c>
      <c r="GZ49" s="85" t="n">
        <v>276.7</v>
      </c>
      <c r="HA49" s="85" t="n">
        <v>28.2</v>
      </c>
      <c r="HB49" s="85" t="n">
        <v>0</v>
      </c>
      <c r="HC49" t="n">
        <v>0</v>
      </c>
      <c r="HD49" t="n">
        <v>0</v>
      </c>
      <c r="HE49" t="n">
        <v>0</v>
      </c>
      <c r="HF49"/>
      <c r="HG49"/>
      <c r="HH49"/>
      <c r="HI49"/>
      <c r="HJ49"/>
      <c r="HK49"/>
      <c r="HL49"/>
    </row>
    <row r="50">
      <c r="A50" s="85" t="s">
        <v>2558</v>
      </c>
      <c r="B50" s="85"/>
      <c r="C50" s="85"/>
      <c r="D50" s="85"/>
      <c r="E50" s="85"/>
      <c r="F50" s="85"/>
      <c r="G50" s="85"/>
      <c r="H50" s="85"/>
      <c r="I50" s="85"/>
      <c r="J50" s="85"/>
      <c r="K50" s="85"/>
      <c r="L50" s="85"/>
      <c r="M50" s="85"/>
      <c r="N50" s="85"/>
      <c r="O50" s="85"/>
      <c r="P50" s="85"/>
      <c r="Q50" s="85"/>
      <c r="R50" s="85"/>
      <c r="S50" s="85"/>
      <c r="T50" s="85"/>
      <c r="U50" s="85"/>
      <c r="V50" s="85"/>
      <c r="W50" s="85"/>
      <c r="X50" s="85"/>
      <c r="Y50" s="85"/>
      <c r="Z50" s="85"/>
      <c r="AA50" s="85"/>
      <c r="AB50" s="85"/>
      <c r="AC50" s="85"/>
      <c r="AD50" s="85"/>
      <c r="AE50" s="85"/>
      <c r="AF50" s="85"/>
      <c r="AG50" s="85"/>
      <c r="AH50" s="85"/>
      <c r="AI50" s="85"/>
      <c r="AJ50" s="85"/>
      <c r="AK50" s="85"/>
      <c r="AL50" s="85"/>
      <c r="AM50" s="85"/>
      <c r="AN50" s="85"/>
      <c r="AO50" s="85"/>
      <c r="AP50" s="85"/>
      <c r="AQ50" s="85"/>
      <c r="AR50" s="85"/>
      <c r="AS50" s="85"/>
      <c r="AT50" s="85"/>
      <c r="AU50" s="85"/>
      <c r="AV50" s="85"/>
      <c r="AW50" s="85"/>
      <c r="AX50" s="85"/>
      <c r="AY50" s="85"/>
      <c r="AZ50" s="85"/>
      <c r="BA50" s="85"/>
      <c r="BB50" s="85"/>
      <c r="BC50" s="85"/>
      <c r="BD50" s="85"/>
      <c r="BE50" s="85"/>
      <c r="BF50" s="85"/>
      <c r="BG50" s="85"/>
      <c r="BH50" s="85"/>
      <c r="BI50" s="85"/>
      <c r="BJ50" s="85"/>
      <c r="BK50" s="85"/>
      <c r="BL50" s="85"/>
      <c r="BM50" s="85"/>
      <c r="BN50" s="85"/>
      <c r="BO50" s="85"/>
      <c r="BP50" s="85"/>
      <c r="BQ50" s="85"/>
      <c r="BR50" s="85"/>
      <c r="BS50" s="85"/>
      <c r="BT50" s="85"/>
      <c r="BU50" s="85"/>
      <c r="BV50" s="85"/>
      <c r="BW50" s="85"/>
      <c r="BX50" s="85"/>
      <c r="BY50" s="85"/>
      <c r="BZ50" s="85"/>
      <c r="CA50" s="85"/>
      <c r="CB50" s="85"/>
      <c r="CC50" s="85"/>
      <c r="CD50" s="85"/>
      <c r="CE50" s="85"/>
      <c r="CF50" s="85"/>
      <c r="CG50" s="85"/>
      <c r="CH50" s="85"/>
      <c r="CI50" s="85"/>
      <c r="CJ50" s="85"/>
      <c r="CK50" s="85"/>
      <c r="CL50" s="85"/>
      <c r="CM50" s="85"/>
      <c r="CN50" s="85"/>
      <c r="CO50" s="85"/>
      <c r="CP50" s="85"/>
      <c r="CQ50" s="85"/>
      <c r="CR50" s="85"/>
      <c r="CS50" s="85"/>
      <c r="CT50" s="85"/>
      <c r="CU50" s="85"/>
      <c r="CV50" s="85"/>
      <c r="CW50" s="85"/>
      <c r="CX50" s="85"/>
      <c r="CY50" s="85"/>
      <c r="CZ50" s="85"/>
      <c r="DA50" s="85"/>
      <c r="DB50" s="85"/>
      <c r="DC50" s="85"/>
      <c r="DD50" s="85"/>
      <c r="DE50" s="85"/>
      <c r="DF50" s="85"/>
      <c r="DG50" s="85"/>
      <c r="DH50" s="85"/>
      <c r="DI50" s="85"/>
      <c r="DJ50" s="85"/>
      <c r="DK50" s="85"/>
      <c r="DL50" s="85"/>
      <c r="DM50" s="85"/>
      <c r="DN50" s="85"/>
      <c r="DO50" s="85"/>
      <c r="DP50" s="85"/>
      <c r="DQ50" s="85"/>
      <c r="DR50" s="85"/>
      <c r="DS50" s="85"/>
      <c r="DT50" s="85"/>
      <c r="DU50" s="85"/>
      <c r="DV50" s="85"/>
      <c r="DW50" s="85"/>
      <c r="DX50" s="85"/>
      <c r="DY50" s="85"/>
      <c r="DZ50" s="85"/>
      <c r="EA50" s="85"/>
      <c r="EB50" s="85"/>
      <c r="EC50" s="85"/>
      <c r="ED50" s="85"/>
      <c r="EE50" s="85"/>
      <c r="EF50" s="85"/>
      <c r="EG50" s="85"/>
      <c r="EH50" s="85"/>
      <c r="EI50" s="85"/>
      <c r="EJ50" s="85"/>
      <c r="EK50" s="85"/>
      <c r="EL50" s="85"/>
      <c r="EM50" s="85"/>
      <c r="EN50" s="85"/>
      <c r="EO50" s="85"/>
      <c r="EP50" s="85"/>
      <c r="EQ50" s="85"/>
      <c r="ER50" s="85"/>
      <c r="ES50" s="85"/>
      <c r="ET50" s="85"/>
      <c r="EU50" s="85"/>
      <c r="EV50" s="85"/>
      <c r="EW50" s="85"/>
      <c r="EX50" s="85"/>
      <c r="EY50" s="85"/>
      <c r="EZ50" s="85"/>
      <c r="FA50" s="85"/>
      <c r="FB50" s="85"/>
      <c r="FC50" s="85"/>
      <c r="FD50" s="85"/>
      <c r="FE50" s="85"/>
      <c r="FF50" s="85"/>
      <c r="FG50" s="85"/>
      <c r="FH50" s="85"/>
      <c r="FI50" s="85"/>
      <c r="FJ50" s="85"/>
      <c r="FK50" s="85"/>
      <c r="FL50" s="85"/>
      <c r="FM50" s="85"/>
      <c r="FN50" s="85"/>
      <c r="FO50" s="85"/>
      <c r="FP50" s="85"/>
      <c r="FQ50" s="85"/>
      <c r="FR50" s="85"/>
      <c r="FS50" s="85"/>
      <c r="FT50" s="85"/>
      <c r="FU50" s="85"/>
      <c r="FV50" s="85"/>
      <c r="FW50" s="85"/>
      <c r="FX50" s="85"/>
      <c r="FY50" s="85"/>
      <c r="FZ50" s="85"/>
      <c r="GA50" s="85"/>
      <c r="GB50" s="85"/>
      <c r="GC50" s="85"/>
      <c r="GD50" s="85"/>
      <c r="GE50" s="85"/>
      <c r="GF50" s="85"/>
      <c r="GG50" s="85"/>
      <c r="GH50" s="85"/>
      <c r="GI50" s="85"/>
      <c r="GJ50" s="85"/>
      <c r="GK50" s="85"/>
      <c r="GL50" s="85"/>
      <c r="GM50" s="85"/>
      <c r="GN50" s="85"/>
      <c r="GO50" s="85"/>
      <c r="GP50" s="85"/>
      <c r="GQ50" s="85"/>
      <c r="GR50" s="85"/>
      <c r="GS50" s="85"/>
      <c r="GT50" s="85"/>
      <c r="GU50" s="85" t="n">
        <v>63.8</v>
      </c>
      <c r="GV50" s="85" t="n">
        <v>15</v>
      </c>
      <c r="GW50" s="85" t="n">
        <v>0.1</v>
      </c>
      <c r="GX50" s="85" t="n">
        <v>38</v>
      </c>
      <c r="GY50" s="85" t="n">
        <v>47.3</v>
      </c>
      <c r="GZ50" s="85" t="n">
        <v>0.7</v>
      </c>
      <c r="HA50" s="85" t="n">
        <v>0</v>
      </c>
      <c r="HB50" s="85" t="n">
        <v>0.3</v>
      </c>
      <c r="HC50" t="n">
        <v>0.2</v>
      </c>
      <c r="HD50" t="n">
        <v>0.3</v>
      </c>
      <c r="HE50" t="n">
        <v>0.4</v>
      </c>
      <c r="HF50"/>
      <c r="HG50"/>
      <c r="HH50"/>
      <c r="HI50"/>
      <c r="HJ50"/>
      <c r="HK50"/>
      <c r="HL50"/>
    </row>
    <row r="51">
      <c r="A51" s="85" t="s">
        <v>2559</v>
      </c>
      <c r="B51" s="85"/>
      <c r="C51" s="85"/>
      <c r="D51" s="85"/>
      <c r="E51" s="85"/>
      <c r="F51" s="85"/>
      <c r="G51" s="85"/>
      <c r="H51" s="85"/>
      <c r="I51" s="85"/>
      <c r="J51" s="85"/>
      <c r="K51" s="85"/>
      <c r="L51" s="85"/>
      <c r="M51" s="85"/>
      <c r="N51" s="85"/>
      <c r="O51" s="85"/>
      <c r="P51" s="85"/>
      <c r="Q51" s="85"/>
      <c r="R51" s="85"/>
      <c r="S51" s="85"/>
      <c r="T51" s="85"/>
      <c r="U51" s="85"/>
      <c r="V51" s="85"/>
      <c r="W51" s="85"/>
      <c r="X51" s="85"/>
      <c r="Y51" s="85"/>
      <c r="Z51" s="85"/>
      <c r="AA51" s="85"/>
      <c r="AB51" s="85"/>
      <c r="AC51" s="85"/>
      <c r="AD51" s="85"/>
      <c r="AE51" s="85"/>
      <c r="AF51" s="85"/>
      <c r="AG51" s="85"/>
      <c r="AH51" s="85"/>
      <c r="AI51" s="85"/>
      <c r="AJ51" s="85"/>
      <c r="AK51" s="85"/>
      <c r="AL51" s="85"/>
      <c r="AM51" s="85"/>
      <c r="AN51" s="85"/>
      <c r="AO51" s="85"/>
      <c r="AP51" s="85"/>
      <c r="AQ51" s="85"/>
      <c r="AR51" s="85"/>
      <c r="AS51" s="85"/>
      <c r="AT51" s="85"/>
      <c r="AU51" s="85"/>
      <c r="AV51" s="85"/>
      <c r="AW51" s="85"/>
      <c r="AX51" s="85"/>
      <c r="AY51" s="85"/>
      <c r="AZ51" s="85"/>
      <c r="BA51" s="85"/>
      <c r="BB51" s="85"/>
      <c r="BC51" s="85"/>
      <c r="BD51" s="85"/>
      <c r="BE51" s="85"/>
      <c r="BF51" s="85"/>
      <c r="BG51" s="85"/>
      <c r="BH51" s="85"/>
      <c r="BI51" s="85"/>
      <c r="BJ51" s="85"/>
      <c r="BK51" s="85"/>
      <c r="BL51" s="85"/>
      <c r="BM51" s="85"/>
      <c r="BN51" s="85"/>
      <c r="BO51" s="85"/>
      <c r="BP51" s="85"/>
      <c r="BQ51" s="85"/>
      <c r="BR51" s="85"/>
      <c r="BS51" s="85"/>
      <c r="BT51" s="85"/>
      <c r="BU51" s="85"/>
      <c r="BV51" s="85"/>
      <c r="BW51" s="85"/>
      <c r="BX51" s="85"/>
      <c r="BY51" s="85"/>
      <c r="BZ51" s="85"/>
      <c r="CA51" s="85"/>
      <c r="CB51" s="85"/>
      <c r="CC51" s="85"/>
      <c r="CD51" s="85"/>
      <c r="CE51" s="85"/>
      <c r="CF51" s="85"/>
      <c r="CG51" s="85"/>
      <c r="CH51" s="85"/>
      <c r="CI51" s="85"/>
      <c r="CJ51" s="85"/>
      <c r="CK51" s="85"/>
      <c r="CL51" s="85"/>
      <c r="CM51" s="85"/>
      <c r="CN51" s="85"/>
      <c r="CO51" s="85"/>
      <c r="CP51" s="85"/>
      <c r="CQ51" s="85"/>
      <c r="CR51" s="85"/>
      <c r="CS51" s="85"/>
      <c r="CT51" s="85"/>
      <c r="CU51" s="85"/>
      <c r="CV51" s="85"/>
      <c r="CW51" s="85"/>
      <c r="CX51" s="85"/>
      <c r="CY51" s="85"/>
      <c r="CZ51" s="85"/>
      <c r="DA51" s="85"/>
      <c r="DB51" s="85"/>
      <c r="DC51" s="85"/>
      <c r="DD51" s="85"/>
      <c r="DE51" s="85"/>
      <c r="DF51" s="85"/>
      <c r="DG51" s="85"/>
      <c r="DH51" s="85"/>
      <c r="DI51" s="85"/>
      <c r="DJ51" s="85"/>
      <c r="DK51" s="85"/>
      <c r="DL51" s="85"/>
      <c r="DM51" s="85"/>
      <c r="DN51" s="85"/>
      <c r="DO51" s="85"/>
      <c r="DP51" s="85"/>
      <c r="DQ51" s="85"/>
      <c r="DR51" s="85"/>
      <c r="DS51" s="85"/>
      <c r="DT51" s="85"/>
      <c r="DU51" s="85"/>
      <c r="DV51" s="85"/>
      <c r="DW51" s="85"/>
      <c r="DX51" s="85"/>
      <c r="DY51" s="85"/>
      <c r="DZ51" s="85"/>
      <c r="EA51" s="85"/>
      <c r="EB51" s="85"/>
      <c r="EC51" s="85"/>
      <c r="ED51" s="85"/>
      <c r="EE51" s="85"/>
      <c r="EF51" s="85"/>
      <c r="EG51" s="85"/>
      <c r="EH51" s="85"/>
      <c r="EI51" s="85"/>
      <c r="EJ51" s="85"/>
      <c r="EK51" s="85"/>
      <c r="EL51" s="85"/>
      <c r="EM51" s="85"/>
      <c r="EN51" s="85"/>
      <c r="EO51" s="85"/>
      <c r="EP51" s="85"/>
      <c r="EQ51" s="85"/>
      <c r="ER51" s="85"/>
      <c r="ES51" s="85"/>
      <c r="ET51" s="85"/>
      <c r="EU51" s="85"/>
      <c r="EV51" s="85"/>
      <c r="EW51" s="85"/>
      <c r="EX51" s="85"/>
      <c r="EY51" s="85"/>
      <c r="EZ51" s="85"/>
      <c r="FA51" s="85"/>
      <c r="FB51" s="85"/>
      <c r="FC51" s="85"/>
      <c r="FD51" s="85"/>
      <c r="FE51" s="85"/>
      <c r="FF51" s="85"/>
      <c r="FG51" s="85"/>
      <c r="FH51" s="85"/>
      <c r="FI51" s="85"/>
      <c r="FJ51" s="85"/>
      <c r="FK51" s="85"/>
      <c r="FL51" s="85"/>
      <c r="FM51" s="85"/>
      <c r="FN51" s="85"/>
      <c r="FO51" s="85"/>
      <c r="FP51" s="85"/>
      <c r="FQ51" s="85"/>
      <c r="FR51" s="85"/>
      <c r="FS51" s="85"/>
      <c r="FT51" s="85"/>
      <c r="FU51" s="85"/>
      <c r="FV51" s="85"/>
      <c r="FW51" s="85"/>
      <c r="FX51" s="85"/>
      <c r="FY51" s="85"/>
      <c r="FZ51" s="85"/>
      <c r="GA51" s="85"/>
      <c r="GB51" s="85"/>
      <c r="GC51" s="85"/>
      <c r="GD51" s="85"/>
      <c r="GE51" s="85"/>
      <c r="GF51" s="85"/>
      <c r="GG51" s="85"/>
      <c r="GH51" s="85"/>
      <c r="GI51" s="85"/>
      <c r="GJ51" s="85"/>
      <c r="GK51" s="85"/>
      <c r="GL51" s="85"/>
      <c r="GM51" s="85"/>
      <c r="GN51" s="85"/>
      <c r="GO51" s="85"/>
      <c r="GP51" s="85"/>
      <c r="GQ51" s="85"/>
      <c r="GR51" s="85"/>
      <c r="GS51" s="85"/>
      <c r="GT51" s="85"/>
      <c r="GU51" s="85" t="n">
        <v>73.3</v>
      </c>
      <c r="GV51" s="85" t="n">
        <v>73.3</v>
      </c>
      <c r="GW51" s="85" t="n">
        <v>73.3</v>
      </c>
      <c r="GX51" s="85" t="n">
        <v>39.8</v>
      </c>
      <c r="GY51" s="85" t="n">
        <v>43</v>
      </c>
      <c r="GZ51" s="85" t="n">
        <v>45.7</v>
      </c>
      <c r="HA51" s="85" t="n">
        <v>51.5</v>
      </c>
      <c r="HB51" s="85" t="n">
        <v>0</v>
      </c>
      <c r="HC51" t="n">
        <v>0</v>
      </c>
      <c r="HD51" t="n">
        <v>0</v>
      </c>
      <c r="HE51" t="n">
        <v>0</v>
      </c>
      <c r="HF51"/>
      <c r="HG51"/>
      <c r="HH51"/>
      <c r="HI51"/>
      <c r="HJ51"/>
      <c r="HK51"/>
      <c r="HL51"/>
    </row>
    <row r="52">
      <c r="A52" s="85" t="s">
        <v>2560</v>
      </c>
      <c r="B52" s="85"/>
      <c r="C52" s="85"/>
      <c r="D52" s="85"/>
      <c r="E52" s="85"/>
      <c r="F52" s="85"/>
      <c r="G52" s="85"/>
      <c r="H52" s="85"/>
      <c r="I52" s="85"/>
      <c r="J52" s="85"/>
      <c r="K52" s="85"/>
      <c r="L52" s="85"/>
      <c r="M52" s="85"/>
      <c r="N52" s="85"/>
      <c r="O52" s="85"/>
      <c r="P52" s="85"/>
      <c r="Q52" s="85"/>
      <c r="R52" s="85"/>
      <c r="S52" s="85"/>
      <c r="T52" s="85"/>
      <c r="U52" s="85"/>
      <c r="V52" s="85"/>
      <c r="W52" s="85"/>
      <c r="X52" s="85"/>
      <c r="Y52" s="85"/>
      <c r="Z52" s="85"/>
      <c r="AA52" s="85"/>
      <c r="AB52" s="85"/>
      <c r="AC52" s="85"/>
      <c r="AD52" s="85"/>
      <c r="AE52" s="85"/>
      <c r="AF52" s="85"/>
      <c r="AG52" s="85"/>
      <c r="AH52" s="85"/>
      <c r="AI52" s="85"/>
      <c r="AJ52" s="85"/>
      <c r="AK52" s="85"/>
      <c r="AL52" s="85"/>
      <c r="AM52" s="85"/>
      <c r="AN52" s="85"/>
      <c r="AO52" s="85"/>
      <c r="AP52" s="85"/>
      <c r="AQ52" s="85"/>
      <c r="AR52" s="85"/>
      <c r="AS52" s="85"/>
      <c r="AT52" s="85"/>
      <c r="AU52" s="85"/>
      <c r="AV52" s="85"/>
      <c r="AW52" s="85"/>
      <c r="AX52" s="85"/>
      <c r="AY52" s="85"/>
      <c r="AZ52" s="85"/>
      <c r="BA52" s="85"/>
      <c r="BB52" s="85"/>
      <c r="BC52" s="85"/>
      <c r="BD52" s="85"/>
      <c r="BE52" s="85"/>
      <c r="BF52" s="85"/>
      <c r="BG52" s="85"/>
      <c r="BH52" s="85"/>
      <c r="BI52" s="85"/>
      <c r="BJ52" s="85"/>
      <c r="BK52" s="85"/>
      <c r="BL52" s="85"/>
      <c r="BM52" s="85"/>
      <c r="BN52" s="85"/>
      <c r="BO52" s="85"/>
      <c r="BP52" s="85"/>
      <c r="BQ52" s="85"/>
      <c r="BR52" s="85"/>
      <c r="BS52" s="85"/>
      <c r="BT52" s="85"/>
      <c r="BU52" s="85"/>
      <c r="BV52" s="85"/>
      <c r="BW52" s="85"/>
      <c r="BX52" s="85"/>
      <c r="BY52" s="85"/>
      <c r="BZ52" s="85"/>
      <c r="CA52" s="85"/>
      <c r="CB52" s="85"/>
      <c r="CC52" s="85"/>
      <c r="CD52" s="85"/>
      <c r="CE52" s="85"/>
      <c r="CF52" s="85"/>
      <c r="CG52" s="85"/>
      <c r="CH52" s="85"/>
      <c r="CI52" s="85"/>
      <c r="CJ52" s="85"/>
      <c r="CK52" s="85"/>
      <c r="CL52" s="85"/>
      <c r="CM52" s="85"/>
      <c r="CN52" s="85"/>
      <c r="CO52" s="85"/>
      <c r="CP52" s="85"/>
      <c r="CQ52" s="85"/>
      <c r="CR52" s="85"/>
      <c r="CS52" s="85"/>
      <c r="CT52" s="85"/>
      <c r="CU52" s="85"/>
      <c r="CV52" s="85"/>
      <c r="CW52" s="85"/>
      <c r="CX52" s="85"/>
      <c r="CY52" s="85"/>
      <c r="CZ52" s="85"/>
      <c r="DA52" s="85"/>
      <c r="DB52" s="85"/>
      <c r="DC52" s="85"/>
      <c r="DD52" s="85"/>
      <c r="DE52" s="85"/>
      <c r="DF52" s="85"/>
      <c r="DG52" s="85"/>
      <c r="DH52" s="85"/>
      <c r="DI52" s="85"/>
      <c r="DJ52" s="85"/>
      <c r="DK52" s="85"/>
      <c r="DL52" s="85"/>
      <c r="DM52" s="85"/>
      <c r="DN52" s="85"/>
      <c r="DO52" s="85"/>
      <c r="DP52" s="85"/>
      <c r="DQ52" s="85"/>
      <c r="DR52" s="85"/>
      <c r="DS52" s="85"/>
      <c r="DT52" s="85"/>
      <c r="DU52" s="85"/>
      <c r="DV52" s="85"/>
      <c r="DW52" s="85"/>
      <c r="DX52" s="85"/>
      <c r="DY52" s="85"/>
      <c r="DZ52" s="85"/>
      <c r="EA52" s="85"/>
      <c r="EB52" s="85"/>
      <c r="EC52" s="85"/>
      <c r="ED52" s="85"/>
      <c r="EE52" s="85"/>
      <c r="EF52" s="85"/>
      <c r="EG52" s="85"/>
      <c r="EH52" s="85"/>
      <c r="EI52" s="85"/>
      <c r="EJ52" s="85"/>
      <c r="EK52" s="85"/>
      <c r="EL52" s="85"/>
      <c r="EM52" s="85"/>
      <c r="EN52" s="85"/>
      <c r="EO52" s="85"/>
      <c r="EP52" s="85"/>
      <c r="EQ52" s="85"/>
      <c r="ER52" s="85"/>
      <c r="ES52" s="85"/>
      <c r="ET52" s="85"/>
      <c r="EU52" s="85"/>
      <c r="EV52" s="85"/>
      <c r="EW52" s="85"/>
      <c r="EX52" s="85"/>
      <c r="EY52" s="85"/>
      <c r="EZ52" s="85"/>
      <c r="FA52" s="85"/>
      <c r="FB52" s="85"/>
      <c r="FC52" s="85"/>
      <c r="FD52" s="85"/>
      <c r="FE52" s="85"/>
      <c r="FF52" s="85"/>
      <c r="FG52" s="85"/>
      <c r="FH52" s="85"/>
      <c r="FI52" s="85"/>
      <c r="FJ52" s="85"/>
      <c r="FK52" s="85"/>
      <c r="FL52" s="85"/>
      <c r="FM52" s="85"/>
      <c r="FN52" s="85"/>
      <c r="FO52" s="85"/>
      <c r="FP52" s="85"/>
      <c r="FQ52" s="85"/>
      <c r="FR52" s="85"/>
      <c r="FS52" s="85"/>
      <c r="FT52" s="85"/>
      <c r="FU52" s="85"/>
      <c r="FV52" s="85"/>
      <c r="FW52" s="85"/>
      <c r="FX52" s="85"/>
      <c r="FY52" s="85"/>
      <c r="FZ52" s="85"/>
      <c r="GA52" s="85"/>
      <c r="GB52" s="85"/>
      <c r="GC52" s="85"/>
      <c r="GD52" s="85"/>
      <c r="GE52" s="85"/>
      <c r="GF52" s="85"/>
      <c r="GG52" s="85"/>
      <c r="GH52" s="85"/>
      <c r="GI52" s="85"/>
      <c r="GJ52" s="85"/>
      <c r="GK52" s="85"/>
      <c r="GL52" s="85"/>
      <c r="GM52" s="85"/>
      <c r="GN52" s="85"/>
      <c r="GO52" s="85"/>
      <c r="GP52" s="85"/>
      <c r="GQ52" s="85"/>
      <c r="GR52" s="85"/>
      <c r="GS52" s="85"/>
      <c r="GT52" s="85"/>
      <c r="GU52" s="85" t="n">
        <v>22</v>
      </c>
      <c r="GV52" s="85" t="n">
        <v>25.3</v>
      </c>
      <c r="GW52" s="85" t="n">
        <v>11.8</v>
      </c>
      <c r="GX52" s="85" t="n">
        <v>11.9</v>
      </c>
      <c r="GY52" s="85" t="n">
        <v>11.3</v>
      </c>
      <c r="GZ52" s="85" t="n">
        <v>13.6</v>
      </c>
      <c r="HA52" s="85" t="n">
        <v>19</v>
      </c>
      <c r="HB52" s="85" t="n">
        <v>21.8</v>
      </c>
      <c r="HC52" t="n">
        <v>22.3</v>
      </c>
      <c r="HD52" t="n">
        <v>20.2</v>
      </c>
      <c r="HE52" t="n">
        <v>15.8</v>
      </c>
      <c r="HF52"/>
      <c r="HG52"/>
      <c r="HH52"/>
      <c r="HI52"/>
      <c r="HJ52"/>
      <c r="HK52"/>
      <c r="HL52"/>
    </row>
    <row r="53">
      <c r="A53" s="85" t="s">
        <v>2561</v>
      </c>
      <c r="B53" s="85"/>
      <c r="C53" s="85"/>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c r="BG53" s="85"/>
      <c r="BH53" s="85"/>
      <c r="BI53" s="85"/>
      <c r="BJ53" s="85"/>
      <c r="BK53" s="85"/>
      <c r="BL53" s="85"/>
      <c r="BM53" s="85"/>
      <c r="BN53" s="85"/>
      <c r="BO53" s="85"/>
      <c r="BP53" s="85"/>
      <c r="BQ53" s="85"/>
      <c r="BR53" s="85"/>
      <c r="BS53" s="85"/>
      <c r="BT53" s="85"/>
      <c r="BU53" s="85"/>
      <c r="BV53" s="85"/>
      <c r="BW53" s="85"/>
      <c r="BX53" s="85"/>
      <c r="BY53" s="85"/>
      <c r="BZ53" s="85"/>
      <c r="CA53" s="85"/>
      <c r="CB53" s="85"/>
      <c r="CC53" s="85"/>
      <c r="CD53" s="85"/>
      <c r="CE53" s="85"/>
      <c r="CF53" s="85"/>
      <c r="CG53" s="85"/>
      <c r="CH53" s="85"/>
      <c r="CI53" s="85"/>
      <c r="CJ53" s="85"/>
      <c r="CK53" s="85"/>
      <c r="CL53" s="85"/>
      <c r="CM53" s="85"/>
      <c r="CN53" s="85"/>
      <c r="CO53" s="85"/>
      <c r="CP53" s="85"/>
      <c r="CQ53" s="85"/>
      <c r="CR53" s="85"/>
      <c r="CS53" s="85"/>
      <c r="CT53" s="85"/>
      <c r="CU53" s="85"/>
      <c r="CV53" s="85"/>
      <c r="CW53" s="85"/>
      <c r="CX53" s="85"/>
      <c r="CY53" s="85"/>
      <c r="CZ53" s="85"/>
      <c r="DA53" s="85"/>
      <c r="DB53" s="85"/>
      <c r="DC53" s="85"/>
      <c r="DD53" s="85"/>
      <c r="DE53" s="85"/>
      <c r="DF53" s="85"/>
      <c r="DG53" s="85"/>
      <c r="DH53" s="85"/>
      <c r="DI53" s="85"/>
      <c r="DJ53" s="85"/>
      <c r="DK53" s="85"/>
      <c r="DL53" s="85"/>
      <c r="DM53" s="85"/>
      <c r="DN53" s="85"/>
      <c r="DO53" s="85"/>
      <c r="DP53" s="85"/>
      <c r="DQ53" s="85"/>
      <c r="DR53" s="85"/>
      <c r="DS53" s="85"/>
      <c r="DT53" s="85"/>
      <c r="DU53" s="85"/>
      <c r="DV53" s="85"/>
      <c r="DW53" s="85"/>
      <c r="DX53" s="85"/>
      <c r="DY53" s="85"/>
      <c r="DZ53" s="85"/>
      <c r="EA53" s="85"/>
      <c r="EB53" s="85"/>
      <c r="EC53" s="85"/>
      <c r="ED53" s="85"/>
      <c r="EE53" s="85"/>
      <c r="EF53" s="85"/>
      <c r="EG53" s="85"/>
      <c r="EH53" s="85"/>
      <c r="EI53" s="85"/>
      <c r="EJ53" s="85"/>
      <c r="EK53" s="85"/>
      <c r="EL53" s="85"/>
      <c r="EM53" s="85"/>
      <c r="EN53" s="85"/>
      <c r="EO53" s="85"/>
      <c r="EP53" s="85"/>
      <c r="EQ53" s="85"/>
      <c r="ER53" s="85"/>
      <c r="ES53" s="85"/>
      <c r="ET53" s="85"/>
      <c r="EU53" s="85"/>
      <c r="EV53" s="85"/>
      <c r="EW53" s="85"/>
      <c r="EX53" s="85"/>
      <c r="EY53" s="85"/>
      <c r="EZ53" s="85"/>
      <c r="FA53" s="85"/>
      <c r="FB53" s="85"/>
      <c r="FC53" s="85"/>
      <c r="FD53" s="85"/>
      <c r="FE53" s="85"/>
      <c r="FF53" s="85"/>
      <c r="FG53" s="85"/>
      <c r="FH53" s="85"/>
      <c r="FI53" s="85"/>
      <c r="FJ53" s="85"/>
      <c r="FK53" s="85"/>
      <c r="FL53" s="85"/>
      <c r="FM53" s="85"/>
      <c r="FN53" s="85"/>
      <c r="FO53" s="85"/>
      <c r="FP53" s="85"/>
      <c r="FQ53" s="85"/>
      <c r="FR53" s="85"/>
      <c r="FS53" s="85"/>
      <c r="FT53" s="85"/>
      <c r="FU53" s="85"/>
      <c r="FV53" s="85"/>
      <c r="FW53" s="85"/>
      <c r="FX53" s="85"/>
      <c r="FY53" s="85"/>
      <c r="FZ53" s="85"/>
      <c r="GA53" s="85"/>
      <c r="GB53" s="85"/>
      <c r="GC53" s="85"/>
      <c r="GD53" s="85"/>
      <c r="GE53" s="85"/>
      <c r="GF53" s="85"/>
      <c r="GG53" s="85"/>
      <c r="GH53" s="85"/>
      <c r="GI53" s="85"/>
      <c r="GJ53" s="85"/>
      <c r="GK53" s="85"/>
      <c r="GL53" s="85"/>
      <c r="GM53" s="85"/>
      <c r="GN53" s="85"/>
      <c r="GO53" s="85"/>
      <c r="GP53" s="85"/>
      <c r="GQ53" s="85"/>
      <c r="GR53" s="85"/>
      <c r="GS53" s="85"/>
      <c r="GT53" s="85"/>
      <c r="GU53" s="85" t="n">
        <v>16.9</v>
      </c>
      <c r="GV53" s="85" t="n">
        <v>18.4</v>
      </c>
      <c r="GW53" s="85" t="n">
        <v>46.2</v>
      </c>
      <c r="GX53" s="85" t="n">
        <v>0.9</v>
      </c>
      <c r="GY53" s="85" t="n">
        <v>14.1</v>
      </c>
      <c r="GZ53" s="85" t="n">
        <v>8.6</v>
      </c>
      <c r="HA53" s="85" t="n">
        <v>1.2</v>
      </c>
      <c r="HB53" s="85" t="n">
        <v>0.6</v>
      </c>
      <c r="HC53" t="n">
        <v>0</v>
      </c>
      <c r="HD53" t="n">
        <v>0</v>
      </c>
      <c r="HE53" t="n">
        <v>0</v>
      </c>
      <c r="HF53"/>
      <c r="HG53"/>
      <c r="HH53"/>
      <c r="HI53"/>
      <c r="HJ53"/>
      <c r="HK53"/>
      <c r="HL53"/>
    </row>
    <row r="54">
      <c r="A54" s="85" t="s">
        <v>2562</v>
      </c>
      <c r="B54" s="85"/>
      <c r="C54" s="85"/>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5"/>
      <c r="BK54" s="85"/>
      <c r="BL54" s="85"/>
      <c r="BM54" s="85"/>
      <c r="BN54" s="85"/>
      <c r="BO54" s="85"/>
      <c r="BP54" s="85"/>
      <c r="BQ54" s="85"/>
      <c r="BR54" s="85"/>
      <c r="BS54" s="85"/>
      <c r="BT54" s="85"/>
      <c r="BU54" s="85"/>
      <c r="BV54" s="85"/>
      <c r="BW54" s="85"/>
      <c r="BX54" s="85"/>
      <c r="BY54" s="85"/>
      <c r="BZ54" s="85"/>
      <c r="CA54" s="85"/>
      <c r="CB54" s="85"/>
      <c r="CC54" s="85"/>
      <c r="CD54" s="85"/>
      <c r="CE54" s="85"/>
      <c r="CF54" s="85"/>
      <c r="CG54" s="85"/>
      <c r="CH54" s="85"/>
      <c r="CI54" s="85"/>
      <c r="CJ54" s="85"/>
      <c r="CK54" s="85"/>
      <c r="CL54" s="85"/>
      <c r="CM54" s="85"/>
      <c r="CN54" s="85"/>
      <c r="CO54" s="85"/>
      <c r="CP54" s="85"/>
      <c r="CQ54" s="85"/>
      <c r="CR54" s="85"/>
      <c r="CS54" s="85"/>
      <c r="CT54" s="85"/>
      <c r="CU54" s="85"/>
      <c r="CV54" s="85"/>
      <c r="CW54" s="85"/>
      <c r="CX54" s="85"/>
      <c r="CY54" s="85"/>
      <c r="CZ54" s="85"/>
      <c r="DA54" s="85"/>
      <c r="DB54" s="85"/>
      <c r="DC54" s="85"/>
      <c r="DD54" s="85"/>
      <c r="DE54" s="85"/>
      <c r="DF54" s="85"/>
      <c r="DG54" s="85"/>
      <c r="DH54" s="85"/>
      <c r="DI54" s="85"/>
      <c r="DJ54" s="85"/>
      <c r="DK54" s="85"/>
      <c r="DL54" s="85"/>
      <c r="DM54" s="85"/>
      <c r="DN54" s="85"/>
      <c r="DO54" s="85"/>
      <c r="DP54" s="85"/>
      <c r="DQ54" s="85"/>
      <c r="DR54" s="85"/>
      <c r="DS54" s="85"/>
      <c r="DT54" s="85"/>
      <c r="DU54" s="85"/>
      <c r="DV54" s="85"/>
      <c r="DW54" s="85"/>
      <c r="DX54" s="85"/>
      <c r="DY54" s="85"/>
      <c r="DZ54" s="85"/>
      <c r="EA54" s="85"/>
      <c r="EB54" s="85"/>
      <c r="EC54" s="85"/>
      <c r="ED54" s="85"/>
      <c r="EE54" s="85"/>
      <c r="EF54" s="85"/>
      <c r="EG54" s="85"/>
      <c r="EH54" s="85"/>
      <c r="EI54" s="85"/>
      <c r="EJ54" s="85"/>
      <c r="EK54" s="85"/>
      <c r="EL54" s="85"/>
      <c r="EM54" s="85"/>
      <c r="EN54" s="85"/>
      <c r="EO54" s="85"/>
      <c r="EP54" s="85"/>
      <c r="EQ54" s="85"/>
      <c r="ER54" s="85"/>
      <c r="ES54" s="85"/>
      <c r="ET54" s="85"/>
      <c r="EU54" s="85"/>
      <c r="EV54" s="85"/>
      <c r="EW54" s="85"/>
      <c r="EX54" s="85"/>
      <c r="EY54" s="85"/>
      <c r="EZ54" s="85"/>
      <c r="FA54" s="85"/>
      <c r="FB54" s="85"/>
      <c r="FC54" s="85"/>
      <c r="FD54" s="85"/>
      <c r="FE54" s="85"/>
      <c r="FF54" s="85"/>
      <c r="FG54" s="85"/>
      <c r="FH54" s="85"/>
      <c r="FI54" s="85"/>
      <c r="FJ54" s="85"/>
      <c r="FK54" s="85"/>
      <c r="FL54" s="85"/>
      <c r="FM54" s="85"/>
      <c r="FN54" s="85"/>
      <c r="FO54" s="85"/>
      <c r="FP54" s="85"/>
      <c r="FQ54" s="85"/>
      <c r="FR54" s="85"/>
      <c r="FS54" s="85"/>
      <c r="FT54" s="85"/>
      <c r="FU54" s="85"/>
      <c r="FV54" s="85"/>
      <c r="FW54" s="85"/>
      <c r="FX54" s="85"/>
      <c r="FY54" s="85"/>
      <c r="FZ54" s="85"/>
      <c r="GA54" s="85"/>
      <c r="GB54" s="85"/>
      <c r="GC54" s="85"/>
      <c r="GD54" s="85"/>
      <c r="GE54" s="85"/>
      <c r="GF54" s="85"/>
      <c r="GG54" s="85"/>
      <c r="GH54" s="85"/>
      <c r="GI54" s="85"/>
      <c r="GJ54" s="85"/>
      <c r="GK54" s="85"/>
      <c r="GL54" s="85"/>
      <c r="GM54" s="85"/>
      <c r="GN54" s="85"/>
      <c r="GO54" s="85"/>
      <c r="GP54" s="85"/>
      <c r="GQ54" s="85"/>
      <c r="GR54" s="85"/>
      <c r="GS54" s="85"/>
      <c r="GT54" s="85"/>
      <c r="GU54" s="85" t="n">
        <v>96.6</v>
      </c>
      <c r="GV54" s="85" t="n">
        <v>35.1</v>
      </c>
      <c r="GW54" s="85" t="n">
        <v>20.7</v>
      </c>
      <c r="GX54" s="85" t="n">
        <v>15.4</v>
      </c>
      <c r="GY54" s="85" t="n">
        <v>9.6</v>
      </c>
      <c r="GZ54" s="85" t="n">
        <v>13.5</v>
      </c>
      <c r="HA54" s="85" t="n">
        <v>23.2</v>
      </c>
      <c r="HB54" s="85" t="n">
        <v>19.3</v>
      </c>
      <c r="HC54" t="n">
        <v>14.4</v>
      </c>
      <c r="HD54" t="n">
        <v>5.9</v>
      </c>
      <c r="HE54" t="n">
        <v>3.6</v>
      </c>
      <c r="HF54"/>
      <c r="HG54"/>
      <c r="HH54"/>
      <c r="HI54"/>
      <c r="HJ54"/>
      <c r="HK54"/>
      <c r="HL54"/>
    </row>
    <row r="55">
      <c r="A55" s="85" t="s">
        <v>2563</v>
      </c>
      <c r="B55" s="85"/>
      <c r="C55" s="85"/>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5"/>
      <c r="BL55" s="85"/>
      <c r="BM55" s="85"/>
      <c r="BN55" s="85"/>
      <c r="BO55" s="85"/>
      <c r="BP55" s="85"/>
      <c r="BQ55" s="85"/>
      <c r="BR55" s="85"/>
      <c r="BS55" s="85"/>
      <c r="BT55" s="85"/>
      <c r="BU55" s="85"/>
      <c r="BV55" s="85"/>
      <c r="BW55" s="85"/>
      <c r="BX55" s="85"/>
      <c r="BY55" s="85"/>
      <c r="BZ55" s="85"/>
      <c r="CA55" s="85"/>
      <c r="CB55" s="85"/>
      <c r="CC55" s="85"/>
      <c r="CD55" s="85"/>
      <c r="CE55" s="85"/>
      <c r="CF55" s="85"/>
      <c r="CG55" s="85"/>
      <c r="CH55" s="85"/>
      <c r="CI55" s="85"/>
      <c r="CJ55" s="85"/>
      <c r="CK55" s="85"/>
      <c r="CL55" s="85"/>
      <c r="CM55" s="85"/>
      <c r="CN55" s="85"/>
      <c r="CO55" s="85"/>
      <c r="CP55" s="85"/>
      <c r="CQ55" s="85"/>
      <c r="CR55" s="85"/>
      <c r="CS55" s="85"/>
      <c r="CT55" s="85"/>
      <c r="CU55" s="85"/>
      <c r="CV55" s="85"/>
      <c r="CW55" s="85"/>
      <c r="CX55" s="85"/>
      <c r="CY55" s="85"/>
      <c r="CZ55" s="85"/>
      <c r="DA55" s="85"/>
      <c r="DB55" s="85"/>
      <c r="DC55" s="85"/>
      <c r="DD55" s="85"/>
      <c r="DE55" s="85"/>
      <c r="DF55" s="85"/>
      <c r="DG55" s="85"/>
      <c r="DH55" s="85"/>
      <c r="DI55" s="85"/>
      <c r="DJ55" s="85"/>
      <c r="DK55" s="85"/>
      <c r="DL55" s="85"/>
      <c r="DM55" s="85"/>
      <c r="DN55" s="85"/>
      <c r="DO55" s="85"/>
      <c r="DP55" s="85"/>
      <c r="DQ55" s="85"/>
      <c r="DR55" s="85"/>
      <c r="DS55" s="85"/>
      <c r="DT55" s="85"/>
      <c r="DU55" s="85"/>
      <c r="DV55" s="85"/>
      <c r="DW55" s="85"/>
      <c r="DX55" s="85"/>
      <c r="DY55" s="85"/>
      <c r="DZ55" s="85"/>
      <c r="EA55" s="85"/>
      <c r="EB55" s="85"/>
      <c r="EC55" s="85"/>
      <c r="ED55" s="85"/>
      <c r="EE55" s="85"/>
      <c r="EF55" s="85"/>
      <c r="EG55" s="85"/>
      <c r="EH55" s="85"/>
      <c r="EI55" s="85"/>
      <c r="EJ55" s="85"/>
      <c r="EK55" s="85"/>
      <c r="EL55" s="85"/>
      <c r="EM55" s="85"/>
      <c r="EN55" s="85"/>
      <c r="EO55" s="85"/>
      <c r="EP55" s="85"/>
      <c r="EQ55" s="85"/>
      <c r="ER55" s="85"/>
      <c r="ES55" s="85"/>
      <c r="ET55" s="85"/>
      <c r="EU55" s="85"/>
      <c r="EV55" s="85"/>
      <c r="EW55" s="85"/>
      <c r="EX55" s="85"/>
      <c r="EY55" s="85"/>
      <c r="EZ55" s="85"/>
      <c r="FA55" s="85"/>
      <c r="FB55" s="85"/>
      <c r="FC55" s="85"/>
      <c r="FD55" s="85"/>
      <c r="FE55" s="85"/>
      <c r="FF55" s="85"/>
      <c r="FG55" s="85"/>
      <c r="FH55" s="85"/>
      <c r="FI55" s="85"/>
      <c r="FJ55" s="85"/>
      <c r="FK55" s="85"/>
      <c r="FL55" s="85"/>
      <c r="FM55" s="85"/>
      <c r="FN55" s="85"/>
      <c r="FO55" s="85"/>
      <c r="FP55" s="85"/>
      <c r="FQ55" s="85"/>
      <c r="FR55" s="85"/>
      <c r="FS55" s="85"/>
      <c r="FT55" s="85"/>
      <c r="FU55" s="85"/>
      <c r="FV55" s="85"/>
      <c r="FW55" s="85"/>
      <c r="FX55" s="85"/>
      <c r="FY55" s="85"/>
      <c r="FZ55" s="85"/>
      <c r="GA55" s="85"/>
      <c r="GB55" s="85"/>
      <c r="GC55" s="85"/>
      <c r="GD55" s="85"/>
      <c r="GE55" s="85"/>
      <c r="GF55" s="85"/>
      <c r="GG55" s="85"/>
      <c r="GH55" s="85"/>
      <c r="GI55" s="85"/>
      <c r="GJ55" s="85"/>
      <c r="GK55" s="85"/>
      <c r="GL55" s="85"/>
      <c r="GM55" s="85"/>
      <c r="GN55" s="85"/>
      <c r="GO55" s="85"/>
      <c r="GP55" s="85"/>
      <c r="GQ55" s="85"/>
      <c r="GR55" s="85"/>
      <c r="GS55" s="85"/>
      <c r="GT55" s="85"/>
      <c r="GU55" s="85" t="n">
        <v>140</v>
      </c>
      <c r="GV55" s="85" t="n">
        <v>140</v>
      </c>
      <c r="GW55" s="85" t="n">
        <v>140</v>
      </c>
      <c r="GX55" s="85" t="n">
        <v>4.8</v>
      </c>
      <c r="GY55" s="85" t="n">
        <v>4.4</v>
      </c>
      <c r="GZ55" s="85" t="n">
        <v>5.3</v>
      </c>
      <c r="HA55" s="85" t="n">
        <v>4.7</v>
      </c>
      <c r="HB55" s="85" t="n">
        <v>0</v>
      </c>
      <c r="HC55" t="n">
        <v>0</v>
      </c>
      <c r="HD55" t="n">
        <v>0</v>
      </c>
      <c r="HE55" t="n">
        <v>0</v>
      </c>
      <c r="HF55"/>
      <c r="HG55"/>
      <c r="HH55"/>
      <c r="HI55"/>
      <c r="HJ55"/>
      <c r="HK55"/>
      <c r="HL55"/>
    </row>
    <row r="56">
      <c r="A56" s="85" t="s">
        <v>2564</v>
      </c>
      <c r="B56" s="85"/>
      <c r="C56" s="85"/>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5"/>
      <c r="AY56" s="85"/>
      <c r="AZ56" s="85"/>
      <c r="BA56" s="85"/>
      <c r="BB56" s="85"/>
      <c r="BC56" s="85"/>
      <c r="BD56" s="85"/>
      <c r="BE56" s="85"/>
      <c r="BF56" s="85"/>
      <c r="BG56" s="85"/>
      <c r="BH56" s="85"/>
      <c r="BI56" s="85"/>
      <c r="BJ56" s="85"/>
      <c r="BK56" s="85"/>
      <c r="BL56" s="85"/>
      <c r="BM56" s="85"/>
      <c r="BN56" s="85"/>
      <c r="BO56" s="85"/>
      <c r="BP56" s="85"/>
      <c r="BQ56" s="85"/>
      <c r="BR56" s="85"/>
      <c r="BS56" s="85"/>
      <c r="BT56" s="85"/>
      <c r="BU56" s="85"/>
      <c r="BV56" s="85"/>
      <c r="BW56" s="85"/>
      <c r="BX56" s="85"/>
      <c r="BY56" s="85"/>
      <c r="BZ56" s="85"/>
      <c r="CA56" s="85"/>
      <c r="CB56" s="85"/>
      <c r="CC56" s="85"/>
      <c r="CD56" s="85"/>
      <c r="CE56" s="85"/>
      <c r="CF56" s="85"/>
      <c r="CG56" s="85"/>
      <c r="CH56" s="85"/>
      <c r="CI56" s="85"/>
      <c r="CJ56" s="85"/>
      <c r="CK56" s="85"/>
      <c r="CL56" s="85"/>
      <c r="CM56" s="85"/>
      <c r="CN56" s="85"/>
      <c r="CO56" s="85"/>
      <c r="CP56" s="85"/>
      <c r="CQ56" s="85"/>
      <c r="CR56" s="85"/>
      <c r="CS56" s="85"/>
      <c r="CT56" s="85"/>
      <c r="CU56" s="85"/>
      <c r="CV56" s="85"/>
      <c r="CW56" s="85"/>
      <c r="CX56" s="85"/>
      <c r="CY56" s="85"/>
      <c r="CZ56" s="85"/>
      <c r="DA56" s="85"/>
      <c r="DB56" s="85"/>
      <c r="DC56" s="85"/>
      <c r="DD56" s="85"/>
      <c r="DE56" s="85"/>
      <c r="DF56" s="85"/>
      <c r="DG56" s="85"/>
      <c r="DH56" s="85"/>
      <c r="DI56" s="85"/>
      <c r="DJ56" s="85"/>
      <c r="DK56" s="85"/>
      <c r="DL56" s="85"/>
      <c r="DM56" s="85"/>
      <c r="DN56" s="85"/>
      <c r="DO56" s="85"/>
      <c r="DP56" s="85"/>
      <c r="DQ56" s="85"/>
      <c r="DR56" s="85"/>
      <c r="DS56" s="85"/>
      <c r="DT56" s="85"/>
      <c r="DU56" s="85"/>
      <c r="DV56" s="85"/>
      <c r="DW56" s="85"/>
      <c r="DX56" s="85"/>
      <c r="DY56" s="85"/>
      <c r="DZ56" s="85"/>
      <c r="EA56" s="85"/>
      <c r="EB56" s="85"/>
      <c r="EC56" s="85"/>
      <c r="ED56" s="85"/>
      <c r="EE56" s="85"/>
      <c r="EF56" s="85"/>
      <c r="EG56" s="85"/>
      <c r="EH56" s="85"/>
      <c r="EI56" s="85"/>
      <c r="EJ56" s="85"/>
      <c r="EK56" s="85"/>
      <c r="EL56" s="85"/>
      <c r="EM56" s="85"/>
      <c r="EN56" s="85"/>
      <c r="EO56" s="85"/>
      <c r="EP56" s="85"/>
      <c r="EQ56" s="85"/>
      <c r="ER56" s="85"/>
      <c r="ES56" s="85"/>
      <c r="ET56" s="85"/>
      <c r="EU56" s="85"/>
      <c r="EV56" s="85"/>
      <c r="EW56" s="85"/>
      <c r="EX56" s="85"/>
      <c r="EY56" s="85"/>
      <c r="EZ56" s="85"/>
      <c r="FA56" s="85"/>
      <c r="FB56" s="85"/>
      <c r="FC56" s="85"/>
      <c r="FD56" s="85"/>
      <c r="FE56" s="85"/>
      <c r="FF56" s="85"/>
      <c r="FG56" s="85"/>
      <c r="FH56" s="85"/>
      <c r="FI56" s="85"/>
      <c r="FJ56" s="85"/>
      <c r="FK56" s="85"/>
      <c r="FL56" s="85"/>
      <c r="FM56" s="85"/>
      <c r="FN56" s="85"/>
      <c r="FO56" s="85"/>
      <c r="FP56" s="85"/>
      <c r="FQ56" s="85"/>
      <c r="FR56" s="85"/>
      <c r="FS56" s="85"/>
      <c r="FT56" s="85"/>
      <c r="FU56" s="85"/>
      <c r="FV56" s="85"/>
      <c r="FW56" s="85"/>
      <c r="FX56" s="85"/>
      <c r="FY56" s="85"/>
      <c r="FZ56" s="85"/>
      <c r="GA56" s="85"/>
      <c r="GB56" s="85"/>
      <c r="GC56" s="85"/>
      <c r="GD56" s="85"/>
      <c r="GE56" s="85"/>
      <c r="GF56" s="85"/>
      <c r="GG56" s="85"/>
      <c r="GH56" s="85"/>
      <c r="GI56" s="85"/>
      <c r="GJ56" s="85"/>
      <c r="GK56" s="85"/>
      <c r="GL56" s="85"/>
      <c r="GM56" s="85"/>
      <c r="GN56" s="85"/>
      <c r="GO56" s="85"/>
      <c r="GP56" s="85"/>
      <c r="GQ56" s="85"/>
      <c r="GR56" s="85"/>
      <c r="GS56" s="85"/>
      <c r="GT56" s="85"/>
      <c r="GU56" s="85" t="n">
        <v>597.9</v>
      </c>
      <c r="GV56" s="85" t="n">
        <v>0</v>
      </c>
      <c r="GW56" s="85" t="n">
        <v>0</v>
      </c>
      <c r="GX56" s="85" t="n">
        <v>0</v>
      </c>
      <c r="GY56" s="85" t="n">
        <v>785.9</v>
      </c>
      <c r="GZ56" s="85" t="n">
        <v>187.9</v>
      </c>
      <c r="HA56" s="85" t="n">
        <v>9.2</v>
      </c>
      <c r="HB56" s="85" t="n">
        <v>0.6</v>
      </c>
      <c r="HC56" t="n">
        <v>0</v>
      </c>
      <c r="HD56" t="n">
        <v>0</v>
      </c>
      <c r="HE56" t="n">
        <v>0</v>
      </c>
      <c r="HF56"/>
      <c r="HG56"/>
      <c r="HH56"/>
      <c r="HI56"/>
      <c r="HJ56"/>
      <c r="HK56"/>
      <c r="HL56"/>
    </row>
    <row r="57">
      <c r="A57" s="85" t="s">
        <v>2565</v>
      </c>
      <c r="B57" s="85"/>
      <c r="C57" s="85"/>
      <c r="D57" s="85"/>
      <c r="E57" s="85"/>
      <c r="F57" s="85"/>
      <c r="G57" s="85"/>
      <c r="H57" s="85"/>
      <c r="I57" s="85"/>
      <c r="J57" s="85"/>
      <c r="K57" s="85"/>
      <c r="L57" s="85"/>
      <c r="M57" s="85"/>
      <c r="N57" s="85"/>
      <c r="O57" s="85"/>
      <c r="P57" s="85"/>
      <c r="Q57" s="85"/>
      <c r="R57" s="85"/>
      <c r="S57" s="85"/>
      <c r="T57" s="85"/>
      <c r="U57" s="85"/>
      <c r="V57" s="85"/>
      <c r="W57" s="85"/>
      <c r="X57" s="85"/>
      <c r="Y57" s="85"/>
      <c r="Z57" s="85"/>
      <c r="AA57" s="85"/>
      <c r="AB57" s="85"/>
      <c r="AC57" s="85"/>
      <c r="AD57" s="85"/>
      <c r="AE57" s="85"/>
      <c r="AF57" s="85"/>
      <c r="AG57" s="85"/>
      <c r="AH57" s="85"/>
      <c r="AI57" s="85"/>
      <c r="AJ57" s="85"/>
      <c r="AK57" s="85"/>
      <c r="AL57" s="85"/>
      <c r="AM57" s="85"/>
      <c r="AN57" s="85"/>
      <c r="AO57" s="85"/>
      <c r="AP57" s="85"/>
      <c r="AQ57" s="85"/>
      <c r="AR57" s="85"/>
      <c r="AS57" s="85"/>
      <c r="AT57" s="85"/>
      <c r="AU57" s="85"/>
      <c r="AV57" s="85"/>
      <c r="AW57" s="85"/>
      <c r="AX57" s="85"/>
      <c r="AY57" s="85"/>
      <c r="AZ57" s="85"/>
      <c r="BA57" s="85"/>
      <c r="BB57" s="85"/>
      <c r="BC57" s="85"/>
      <c r="BD57" s="85"/>
      <c r="BE57" s="85"/>
      <c r="BF57" s="85"/>
      <c r="BG57" s="85"/>
      <c r="BH57" s="85"/>
      <c r="BI57" s="85"/>
      <c r="BJ57" s="85"/>
      <c r="BK57" s="85"/>
      <c r="BL57" s="85"/>
      <c r="BM57" s="85"/>
      <c r="BN57" s="85"/>
      <c r="BO57" s="85"/>
      <c r="BP57" s="85"/>
      <c r="BQ57" s="85"/>
      <c r="BR57" s="85"/>
      <c r="BS57" s="85"/>
      <c r="BT57" s="85"/>
      <c r="BU57" s="85"/>
      <c r="BV57" s="85"/>
      <c r="BW57" s="85"/>
      <c r="BX57" s="85"/>
      <c r="BY57" s="85"/>
      <c r="BZ57" s="85"/>
      <c r="CA57" s="85"/>
      <c r="CB57" s="85"/>
      <c r="CC57" s="85"/>
      <c r="CD57" s="85"/>
      <c r="CE57" s="85"/>
      <c r="CF57" s="85"/>
      <c r="CG57" s="85"/>
      <c r="CH57" s="85"/>
      <c r="CI57" s="85"/>
      <c r="CJ57" s="85"/>
      <c r="CK57" s="85"/>
      <c r="CL57" s="85"/>
      <c r="CM57" s="85"/>
      <c r="CN57" s="85"/>
      <c r="CO57" s="85"/>
      <c r="CP57" s="85"/>
      <c r="CQ57" s="85"/>
      <c r="CR57" s="85"/>
      <c r="CS57" s="85"/>
      <c r="CT57" s="85"/>
      <c r="CU57" s="85"/>
      <c r="CV57" s="85"/>
      <c r="CW57" s="85"/>
      <c r="CX57" s="85"/>
      <c r="CY57" s="85"/>
      <c r="CZ57" s="85"/>
      <c r="DA57" s="85"/>
      <c r="DB57" s="85"/>
      <c r="DC57" s="85"/>
      <c r="DD57" s="85"/>
      <c r="DE57" s="85"/>
      <c r="DF57" s="85"/>
      <c r="DG57" s="85"/>
      <c r="DH57" s="85"/>
      <c r="DI57" s="85"/>
      <c r="DJ57" s="85"/>
      <c r="DK57" s="85"/>
      <c r="DL57" s="85"/>
      <c r="DM57" s="85"/>
      <c r="DN57" s="85"/>
      <c r="DO57" s="85"/>
      <c r="DP57" s="85"/>
      <c r="DQ57" s="85"/>
      <c r="DR57" s="85"/>
      <c r="DS57" s="85"/>
      <c r="DT57" s="85"/>
      <c r="DU57" s="85"/>
      <c r="DV57" s="85"/>
      <c r="DW57" s="85"/>
      <c r="DX57" s="85"/>
      <c r="DY57" s="85"/>
      <c r="DZ57" s="85"/>
      <c r="EA57" s="85"/>
      <c r="EB57" s="85"/>
      <c r="EC57" s="85"/>
      <c r="ED57" s="85"/>
      <c r="EE57" s="85"/>
      <c r="EF57" s="85"/>
      <c r="EG57" s="85"/>
      <c r="EH57" s="85"/>
      <c r="EI57" s="85"/>
      <c r="EJ57" s="85"/>
      <c r="EK57" s="85"/>
      <c r="EL57" s="85"/>
      <c r="EM57" s="85"/>
      <c r="EN57" s="85"/>
      <c r="EO57" s="85"/>
      <c r="EP57" s="85"/>
      <c r="EQ57" s="85"/>
      <c r="ER57" s="85"/>
      <c r="ES57" s="85"/>
      <c r="ET57" s="85"/>
      <c r="EU57" s="85"/>
      <c r="EV57" s="85"/>
      <c r="EW57" s="85"/>
      <c r="EX57" s="85"/>
      <c r="EY57" s="85"/>
      <c r="EZ57" s="85"/>
      <c r="FA57" s="85"/>
      <c r="FB57" s="85"/>
      <c r="FC57" s="85"/>
      <c r="FD57" s="85"/>
      <c r="FE57" s="85"/>
      <c r="FF57" s="85"/>
      <c r="FG57" s="85"/>
      <c r="FH57" s="85"/>
      <c r="FI57" s="85"/>
      <c r="FJ57" s="85"/>
      <c r="FK57" s="85"/>
      <c r="FL57" s="85"/>
      <c r="FM57" s="85"/>
      <c r="FN57" s="85"/>
      <c r="FO57" s="85"/>
      <c r="FP57" s="85"/>
      <c r="FQ57" s="85"/>
      <c r="FR57" s="85"/>
      <c r="FS57" s="85"/>
      <c r="FT57" s="85"/>
      <c r="FU57" s="85"/>
      <c r="FV57" s="85"/>
      <c r="FW57" s="85"/>
      <c r="FX57" s="85"/>
      <c r="FY57" s="85"/>
      <c r="FZ57" s="85"/>
      <c r="GA57" s="85"/>
      <c r="GB57" s="85"/>
      <c r="GC57" s="85"/>
      <c r="GD57" s="85"/>
      <c r="GE57" s="85"/>
      <c r="GF57" s="85"/>
      <c r="GG57" s="85"/>
      <c r="GH57" s="85"/>
      <c r="GI57" s="85"/>
      <c r="GJ57" s="85"/>
      <c r="GK57" s="85"/>
      <c r="GL57" s="85"/>
      <c r="GM57" s="85"/>
      <c r="GN57" s="85"/>
      <c r="GO57" s="85"/>
      <c r="GP57" s="85"/>
      <c r="GQ57" s="85"/>
      <c r="GR57" s="85"/>
      <c r="GS57" s="85"/>
      <c r="GT57" s="85"/>
      <c r="GU57" s="85" t="n">
        <v>28.4</v>
      </c>
      <c r="GV57" s="85" t="n">
        <v>15.8</v>
      </c>
      <c r="GW57" s="85" t="n">
        <v>15.2</v>
      </c>
      <c r="GX57" s="85" t="n">
        <v>28.9</v>
      </c>
      <c r="GY57" s="85" t="n">
        <v>67.6</v>
      </c>
      <c r="GZ57" s="85" t="n">
        <v>80.7</v>
      </c>
      <c r="HA57" s="85" t="n">
        <v>87.2</v>
      </c>
      <c r="HB57" s="85" t="n">
        <v>72.4</v>
      </c>
      <c r="HC57" t="n">
        <v>85.9</v>
      </c>
      <c r="HD57" t="n">
        <v>68.3</v>
      </c>
      <c r="HE57" t="n">
        <v>64</v>
      </c>
      <c r="HF57"/>
      <c r="HG57"/>
      <c r="HH57"/>
      <c r="HI57"/>
      <c r="HJ57"/>
      <c r="HK57"/>
      <c r="HL57"/>
    </row>
    <row r="58">
      <c r="A58" s="85" t="s">
        <v>2566</v>
      </c>
      <c r="B58" s="85"/>
      <c r="C58" s="85"/>
      <c r="D58" s="85"/>
      <c r="E58" s="85"/>
      <c r="F58" s="85"/>
      <c r="G58" s="85"/>
      <c r="H58" s="85"/>
      <c r="I58" s="85"/>
      <c r="J58" s="85"/>
      <c r="K58" s="85"/>
      <c r="L58" s="85"/>
      <c r="M58" s="85"/>
      <c r="N58" s="85"/>
      <c r="O58" s="85"/>
      <c r="P58" s="85"/>
      <c r="Q58" s="85"/>
      <c r="R58" s="85"/>
      <c r="S58" s="85"/>
      <c r="T58" s="85"/>
      <c r="U58" s="85"/>
      <c r="V58" s="85"/>
      <c r="W58" s="85"/>
      <c r="X58" s="85"/>
      <c r="Y58" s="85"/>
      <c r="Z58" s="85"/>
      <c r="AA58" s="85"/>
      <c r="AB58" s="85"/>
      <c r="AC58" s="85"/>
      <c r="AD58" s="85"/>
      <c r="AE58" s="85"/>
      <c r="AF58" s="85"/>
      <c r="AG58" s="85"/>
      <c r="AH58" s="85"/>
      <c r="AI58" s="85"/>
      <c r="AJ58" s="85"/>
      <c r="AK58" s="85"/>
      <c r="AL58" s="85"/>
      <c r="AM58" s="85"/>
      <c r="AN58" s="85"/>
      <c r="AO58" s="85"/>
      <c r="AP58" s="85"/>
      <c r="AQ58" s="85"/>
      <c r="AR58" s="85"/>
      <c r="AS58" s="85"/>
      <c r="AT58" s="85"/>
      <c r="AU58" s="85"/>
      <c r="AV58" s="85"/>
      <c r="AW58" s="85"/>
      <c r="AX58" s="85"/>
      <c r="AY58" s="85"/>
      <c r="AZ58" s="85"/>
      <c r="BA58" s="85"/>
      <c r="BB58" s="85"/>
      <c r="BC58" s="85"/>
      <c r="BD58" s="85"/>
      <c r="BE58" s="85"/>
      <c r="BF58" s="85"/>
      <c r="BG58" s="85"/>
      <c r="BH58" s="85"/>
      <c r="BI58" s="85"/>
      <c r="BJ58" s="85"/>
      <c r="BK58" s="85"/>
      <c r="BL58" s="85"/>
      <c r="BM58" s="85"/>
      <c r="BN58" s="85"/>
      <c r="BO58" s="85"/>
      <c r="BP58" s="85"/>
      <c r="BQ58" s="85"/>
      <c r="BR58" s="85"/>
      <c r="BS58" s="85"/>
      <c r="BT58" s="85"/>
      <c r="BU58" s="85"/>
      <c r="BV58" s="85"/>
      <c r="BW58" s="85"/>
      <c r="BX58" s="85"/>
      <c r="BY58" s="85"/>
      <c r="BZ58" s="85"/>
      <c r="CA58" s="85"/>
      <c r="CB58" s="85"/>
      <c r="CC58" s="85"/>
      <c r="CD58" s="85"/>
      <c r="CE58" s="85"/>
      <c r="CF58" s="85"/>
      <c r="CG58" s="85"/>
      <c r="CH58" s="85"/>
      <c r="CI58" s="85"/>
      <c r="CJ58" s="85"/>
      <c r="CK58" s="85"/>
      <c r="CL58" s="85"/>
      <c r="CM58" s="85"/>
      <c r="CN58" s="85"/>
      <c r="CO58" s="85"/>
      <c r="CP58" s="85"/>
      <c r="CQ58" s="85"/>
      <c r="CR58" s="85"/>
      <c r="CS58" s="85"/>
      <c r="CT58" s="85"/>
      <c r="CU58" s="85"/>
      <c r="CV58" s="85"/>
      <c r="CW58" s="85"/>
      <c r="CX58" s="85"/>
      <c r="CY58" s="85"/>
      <c r="CZ58" s="85"/>
      <c r="DA58" s="85"/>
      <c r="DB58" s="85"/>
      <c r="DC58" s="85"/>
      <c r="DD58" s="85"/>
      <c r="DE58" s="85"/>
      <c r="DF58" s="85"/>
      <c r="DG58" s="85"/>
      <c r="DH58" s="85"/>
      <c r="DI58" s="85"/>
      <c r="DJ58" s="85"/>
      <c r="DK58" s="85"/>
      <c r="DL58" s="85"/>
      <c r="DM58" s="85"/>
      <c r="DN58" s="85"/>
      <c r="DO58" s="85"/>
      <c r="DP58" s="85"/>
      <c r="DQ58" s="85"/>
      <c r="DR58" s="85"/>
      <c r="DS58" s="85"/>
      <c r="DT58" s="85"/>
      <c r="DU58" s="85"/>
      <c r="DV58" s="85"/>
      <c r="DW58" s="85"/>
      <c r="DX58" s="85"/>
      <c r="DY58" s="85"/>
      <c r="DZ58" s="85"/>
      <c r="EA58" s="85"/>
      <c r="EB58" s="85"/>
      <c r="EC58" s="85"/>
      <c r="ED58" s="85"/>
      <c r="EE58" s="85"/>
      <c r="EF58" s="85"/>
      <c r="EG58" s="85"/>
      <c r="EH58" s="85"/>
      <c r="EI58" s="85"/>
      <c r="EJ58" s="85"/>
      <c r="EK58" s="85"/>
      <c r="EL58" s="85"/>
      <c r="EM58" s="85"/>
      <c r="EN58" s="85"/>
      <c r="EO58" s="85"/>
      <c r="EP58" s="85"/>
      <c r="EQ58" s="85"/>
      <c r="ER58" s="85"/>
      <c r="ES58" s="85"/>
      <c r="ET58" s="85"/>
      <c r="EU58" s="85"/>
      <c r="EV58" s="85"/>
      <c r="EW58" s="85"/>
      <c r="EX58" s="85"/>
      <c r="EY58" s="85"/>
      <c r="EZ58" s="85"/>
      <c r="FA58" s="85"/>
      <c r="FB58" s="85"/>
      <c r="FC58" s="85"/>
      <c r="FD58" s="85"/>
      <c r="FE58" s="85"/>
      <c r="FF58" s="85"/>
      <c r="FG58" s="85"/>
      <c r="FH58" s="85"/>
      <c r="FI58" s="85"/>
      <c r="FJ58" s="85"/>
      <c r="FK58" s="85"/>
      <c r="FL58" s="85"/>
      <c r="FM58" s="85"/>
      <c r="FN58" s="85"/>
      <c r="FO58" s="85"/>
      <c r="FP58" s="85"/>
      <c r="FQ58" s="85"/>
      <c r="FR58" s="85"/>
      <c r="FS58" s="85"/>
      <c r="FT58" s="85"/>
      <c r="FU58" s="85"/>
      <c r="FV58" s="85"/>
      <c r="FW58" s="85"/>
      <c r="FX58" s="85"/>
      <c r="FY58" s="85"/>
      <c r="FZ58" s="85"/>
      <c r="GA58" s="85"/>
      <c r="GB58" s="85"/>
      <c r="GC58" s="85"/>
      <c r="GD58" s="85"/>
      <c r="GE58" s="85"/>
      <c r="GF58" s="85"/>
      <c r="GG58" s="85"/>
      <c r="GH58" s="85"/>
      <c r="GI58" s="85"/>
      <c r="GJ58" s="85"/>
      <c r="GK58" s="85"/>
      <c r="GL58" s="85"/>
      <c r="GM58" s="85"/>
      <c r="GN58" s="85"/>
      <c r="GO58" s="85"/>
      <c r="GP58" s="85"/>
      <c r="GQ58" s="85"/>
      <c r="GR58" s="85"/>
      <c r="GS58" s="85"/>
      <c r="GT58" s="85"/>
      <c r="GU58" s="85" t="n">
        <v>64.4</v>
      </c>
      <c r="GV58" s="85" t="n">
        <v>23.4</v>
      </c>
      <c r="GW58" s="85" t="n">
        <v>13.8</v>
      </c>
      <c r="GX58" s="85" t="n">
        <v>12</v>
      </c>
      <c r="GY58" s="85" t="n">
        <v>7.5</v>
      </c>
      <c r="GZ58" s="85" t="n">
        <v>10.5</v>
      </c>
      <c r="HA58" s="85" t="n">
        <v>18</v>
      </c>
      <c r="HB58" s="85" t="n">
        <v>15</v>
      </c>
      <c r="HC58" t="n">
        <v>11.2</v>
      </c>
      <c r="HD58" t="n">
        <v>7.5</v>
      </c>
      <c r="HE58" t="n">
        <v>6.2</v>
      </c>
      <c r="HF58"/>
      <c r="HG58"/>
      <c r="HH58"/>
      <c r="HI58"/>
      <c r="HJ58"/>
      <c r="HK58"/>
      <c r="HL58"/>
    </row>
    <row r="59">
      <c r="A59" s="85" t="s">
        <v>2567</v>
      </c>
      <c r="B59" s="85"/>
      <c r="C59" s="85"/>
      <c r="D59" s="85"/>
      <c r="E59" s="85"/>
      <c r="F59" s="85"/>
      <c r="G59" s="85"/>
      <c r="H59" s="85"/>
      <c r="I59" s="85"/>
      <c r="J59" s="85"/>
      <c r="K59" s="85"/>
      <c r="L59" s="85"/>
      <c r="M59" s="85"/>
      <c r="N59" s="85"/>
      <c r="O59" s="85"/>
      <c r="P59" s="85"/>
      <c r="Q59" s="85"/>
      <c r="R59" s="85"/>
      <c r="S59" s="85"/>
      <c r="T59" s="85"/>
      <c r="U59" s="85"/>
      <c r="V59" s="85"/>
      <c r="W59" s="85"/>
      <c r="X59" s="85"/>
      <c r="Y59" s="85"/>
      <c r="Z59" s="85"/>
      <c r="AA59" s="85"/>
      <c r="AB59" s="85"/>
      <c r="AC59" s="85"/>
      <c r="AD59" s="85"/>
      <c r="AE59" s="85"/>
      <c r="AF59" s="85"/>
      <c r="AG59" s="85"/>
      <c r="AH59" s="85"/>
      <c r="AI59" s="85"/>
      <c r="AJ59" s="85"/>
      <c r="AK59" s="85"/>
      <c r="AL59" s="85"/>
      <c r="AM59" s="85"/>
      <c r="AN59" s="85"/>
      <c r="AO59" s="85"/>
      <c r="AP59" s="85"/>
      <c r="AQ59" s="85"/>
      <c r="AR59" s="85"/>
      <c r="AS59" s="85"/>
      <c r="AT59" s="85"/>
      <c r="AU59" s="85"/>
      <c r="AV59" s="85"/>
      <c r="AW59" s="85"/>
      <c r="AX59" s="85"/>
      <c r="AY59" s="85"/>
      <c r="AZ59" s="85"/>
      <c r="BA59" s="85"/>
      <c r="BB59" s="85"/>
      <c r="BC59" s="85"/>
      <c r="BD59" s="85"/>
      <c r="BE59" s="85"/>
      <c r="BF59" s="85"/>
      <c r="BG59" s="85"/>
      <c r="BH59" s="85"/>
      <c r="BI59" s="85"/>
      <c r="BJ59" s="85"/>
      <c r="BK59" s="85"/>
      <c r="BL59" s="85"/>
      <c r="BM59" s="85"/>
      <c r="BN59" s="85"/>
      <c r="BO59" s="85"/>
      <c r="BP59" s="85"/>
      <c r="BQ59" s="85"/>
      <c r="BR59" s="85"/>
      <c r="BS59" s="85"/>
      <c r="BT59" s="85"/>
      <c r="BU59" s="85"/>
      <c r="BV59" s="85"/>
      <c r="BW59" s="85"/>
      <c r="BX59" s="85"/>
      <c r="BY59" s="85"/>
      <c r="BZ59" s="85"/>
      <c r="CA59" s="85"/>
      <c r="CB59" s="85"/>
      <c r="CC59" s="85"/>
      <c r="CD59" s="85"/>
      <c r="CE59" s="85"/>
      <c r="CF59" s="85"/>
      <c r="CG59" s="85"/>
      <c r="CH59" s="85"/>
      <c r="CI59" s="85"/>
      <c r="CJ59" s="85"/>
      <c r="CK59" s="85"/>
      <c r="CL59" s="85"/>
      <c r="CM59" s="85"/>
      <c r="CN59" s="85"/>
      <c r="CO59" s="85"/>
      <c r="CP59" s="85"/>
      <c r="CQ59" s="85"/>
      <c r="CR59" s="85"/>
      <c r="CS59" s="85"/>
      <c r="CT59" s="85"/>
      <c r="CU59" s="85"/>
      <c r="CV59" s="85"/>
      <c r="CW59" s="85"/>
      <c r="CX59" s="85"/>
      <c r="CY59" s="85"/>
      <c r="CZ59" s="85"/>
      <c r="DA59" s="85"/>
      <c r="DB59" s="85"/>
      <c r="DC59" s="85"/>
      <c r="DD59" s="85"/>
      <c r="DE59" s="85"/>
      <c r="DF59" s="85"/>
      <c r="DG59" s="85"/>
      <c r="DH59" s="85"/>
      <c r="DI59" s="85"/>
      <c r="DJ59" s="85"/>
      <c r="DK59" s="85"/>
      <c r="DL59" s="85"/>
      <c r="DM59" s="85"/>
      <c r="DN59" s="85"/>
      <c r="DO59" s="85"/>
      <c r="DP59" s="85"/>
      <c r="DQ59" s="85"/>
      <c r="DR59" s="85"/>
      <c r="DS59" s="85"/>
      <c r="DT59" s="85"/>
      <c r="DU59" s="85"/>
      <c r="DV59" s="85"/>
      <c r="DW59" s="85"/>
      <c r="DX59" s="85"/>
      <c r="DY59" s="85"/>
      <c r="DZ59" s="85"/>
      <c r="EA59" s="85"/>
      <c r="EB59" s="85"/>
      <c r="EC59" s="85"/>
      <c r="ED59" s="85"/>
      <c r="EE59" s="85"/>
      <c r="EF59" s="85"/>
      <c r="EG59" s="85"/>
      <c r="EH59" s="85"/>
      <c r="EI59" s="85"/>
      <c r="EJ59" s="85"/>
      <c r="EK59" s="85"/>
      <c r="EL59" s="85"/>
      <c r="EM59" s="85"/>
      <c r="EN59" s="85"/>
      <c r="EO59" s="85"/>
      <c r="EP59" s="85"/>
      <c r="EQ59" s="85"/>
      <c r="ER59" s="85"/>
      <c r="ES59" s="85"/>
      <c r="ET59" s="85"/>
      <c r="EU59" s="85"/>
      <c r="EV59" s="85"/>
      <c r="EW59" s="85"/>
      <c r="EX59" s="85"/>
      <c r="EY59" s="85"/>
      <c r="EZ59" s="85"/>
      <c r="FA59" s="85"/>
      <c r="FB59" s="85"/>
      <c r="FC59" s="85"/>
      <c r="FD59" s="85"/>
      <c r="FE59" s="85"/>
      <c r="FF59" s="85"/>
      <c r="FG59" s="85"/>
      <c r="FH59" s="85"/>
      <c r="FI59" s="85"/>
      <c r="FJ59" s="85"/>
      <c r="FK59" s="85"/>
      <c r="FL59" s="85"/>
      <c r="FM59" s="85"/>
      <c r="FN59" s="85"/>
      <c r="FO59" s="85"/>
      <c r="FP59" s="85"/>
      <c r="FQ59" s="85"/>
      <c r="FR59" s="85"/>
      <c r="FS59" s="85"/>
      <c r="FT59" s="85"/>
      <c r="FU59" s="85"/>
      <c r="FV59" s="85"/>
      <c r="FW59" s="85"/>
      <c r="FX59" s="85"/>
      <c r="FY59" s="85"/>
      <c r="FZ59" s="85"/>
      <c r="GA59" s="85"/>
      <c r="GB59" s="85"/>
      <c r="GC59" s="85"/>
      <c r="GD59" s="85"/>
      <c r="GE59" s="85"/>
      <c r="GF59" s="85"/>
      <c r="GG59" s="85"/>
      <c r="GH59" s="85"/>
      <c r="GI59" s="85"/>
      <c r="GJ59" s="85"/>
      <c r="GK59" s="85"/>
      <c r="GL59" s="85"/>
      <c r="GM59" s="85"/>
      <c r="GN59" s="85"/>
      <c r="GO59" s="85"/>
      <c r="GP59" s="85"/>
      <c r="GQ59" s="85"/>
      <c r="GR59" s="85"/>
      <c r="GS59" s="85"/>
      <c r="GT59" s="85"/>
      <c r="GU59" s="85" t="n">
        <v>6.3</v>
      </c>
      <c r="GV59" s="85" t="n">
        <v>26.7</v>
      </c>
      <c r="GW59" s="85" t="n">
        <v>82.1</v>
      </c>
      <c r="GX59" s="85" t="n">
        <v>94.7</v>
      </c>
      <c r="GY59" s="85" t="n">
        <v>92.1</v>
      </c>
      <c r="GZ59" s="85" t="n">
        <v>51.6</v>
      </c>
      <c r="HA59" s="85" t="n">
        <v>2.8</v>
      </c>
      <c r="HB59" s="85" t="n">
        <v>0.8</v>
      </c>
      <c r="HC59" t="n">
        <v>0.5</v>
      </c>
      <c r="HD59" t="n">
        <v>0.3</v>
      </c>
      <c r="HE59" t="n">
        <v>0.2</v>
      </c>
      <c r="HF59"/>
      <c r="HG59"/>
      <c r="HH59"/>
      <c r="HI59"/>
      <c r="HJ59"/>
      <c r="HK59"/>
      <c r="HL59"/>
    </row>
    <row r="60">
      <c r="A60" s="85" t="s">
        <v>2568</v>
      </c>
      <c r="B60" s="85"/>
      <c r="C60" s="85"/>
      <c r="D60" s="85"/>
      <c r="E60" s="85"/>
      <c r="F60" s="85"/>
      <c r="G60" s="85"/>
      <c r="H60" s="85"/>
      <c r="I60" s="85"/>
      <c r="J60" s="85"/>
      <c r="K60" s="85"/>
      <c r="L60" s="85"/>
      <c r="M60" s="85"/>
      <c r="N60" s="85"/>
      <c r="O60" s="85"/>
      <c r="P60" s="85"/>
      <c r="Q60" s="85"/>
      <c r="R60" s="85"/>
      <c r="S60" s="85"/>
      <c r="T60" s="85"/>
      <c r="U60" s="85"/>
      <c r="V60" s="85"/>
      <c r="W60" s="85"/>
      <c r="X60" s="85"/>
      <c r="Y60" s="85"/>
      <c r="Z60" s="85"/>
      <c r="AA60" s="85"/>
      <c r="AB60" s="85"/>
      <c r="AC60" s="85"/>
      <c r="AD60" s="85"/>
      <c r="AE60" s="85"/>
      <c r="AF60" s="85"/>
      <c r="AG60" s="85"/>
      <c r="AH60" s="85"/>
      <c r="AI60" s="85"/>
      <c r="AJ60" s="85"/>
      <c r="AK60" s="85"/>
      <c r="AL60" s="85"/>
      <c r="AM60" s="85"/>
      <c r="AN60" s="85"/>
      <c r="AO60" s="85"/>
      <c r="AP60" s="85"/>
      <c r="AQ60" s="85"/>
      <c r="AR60" s="85"/>
      <c r="AS60" s="85"/>
      <c r="AT60" s="85"/>
      <c r="AU60" s="85"/>
      <c r="AV60" s="85"/>
      <c r="AW60" s="85"/>
      <c r="AX60" s="85"/>
      <c r="AY60" s="85"/>
      <c r="AZ60" s="85"/>
      <c r="BA60" s="85"/>
      <c r="BB60" s="85"/>
      <c r="BC60" s="85"/>
      <c r="BD60" s="85"/>
      <c r="BE60" s="85"/>
      <c r="BF60" s="85"/>
      <c r="BG60" s="85"/>
      <c r="BH60" s="85"/>
      <c r="BI60" s="85"/>
      <c r="BJ60" s="85"/>
      <c r="BK60" s="85"/>
      <c r="BL60" s="85"/>
      <c r="BM60" s="85"/>
      <c r="BN60" s="85"/>
      <c r="BO60" s="85"/>
      <c r="BP60" s="85"/>
      <c r="BQ60" s="85"/>
      <c r="BR60" s="85"/>
      <c r="BS60" s="85"/>
      <c r="BT60" s="85"/>
      <c r="BU60" s="85"/>
      <c r="BV60" s="85"/>
      <c r="BW60" s="85"/>
      <c r="BX60" s="85"/>
      <c r="BY60" s="85"/>
      <c r="BZ60" s="85"/>
      <c r="CA60" s="85"/>
      <c r="CB60" s="85"/>
      <c r="CC60" s="85"/>
      <c r="CD60" s="85"/>
      <c r="CE60" s="85"/>
      <c r="CF60" s="85"/>
      <c r="CG60" s="85"/>
      <c r="CH60" s="85"/>
      <c r="CI60" s="85"/>
      <c r="CJ60" s="85"/>
      <c r="CK60" s="85"/>
      <c r="CL60" s="85"/>
      <c r="CM60" s="85"/>
      <c r="CN60" s="85"/>
      <c r="CO60" s="85"/>
      <c r="CP60" s="85"/>
      <c r="CQ60" s="85"/>
      <c r="CR60" s="85"/>
      <c r="CS60" s="85"/>
      <c r="CT60" s="85"/>
      <c r="CU60" s="85"/>
      <c r="CV60" s="85"/>
      <c r="CW60" s="85"/>
      <c r="CX60" s="85"/>
      <c r="CY60" s="85"/>
      <c r="CZ60" s="85"/>
      <c r="DA60" s="85"/>
      <c r="DB60" s="85"/>
      <c r="DC60" s="85"/>
      <c r="DD60" s="85"/>
      <c r="DE60" s="85"/>
      <c r="DF60" s="85"/>
      <c r="DG60" s="85"/>
      <c r="DH60" s="85"/>
      <c r="DI60" s="85"/>
      <c r="DJ60" s="85"/>
      <c r="DK60" s="85"/>
      <c r="DL60" s="85"/>
      <c r="DM60" s="85"/>
      <c r="DN60" s="85"/>
      <c r="DO60" s="85"/>
      <c r="DP60" s="85"/>
      <c r="DQ60" s="85"/>
      <c r="DR60" s="85"/>
      <c r="DS60" s="85"/>
      <c r="DT60" s="85"/>
      <c r="DU60" s="85"/>
      <c r="DV60" s="85"/>
      <c r="DW60" s="85"/>
      <c r="DX60" s="85"/>
      <c r="DY60" s="85"/>
      <c r="DZ60" s="85"/>
      <c r="EA60" s="85"/>
      <c r="EB60" s="85"/>
      <c r="EC60" s="85"/>
      <c r="ED60" s="85"/>
      <c r="EE60" s="85"/>
      <c r="EF60" s="85"/>
      <c r="EG60" s="85"/>
      <c r="EH60" s="85"/>
      <c r="EI60" s="85"/>
      <c r="EJ60" s="85"/>
      <c r="EK60" s="85"/>
      <c r="EL60" s="85"/>
      <c r="EM60" s="85"/>
      <c r="EN60" s="85"/>
      <c r="EO60" s="85"/>
      <c r="EP60" s="85"/>
      <c r="EQ60" s="85"/>
      <c r="ER60" s="85"/>
      <c r="ES60" s="85"/>
      <c r="ET60" s="85"/>
      <c r="EU60" s="85"/>
      <c r="EV60" s="85"/>
      <c r="EW60" s="85"/>
      <c r="EX60" s="85"/>
      <c r="EY60" s="85"/>
      <c r="EZ60" s="85"/>
      <c r="FA60" s="85"/>
      <c r="FB60" s="85"/>
      <c r="FC60" s="85"/>
      <c r="FD60" s="85"/>
      <c r="FE60" s="85"/>
      <c r="FF60" s="85"/>
      <c r="FG60" s="85"/>
      <c r="FH60" s="85"/>
      <c r="FI60" s="85"/>
      <c r="FJ60" s="85"/>
      <c r="FK60" s="85"/>
      <c r="FL60" s="85"/>
      <c r="FM60" s="85"/>
      <c r="FN60" s="85"/>
      <c r="FO60" s="85"/>
      <c r="FP60" s="85"/>
      <c r="FQ60" s="85"/>
      <c r="FR60" s="85"/>
      <c r="FS60" s="85"/>
      <c r="FT60" s="85"/>
      <c r="FU60" s="85"/>
      <c r="FV60" s="85"/>
      <c r="FW60" s="85"/>
      <c r="FX60" s="85"/>
      <c r="FY60" s="85"/>
      <c r="FZ60" s="85"/>
      <c r="GA60" s="85"/>
      <c r="GB60" s="85"/>
      <c r="GC60" s="85"/>
      <c r="GD60" s="85"/>
      <c r="GE60" s="85"/>
      <c r="GF60" s="85"/>
      <c r="GG60" s="85"/>
      <c r="GH60" s="85"/>
      <c r="GI60" s="85"/>
      <c r="GJ60" s="85"/>
      <c r="GK60" s="85"/>
      <c r="GL60" s="85"/>
      <c r="GM60" s="85"/>
      <c r="GN60" s="85"/>
      <c r="GO60" s="85"/>
      <c r="GP60" s="85"/>
      <c r="GQ60" s="85"/>
      <c r="GR60" s="85"/>
      <c r="GS60" s="85"/>
      <c r="GT60" s="85"/>
      <c r="GU60" s="85" t="n">
        <v>74.4</v>
      </c>
      <c r="GV60" s="85" t="n">
        <v>138.3</v>
      </c>
      <c r="GW60" s="85" t="n">
        <v>106.8</v>
      </c>
      <c r="GX60" s="85" t="n">
        <v>89.2</v>
      </c>
      <c r="GY60" s="85" t="n">
        <v>72.3</v>
      </c>
      <c r="GZ60" s="85" t="n">
        <v>43.5</v>
      </c>
      <c r="HA60" s="85" t="n">
        <v>2.1</v>
      </c>
      <c r="HB60" s="85" t="n">
        <v>0.8</v>
      </c>
      <c r="HC60" t="n">
        <v>0.4</v>
      </c>
      <c r="HD60" t="n">
        <v>0.2</v>
      </c>
      <c r="HE60" t="n">
        <v>0.1</v>
      </c>
      <c r="HF60"/>
      <c r="HG60"/>
      <c r="HH60"/>
      <c r="HI60"/>
      <c r="HJ60"/>
      <c r="HK60"/>
      <c r="HL60"/>
    </row>
    <row r="61">
      <c r="A61" s="85" t="s">
        <v>2569</v>
      </c>
      <c r="B61" s="85"/>
      <c r="C61" s="85"/>
      <c r="D61" s="85"/>
      <c r="E61" s="85"/>
      <c r="F61" s="85"/>
      <c r="G61" s="85"/>
      <c r="H61" s="85"/>
      <c r="I61" s="85"/>
      <c r="J61" s="85"/>
      <c r="K61" s="85"/>
      <c r="L61" s="85"/>
      <c r="M61" s="85"/>
      <c r="N61" s="85"/>
      <c r="O61" s="85"/>
      <c r="P61" s="85"/>
      <c r="Q61" s="85"/>
      <c r="R61" s="85"/>
      <c r="S61" s="85"/>
      <c r="T61" s="85"/>
      <c r="U61" s="85"/>
      <c r="V61" s="85"/>
      <c r="W61" s="85"/>
      <c r="X61" s="85"/>
      <c r="Y61" s="85"/>
      <c r="Z61" s="85"/>
      <c r="AA61" s="85"/>
      <c r="AB61" s="85"/>
      <c r="AC61" s="85"/>
      <c r="AD61" s="85"/>
      <c r="AE61" s="85"/>
      <c r="AF61" s="85"/>
      <c r="AG61" s="85"/>
      <c r="AH61" s="85"/>
      <c r="AI61" s="85"/>
      <c r="AJ61" s="85"/>
      <c r="AK61" s="85"/>
      <c r="AL61" s="85"/>
      <c r="AM61" s="85"/>
      <c r="AN61" s="85"/>
      <c r="AO61" s="85"/>
      <c r="AP61" s="85"/>
      <c r="AQ61" s="85"/>
      <c r="AR61" s="85"/>
      <c r="AS61" s="85"/>
      <c r="AT61" s="85"/>
      <c r="AU61" s="85"/>
      <c r="AV61" s="85"/>
      <c r="AW61" s="85"/>
      <c r="AX61" s="85"/>
      <c r="AY61" s="85"/>
      <c r="AZ61" s="85"/>
      <c r="BA61" s="85"/>
      <c r="BB61" s="85"/>
      <c r="BC61" s="85"/>
      <c r="BD61" s="85"/>
      <c r="BE61" s="85"/>
      <c r="BF61" s="85"/>
      <c r="BG61" s="85"/>
      <c r="BH61" s="85"/>
      <c r="BI61" s="85"/>
      <c r="BJ61" s="85"/>
      <c r="BK61" s="85"/>
      <c r="BL61" s="85"/>
      <c r="BM61" s="85"/>
      <c r="BN61" s="85"/>
      <c r="BO61" s="85"/>
      <c r="BP61" s="85"/>
      <c r="BQ61" s="85"/>
      <c r="BR61" s="85"/>
      <c r="BS61" s="85"/>
      <c r="BT61" s="85"/>
      <c r="BU61" s="85"/>
      <c r="BV61" s="85"/>
      <c r="BW61" s="85"/>
      <c r="BX61" s="85"/>
      <c r="BY61" s="85"/>
      <c r="BZ61" s="85"/>
      <c r="CA61" s="85"/>
      <c r="CB61" s="85"/>
      <c r="CC61" s="85"/>
      <c r="CD61" s="85"/>
      <c r="CE61" s="85"/>
      <c r="CF61" s="85"/>
      <c r="CG61" s="85"/>
      <c r="CH61" s="85"/>
      <c r="CI61" s="85"/>
      <c r="CJ61" s="85"/>
      <c r="CK61" s="85"/>
      <c r="CL61" s="85"/>
      <c r="CM61" s="85"/>
      <c r="CN61" s="85"/>
      <c r="CO61" s="85"/>
      <c r="CP61" s="85"/>
      <c r="CQ61" s="85"/>
      <c r="CR61" s="85"/>
      <c r="CS61" s="85"/>
      <c r="CT61" s="85"/>
      <c r="CU61" s="85"/>
      <c r="CV61" s="85"/>
      <c r="CW61" s="85"/>
      <c r="CX61" s="85"/>
      <c r="CY61" s="85"/>
      <c r="CZ61" s="85"/>
      <c r="DA61" s="85"/>
      <c r="DB61" s="85"/>
      <c r="DC61" s="85"/>
      <c r="DD61" s="85"/>
      <c r="DE61" s="85"/>
      <c r="DF61" s="85"/>
      <c r="DG61" s="85"/>
      <c r="DH61" s="85"/>
      <c r="DI61" s="85"/>
      <c r="DJ61" s="85"/>
      <c r="DK61" s="85"/>
      <c r="DL61" s="85"/>
      <c r="DM61" s="85"/>
      <c r="DN61" s="85"/>
      <c r="DO61" s="85"/>
      <c r="DP61" s="85"/>
      <c r="DQ61" s="85"/>
      <c r="DR61" s="85"/>
      <c r="DS61" s="85"/>
      <c r="DT61" s="85"/>
      <c r="DU61" s="85"/>
      <c r="DV61" s="85"/>
      <c r="DW61" s="85"/>
      <c r="DX61" s="85"/>
      <c r="DY61" s="85"/>
      <c r="DZ61" s="85"/>
      <c r="EA61" s="85"/>
      <c r="EB61" s="85"/>
      <c r="EC61" s="85"/>
      <c r="ED61" s="85"/>
      <c r="EE61" s="85"/>
      <c r="EF61" s="85"/>
      <c r="EG61" s="85"/>
      <c r="EH61" s="85"/>
      <c r="EI61" s="85"/>
      <c r="EJ61" s="85"/>
      <c r="EK61" s="85"/>
      <c r="EL61" s="85"/>
      <c r="EM61" s="85"/>
      <c r="EN61" s="85"/>
      <c r="EO61" s="85"/>
      <c r="EP61" s="85"/>
      <c r="EQ61" s="85"/>
      <c r="ER61" s="85"/>
      <c r="ES61" s="85"/>
      <c r="ET61" s="85"/>
      <c r="EU61" s="85"/>
      <c r="EV61" s="85"/>
      <c r="EW61" s="85"/>
      <c r="EX61" s="85"/>
      <c r="EY61" s="85"/>
      <c r="EZ61" s="85"/>
      <c r="FA61" s="85"/>
      <c r="FB61" s="85"/>
      <c r="FC61" s="85"/>
      <c r="FD61" s="85"/>
      <c r="FE61" s="85"/>
      <c r="FF61" s="85"/>
      <c r="FG61" s="85"/>
      <c r="FH61" s="85"/>
      <c r="FI61" s="85"/>
      <c r="FJ61" s="85"/>
      <c r="FK61" s="85"/>
      <c r="FL61" s="85"/>
      <c r="FM61" s="85"/>
      <c r="FN61" s="85"/>
      <c r="FO61" s="85"/>
      <c r="FP61" s="85"/>
      <c r="FQ61" s="85"/>
      <c r="FR61" s="85"/>
      <c r="FS61" s="85"/>
      <c r="FT61" s="85"/>
      <c r="FU61" s="85"/>
      <c r="FV61" s="85"/>
      <c r="FW61" s="85"/>
      <c r="FX61" s="85"/>
      <c r="FY61" s="85"/>
      <c r="FZ61" s="85"/>
      <c r="GA61" s="85"/>
      <c r="GB61" s="85"/>
      <c r="GC61" s="85"/>
      <c r="GD61" s="85"/>
      <c r="GE61" s="85"/>
      <c r="GF61" s="85"/>
      <c r="GG61" s="85"/>
      <c r="GH61" s="85"/>
      <c r="GI61" s="85"/>
      <c r="GJ61" s="85"/>
      <c r="GK61" s="85"/>
      <c r="GL61" s="85"/>
      <c r="GM61" s="85"/>
      <c r="GN61" s="85"/>
      <c r="GO61" s="85"/>
      <c r="GP61" s="85"/>
      <c r="GQ61" s="85"/>
      <c r="GR61" s="85"/>
      <c r="GS61" s="85"/>
      <c r="GT61" s="85"/>
      <c r="GU61" s="85" t="n">
        <v>698.9</v>
      </c>
      <c r="GV61" s="85" t="n">
        <v>413.9</v>
      </c>
      <c r="GW61" s="85" t="n">
        <v>14.7</v>
      </c>
      <c r="GX61" s="85" t="n">
        <v>288.2</v>
      </c>
      <c r="GY61" s="85" t="n">
        <v>233.3</v>
      </c>
      <c r="GZ61" s="85" t="n">
        <v>110.5</v>
      </c>
      <c r="HA61" s="85" t="n">
        <v>0</v>
      </c>
      <c r="HB61" s="85" t="n">
        <v>0</v>
      </c>
      <c r="HC61" t="n">
        <v>0</v>
      </c>
      <c r="HD61" t="n">
        <v>0</v>
      </c>
      <c r="HE61" t="n">
        <v>0</v>
      </c>
      <c r="HF61"/>
      <c r="HG61"/>
      <c r="HH61"/>
      <c r="HI61"/>
      <c r="HJ61"/>
      <c r="HK61"/>
      <c r="HL61"/>
    </row>
    <row r="62">
      <c r="A62" s="85" t="s">
        <v>2570</v>
      </c>
      <c r="B62" s="85"/>
      <c r="C62" s="85"/>
      <c r="D62" s="85"/>
      <c r="E62" s="85"/>
      <c r="F62" s="85"/>
      <c r="G62" s="85"/>
      <c r="H62" s="85"/>
      <c r="I62" s="85"/>
      <c r="J62" s="85"/>
      <c r="K62" s="85"/>
      <c r="L62" s="85"/>
      <c r="M62" s="85"/>
      <c r="N62" s="85"/>
      <c r="O62" s="85"/>
      <c r="P62" s="85"/>
      <c r="Q62" s="85"/>
      <c r="R62" s="85"/>
      <c r="S62" s="85"/>
      <c r="T62" s="85"/>
      <c r="U62" s="85"/>
      <c r="V62" s="85"/>
      <c r="W62" s="85"/>
      <c r="X62" s="85"/>
      <c r="Y62" s="85"/>
      <c r="Z62" s="85"/>
      <c r="AA62" s="85"/>
      <c r="AB62" s="85"/>
      <c r="AC62" s="85"/>
      <c r="AD62" s="85"/>
      <c r="AE62" s="85"/>
      <c r="AF62" s="85"/>
      <c r="AG62" s="85"/>
      <c r="AH62" s="85"/>
      <c r="AI62" s="85"/>
      <c r="AJ62" s="85"/>
      <c r="AK62" s="85"/>
      <c r="AL62" s="85"/>
      <c r="AM62" s="85"/>
      <c r="AN62" s="85"/>
      <c r="AO62" s="85"/>
      <c r="AP62" s="85"/>
      <c r="AQ62" s="85"/>
      <c r="AR62" s="85"/>
      <c r="AS62" s="85"/>
      <c r="AT62" s="85"/>
      <c r="AU62" s="85"/>
      <c r="AV62" s="85"/>
      <c r="AW62" s="85"/>
      <c r="AX62" s="85"/>
      <c r="AY62" s="85"/>
      <c r="AZ62" s="85"/>
      <c r="BA62" s="85"/>
      <c r="BB62" s="85"/>
      <c r="BC62" s="85"/>
      <c r="BD62" s="85"/>
      <c r="BE62" s="85"/>
      <c r="BF62" s="85"/>
      <c r="BG62" s="85"/>
      <c r="BH62" s="85"/>
      <c r="BI62" s="85"/>
      <c r="BJ62" s="85"/>
      <c r="BK62" s="85"/>
      <c r="BL62" s="85"/>
      <c r="BM62" s="85"/>
      <c r="BN62" s="85"/>
      <c r="BO62" s="85"/>
      <c r="BP62" s="85"/>
      <c r="BQ62" s="85"/>
      <c r="BR62" s="85"/>
      <c r="BS62" s="85"/>
      <c r="BT62" s="85"/>
      <c r="BU62" s="85"/>
      <c r="BV62" s="85"/>
      <c r="BW62" s="85"/>
      <c r="BX62" s="85"/>
      <c r="BY62" s="85"/>
      <c r="BZ62" s="85"/>
      <c r="CA62" s="85"/>
      <c r="CB62" s="85"/>
      <c r="CC62" s="85"/>
      <c r="CD62" s="85"/>
      <c r="CE62" s="85"/>
      <c r="CF62" s="85"/>
      <c r="CG62" s="85"/>
      <c r="CH62" s="85"/>
      <c r="CI62" s="85"/>
      <c r="CJ62" s="85"/>
      <c r="CK62" s="85"/>
      <c r="CL62" s="85"/>
      <c r="CM62" s="85"/>
      <c r="CN62" s="85"/>
      <c r="CO62" s="85"/>
      <c r="CP62" s="85"/>
      <c r="CQ62" s="85"/>
      <c r="CR62" s="85"/>
      <c r="CS62" s="85"/>
      <c r="CT62" s="85"/>
      <c r="CU62" s="85"/>
      <c r="CV62" s="85"/>
      <c r="CW62" s="85"/>
      <c r="CX62" s="85"/>
      <c r="CY62" s="85"/>
      <c r="CZ62" s="85"/>
      <c r="DA62" s="85"/>
      <c r="DB62" s="85"/>
      <c r="DC62" s="85"/>
      <c r="DD62" s="85"/>
      <c r="DE62" s="85"/>
      <c r="DF62" s="85"/>
      <c r="DG62" s="85"/>
      <c r="DH62" s="85"/>
      <c r="DI62" s="85"/>
      <c r="DJ62" s="85"/>
      <c r="DK62" s="85"/>
      <c r="DL62" s="85"/>
      <c r="DM62" s="85"/>
      <c r="DN62" s="85"/>
      <c r="DO62" s="85"/>
      <c r="DP62" s="85"/>
      <c r="DQ62" s="85"/>
      <c r="DR62" s="85"/>
      <c r="DS62" s="85"/>
      <c r="DT62" s="85"/>
      <c r="DU62" s="85"/>
      <c r="DV62" s="85"/>
      <c r="DW62" s="85"/>
      <c r="DX62" s="85"/>
      <c r="DY62" s="85"/>
      <c r="DZ62" s="85"/>
      <c r="EA62" s="85"/>
      <c r="EB62" s="85"/>
      <c r="EC62" s="85"/>
      <c r="ED62" s="85"/>
      <c r="EE62" s="85"/>
      <c r="EF62" s="85"/>
      <c r="EG62" s="85"/>
      <c r="EH62" s="85"/>
      <c r="EI62" s="85"/>
      <c r="EJ62" s="85"/>
      <c r="EK62" s="85"/>
      <c r="EL62" s="85"/>
      <c r="EM62" s="85"/>
      <c r="EN62" s="85"/>
      <c r="EO62" s="85"/>
      <c r="EP62" s="85"/>
      <c r="EQ62" s="85"/>
      <c r="ER62" s="85"/>
      <c r="ES62" s="85"/>
      <c r="ET62" s="85"/>
      <c r="EU62" s="85"/>
      <c r="EV62" s="85"/>
      <c r="EW62" s="85"/>
      <c r="EX62" s="85"/>
      <c r="EY62" s="85"/>
      <c r="EZ62" s="85"/>
      <c r="FA62" s="85"/>
      <c r="FB62" s="85"/>
      <c r="FC62" s="85"/>
      <c r="FD62" s="85"/>
      <c r="FE62" s="85"/>
      <c r="FF62" s="85"/>
      <c r="FG62" s="85"/>
      <c r="FH62" s="85"/>
      <c r="FI62" s="85"/>
      <c r="FJ62" s="85"/>
      <c r="FK62" s="85"/>
      <c r="FL62" s="85"/>
      <c r="FM62" s="85"/>
      <c r="FN62" s="85"/>
      <c r="FO62" s="85"/>
      <c r="FP62" s="85"/>
      <c r="FQ62" s="85"/>
      <c r="FR62" s="85"/>
      <c r="FS62" s="85"/>
      <c r="FT62" s="85"/>
      <c r="FU62" s="85"/>
      <c r="FV62" s="85"/>
      <c r="FW62" s="85"/>
      <c r="FX62" s="85"/>
      <c r="FY62" s="85"/>
      <c r="FZ62" s="85"/>
      <c r="GA62" s="85"/>
      <c r="GB62" s="85"/>
      <c r="GC62" s="85"/>
      <c r="GD62" s="85"/>
      <c r="GE62" s="85"/>
      <c r="GF62" s="85"/>
      <c r="GG62" s="85"/>
      <c r="GH62" s="85"/>
      <c r="GI62" s="85"/>
      <c r="GJ62" s="85"/>
      <c r="GK62" s="85"/>
      <c r="GL62" s="85"/>
      <c r="GM62" s="85"/>
      <c r="GN62" s="85"/>
      <c r="GO62" s="85"/>
      <c r="GP62" s="85"/>
      <c r="GQ62" s="85"/>
      <c r="GR62" s="85"/>
      <c r="GS62" s="85"/>
      <c r="GT62" s="85"/>
      <c r="GU62" s="85" t="n">
        <v>779.6</v>
      </c>
      <c r="GV62" s="85" t="n">
        <v>582.4</v>
      </c>
      <c r="GW62" s="85" t="n">
        <v>216.6</v>
      </c>
      <c r="GX62" s="85" t="n">
        <v>497.6</v>
      </c>
      <c r="GY62" s="85" t="n">
        <v>401.5</v>
      </c>
      <c r="GZ62" s="85" t="n">
        <v>207.5</v>
      </c>
      <c r="HA62" s="85" t="n">
        <v>5.5</v>
      </c>
      <c r="HB62" s="85" t="n">
        <v>1.8</v>
      </c>
      <c r="HC62" t="n">
        <v>1</v>
      </c>
      <c r="HD62" t="n">
        <v>0.5</v>
      </c>
      <c r="HE62" t="n">
        <v>0.3</v>
      </c>
      <c r="HF62"/>
      <c r="HG62"/>
      <c r="HH62"/>
      <c r="HI62"/>
      <c r="HJ62"/>
      <c r="HK62"/>
      <c r="HL62"/>
    </row>
    <row r="63">
      <c r="A63" s="85" t="s">
        <v>2571</v>
      </c>
      <c r="B63" s="85"/>
      <c r="C63" s="85"/>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5"/>
      <c r="AY63" s="85"/>
      <c r="AZ63" s="85"/>
      <c r="BA63" s="85"/>
      <c r="BB63" s="85"/>
      <c r="BC63" s="85"/>
      <c r="BD63" s="85"/>
      <c r="BE63" s="85"/>
      <c r="BF63" s="85"/>
      <c r="BG63" s="85"/>
      <c r="BH63" s="85"/>
      <c r="BI63" s="85"/>
      <c r="BJ63" s="85"/>
      <c r="BK63" s="85"/>
      <c r="BL63" s="85"/>
      <c r="BM63" s="85"/>
      <c r="BN63" s="85"/>
      <c r="BO63" s="85"/>
      <c r="BP63" s="85"/>
      <c r="BQ63" s="85"/>
      <c r="BR63" s="85"/>
      <c r="BS63" s="85"/>
      <c r="BT63" s="85"/>
      <c r="BU63" s="85"/>
      <c r="BV63" s="85"/>
      <c r="BW63" s="85"/>
      <c r="BX63" s="85"/>
      <c r="BY63" s="85"/>
      <c r="BZ63" s="85"/>
      <c r="CA63" s="85"/>
      <c r="CB63" s="85"/>
      <c r="CC63" s="85"/>
      <c r="CD63" s="85"/>
      <c r="CE63" s="85"/>
      <c r="CF63" s="85"/>
      <c r="CG63" s="85"/>
      <c r="CH63" s="85"/>
      <c r="CI63" s="85"/>
      <c r="CJ63" s="85"/>
      <c r="CK63" s="85"/>
      <c r="CL63" s="85"/>
      <c r="CM63" s="85"/>
      <c r="CN63" s="85"/>
      <c r="CO63" s="85"/>
      <c r="CP63" s="85"/>
      <c r="CQ63" s="85"/>
      <c r="CR63" s="85"/>
      <c r="CS63" s="85"/>
      <c r="CT63" s="85"/>
      <c r="CU63" s="85"/>
      <c r="CV63" s="85"/>
      <c r="CW63" s="85"/>
      <c r="CX63" s="85"/>
      <c r="CY63" s="85"/>
      <c r="CZ63" s="85"/>
      <c r="DA63" s="85"/>
      <c r="DB63" s="85"/>
      <c r="DC63" s="85"/>
      <c r="DD63" s="85"/>
      <c r="DE63" s="85"/>
      <c r="DF63" s="85"/>
      <c r="DG63" s="85"/>
      <c r="DH63" s="85"/>
      <c r="DI63" s="85"/>
      <c r="DJ63" s="85"/>
      <c r="DK63" s="85"/>
      <c r="DL63" s="85"/>
      <c r="DM63" s="85"/>
      <c r="DN63" s="85"/>
      <c r="DO63" s="85"/>
      <c r="DP63" s="85"/>
      <c r="DQ63" s="85"/>
      <c r="DR63" s="85"/>
      <c r="DS63" s="85"/>
      <c r="DT63" s="85"/>
      <c r="DU63" s="85"/>
      <c r="DV63" s="85"/>
      <c r="DW63" s="85"/>
      <c r="DX63" s="85"/>
      <c r="DY63" s="85"/>
      <c r="DZ63" s="85"/>
      <c r="EA63" s="85"/>
      <c r="EB63" s="85"/>
      <c r="EC63" s="85"/>
      <c r="ED63" s="85"/>
      <c r="EE63" s="85"/>
      <c r="EF63" s="85"/>
      <c r="EG63" s="85"/>
      <c r="EH63" s="85"/>
      <c r="EI63" s="85"/>
      <c r="EJ63" s="85"/>
      <c r="EK63" s="85"/>
      <c r="EL63" s="85"/>
      <c r="EM63" s="85"/>
      <c r="EN63" s="85"/>
      <c r="EO63" s="85"/>
      <c r="EP63" s="85"/>
      <c r="EQ63" s="85"/>
      <c r="ER63" s="85"/>
      <c r="ES63" s="85"/>
      <c r="ET63" s="85"/>
      <c r="EU63" s="85"/>
      <c r="EV63" s="85"/>
      <c r="EW63" s="85"/>
      <c r="EX63" s="85"/>
      <c r="EY63" s="85"/>
      <c r="EZ63" s="85"/>
      <c r="FA63" s="85"/>
      <c r="FB63" s="85"/>
      <c r="FC63" s="85"/>
      <c r="FD63" s="85"/>
      <c r="FE63" s="85"/>
      <c r="FF63" s="85"/>
      <c r="FG63" s="85"/>
      <c r="FH63" s="85"/>
      <c r="FI63" s="85"/>
      <c r="FJ63" s="85"/>
      <c r="FK63" s="85"/>
      <c r="FL63" s="85"/>
      <c r="FM63" s="85"/>
      <c r="FN63" s="85"/>
      <c r="FO63" s="85"/>
      <c r="FP63" s="85"/>
      <c r="FQ63" s="85"/>
      <c r="FR63" s="85"/>
      <c r="FS63" s="85"/>
      <c r="FT63" s="85"/>
      <c r="FU63" s="85"/>
      <c r="FV63" s="85"/>
      <c r="FW63" s="85"/>
      <c r="FX63" s="85"/>
      <c r="FY63" s="85"/>
      <c r="FZ63" s="85"/>
      <c r="GA63" s="85"/>
      <c r="GB63" s="85"/>
      <c r="GC63" s="85"/>
      <c r="GD63" s="85"/>
      <c r="GE63" s="85"/>
      <c r="GF63" s="85"/>
      <c r="GG63" s="85"/>
      <c r="GH63" s="85"/>
      <c r="GI63" s="85"/>
      <c r="GJ63" s="85"/>
      <c r="GK63" s="85"/>
      <c r="GL63" s="85"/>
      <c r="GM63" s="85"/>
      <c r="GN63" s="85"/>
      <c r="GO63" s="85"/>
      <c r="GP63" s="85"/>
      <c r="GQ63" s="85"/>
      <c r="GR63" s="85"/>
      <c r="GS63" s="85"/>
      <c r="GT63" s="85"/>
      <c r="GU63" s="85" t="n">
        <v>0.1</v>
      </c>
      <c r="GV63" s="85" t="n">
        <v>3.7</v>
      </c>
      <c r="GW63" s="85" t="n">
        <v>12.9</v>
      </c>
      <c r="GX63" s="85" t="n">
        <v>25.5</v>
      </c>
      <c r="GY63" s="85" t="n">
        <v>3.8</v>
      </c>
      <c r="GZ63" s="85" t="n">
        <v>1.8</v>
      </c>
      <c r="HA63" s="85" t="n">
        <v>0.6</v>
      </c>
      <c r="HB63" s="85" t="n">
        <v>0.2</v>
      </c>
      <c r="HC63" t="n">
        <v>0.1</v>
      </c>
      <c r="HD63" t="n">
        <v>0</v>
      </c>
      <c r="HE63" t="n">
        <v>0</v>
      </c>
      <c r="HF63"/>
      <c r="HG63"/>
      <c r="HH63"/>
      <c r="HI63"/>
      <c r="HJ63"/>
      <c r="HK63"/>
      <c r="HL63"/>
    </row>
    <row r="64">
      <c r="A64" s="85" t="s">
        <v>2572</v>
      </c>
      <c r="B64" s="85"/>
      <c r="C64" s="85"/>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5"/>
      <c r="AY64" s="85"/>
      <c r="AZ64" s="85"/>
      <c r="BA64" s="85"/>
      <c r="BB64" s="85"/>
      <c r="BC64" s="85"/>
      <c r="BD64" s="85"/>
      <c r="BE64" s="85"/>
      <c r="BF64" s="85"/>
      <c r="BG64" s="85"/>
      <c r="BH64" s="85"/>
      <c r="BI64" s="85"/>
      <c r="BJ64" s="85"/>
      <c r="BK64" s="85"/>
      <c r="BL64" s="85"/>
      <c r="BM64" s="85"/>
      <c r="BN64" s="85"/>
      <c r="BO64" s="85"/>
      <c r="BP64" s="85"/>
      <c r="BQ64" s="85"/>
      <c r="BR64" s="85"/>
      <c r="BS64" s="85"/>
      <c r="BT64" s="85"/>
      <c r="BU64" s="85"/>
      <c r="BV64" s="85"/>
      <c r="BW64" s="85"/>
      <c r="BX64" s="85"/>
      <c r="BY64" s="85"/>
      <c r="BZ64" s="85"/>
      <c r="CA64" s="85"/>
      <c r="CB64" s="85"/>
      <c r="CC64" s="85"/>
      <c r="CD64" s="85"/>
      <c r="CE64" s="85"/>
      <c r="CF64" s="85"/>
      <c r="CG64" s="85"/>
      <c r="CH64" s="85"/>
      <c r="CI64" s="85"/>
      <c r="CJ64" s="85"/>
      <c r="CK64" s="85"/>
      <c r="CL64" s="85"/>
      <c r="CM64" s="85"/>
      <c r="CN64" s="85"/>
      <c r="CO64" s="85"/>
      <c r="CP64" s="85"/>
      <c r="CQ64" s="85"/>
      <c r="CR64" s="85"/>
      <c r="CS64" s="85"/>
      <c r="CT64" s="85"/>
      <c r="CU64" s="85"/>
      <c r="CV64" s="85"/>
      <c r="CW64" s="85"/>
      <c r="CX64" s="85"/>
      <c r="CY64" s="85"/>
      <c r="CZ64" s="85"/>
      <c r="DA64" s="85"/>
      <c r="DB64" s="85"/>
      <c r="DC64" s="85"/>
      <c r="DD64" s="85"/>
      <c r="DE64" s="85"/>
      <c r="DF64" s="85"/>
      <c r="DG64" s="85"/>
      <c r="DH64" s="85"/>
      <c r="DI64" s="85"/>
      <c r="DJ64" s="85"/>
      <c r="DK64" s="85"/>
      <c r="DL64" s="85"/>
      <c r="DM64" s="85"/>
      <c r="DN64" s="85"/>
      <c r="DO64" s="85"/>
      <c r="DP64" s="85"/>
      <c r="DQ64" s="85"/>
      <c r="DR64" s="85"/>
      <c r="DS64" s="85"/>
      <c r="DT64" s="85"/>
      <c r="DU64" s="85"/>
      <c r="DV64" s="85"/>
      <c r="DW64" s="85"/>
      <c r="DX64" s="85"/>
      <c r="DY64" s="85"/>
      <c r="DZ64" s="85"/>
      <c r="EA64" s="85"/>
      <c r="EB64" s="85"/>
      <c r="EC64" s="85"/>
      <c r="ED64" s="85"/>
      <c r="EE64" s="85"/>
      <c r="EF64" s="85"/>
      <c r="EG64" s="85"/>
      <c r="EH64" s="85"/>
      <c r="EI64" s="85"/>
      <c r="EJ64" s="85"/>
      <c r="EK64" s="85"/>
      <c r="EL64" s="85"/>
      <c r="EM64" s="85"/>
      <c r="EN64" s="85"/>
      <c r="EO64" s="85"/>
      <c r="EP64" s="85"/>
      <c r="EQ64" s="85"/>
      <c r="ER64" s="85"/>
      <c r="ES64" s="85"/>
      <c r="ET64" s="85"/>
      <c r="EU64" s="85"/>
      <c r="EV64" s="85"/>
      <c r="EW64" s="85"/>
      <c r="EX64" s="85"/>
      <c r="EY64" s="85"/>
      <c r="EZ64" s="85"/>
      <c r="FA64" s="85"/>
      <c r="FB64" s="85"/>
      <c r="FC64" s="85"/>
      <c r="FD64" s="85"/>
      <c r="FE64" s="85"/>
      <c r="FF64" s="85"/>
      <c r="FG64" s="85"/>
      <c r="FH64" s="85"/>
      <c r="FI64" s="85"/>
      <c r="FJ64" s="85"/>
      <c r="FK64" s="85"/>
      <c r="FL64" s="85"/>
      <c r="FM64" s="85"/>
      <c r="FN64" s="85"/>
      <c r="FO64" s="85"/>
      <c r="FP64" s="85"/>
      <c r="FQ64" s="85"/>
      <c r="FR64" s="85"/>
      <c r="FS64" s="85"/>
      <c r="FT64" s="85"/>
      <c r="FU64" s="85"/>
      <c r="FV64" s="85"/>
      <c r="FW64" s="85"/>
      <c r="FX64" s="85"/>
      <c r="FY64" s="85"/>
      <c r="FZ64" s="85"/>
      <c r="GA64" s="85"/>
      <c r="GB64" s="85"/>
      <c r="GC64" s="85"/>
      <c r="GD64" s="85"/>
      <c r="GE64" s="85"/>
      <c r="GF64" s="85"/>
      <c r="GG64" s="85"/>
      <c r="GH64" s="85"/>
      <c r="GI64" s="85"/>
      <c r="GJ64" s="85"/>
      <c r="GK64" s="85"/>
      <c r="GL64" s="85"/>
      <c r="GM64" s="85"/>
      <c r="GN64" s="85"/>
      <c r="GO64" s="85"/>
      <c r="GP64" s="85"/>
      <c r="GQ64" s="85"/>
      <c r="GR64" s="85"/>
      <c r="GS64" s="85"/>
      <c r="GT64" s="85"/>
      <c r="GU64" s="85"/>
      <c r="GV64" s="85" t="n">
        <v>106.2</v>
      </c>
      <c r="GW64" s="85" t="n">
        <v>35.9</v>
      </c>
      <c r="GX64" s="85" t="n">
        <v>1.6</v>
      </c>
      <c r="GY64" s="85" t="n">
        <v>0.6</v>
      </c>
      <c r="GZ64" s="85" t="n">
        <v>0.1</v>
      </c>
      <c r="HA64" s="85" t="n">
        <v>0</v>
      </c>
      <c r="HB64" s="85" t="n">
        <v>0</v>
      </c>
      <c r="HC64" t="n">
        <v>0</v>
      </c>
      <c r="HD64" t="n">
        <v>0</v>
      </c>
      <c r="HE64" t="n">
        <v>0</v>
      </c>
      <c r="HF64"/>
      <c r="HG64"/>
      <c r="HH64"/>
      <c r="HI64"/>
      <c r="HJ64"/>
      <c r="HK64"/>
      <c r="HL64"/>
    </row>
    <row r="65">
      <c r="A65" s="85" t="s">
        <v>2573</v>
      </c>
      <c r="B65" s="85" t="n">
        <v>5.7</v>
      </c>
      <c r="C65" s="85" t="n">
        <v>5.4</v>
      </c>
      <c r="D65" s="85" t="n">
        <v>4.9</v>
      </c>
      <c r="E65" s="85" t="n">
        <v>5.1</v>
      </c>
      <c r="F65" s="85" t="n">
        <v>5.6</v>
      </c>
      <c r="G65" s="85" t="n">
        <v>6.4</v>
      </c>
      <c r="H65" s="85" t="n">
        <v>5.9</v>
      </c>
      <c r="I65" s="85" t="n">
        <v>5.8</v>
      </c>
      <c r="J65" s="85" t="n">
        <v>5.9</v>
      </c>
      <c r="K65" s="85" t="n">
        <v>5.5</v>
      </c>
      <c r="L65" s="85" t="n">
        <v>7</v>
      </c>
      <c r="M65" s="85" t="n">
        <v>5.9</v>
      </c>
      <c r="N65" s="85" t="n">
        <v>5.9</v>
      </c>
      <c r="O65" s="85" t="n">
        <v>6.4</v>
      </c>
      <c r="P65" s="85" t="n">
        <v>5.5</v>
      </c>
      <c r="Q65" s="85" t="n">
        <v>6.1</v>
      </c>
      <c r="R65" s="85" t="n">
        <v>8</v>
      </c>
      <c r="S65" s="85" t="n">
        <v>8.8</v>
      </c>
      <c r="T65" s="85" t="n">
        <v>6.7</v>
      </c>
      <c r="U65" s="85" t="n">
        <v>8.1</v>
      </c>
      <c r="V65" s="85" t="n">
        <v>9</v>
      </c>
      <c r="W65" s="85" t="n">
        <v>8.1</v>
      </c>
      <c r="X65" s="85" t="n">
        <v>11.1</v>
      </c>
      <c r="Y65" s="85" t="n">
        <v>10.7</v>
      </c>
      <c r="Z65" s="85" t="n">
        <v>10.3</v>
      </c>
      <c r="AA65" s="85" t="n">
        <v>10</v>
      </c>
      <c r="AB65" s="85" t="n">
        <v>10.8</v>
      </c>
      <c r="AC65" s="85" t="n">
        <v>11.3</v>
      </c>
      <c r="AD65" s="85" t="n">
        <v>10.9</v>
      </c>
      <c r="AE65" s="85" t="n">
        <v>10.9</v>
      </c>
      <c r="AF65" s="85" t="n">
        <v>12.1</v>
      </c>
      <c r="AG65" s="85" t="n">
        <v>10.9</v>
      </c>
      <c r="AH65" s="85" t="n">
        <v>11.2</v>
      </c>
      <c r="AI65" s="85" t="n">
        <v>11.8</v>
      </c>
      <c r="AJ65" s="85" t="n">
        <v>12.2</v>
      </c>
      <c r="AK65" s="85" t="n">
        <v>12.8</v>
      </c>
      <c r="AL65" s="85" t="n">
        <v>13.9</v>
      </c>
      <c r="AM65" s="85" t="n">
        <v>13.4</v>
      </c>
      <c r="AN65" s="85" t="n">
        <v>14.7</v>
      </c>
      <c r="AO65" s="85" t="n">
        <v>16.1</v>
      </c>
      <c r="AP65" s="85" t="n">
        <v>16.7</v>
      </c>
      <c r="AQ65" s="85" t="n">
        <v>16.9</v>
      </c>
      <c r="AR65" s="85" t="n">
        <v>16.3</v>
      </c>
      <c r="AS65" s="85" t="n">
        <v>17.1</v>
      </c>
      <c r="AT65" s="85" t="n">
        <v>16.4</v>
      </c>
      <c r="AU65" s="85" t="n">
        <v>16</v>
      </c>
      <c r="AV65" s="85" t="n">
        <v>15.1</v>
      </c>
      <c r="AW65" s="85" t="n">
        <v>15.4</v>
      </c>
      <c r="AX65" s="85" t="n">
        <v>14.2</v>
      </c>
      <c r="AY65" s="85" t="n">
        <v>14.9</v>
      </c>
      <c r="AZ65" s="85" t="n">
        <v>14.8</v>
      </c>
      <c r="BA65" s="85" t="n">
        <v>14.7</v>
      </c>
      <c r="BB65" s="85" t="n">
        <v>16.1</v>
      </c>
      <c r="BC65" s="85" t="n">
        <v>14.3</v>
      </c>
      <c r="BD65" s="85" t="n">
        <v>16</v>
      </c>
      <c r="BE65" s="85" t="n">
        <v>15.9</v>
      </c>
      <c r="BF65" s="85" t="n">
        <v>16.7</v>
      </c>
      <c r="BG65" s="85" t="n">
        <v>17.3</v>
      </c>
      <c r="BH65" s="85" t="n">
        <v>18.2</v>
      </c>
      <c r="BI65" s="85" t="n">
        <v>18.9</v>
      </c>
      <c r="BJ65" s="85" t="n">
        <v>17.2</v>
      </c>
      <c r="BK65" s="85" t="n">
        <v>19.6</v>
      </c>
      <c r="BL65" s="85" t="n">
        <v>20.2</v>
      </c>
      <c r="BM65" s="85" t="n">
        <v>21.3</v>
      </c>
      <c r="BN65" s="85" t="n">
        <v>19.8</v>
      </c>
      <c r="BO65" s="85" t="n">
        <v>20.7</v>
      </c>
      <c r="BP65" s="85" t="n">
        <v>21.4</v>
      </c>
      <c r="BQ65" s="85" t="n">
        <v>18.4</v>
      </c>
      <c r="BR65" s="85" t="n">
        <v>18.9</v>
      </c>
      <c r="BS65" s="85" t="n">
        <v>19.7</v>
      </c>
      <c r="BT65" s="85" t="n">
        <v>19</v>
      </c>
      <c r="BU65" s="85" t="n">
        <v>18.8</v>
      </c>
      <c r="BV65" s="85" t="n">
        <v>19.1</v>
      </c>
      <c r="BW65" s="85" t="n">
        <v>20</v>
      </c>
      <c r="BX65" s="85" t="n">
        <v>20.5</v>
      </c>
      <c r="BY65" s="85" t="n">
        <v>19.4</v>
      </c>
      <c r="BZ65" s="85" t="n">
        <v>20.3</v>
      </c>
      <c r="CA65" s="85" t="n">
        <v>20.1</v>
      </c>
      <c r="CB65" s="85" t="n">
        <v>19</v>
      </c>
      <c r="CC65" s="85" t="n">
        <v>21.5</v>
      </c>
      <c r="CD65" s="85" t="n">
        <v>22.3</v>
      </c>
      <c r="CE65" s="85" t="n">
        <v>20.3</v>
      </c>
      <c r="CF65" s="85" t="n">
        <v>20.7</v>
      </c>
      <c r="CG65" s="85" t="n">
        <v>49.5</v>
      </c>
      <c r="CH65" s="85" t="n">
        <v>26</v>
      </c>
      <c r="CI65" s="85" t="n">
        <v>22.2</v>
      </c>
      <c r="CJ65" s="85" t="n">
        <v>37.1</v>
      </c>
      <c r="CK65" s="85" t="n">
        <v>20.8</v>
      </c>
      <c r="CL65" s="85" t="n">
        <v>21.6</v>
      </c>
      <c r="CM65" s="85" t="n">
        <v>23.2</v>
      </c>
      <c r="CN65" s="85" t="n">
        <v>22.5</v>
      </c>
      <c r="CO65" s="85" t="n">
        <v>23.2</v>
      </c>
      <c r="CP65" s="85" t="n">
        <v>24.4</v>
      </c>
      <c r="CQ65" s="85" t="n">
        <v>22.6</v>
      </c>
      <c r="CR65" s="85" t="n">
        <v>25.3</v>
      </c>
      <c r="CS65" s="85" t="n">
        <v>24.9</v>
      </c>
      <c r="CT65" s="85" t="n">
        <v>23.8</v>
      </c>
      <c r="CU65" s="85" t="n">
        <v>27.5</v>
      </c>
      <c r="CV65" s="85" t="n">
        <v>26.2</v>
      </c>
      <c r="CW65" s="85" t="n">
        <v>26.7</v>
      </c>
      <c r="CX65" s="85" t="n">
        <v>27.9</v>
      </c>
      <c r="CY65" s="85" t="n">
        <v>28.2</v>
      </c>
      <c r="CZ65" s="85" t="n">
        <v>28.4</v>
      </c>
      <c r="DA65" s="85" t="n">
        <v>27</v>
      </c>
      <c r="DB65" s="85" t="n">
        <v>29.3</v>
      </c>
      <c r="DC65" s="85" t="n">
        <v>28.1</v>
      </c>
      <c r="DD65" s="85" t="n">
        <v>27.3</v>
      </c>
      <c r="DE65" s="85" t="n">
        <v>28.9</v>
      </c>
      <c r="DF65" s="85" t="n">
        <v>28.6</v>
      </c>
      <c r="DG65" s="85" t="n">
        <v>29.5</v>
      </c>
      <c r="DH65" s="85" t="n">
        <v>29.7</v>
      </c>
      <c r="DI65" s="85" t="n">
        <v>29</v>
      </c>
      <c r="DJ65" s="85" t="n">
        <v>27.3</v>
      </c>
      <c r="DK65" s="85" t="n">
        <v>27.5</v>
      </c>
      <c r="DL65" s="85" t="n">
        <v>29.4</v>
      </c>
      <c r="DM65" s="85" t="n">
        <v>31.5</v>
      </c>
      <c r="DN65" s="85" t="n">
        <v>29.2</v>
      </c>
      <c r="DO65" s="85" t="n">
        <v>33.9</v>
      </c>
      <c r="DP65" s="85" t="n">
        <v>35.9</v>
      </c>
      <c r="DQ65" s="85" t="n">
        <v>56.3</v>
      </c>
      <c r="DR65" s="85" t="n">
        <v>38</v>
      </c>
      <c r="DS65" s="85" t="n">
        <v>37.9</v>
      </c>
      <c r="DT65" s="85" t="n">
        <v>39.4</v>
      </c>
      <c r="DU65" s="85" t="n">
        <v>49.6</v>
      </c>
      <c r="DV65" s="85" t="n">
        <v>40.9</v>
      </c>
      <c r="DW65" s="85" t="n">
        <v>43.8</v>
      </c>
      <c r="DX65" s="85" t="n">
        <v>44.3</v>
      </c>
      <c r="DY65" s="85" t="n">
        <v>45.3</v>
      </c>
      <c r="DZ65" s="85" t="n">
        <v>59.6</v>
      </c>
      <c r="EA65" s="85" t="n">
        <v>47.2</v>
      </c>
      <c r="EB65" s="85" t="n">
        <v>43.2</v>
      </c>
      <c r="EC65" s="85" t="n">
        <v>63.5</v>
      </c>
      <c r="ED65" s="85" t="n">
        <v>65.7</v>
      </c>
      <c r="EE65" s="85" t="n">
        <v>75.5</v>
      </c>
      <c r="EF65" s="85" t="n">
        <v>71.5</v>
      </c>
      <c r="EG65" s="85" t="n">
        <v>66.4</v>
      </c>
      <c r="EH65" s="85" t="n">
        <v>75.3</v>
      </c>
      <c r="EI65" s="85" t="n">
        <v>65.2</v>
      </c>
      <c r="EJ65" s="85" t="n">
        <v>74.7</v>
      </c>
      <c r="EK65" s="85" t="n">
        <v>70.2</v>
      </c>
      <c r="EL65" s="85" t="n">
        <v>90.6</v>
      </c>
      <c r="EM65" s="85" t="n">
        <v>75</v>
      </c>
      <c r="EN65" s="85" t="n">
        <v>141.5</v>
      </c>
      <c r="EO65" s="85" t="n">
        <v>82.9</v>
      </c>
      <c r="EP65" s="85" t="n">
        <v>80.5</v>
      </c>
      <c r="EQ65" s="85" t="n">
        <v>77.5</v>
      </c>
      <c r="ER65" s="85" t="n">
        <v>74.8</v>
      </c>
      <c r="ES65" s="85" t="n">
        <v>73.9</v>
      </c>
      <c r="ET65" s="85" t="n">
        <v>90.3</v>
      </c>
      <c r="EU65" s="85" t="n">
        <v>86.5</v>
      </c>
      <c r="EV65" s="85" t="n">
        <v>86.3</v>
      </c>
      <c r="EW65" s="85" t="n">
        <v>80.4</v>
      </c>
      <c r="EX65" s="85" t="n">
        <v>87</v>
      </c>
      <c r="EY65" s="85" t="n">
        <v>81.4</v>
      </c>
      <c r="EZ65" s="85" t="n">
        <v>91.2</v>
      </c>
      <c r="FA65" s="85" t="n">
        <v>348.6</v>
      </c>
      <c r="FB65" s="85" t="n">
        <v>301.2</v>
      </c>
      <c r="FC65" s="85" t="n">
        <v>226</v>
      </c>
      <c r="FD65" s="85" t="n">
        <v>144.9</v>
      </c>
      <c r="FE65" s="85" t="n">
        <v>178.4</v>
      </c>
      <c r="FF65" s="85" t="n">
        <v>164.3</v>
      </c>
      <c r="FG65" s="85" t="n">
        <v>195.8</v>
      </c>
      <c r="FH65" s="85" t="n">
        <v>122.5</v>
      </c>
      <c r="FI65" s="85" t="n">
        <v>110</v>
      </c>
      <c r="FJ65" s="85" t="n">
        <v>110.2</v>
      </c>
      <c r="FK65" s="85" t="n">
        <v>142.2</v>
      </c>
      <c r="FL65" s="85" t="n">
        <v>122.8</v>
      </c>
      <c r="FM65" s="85" t="n">
        <v>149.7</v>
      </c>
      <c r="FN65" s="85" t="n">
        <v>110.8</v>
      </c>
      <c r="FO65" s="85" t="n">
        <v>93</v>
      </c>
      <c r="FP65" s="85" t="n">
        <v>90.7</v>
      </c>
      <c r="FQ65" s="85" t="n">
        <v>125.3</v>
      </c>
      <c r="FR65" s="85" t="n">
        <v>91.2</v>
      </c>
      <c r="FS65" s="85" t="n">
        <v>84.4</v>
      </c>
      <c r="FT65" s="85" t="n">
        <v>85.3</v>
      </c>
      <c r="FU65" s="85" t="n">
        <v>79.7</v>
      </c>
      <c r="FV65" s="85" t="n">
        <v>86.8</v>
      </c>
      <c r="FW65" s="85" t="n">
        <v>84.1</v>
      </c>
      <c r="FX65" s="85" t="n">
        <v>83</v>
      </c>
      <c r="FY65" s="85" t="n">
        <v>80.8</v>
      </c>
      <c r="FZ65" s="85" t="n">
        <v>83.2</v>
      </c>
      <c r="GA65" s="85" t="n">
        <v>77.1</v>
      </c>
      <c r="GB65" s="85" t="n">
        <v>83.9</v>
      </c>
      <c r="GC65" s="85" t="n">
        <v>76.4</v>
      </c>
      <c r="GD65" s="85" t="n">
        <v>80.9</v>
      </c>
      <c r="GE65" s="85" t="n">
        <v>77.2</v>
      </c>
      <c r="GF65" s="85" t="n">
        <v>79.6</v>
      </c>
      <c r="GG65" s="85" t="n">
        <v>84.5</v>
      </c>
      <c r="GH65" s="85" t="n">
        <v>84.3</v>
      </c>
      <c r="GI65" s="85" t="n">
        <v>85.5</v>
      </c>
      <c r="GJ65" s="85" t="n">
        <v>116.5</v>
      </c>
      <c r="GK65" s="85" t="n">
        <v>81</v>
      </c>
      <c r="GL65" s="85" t="n">
        <v>78.9</v>
      </c>
      <c r="GM65" s="85" t="n">
        <v>86.1</v>
      </c>
      <c r="GN65" s="85" t="n">
        <v>85.3</v>
      </c>
      <c r="GO65" s="85" t="n">
        <v>82.9</v>
      </c>
      <c r="GP65" s="85" t="n">
        <v>86</v>
      </c>
      <c r="GQ65" s="85" t="n">
        <v>78.6</v>
      </c>
      <c r="GR65" s="85" t="n">
        <v>82.2</v>
      </c>
      <c r="GS65" s="85" t="n">
        <v>134</v>
      </c>
      <c r="GT65" s="85" t="n">
        <v>95.5</v>
      </c>
      <c r="GU65" s="85" t="n">
        <v>92.4</v>
      </c>
      <c r="GV65" s="85" t="n">
        <v>92.9</v>
      </c>
      <c r="GW65" s="85" t="n">
        <v>89.2</v>
      </c>
      <c r="GX65" s="85" t="n">
        <v>301.1</v>
      </c>
      <c r="GY65" s="85" t="n">
        <v>85.6</v>
      </c>
      <c r="GZ65" s="85" t="n">
        <v>98.4</v>
      </c>
      <c r="HA65" s="85" t="n">
        <v>88.6</v>
      </c>
      <c r="HB65" s="85" t="n">
        <v>89.5</v>
      </c>
      <c r="HC65" t="n">
        <v>476.6</v>
      </c>
      <c r="HD65" t="n">
        <v>203.9</v>
      </c>
      <c r="HE65" t="n">
        <v>108.6</v>
      </c>
      <c r="HF65" t="n">
        <v>246.5</v>
      </c>
      <c r="HG65" t="n">
        <v>385</v>
      </c>
      <c r="HH65" t="n">
        <v>343</v>
      </c>
      <c r="HI65" t="n">
        <v>164.7</v>
      </c>
      <c r="HJ65" t="n">
        <v>159.8</v>
      </c>
      <c r="HK65" t="n">
        <v>167.3</v>
      </c>
      <c r="HL65" t="n">
        <v>186</v>
      </c>
    </row>
    <row r="66">
      <c r="A66" s="85" t="s">
        <v>2574</v>
      </c>
      <c r="B66" s="85" t="n">
        <v>0.584</v>
      </c>
      <c r="C66" s="85" t="n">
        <v>0.98</v>
      </c>
      <c r="D66" s="85" t="n">
        <v>1.256</v>
      </c>
      <c r="E66" s="85" t="n">
        <v>1.592</v>
      </c>
      <c r="F66" s="85" t="n">
        <v>1.62</v>
      </c>
      <c r="G66" s="85" t="n">
        <v>1.6</v>
      </c>
      <c r="H66" s="85" t="n">
        <v>1.7</v>
      </c>
      <c r="I66" s="85" t="n">
        <v>1.872</v>
      </c>
      <c r="J66" s="85" t="n">
        <v>1.832</v>
      </c>
      <c r="K66" s="85" t="n">
        <v>1.824</v>
      </c>
      <c r="L66" s="85" t="n">
        <v>2.108</v>
      </c>
      <c r="M66" s="85" t="n">
        <v>2.156</v>
      </c>
      <c r="N66" s="85" t="n">
        <v>2.156</v>
      </c>
      <c r="O66" s="85" t="n">
        <v>2.144</v>
      </c>
      <c r="P66" s="85" t="n">
        <v>2.248</v>
      </c>
      <c r="Q66" s="85" t="n">
        <v>2.288</v>
      </c>
      <c r="R66" s="85" t="n">
        <v>3.064</v>
      </c>
      <c r="S66" s="85" t="n">
        <v>3.16</v>
      </c>
      <c r="T66" s="85" t="n">
        <v>3.62</v>
      </c>
      <c r="U66" s="85" t="n">
        <v>3.888</v>
      </c>
      <c r="V66" s="85" t="n">
        <v>4.364</v>
      </c>
      <c r="W66" s="85" t="n">
        <v>4.512</v>
      </c>
      <c r="X66" s="85" t="n">
        <v>4.832</v>
      </c>
      <c r="Y66" s="85" t="n">
        <v>4.68</v>
      </c>
      <c r="Z66" s="85" t="n">
        <v>4.768</v>
      </c>
      <c r="AA66" s="85" t="n">
        <v>4.676</v>
      </c>
      <c r="AB66" s="85" t="n">
        <v>4.416</v>
      </c>
      <c r="AC66" s="85" t="n">
        <v>4.532</v>
      </c>
      <c r="AD66" s="85" t="n">
        <v>4.496</v>
      </c>
      <c r="AE66" s="85" t="n">
        <v>4.316</v>
      </c>
      <c r="AF66" s="85" t="n">
        <v>4.38</v>
      </c>
      <c r="AG66" s="85" t="n">
        <v>4.384</v>
      </c>
      <c r="AH66" s="85" t="n">
        <v>4.584</v>
      </c>
      <c r="AI66" s="85" t="n">
        <v>4.488</v>
      </c>
      <c r="AJ66" s="85" t="n">
        <v>4.672</v>
      </c>
      <c r="AK66" s="85" t="n">
        <v>4.596</v>
      </c>
      <c r="AL66" s="85" t="n">
        <v>5.424</v>
      </c>
      <c r="AM66" s="85" t="n">
        <v>5.78</v>
      </c>
      <c r="AN66" s="85" t="n">
        <v>6.88</v>
      </c>
      <c r="AO66" s="85" t="n">
        <v>7.244</v>
      </c>
      <c r="AP66" s="85" t="n">
        <v>7.764</v>
      </c>
      <c r="AQ66" s="85" t="n">
        <v>8.14</v>
      </c>
      <c r="AR66" s="85" t="n">
        <v>8.44</v>
      </c>
      <c r="AS66" s="85" t="n">
        <v>8.512</v>
      </c>
      <c r="AT66" s="85" t="n">
        <v>10.144</v>
      </c>
      <c r="AU66" s="85" t="n">
        <v>10.272</v>
      </c>
      <c r="AV66" s="85" t="n">
        <v>10.16</v>
      </c>
      <c r="AW66" s="85" t="n">
        <v>9.684</v>
      </c>
      <c r="AX66" s="85" t="n">
        <v>9.296</v>
      </c>
      <c r="AY66" s="85" t="n">
        <v>9.432</v>
      </c>
      <c r="AZ66" s="85" t="n">
        <v>9.676</v>
      </c>
      <c r="BA66" s="85" t="n">
        <v>11.18</v>
      </c>
      <c r="BB66" s="85" t="n">
        <v>11.288</v>
      </c>
      <c r="BC66" s="85" t="n">
        <v>11.124</v>
      </c>
      <c r="BD66" s="85" t="n">
        <v>10.964</v>
      </c>
      <c r="BE66" s="85" t="n">
        <v>10.888</v>
      </c>
      <c r="BF66" s="85" t="n">
        <v>10.8</v>
      </c>
      <c r="BG66" s="85" t="n">
        <v>10.624</v>
      </c>
      <c r="BH66" s="85" t="n">
        <v>10.432</v>
      </c>
      <c r="BI66" s="85" t="n">
        <v>10.82</v>
      </c>
      <c r="BJ66" s="85" t="n">
        <v>10.784</v>
      </c>
      <c r="BK66" s="85" t="n">
        <v>10.72</v>
      </c>
      <c r="BL66" s="85" t="n">
        <v>10.612</v>
      </c>
      <c r="BM66" s="85" t="n">
        <v>10.644</v>
      </c>
      <c r="BN66" s="85" t="n">
        <v>10.488</v>
      </c>
      <c r="BO66" s="85" t="n">
        <v>10.564</v>
      </c>
      <c r="BP66" s="85" t="n">
        <v>10.576</v>
      </c>
      <c r="BQ66" s="85" t="n">
        <v>10.584</v>
      </c>
      <c r="BR66" s="85" t="n">
        <v>10.54</v>
      </c>
      <c r="BS66" s="85" t="n">
        <v>10.488</v>
      </c>
      <c r="BT66" s="85" t="n">
        <v>10.312</v>
      </c>
      <c r="BU66" s="85" t="n">
        <v>11.088</v>
      </c>
      <c r="BV66" s="85" t="n">
        <v>11.176</v>
      </c>
      <c r="BW66" s="85" t="n">
        <v>11.132</v>
      </c>
      <c r="BX66" s="85" t="n">
        <v>11.052</v>
      </c>
      <c r="BY66" s="85" t="n">
        <v>11.492</v>
      </c>
      <c r="BZ66" s="85" t="n">
        <v>11.656</v>
      </c>
      <c r="CA66" s="85" t="n">
        <v>11.712</v>
      </c>
      <c r="CB66" s="85" t="n">
        <v>11.784</v>
      </c>
      <c r="CC66" s="85" t="n">
        <v>14.148</v>
      </c>
      <c r="CD66" s="85" t="n">
        <v>13.984</v>
      </c>
      <c r="CE66" s="85" t="n">
        <v>14.216</v>
      </c>
      <c r="CF66" s="85" t="n">
        <v>14.404</v>
      </c>
      <c r="CG66" s="85" t="n">
        <v>16.36</v>
      </c>
      <c r="CH66" s="85" t="n">
        <v>16.996</v>
      </c>
      <c r="CI66" s="85" t="n">
        <v>17.636</v>
      </c>
      <c r="CJ66" s="85" t="n">
        <v>18.092</v>
      </c>
      <c r="CK66" s="85" t="n">
        <v>20.332</v>
      </c>
      <c r="CL66" s="85" t="n">
        <v>20.596</v>
      </c>
      <c r="CM66" s="85" t="n">
        <v>20.932</v>
      </c>
      <c r="CN66" s="85" t="n">
        <v>21.792</v>
      </c>
      <c r="CO66" s="85" t="n">
        <v>21.86</v>
      </c>
      <c r="CP66" s="85" t="n">
        <v>21.82</v>
      </c>
      <c r="CQ66" s="85" t="n">
        <v>22.14</v>
      </c>
      <c r="CR66" s="85" t="n">
        <v>22.204</v>
      </c>
      <c r="CS66" s="85" t="n">
        <v>22.68</v>
      </c>
      <c r="CT66" s="85" t="n">
        <v>23.06</v>
      </c>
      <c r="CU66" s="85" t="n">
        <v>22.58</v>
      </c>
      <c r="CV66" s="85" t="n">
        <v>22.504</v>
      </c>
      <c r="CW66" s="85" t="n">
        <v>23.224</v>
      </c>
      <c r="CX66" s="85" t="n">
        <v>22.716</v>
      </c>
      <c r="CY66" s="85" t="n">
        <v>22.384</v>
      </c>
      <c r="CZ66" s="85" t="n">
        <v>22.052</v>
      </c>
      <c r="DA66" s="85" t="n">
        <v>22.636</v>
      </c>
      <c r="DB66" s="85" t="n">
        <v>22.564</v>
      </c>
      <c r="DC66" s="85" t="n">
        <v>22.236</v>
      </c>
      <c r="DD66" s="85" t="n">
        <v>21.852</v>
      </c>
      <c r="DE66" s="85" t="n">
        <v>21.16</v>
      </c>
      <c r="DF66" s="85" t="n">
        <v>20.04</v>
      </c>
      <c r="DG66" s="85" t="n">
        <v>19.076</v>
      </c>
      <c r="DH66" s="85" t="n">
        <v>18.144</v>
      </c>
      <c r="DI66" s="85" t="n">
        <v>17.668</v>
      </c>
      <c r="DJ66" s="85" t="n">
        <v>17.124</v>
      </c>
      <c r="DK66" s="85" t="n">
        <v>16.58</v>
      </c>
      <c r="DL66" s="85" t="n">
        <v>15.976</v>
      </c>
      <c r="DM66" s="85" t="n">
        <v>16.18</v>
      </c>
      <c r="DN66" s="85" t="n">
        <v>15.788</v>
      </c>
      <c r="DO66" s="85" t="n">
        <v>15.464</v>
      </c>
      <c r="DP66" s="85" t="n">
        <v>15.284</v>
      </c>
      <c r="DQ66" s="85" t="n">
        <v>15.356</v>
      </c>
      <c r="DR66" s="85" t="n">
        <v>13.616</v>
      </c>
      <c r="DS66" s="85" t="n">
        <v>14.896</v>
      </c>
      <c r="DT66" s="85" t="n">
        <v>14.84</v>
      </c>
      <c r="DU66" s="85" t="n">
        <v>14.908</v>
      </c>
      <c r="DV66" s="85" t="n">
        <v>15.1</v>
      </c>
      <c r="DW66" s="85" t="n">
        <v>15.536</v>
      </c>
      <c r="DX66" s="85" t="n">
        <v>15.996</v>
      </c>
      <c r="DY66" s="85" t="n">
        <v>17.236</v>
      </c>
      <c r="DZ66" s="85" t="n">
        <v>17.898</v>
      </c>
      <c r="EA66" s="85" t="n">
        <v>18.222</v>
      </c>
      <c r="EB66" s="85" t="n">
        <v>18.485</v>
      </c>
      <c r="EC66" s="85" t="n">
        <v>19.842</v>
      </c>
      <c r="ED66" s="85" t="n">
        <v>20.652</v>
      </c>
      <c r="EE66" s="85" t="n">
        <v>21.759</v>
      </c>
      <c r="EF66" s="85" t="n">
        <v>22.788</v>
      </c>
      <c r="EG66" s="85" t="n">
        <v>23.299</v>
      </c>
      <c r="EH66" s="85" t="n">
        <v>24.086</v>
      </c>
      <c r="EI66" s="85" t="n">
        <v>24.969</v>
      </c>
      <c r="EJ66" s="85" t="n">
        <v>25.888</v>
      </c>
      <c r="EK66" s="85" t="n">
        <v>28.839</v>
      </c>
      <c r="EL66" s="85" t="n">
        <v>27.844</v>
      </c>
      <c r="EM66" s="85" t="n">
        <v>28.237</v>
      </c>
      <c r="EN66" s="85" t="n">
        <v>29.613</v>
      </c>
      <c r="EO66" s="85" t="n">
        <v>32.274</v>
      </c>
      <c r="EP66" s="85" t="n">
        <v>29.235</v>
      </c>
      <c r="EQ66" s="85" t="n">
        <v>29.264</v>
      </c>
      <c r="ER66" s="85" t="n">
        <v>29.344</v>
      </c>
      <c r="ES66" s="85" t="n">
        <v>29.717</v>
      </c>
      <c r="ET66" s="85" t="n">
        <v>30</v>
      </c>
      <c r="EU66" s="85" t="n">
        <v>30.392</v>
      </c>
      <c r="EV66" s="85" t="n">
        <v>30.74</v>
      </c>
      <c r="EW66" s="85" t="n">
        <v>32.553</v>
      </c>
      <c r="EX66" s="85" t="n">
        <v>33.466</v>
      </c>
      <c r="EY66" s="85" t="n">
        <v>34.607</v>
      </c>
      <c r="EZ66" s="85" t="n">
        <v>37.1</v>
      </c>
      <c r="FA66" s="85" t="n">
        <v>42.964</v>
      </c>
      <c r="FB66" s="85" t="n">
        <v>44.63</v>
      </c>
      <c r="FC66" s="85" t="n">
        <v>55.541</v>
      </c>
      <c r="FD66" s="85" t="n">
        <v>58.195</v>
      </c>
      <c r="FE66" s="85" t="n">
        <v>60.683</v>
      </c>
      <c r="FF66" s="85" t="n">
        <v>63.749</v>
      </c>
      <c r="FG66" s="85" t="n">
        <v>65.743</v>
      </c>
      <c r="FH66" s="85" t="n">
        <v>67.74</v>
      </c>
      <c r="FI66" s="85" t="n">
        <v>68.828</v>
      </c>
      <c r="FJ66" s="85" t="n">
        <v>71.063</v>
      </c>
      <c r="FK66" s="85" t="n">
        <v>72.829</v>
      </c>
      <c r="FL66" s="85" t="n">
        <v>73.527</v>
      </c>
      <c r="FM66" s="85" t="n">
        <v>73.492</v>
      </c>
      <c r="FN66" s="85" t="n">
        <v>74.054</v>
      </c>
      <c r="FO66" s="85" t="n">
        <v>74.348</v>
      </c>
      <c r="FP66" s="85" t="n">
        <v>75.343</v>
      </c>
      <c r="FQ66" s="85" t="n">
        <v>75.66</v>
      </c>
      <c r="FR66" s="85" t="n">
        <v>75.96</v>
      </c>
      <c r="FS66" s="85" t="n">
        <v>76.039</v>
      </c>
      <c r="FT66" s="85" t="n">
        <v>75.214</v>
      </c>
      <c r="FU66" s="85" t="n">
        <v>71.414</v>
      </c>
      <c r="FV66" s="85" t="n">
        <v>69.318</v>
      </c>
      <c r="FW66" s="85" t="n">
        <v>69.354</v>
      </c>
      <c r="FX66" s="85" t="n">
        <v>68.645</v>
      </c>
      <c r="FY66" s="85" t="n">
        <v>70.317</v>
      </c>
      <c r="FZ66" s="85" t="n">
        <v>69.767</v>
      </c>
      <c r="GA66" s="85" t="n">
        <v>69.164</v>
      </c>
      <c r="GB66" s="85" t="n">
        <v>68.382</v>
      </c>
      <c r="GC66" s="85" t="n">
        <v>67.638</v>
      </c>
      <c r="GD66" s="85" t="n">
        <v>67.294</v>
      </c>
      <c r="GE66" s="85" t="n">
        <v>65.413</v>
      </c>
      <c r="GF66" s="85" t="n">
        <v>64.803</v>
      </c>
      <c r="GG66" s="85" t="n">
        <v>64.499</v>
      </c>
      <c r="GH66" s="85" t="n">
        <v>63.667</v>
      </c>
      <c r="GI66" s="85" t="n">
        <v>62.198</v>
      </c>
      <c r="GJ66" s="85" t="n">
        <v>63.705</v>
      </c>
      <c r="GK66" s="85" t="n">
        <v>67.449</v>
      </c>
      <c r="GL66" s="85" t="n">
        <v>59.752</v>
      </c>
      <c r="GM66" s="85" t="n">
        <v>58.479</v>
      </c>
      <c r="GN66" s="85" t="n">
        <v>57.514</v>
      </c>
      <c r="GO66" s="85" t="n">
        <v>57.017</v>
      </c>
      <c r="GP66" s="85" t="n">
        <v>55.875</v>
      </c>
      <c r="GQ66" s="85" t="n">
        <v>54.336</v>
      </c>
      <c r="GR66" s="85" t="n">
        <v>54.346</v>
      </c>
      <c r="GS66" s="85" t="n">
        <v>54.291</v>
      </c>
      <c r="GT66" s="85" t="n">
        <v>61.624</v>
      </c>
      <c r="GU66" s="85" t="n">
        <v>105.667</v>
      </c>
      <c r="GV66" s="85" t="n">
        <v>105.886</v>
      </c>
      <c r="GW66" s="85" t="n">
        <v>106.606</v>
      </c>
      <c r="GX66" s="85" t="n">
        <v>145.787</v>
      </c>
      <c r="GY66" s="85" t="n">
        <v>155.346</v>
      </c>
      <c r="GZ66" s="85" t="n">
        <v>148.603</v>
      </c>
      <c r="HA66" s="85" t="n">
        <v>154.94</v>
      </c>
      <c r="HB66" s="85" t="n">
        <v>131.551</v>
      </c>
      <c r="HC66" t="n">
        <v>128.349</v>
      </c>
      <c r="HD66" t="n">
        <v>125.361</v>
      </c>
      <c r="HE66" t="n">
        <v>146.43</v>
      </c>
      <c r="HF66" t="n">
        <v>138.408</v>
      </c>
      <c r="HG66" t="n">
        <v>106.691</v>
      </c>
      <c r="HH66" t="n">
        <v>106.296</v>
      </c>
      <c r="HI66" t="n">
        <v>93.49</v>
      </c>
      <c r="HJ66" t="n">
        <v>92.008</v>
      </c>
      <c r="HK66" t="n">
        <v>96.12</v>
      </c>
      <c r="HL66" t="n">
        <v>103.095</v>
      </c>
    </row>
    <row r="67">
      <c r="A67" s="85" t="s">
        <v>2575</v>
      </c>
      <c r="B67" s="85" t="n">
        <v>38.1</v>
      </c>
      <c r="C67" s="85" t="n">
        <v>38.6333333333333</v>
      </c>
      <c r="D67" s="85" t="n">
        <v>39.0333333333333</v>
      </c>
      <c r="E67" s="85" t="n">
        <v>39.6</v>
      </c>
      <c r="F67" s="85" t="n">
        <v>39.9333333333333</v>
      </c>
      <c r="G67" s="85" t="n">
        <v>40.3</v>
      </c>
      <c r="H67" s="85" t="n">
        <v>40.7</v>
      </c>
      <c r="I67" s="85" t="n">
        <v>41</v>
      </c>
      <c r="J67" s="85" t="n">
        <v>41.3333333333333</v>
      </c>
      <c r="K67" s="85" t="n">
        <v>41.6</v>
      </c>
      <c r="L67" s="85" t="n">
        <v>41.9333333333333</v>
      </c>
      <c r="M67" s="85" t="n">
        <v>42.3666666666667</v>
      </c>
      <c r="N67" s="85" t="n">
        <v>43.0333333333333</v>
      </c>
      <c r="O67" s="85" t="n">
        <v>43.9333333333333</v>
      </c>
      <c r="P67" s="85" t="n">
        <v>44.8</v>
      </c>
      <c r="Q67" s="85" t="n">
        <v>45.9333333333333</v>
      </c>
      <c r="R67" s="85" t="n">
        <v>47.3</v>
      </c>
      <c r="S67" s="85" t="n">
        <v>48.5666666666667</v>
      </c>
      <c r="T67" s="85" t="n">
        <v>49.9333333333333</v>
      </c>
      <c r="U67" s="85" t="n">
        <v>51.4666666666667</v>
      </c>
      <c r="V67" s="85" t="n">
        <v>52.5666666666667</v>
      </c>
      <c r="W67" s="85" t="n">
        <v>53.2</v>
      </c>
      <c r="X67" s="85" t="n">
        <v>54.2666666666667</v>
      </c>
      <c r="Y67" s="85" t="n">
        <v>55.2666666666667</v>
      </c>
      <c r="Z67" s="85" t="n">
        <v>55.9</v>
      </c>
      <c r="AA67" s="85" t="n">
        <v>56.4</v>
      </c>
      <c r="AB67" s="85" t="n">
        <v>57.3</v>
      </c>
      <c r="AC67" s="85" t="n">
        <v>58.1333333333333</v>
      </c>
      <c r="AD67" s="85" t="n">
        <v>59.2</v>
      </c>
      <c r="AE67" s="85" t="n">
        <v>60.2333333333333</v>
      </c>
      <c r="AF67" s="85" t="n">
        <v>61.0666666666667</v>
      </c>
      <c r="AG67" s="85" t="n">
        <v>61.9666666666667</v>
      </c>
      <c r="AH67" s="85" t="n">
        <v>63.0333333333333</v>
      </c>
      <c r="AI67" s="85" t="n">
        <v>64.4666666666667</v>
      </c>
      <c r="AJ67" s="85" t="n">
        <v>65.9666666666667</v>
      </c>
      <c r="AK67" s="85" t="n">
        <v>67.5</v>
      </c>
      <c r="AL67" s="85" t="n">
        <v>69.2</v>
      </c>
      <c r="AM67" s="85" t="n">
        <v>71.4</v>
      </c>
      <c r="AN67" s="85" t="n">
        <v>73.7</v>
      </c>
      <c r="AO67" s="85" t="n">
        <v>76.0333333333333</v>
      </c>
      <c r="AP67" s="85" t="n">
        <v>79.0333333333333</v>
      </c>
      <c r="AQ67" s="85" t="n">
        <v>81.7</v>
      </c>
      <c r="AR67" s="85" t="n">
        <v>83.2333333333333</v>
      </c>
      <c r="AS67" s="85" t="n">
        <v>85.5666666666667</v>
      </c>
      <c r="AT67" s="85" t="n">
        <v>87.9333333333333</v>
      </c>
      <c r="AU67" s="85" t="n">
        <v>89.7666666666667</v>
      </c>
      <c r="AV67" s="85" t="n">
        <v>92.2666666666667</v>
      </c>
      <c r="AW67" s="85" t="n">
        <v>93.7666666666667</v>
      </c>
      <c r="AX67" s="85" t="n">
        <v>94.6</v>
      </c>
      <c r="AY67" s="85" t="n">
        <v>95.9666666666667</v>
      </c>
      <c r="AZ67" s="85" t="n">
        <v>97.6333333333333</v>
      </c>
      <c r="BA67" s="85" t="n">
        <v>97.9333333333333</v>
      </c>
      <c r="BB67" s="85" t="n">
        <v>98</v>
      </c>
      <c r="BC67" s="85" t="n">
        <v>99.1333333333333</v>
      </c>
      <c r="BD67" s="85" t="n">
        <v>100.1</v>
      </c>
      <c r="BE67" s="85" t="n">
        <v>101.1</v>
      </c>
      <c r="BF67" s="85" t="n">
        <v>102.533333333333</v>
      </c>
      <c r="BG67" s="85" t="n">
        <v>103.5</v>
      </c>
      <c r="BH67" s="85" t="n">
        <v>104.4</v>
      </c>
      <c r="BI67" s="85" t="n">
        <v>105.3</v>
      </c>
      <c r="BJ67" s="85" t="n">
        <v>106.266666666667</v>
      </c>
      <c r="BK67" s="85" t="n">
        <v>107.233333333333</v>
      </c>
      <c r="BL67" s="85" t="n">
        <v>107.9</v>
      </c>
      <c r="BM67" s="85" t="n">
        <v>109</v>
      </c>
      <c r="BN67" s="85" t="n">
        <v>109.566666666667</v>
      </c>
      <c r="BO67" s="85" t="n">
        <v>109.033333333333</v>
      </c>
      <c r="BP67" s="85" t="n">
        <v>109.7</v>
      </c>
      <c r="BQ67" s="85" t="n">
        <v>110.466666666667</v>
      </c>
      <c r="BR67" s="85" t="n">
        <v>111.8</v>
      </c>
      <c r="BS67" s="85" t="n">
        <v>113.066666666667</v>
      </c>
      <c r="BT67" s="85" t="n">
        <v>114.266666666667</v>
      </c>
      <c r="BU67" s="85" t="n">
        <v>115.333333333333</v>
      </c>
      <c r="BV67" s="85" t="n">
        <v>116.233333333333</v>
      </c>
      <c r="BW67" s="85" t="n">
        <v>117.566666666667</v>
      </c>
      <c r="BX67" s="85" t="n">
        <v>119</v>
      </c>
      <c r="BY67" s="85" t="n">
        <v>120.3</v>
      </c>
      <c r="BZ67" s="85" t="n">
        <v>121.666666666667</v>
      </c>
      <c r="CA67" s="85" t="n">
        <v>123.633333333333</v>
      </c>
      <c r="CB67" s="85" t="n">
        <v>124.6</v>
      </c>
      <c r="CC67" s="85" t="n">
        <v>125.866666666667</v>
      </c>
      <c r="CD67" s="85" t="n">
        <v>128.033333333333</v>
      </c>
      <c r="CE67" s="85" t="n">
        <v>129.3</v>
      </c>
      <c r="CF67" s="85" t="n">
        <v>131.533333333333</v>
      </c>
      <c r="CG67" s="85" t="n">
        <v>133.766666666667</v>
      </c>
      <c r="CH67" s="85" t="n">
        <v>134.766666666667</v>
      </c>
      <c r="CI67" s="85" t="n">
        <v>135.566666666667</v>
      </c>
      <c r="CJ67" s="85" t="n">
        <v>136.6</v>
      </c>
      <c r="CK67" s="85" t="n">
        <v>137.733333333333</v>
      </c>
      <c r="CL67" s="85" t="n">
        <v>138.666666666667</v>
      </c>
      <c r="CM67" s="85" t="n">
        <v>139.733333333333</v>
      </c>
      <c r="CN67" s="85" t="n">
        <v>140.8</v>
      </c>
      <c r="CO67" s="85" t="n">
        <v>142.033333333333</v>
      </c>
      <c r="CP67" s="85" t="n">
        <v>143.066666666667</v>
      </c>
      <c r="CQ67" s="85" t="n">
        <v>144.1</v>
      </c>
      <c r="CR67" s="85" t="n">
        <v>144.766666666667</v>
      </c>
      <c r="CS67" s="85" t="n">
        <v>145.966666666667</v>
      </c>
      <c r="CT67" s="85" t="n">
        <v>146.7</v>
      </c>
      <c r="CU67" s="85" t="n">
        <v>147.533333333333</v>
      </c>
      <c r="CV67" s="85" t="n">
        <v>148.9</v>
      </c>
      <c r="CW67" s="85" t="n">
        <v>149.766666666667</v>
      </c>
      <c r="CX67" s="85" t="n">
        <v>150.866666666667</v>
      </c>
      <c r="CY67" s="85" t="n">
        <v>152.1</v>
      </c>
      <c r="CZ67" s="85" t="n">
        <v>152.866666666667</v>
      </c>
      <c r="DA67" s="85" t="n">
        <v>153.7</v>
      </c>
      <c r="DB67" s="85" t="n">
        <v>155.066666666667</v>
      </c>
      <c r="DC67" s="85" t="n">
        <v>156.4</v>
      </c>
      <c r="DD67" s="85" t="n">
        <v>157.3</v>
      </c>
      <c r="DE67" s="85" t="n">
        <v>158.666666666667</v>
      </c>
      <c r="DF67" s="85" t="n">
        <v>159.633333333333</v>
      </c>
      <c r="DG67" s="85" t="n">
        <v>160</v>
      </c>
      <c r="DH67" s="85" t="n">
        <v>160.8</v>
      </c>
      <c r="DI67" s="85" t="n">
        <v>161.666666666667</v>
      </c>
      <c r="DJ67" s="85" t="n">
        <v>162</v>
      </c>
      <c r="DK67" s="85" t="n">
        <v>162.533333333333</v>
      </c>
      <c r="DL67" s="85" t="n">
        <v>163.366666666667</v>
      </c>
      <c r="DM67" s="85" t="n">
        <v>164.133333333333</v>
      </c>
      <c r="DN67" s="85" t="n">
        <v>164.733333333333</v>
      </c>
      <c r="DO67" s="85" t="n">
        <v>165.966666666667</v>
      </c>
      <c r="DP67" s="85" t="n">
        <v>167.2</v>
      </c>
      <c r="DQ67" s="85" t="n">
        <v>168.433333333333</v>
      </c>
      <c r="DR67" s="85" t="n">
        <v>170.1</v>
      </c>
      <c r="DS67" s="85" t="n">
        <v>171.433333333333</v>
      </c>
      <c r="DT67" s="85" t="n">
        <v>173</v>
      </c>
      <c r="DU67" s="85" t="n">
        <v>174.233333333333</v>
      </c>
      <c r="DV67" s="85" t="n">
        <v>175.9</v>
      </c>
      <c r="DW67" s="85" t="n">
        <v>177.133333333333</v>
      </c>
      <c r="DX67" s="85" t="n">
        <v>177.633333333333</v>
      </c>
      <c r="DY67" s="85" t="n">
        <v>177.5</v>
      </c>
      <c r="DZ67" s="85" t="n">
        <v>178.066666666667</v>
      </c>
      <c r="EA67" s="85" t="n">
        <v>179.466666666667</v>
      </c>
      <c r="EB67" s="85" t="n">
        <v>180.433333333333</v>
      </c>
      <c r="EC67" s="85" t="n">
        <v>181.5</v>
      </c>
      <c r="ED67" s="85" t="n">
        <v>183.366666666667</v>
      </c>
      <c r="EE67" s="85" t="n">
        <v>183.066666666667</v>
      </c>
      <c r="EF67" s="85" t="n">
        <v>184.433333333333</v>
      </c>
      <c r="EG67" s="85" t="n">
        <v>185.133333333333</v>
      </c>
      <c r="EH67" s="85" t="n">
        <v>186.7</v>
      </c>
      <c r="EI67" s="85" t="n">
        <v>188.166666666667</v>
      </c>
      <c r="EJ67" s="85" t="n">
        <v>189.366666666667</v>
      </c>
      <c r="EK67" s="85" t="n">
        <v>191.4</v>
      </c>
      <c r="EL67" s="85" t="n">
        <v>192.366666666667</v>
      </c>
      <c r="EM67" s="85" t="n">
        <v>193.666666666667</v>
      </c>
      <c r="EN67" s="85" t="n">
        <v>196.6</v>
      </c>
      <c r="EO67" s="85" t="n">
        <v>198.433333333333</v>
      </c>
      <c r="EP67" s="85" t="n">
        <v>199.466666666667</v>
      </c>
      <c r="EQ67" s="85" t="n">
        <v>201.266666666667</v>
      </c>
      <c r="ER67" s="85" t="n">
        <v>203.166666666667</v>
      </c>
      <c r="ES67" s="85" t="n">
        <v>202.333333333333</v>
      </c>
      <c r="ET67" s="85" t="n">
        <v>204.317</v>
      </c>
      <c r="EU67" s="85" t="n">
        <v>206.631</v>
      </c>
      <c r="EV67" s="85" t="n">
        <v>207.939</v>
      </c>
      <c r="EW67" s="85" t="n">
        <v>210.489666666667</v>
      </c>
      <c r="EX67" s="85" t="n">
        <v>212.769666666667</v>
      </c>
      <c r="EY67" s="85" t="n">
        <v>215.537666666667</v>
      </c>
      <c r="EZ67" s="85" t="n">
        <v>218.861</v>
      </c>
      <c r="FA67" s="85" t="n">
        <v>213.848666666667</v>
      </c>
      <c r="FB67" s="85" t="n">
        <v>212.377666666667</v>
      </c>
      <c r="FC67" s="85" t="n">
        <v>213.507</v>
      </c>
      <c r="FD67" s="85" t="n">
        <v>215.344</v>
      </c>
      <c r="FE67" s="85" t="n">
        <v>217.03</v>
      </c>
      <c r="FF67" s="85" t="n">
        <v>217.374</v>
      </c>
      <c r="FG67" s="85" t="n">
        <v>217.297333333333</v>
      </c>
      <c r="FH67" s="85" t="n">
        <v>217.934333333333</v>
      </c>
      <c r="FI67" s="85" t="n">
        <v>219.699</v>
      </c>
      <c r="FJ67" s="85" t="n">
        <v>222.043666666667</v>
      </c>
      <c r="FK67" s="85" t="n">
        <v>224.568333333333</v>
      </c>
      <c r="FL67" s="85" t="n">
        <v>226.032666666667</v>
      </c>
      <c r="FM67" s="85" t="n">
        <v>227.047333333333</v>
      </c>
      <c r="FN67" s="85" t="n">
        <v>228.326</v>
      </c>
      <c r="FO67" s="85" t="n">
        <v>228.808</v>
      </c>
      <c r="FP67" s="85" t="n">
        <v>229.841</v>
      </c>
      <c r="FQ67" s="85" t="n">
        <v>231.369333333333</v>
      </c>
      <c r="FR67" s="85" t="n">
        <v>232.299333333333</v>
      </c>
      <c r="FS67" s="85" t="n">
        <v>232.045</v>
      </c>
      <c r="FT67" s="85" t="n">
        <v>233.3</v>
      </c>
      <c r="FU67" s="85" t="n">
        <v>234.162666666667</v>
      </c>
      <c r="FV67" s="85" t="n">
        <v>235.621</v>
      </c>
      <c r="FW67" s="85" t="n">
        <v>236.872333333333</v>
      </c>
      <c r="FX67" s="85" t="n">
        <v>237.478333333333</v>
      </c>
      <c r="FY67" s="85" t="n">
        <v>236.888333333333</v>
      </c>
      <c r="FZ67" s="85" t="n">
        <v>235.355</v>
      </c>
      <c r="GA67" s="85" t="n">
        <v>236.96</v>
      </c>
      <c r="GB67" s="85" t="n">
        <v>237.855</v>
      </c>
      <c r="GC67" s="85" t="n">
        <v>237.837</v>
      </c>
      <c r="GD67" s="85" t="n">
        <v>237.689333333333</v>
      </c>
      <c r="GE67" s="85" t="n">
        <v>239.590333333333</v>
      </c>
      <c r="GF67" s="85" t="n">
        <v>240.607333333333</v>
      </c>
      <c r="GG67" s="85" t="n">
        <v>242.134666666667</v>
      </c>
      <c r="GH67" s="85" t="n">
        <v>243.838666666667</v>
      </c>
      <c r="GI67" s="85" t="n">
        <v>244.12</v>
      </c>
      <c r="GJ67" s="85" t="n">
        <v>245.287</v>
      </c>
      <c r="GK67" s="85" t="n">
        <v>247.238333333333</v>
      </c>
      <c r="GL67" s="85" t="n">
        <v>249.321666666667</v>
      </c>
      <c r="GM67" s="85" t="n">
        <v>250.679</v>
      </c>
      <c r="GN67" s="85" t="n">
        <v>251.686333333333</v>
      </c>
      <c r="GO67" s="85" t="n">
        <v>252.711</v>
      </c>
      <c r="GP67" s="85" t="n">
        <v>253.385666666667</v>
      </c>
      <c r="GQ67" s="85" t="n">
        <v>255.247333333333</v>
      </c>
      <c r="GR67" s="85" t="n">
        <v>256.089333333333</v>
      </c>
      <c r="GS67" s="85" t="n">
        <v>257.888</v>
      </c>
      <c r="GT67" s="85" t="n">
        <v>258.767333333333</v>
      </c>
      <c r="GU67" s="85" t="n">
        <v>256.326</v>
      </c>
      <c r="GV67" s="85" t="n">
        <v>259.241666666667</v>
      </c>
      <c r="GW67" s="85" t="n">
        <v>261.049666666667</v>
      </c>
      <c r="GX67" s="85" t="n">
        <v>263.670333333333</v>
      </c>
      <c r="GY67" s="85" t="n">
        <v>268.622666666667</v>
      </c>
      <c r="GZ67" s="85" t="n">
        <v>272.89</v>
      </c>
      <c r="HA67" s="85" t="n">
        <v>278.680333333333</v>
      </c>
      <c r="HB67" s="85" t="n">
        <v>284.826</v>
      </c>
      <c r="HC67" t="n">
        <v>291.706333333333</v>
      </c>
      <c r="HD67" t="n">
        <v>295.509</v>
      </c>
      <c r="HE67" t="n">
        <v>298.441</v>
      </c>
      <c r="HF67" t="n">
        <v>301.203</v>
      </c>
      <c r="HG67" t="n">
        <v>303.466666666667</v>
      </c>
      <c r="HH67" t="n">
        <v>306.034333333333</v>
      </c>
      <c r="HI67" t="n">
        <v>308.099</v>
      </c>
      <c r="HJ67" t="n">
        <v>310.989666666667</v>
      </c>
      <c r="HK67" t="n">
        <v>313.160333333333</v>
      </c>
      <c r="HL67" t="n">
        <v>314.113666666667</v>
      </c>
    </row>
    <row r="68">
      <c r="A68" s="85" t="s">
        <v>2576</v>
      </c>
      <c r="B68" s="85" t="n">
        <v>38.3</v>
      </c>
      <c r="C68" s="85" t="n">
        <v>38.8333333333333</v>
      </c>
      <c r="D68" s="85" t="n">
        <v>39.2333333333333</v>
      </c>
      <c r="E68" s="85" t="n">
        <v>39.8</v>
      </c>
      <c r="F68" s="85" t="n">
        <v>40.1666666666667</v>
      </c>
      <c r="G68" s="85" t="n">
        <v>40.5333333333333</v>
      </c>
      <c r="H68" s="85" t="n">
        <v>40.9666666666667</v>
      </c>
      <c r="I68" s="85" t="n">
        <v>41.2333333333333</v>
      </c>
      <c r="J68" s="85" t="n">
        <v>41.6</v>
      </c>
      <c r="K68" s="85" t="n">
        <v>41.8</v>
      </c>
      <c r="L68" s="85" t="n">
        <v>42.2</v>
      </c>
      <c r="M68" s="85" t="n">
        <v>42.6333333333333</v>
      </c>
      <c r="N68" s="85" t="n">
        <v>43.2666666666667</v>
      </c>
      <c r="O68" s="85" t="n">
        <v>44.1666666666667</v>
      </c>
      <c r="P68" s="85" t="n">
        <v>45.0666666666667</v>
      </c>
      <c r="Q68" s="85" t="n">
        <v>46.1666666666667</v>
      </c>
      <c r="R68" s="85" t="n">
        <v>47.5666666666667</v>
      </c>
      <c r="S68" s="85" t="n">
        <v>48.7666666666667</v>
      </c>
      <c r="T68" s="85" t="n">
        <v>50.2333333333333</v>
      </c>
      <c r="U68" s="85" t="n">
        <v>51.7666666666667</v>
      </c>
      <c r="V68" s="85" t="n">
        <v>52.8666666666667</v>
      </c>
      <c r="W68" s="85" t="n">
        <v>53.5</v>
      </c>
      <c r="X68" s="85" t="n">
        <v>54.5666666666667</v>
      </c>
      <c r="Y68" s="85" t="n">
        <v>55.5666666666667</v>
      </c>
      <c r="Z68" s="85" t="n">
        <v>56.2333333333333</v>
      </c>
      <c r="AA68" s="85" t="n">
        <v>56.7333333333333</v>
      </c>
      <c r="AB68" s="85" t="n">
        <v>57.6</v>
      </c>
      <c r="AC68" s="85" t="n">
        <v>58.4333333333333</v>
      </c>
      <c r="AD68" s="85" t="n">
        <v>59.5333333333333</v>
      </c>
      <c r="AE68" s="85" t="n">
        <v>60.6</v>
      </c>
      <c r="AF68" s="85" t="n">
        <v>61.4333333333333</v>
      </c>
      <c r="AG68" s="85" t="n">
        <v>62.2666666666667</v>
      </c>
      <c r="AH68" s="85" t="n">
        <v>63.3666666666667</v>
      </c>
      <c r="AI68" s="85" t="n">
        <v>64.7666666666667</v>
      </c>
      <c r="AJ68" s="85" t="n">
        <v>66.2333333333333</v>
      </c>
      <c r="AK68" s="85" t="n">
        <v>67.8333333333333</v>
      </c>
      <c r="AL68" s="85" t="n">
        <v>69.5666666666667</v>
      </c>
      <c r="AM68" s="85" t="n">
        <v>71.9</v>
      </c>
      <c r="AN68" s="85" t="n">
        <v>74.2333333333333</v>
      </c>
      <c r="AO68" s="85" t="n">
        <v>76.5</v>
      </c>
      <c r="AP68" s="85" t="n">
        <v>79.5</v>
      </c>
      <c r="AQ68" s="85" t="n">
        <v>82.2</v>
      </c>
      <c r="AR68" s="85" t="n">
        <v>83.7333333333333</v>
      </c>
      <c r="AS68" s="85" t="n">
        <v>86.1666666666667</v>
      </c>
      <c r="AT68" s="85" t="n">
        <v>88.4666666666667</v>
      </c>
      <c r="AU68" s="85" t="n">
        <v>90.2333333333333</v>
      </c>
      <c r="AV68" s="85" t="n">
        <v>92.7333333333333</v>
      </c>
      <c r="AW68" s="85" t="n">
        <v>94.1666666666667</v>
      </c>
      <c r="AX68" s="85" t="n">
        <v>94.9666666666667</v>
      </c>
      <c r="AY68" s="85" t="n">
        <v>96.2333333333333</v>
      </c>
      <c r="AZ68" s="85" t="n">
        <v>98</v>
      </c>
      <c r="BA68" s="85" t="n">
        <v>98.3333333333333</v>
      </c>
      <c r="BB68" s="85" t="n">
        <v>98.3</v>
      </c>
      <c r="BC68" s="85" t="n">
        <v>99.4333333333333</v>
      </c>
      <c r="BD68" s="85" t="n">
        <v>100.4</v>
      </c>
      <c r="BE68" s="85" t="n">
        <v>101.166666666667</v>
      </c>
      <c r="BF68" s="85" t="n">
        <v>101.933333333333</v>
      </c>
      <c r="BG68" s="85" t="n">
        <v>102.466666666667</v>
      </c>
      <c r="BH68" s="85" t="n">
        <v>103.933333333333</v>
      </c>
      <c r="BI68" s="85" t="n">
        <v>104.8</v>
      </c>
      <c r="BJ68" s="85" t="n">
        <v>105.666666666667</v>
      </c>
      <c r="BK68" s="85" t="n">
        <v>106.633333333333</v>
      </c>
      <c r="BL68" s="85" t="n">
        <v>107.133333333333</v>
      </c>
      <c r="BM68" s="85" t="n">
        <v>108.2</v>
      </c>
      <c r="BN68" s="85" t="n">
        <v>108.666666666667</v>
      </c>
      <c r="BO68" s="85" t="n">
        <v>107.933333333333</v>
      </c>
      <c r="BP68" s="85" t="n">
        <v>108.5</v>
      </c>
      <c r="BQ68" s="85" t="n">
        <v>109.2</v>
      </c>
      <c r="BR68" s="85" t="n">
        <v>110.666666666667</v>
      </c>
      <c r="BS68" s="85" t="n">
        <v>111.966666666667</v>
      </c>
      <c r="BT68" s="85" t="n">
        <v>113.166666666667</v>
      </c>
      <c r="BU68" s="85" t="n">
        <v>114.166666666667</v>
      </c>
      <c r="BV68" s="85" t="n">
        <v>114.933333333333</v>
      </c>
      <c r="BW68" s="85" t="n">
        <v>116.2</v>
      </c>
      <c r="BX68" s="85" t="n">
        <v>117.733333333333</v>
      </c>
      <c r="BY68" s="85" t="n">
        <v>118.933333333333</v>
      </c>
      <c r="BZ68" s="85" t="n">
        <v>120.366666666667</v>
      </c>
      <c r="CA68" s="85" t="n">
        <v>122.4</v>
      </c>
      <c r="CB68" s="85" t="n">
        <v>123.266666666667</v>
      </c>
      <c r="CC68" s="85" t="n">
        <v>124.4</v>
      </c>
      <c r="CD68" s="85" t="n">
        <v>126.566666666667</v>
      </c>
      <c r="CE68" s="85" t="n">
        <v>127.666666666667</v>
      </c>
      <c r="CF68" s="85" t="n">
        <v>129.866666666667</v>
      </c>
      <c r="CG68" s="85" t="n">
        <v>132.1</v>
      </c>
      <c r="CH68" s="85" t="n">
        <v>132.933333333333</v>
      </c>
      <c r="CI68" s="85" t="n">
        <v>133.733333333333</v>
      </c>
      <c r="CJ68" s="85" t="n">
        <v>134.633333333333</v>
      </c>
      <c r="CK68" s="85" t="n">
        <v>135.733333333333</v>
      </c>
      <c r="CL68" s="85" t="n">
        <v>136.533333333333</v>
      </c>
      <c r="CM68" s="85" t="n">
        <v>137.566666666667</v>
      </c>
      <c r="CN68" s="85" t="n">
        <v>138.7</v>
      </c>
      <c r="CO68" s="85" t="n">
        <v>139.8</v>
      </c>
      <c r="CP68" s="85" t="n">
        <v>140.766666666667</v>
      </c>
      <c r="CQ68" s="85" t="n">
        <v>141.733333333333</v>
      </c>
      <c r="CR68" s="85" t="n">
        <v>142.333333333333</v>
      </c>
      <c r="CS68" s="85" t="n">
        <v>143.433333333333</v>
      </c>
      <c r="CT68" s="85" t="n">
        <v>144.033333333333</v>
      </c>
      <c r="CU68" s="85" t="n">
        <v>144.866666666667</v>
      </c>
      <c r="CV68" s="85" t="n">
        <v>146.4</v>
      </c>
      <c r="CW68" s="85" t="n">
        <v>147.266666666667</v>
      </c>
      <c r="CX68" s="85" t="n">
        <v>148.333333333333</v>
      </c>
      <c r="CY68" s="85" t="n">
        <v>149.5</v>
      </c>
      <c r="CZ68" s="85" t="n">
        <v>150.166666666667</v>
      </c>
      <c r="DA68" s="85" t="n">
        <v>151</v>
      </c>
      <c r="DB68" s="85" t="n">
        <v>152.4</v>
      </c>
      <c r="DC68" s="85" t="n">
        <v>153.733333333333</v>
      </c>
      <c r="DD68" s="85" t="n">
        <v>154.566666666667</v>
      </c>
      <c r="DE68" s="85" t="n">
        <v>155.866666666667</v>
      </c>
      <c r="DF68" s="85" t="n">
        <v>156.8</v>
      </c>
      <c r="DG68" s="85" t="n">
        <v>157.1</v>
      </c>
      <c r="DH68" s="85" t="n">
        <v>157.8</v>
      </c>
      <c r="DI68" s="85" t="n">
        <v>158.533333333333</v>
      </c>
      <c r="DJ68" s="85" t="n">
        <v>158.733333333333</v>
      </c>
      <c r="DK68" s="85" t="n">
        <v>159.2</v>
      </c>
      <c r="DL68" s="85" t="n">
        <v>159.966666666667</v>
      </c>
      <c r="DM68" s="85" t="n">
        <v>160.766666666667</v>
      </c>
      <c r="DN68" s="85" t="n">
        <v>161.366666666667</v>
      </c>
      <c r="DO68" s="85" t="n">
        <v>162.533333333333</v>
      </c>
      <c r="DP68" s="85" t="n">
        <v>163.9</v>
      </c>
      <c r="DQ68" s="85" t="n">
        <v>165.2</v>
      </c>
      <c r="DR68" s="85" t="n">
        <v>166.833333333333</v>
      </c>
      <c r="DS68" s="85" t="n">
        <v>168.166666666667</v>
      </c>
      <c r="DT68" s="85" t="n">
        <v>169.7</v>
      </c>
      <c r="DU68" s="85" t="n">
        <v>170.833333333333</v>
      </c>
      <c r="DV68" s="85" t="n">
        <v>172.433333333333</v>
      </c>
      <c r="DW68" s="85" t="n">
        <v>173.733333333333</v>
      </c>
      <c r="DX68" s="85" t="n">
        <v>174.1</v>
      </c>
      <c r="DY68" s="85" t="n">
        <v>173.666666666667</v>
      </c>
      <c r="DZ68" s="85" t="n">
        <v>174.033333333333</v>
      </c>
      <c r="EA68" s="85" t="n">
        <v>175.533333333333</v>
      </c>
      <c r="EB68" s="85" t="n">
        <v>176.5</v>
      </c>
      <c r="EC68" s="85" t="n">
        <v>177.466666666667</v>
      </c>
      <c r="ED68" s="85" t="n">
        <v>179.466666666667</v>
      </c>
      <c r="EE68" s="85" t="n">
        <v>178.933333333333</v>
      </c>
      <c r="EF68" s="85" t="n">
        <v>180.2</v>
      </c>
      <c r="EG68" s="85" t="n">
        <v>180.733333333333</v>
      </c>
      <c r="EH68" s="85" t="n">
        <v>182.333333333333</v>
      </c>
      <c r="EI68" s="85" t="n">
        <v>183.666666666667</v>
      </c>
      <c r="EJ68" s="85" t="n">
        <v>184.866666666667</v>
      </c>
      <c r="EK68" s="85" t="n">
        <v>187.066666666667</v>
      </c>
      <c r="EL68" s="85" t="n">
        <v>187.933333333333</v>
      </c>
      <c r="EM68" s="85" t="n">
        <v>189.233333333333</v>
      </c>
      <c r="EN68" s="85" t="n">
        <v>192.566666666667</v>
      </c>
      <c r="EO68" s="85" t="n">
        <v>194.2</v>
      </c>
      <c r="EP68" s="85" t="n">
        <v>195.133333333333</v>
      </c>
      <c r="EQ68" s="85" t="n">
        <v>196.933333333333</v>
      </c>
      <c r="ER68" s="85" t="n">
        <v>198.8</v>
      </c>
      <c r="ES68" s="85" t="n">
        <v>197.566666666667</v>
      </c>
      <c r="ET68" s="85" t="n">
        <v>199.553</v>
      </c>
      <c r="EU68" s="85" t="n">
        <v>202.077</v>
      </c>
      <c r="EV68" s="85" t="n">
        <v>203.37</v>
      </c>
      <c r="EW68" s="85" t="n">
        <v>206.085666666667</v>
      </c>
      <c r="EX68" s="85" t="n">
        <v>208.516</v>
      </c>
      <c r="EY68" s="85" t="n">
        <v>211.502666666667</v>
      </c>
      <c r="EZ68" s="85" t="n">
        <v>215.13</v>
      </c>
      <c r="FA68" s="85" t="n">
        <v>208.838666666667</v>
      </c>
      <c r="FB68" s="85" t="n">
        <v>206.943333333333</v>
      </c>
      <c r="FC68" s="85" t="n">
        <v>208.390333333333</v>
      </c>
      <c r="FD68" s="85" t="n">
        <v>210.695</v>
      </c>
      <c r="FE68" s="85" t="n">
        <v>212.632666666667</v>
      </c>
      <c r="FF68" s="85" t="n">
        <v>213.237</v>
      </c>
      <c r="FG68" s="85" t="n">
        <v>213.150666666667</v>
      </c>
      <c r="FH68" s="85" t="n">
        <v>213.82</v>
      </c>
      <c r="FI68" s="85" t="n">
        <v>215.764</v>
      </c>
      <c r="FJ68" s="85" t="n">
        <v>218.415666666667</v>
      </c>
      <c r="FK68" s="85" t="n">
        <v>221.287666666667</v>
      </c>
      <c r="FL68" s="85" t="n">
        <v>222.738</v>
      </c>
      <c r="FM68" s="85" t="n">
        <v>223.774666666667</v>
      </c>
      <c r="FN68" s="85" t="n">
        <v>225.087333333333</v>
      </c>
      <c r="FO68" s="85" t="n">
        <v>225.459333333333</v>
      </c>
      <c r="FP68" s="85" t="n">
        <v>226.357</v>
      </c>
      <c r="FQ68" s="85" t="n">
        <v>227.971666666667</v>
      </c>
      <c r="FR68" s="85" t="n">
        <v>228.836666666667</v>
      </c>
      <c r="FS68" s="85" t="n">
        <v>228.409666666667</v>
      </c>
      <c r="FT68" s="85" t="n">
        <v>229.589</v>
      </c>
      <c r="FU68" s="85" t="n">
        <v>230.433666666667</v>
      </c>
      <c r="FV68" s="85" t="n">
        <v>231.95</v>
      </c>
      <c r="FW68" s="85" t="n">
        <v>233.101333333333</v>
      </c>
      <c r="FX68" s="85" t="n">
        <v>233.494333333333</v>
      </c>
      <c r="FY68" s="85" t="n">
        <v>232.431</v>
      </c>
      <c r="FZ68" s="85" t="n">
        <v>230.236666666667</v>
      </c>
      <c r="GA68" s="85" t="n">
        <v>231.957666666667</v>
      </c>
      <c r="GB68" s="85" t="n">
        <v>232.693333333333</v>
      </c>
      <c r="GC68" s="85" t="n">
        <v>232.280333333333</v>
      </c>
      <c r="GD68" s="85" t="n">
        <v>231.781</v>
      </c>
      <c r="GE68" s="85" t="n">
        <v>233.774</v>
      </c>
      <c r="GF68" s="85" t="n">
        <v>234.596666666667</v>
      </c>
      <c r="GG68" s="85" t="n">
        <v>236.140666666667</v>
      </c>
      <c r="GH68" s="85" t="n">
        <v>237.859</v>
      </c>
      <c r="GI68" s="85" t="n">
        <v>237.925333333333</v>
      </c>
      <c r="GJ68" s="85" t="n">
        <v>239.136666666667</v>
      </c>
      <c r="GK68" s="85" t="n">
        <v>241.276333333333</v>
      </c>
      <c r="GL68" s="85" t="n">
        <v>243.415666666667</v>
      </c>
      <c r="GM68" s="85" t="n">
        <v>244.717666666667</v>
      </c>
      <c r="GN68" s="85" t="n">
        <v>245.765333333333</v>
      </c>
      <c r="GO68" s="85" t="n">
        <v>246.649666666667</v>
      </c>
      <c r="GP68" s="85" t="n">
        <v>246.956666666667</v>
      </c>
      <c r="GQ68" s="85" t="n">
        <v>248.901666666667</v>
      </c>
      <c r="GR68" s="85" t="n">
        <v>249.573</v>
      </c>
      <c r="GS68" s="85" t="n">
        <v>251.426666666667</v>
      </c>
      <c r="GT68" s="85" t="n">
        <v>252.162</v>
      </c>
      <c r="GU68" s="85" t="n">
        <v>249.466333333333</v>
      </c>
      <c r="GV68" s="85" t="n">
        <v>252.796</v>
      </c>
      <c r="GW68" s="85" t="n">
        <v>254.727</v>
      </c>
      <c r="GX68" s="85" t="n">
        <v>257.648333333333</v>
      </c>
      <c r="GY68" s="85" t="n">
        <v>263.007666666667</v>
      </c>
      <c r="GZ68" s="85" t="n">
        <v>267.545666666667</v>
      </c>
      <c r="HA68" s="85" t="n">
        <v>273.815666666667</v>
      </c>
      <c r="HB68" s="85" t="n">
        <v>280.381333333333</v>
      </c>
      <c r="HC68" t="n">
        <v>287.391</v>
      </c>
      <c r="HD68" t="n">
        <v>290.784</v>
      </c>
      <c r="HE68" t="n">
        <v>293.193666666667</v>
      </c>
      <c r="HF68" t="n">
        <v>295.602666666667</v>
      </c>
      <c r="HG68" t="n">
        <v>297.699</v>
      </c>
      <c r="HH68" t="n">
        <v>300.327333333333</v>
      </c>
      <c r="HI68" t="n">
        <v>302.323666666667</v>
      </c>
      <c r="HJ68" t="n">
        <v>305.074333333333</v>
      </c>
      <c r="HK68" t="n">
        <v>307.257333333333</v>
      </c>
      <c r="HL68" t="n">
        <v>307.849333333333</v>
      </c>
    </row>
    <row r="69">
      <c r="A69" s="85" t="s">
        <v>2577</v>
      </c>
      <c r="B69" s="85" t="n">
        <v>5304.1</v>
      </c>
      <c r="C69" s="85" t="n">
        <v>5347.1</v>
      </c>
      <c r="D69" s="85" t="n">
        <v>5389.2</v>
      </c>
      <c r="E69" s="85" t="n">
        <v>5431.2</v>
      </c>
      <c r="F69" s="85" t="n">
        <v>5474.9</v>
      </c>
      <c r="G69" s="85" t="n">
        <v>5521.3</v>
      </c>
      <c r="H69" s="85" t="n">
        <v>5569.3</v>
      </c>
      <c r="I69" s="85" t="n">
        <v>5617.4</v>
      </c>
      <c r="J69" s="85" t="n">
        <v>5664.4</v>
      </c>
      <c r="K69" s="85" t="n">
        <v>5709.2</v>
      </c>
      <c r="L69" s="85" t="n">
        <v>5752.7</v>
      </c>
      <c r="M69" s="85" t="n">
        <v>5796.1</v>
      </c>
      <c r="N69" s="85" t="n">
        <v>5841</v>
      </c>
      <c r="O69" s="85" t="n">
        <v>5889.4</v>
      </c>
      <c r="P69" s="85" t="n">
        <v>5939.4</v>
      </c>
      <c r="Q69" s="85" t="n">
        <v>5991</v>
      </c>
      <c r="R69" s="85" t="n">
        <v>6043.4</v>
      </c>
      <c r="S69" s="85" t="n">
        <v>6096</v>
      </c>
      <c r="T69" s="85" t="n">
        <v>6147.7</v>
      </c>
      <c r="U69" s="85" t="n">
        <v>6198.8</v>
      </c>
      <c r="V69" s="85" t="n">
        <v>6248.9</v>
      </c>
      <c r="W69" s="85" t="n">
        <v>6298.4</v>
      </c>
      <c r="X69" s="85" t="n">
        <v>6347.7</v>
      </c>
      <c r="Y69" s="85" t="n">
        <v>6396.9</v>
      </c>
      <c r="Z69" s="85" t="n">
        <v>6445.6</v>
      </c>
      <c r="AA69" s="85" t="n">
        <v>6494.4</v>
      </c>
      <c r="AB69" s="85" t="n">
        <v>6544.4</v>
      </c>
      <c r="AC69" s="85" t="n">
        <v>6594.9</v>
      </c>
      <c r="AD69" s="85" t="n">
        <v>6647.5</v>
      </c>
      <c r="AE69" s="85" t="n">
        <v>6701.7</v>
      </c>
      <c r="AF69" s="85" t="n">
        <v>6757.1</v>
      </c>
      <c r="AG69" s="85" t="n">
        <v>6814.2</v>
      </c>
      <c r="AH69" s="85" t="n">
        <v>6872.6</v>
      </c>
      <c r="AI69" s="85" t="n">
        <v>6931.9</v>
      </c>
      <c r="AJ69" s="85" t="n">
        <v>6992.7</v>
      </c>
      <c r="AK69" s="85" t="n">
        <v>7054.8</v>
      </c>
      <c r="AL69" s="85" t="n">
        <v>7119.1</v>
      </c>
      <c r="AM69" s="85" t="n">
        <v>7181.6</v>
      </c>
      <c r="AN69" s="85" t="n">
        <v>7241.2</v>
      </c>
      <c r="AO69" s="85" t="n">
        <v>7296.8</v>
      </c>
      <c r="AP69" s="85" t="n">
        <v>7347.1</v>
      </c>
      <c r="AQ69" s="85" t="n">
        <v>7391.5</v>
      </c>
      <c r="AR69" s="85" t="n">
        <v>7429.9</v>
      </c>
      <c r="AS69" s="85" t="n">
        <v>7470</v>
      </c>
      <c r="AT69" s="85" t="n">
        <v>7512.1</v>
      </c>
      <c r="AU69" s="85" t="n">
        <v>7560.5</v>
      </c>
      <c r="AV69" s="85" t="n">
        <v>7611.9</v>
      </c>
      <c r="AW69" s="85" t="n">
        <v>7666.1</v>
      </c>
      <c r="AX69" s="85" t="n">
        <v>7722.5</v>
      </c>
      <c r="AY69" s="85" t="n">
        <v>7780.4</v>
      </c>
      <c r="AZ69" s="85" t="n">
        <v>7839.5</v>
      </c>
      <c r="BA69" s="85" t="n">
        <v>7899.9</v>
      </c>
      <c r="BB69" s="85" t="n">
        <v>7960.3</v>
      </c>
      <c r="BC69" s="85" t="n">
        <v>8022.3</v>
      </c>
      <c r="BD69" s="85" t="n">
        <v>8086.2</v>
      </c>
      <c r="BE69" s="85" t="n">
        <v>8152.9</v>
      </c>
      <c r="BF69" s="85" t="n">
        <v>8222.4</v>
      </c>
      <c r="BG69" s="85" t="n">
        <v>8294.7</v>
      </c>
      <c r="BH69" s="85" t="n">
        <v>8368.8</v>
      </c>
      <c r="BI69" s="85" t="n">
        <v>8444.5</v>
      </c>
      <c r="BJ69" s="85" t="n">
        <v>8520.8</v>
      </c>
      <c r="BK69" s="85" t="n">
        <v>8597.5</v>
      </c>
      <c r="BL69" s="85" t="n">
        <v>8674.3</v>
      </c>
      <c r="BM69" s="85" t="n">
        <v>8750.7</v>
      </c>
      <c r="BN69" s="85" t="n">
        <v>8826.5</v>
      </c>
      <c r="BO69" s="85" t="n">
        <v>8901.7</v>
      </c>
      <c r="BP69" s="85" t="n">
        <v>8976.7</v>
      </c>
      <c r="BQ69" s="85" t="n">
        <v>9051.4</v>
      </c>
      <c r="BR69" s="85" t="n">
        <v>9125.7</v>
      </c>
      <c r="BS69" s="85" t="n">
        <v>9199.5</v>
      </c>
      <c r="BT69" s="85" t="n">
        <v>9272.9</v>
      </c>
      <c r="BU69" s="85" t="n">
        <v>9346.7</v>
      </c>
      <c r="BV69" s="85" t="n">
        <v>9420.1</v>
      </c>
      <c r="BW69" s="85" t="n">
        <v>9494</v>
      </c>
      <c r="BX69" s="85" t="n">
        <v>9568.1</v>
      </c>
      <c r="BY69" s="85" t="n">
        <v>9642.6</v>
      </c>
      <c r="BZ69" s="85" t="n">
        <v>9717.1</v>
      </c>
      <c r="CA69" s="85" t="n">
        <v>9791.5</v>
      </c>
      <c r="CB69" s="85" t="n">
        <v>9856.7</v>
      </c>
      <c r="CC69" s="85" t="n">
        <v>9932.3</v>
      </c>
      <c r="CD69" s="85" t="n">
        <v>10006.6</v>
      </c>
      <c r="CE69" s="85" t="n">
        <v>10079.2</v>
      </c>
      <c r="CF69" s="85" t="n">
        <v>10149.4</v>
      </c>
      <c r="CG69" s="85" t="n">
        <v>10217.2</v>
      </c>
      <c r="CH69" s="85" t="n">
        <v>10283</v>
      </c>
      <c r="CI69" s="85" t="n">
        <v>10346.9</v>
      </c>
      <c r="CJ69" s="85" t="n">
        <v>10409.4</v>
      </c>
      <c r="CK69" s="85" t="n">
        <v>10471.6</v>
      </c>
      <c r="CL69" s="85" t="n">
        <v>10533.8</v>
      </c>
      <c r="CM69" s="85" t="n">
        <v>10596.6</v>
      </c>
      <c r="CN69" s="85" t="n">
        <v>10660.8</v>
      </c>
      <c r="CO69" s="85" t="n">
        <v>10725.8</v>
      </c>
      <c r="CP69" s="85" t="n">
        <v>10791.8</v>
      </c>
      <c r="CQ69" s="85" t="n">
        <v>10859.7</v>
      </c>
      <c r="CR69" s="85" t="n">
        <v>10928.5</v>
      </c>
      <c r="CS69" s="85" t="n">
        <v>10998.3</v>
      </c>
      <c r="CT69" s="85" t="n">
        <v>11068.9</v>
      </c>
      <c r="CU69" s="85" t="n">
        <v>11140.3</v>
      </c>
      <c r="CV69" s="85" t="n">
        <v>11213.2</v>
      </c>
      <c r="CW69" s="85" t="n">
        <v>11287.2</v>
      </c>
      <c r="CX69" s="85" t="n">
        <v>11361.8</v>
      </c>
      <c r="CY69" s="85" t="n">
        <v>11437.8</v>
      </c>
      <c r="CZ69" s="85" t="n">
        <v>11514.7</v>
      </c>
      <c r="DA69" s="85" t="n">
        <v>11593.6</v>
      </c>
      <c r="DB69" s="85" t="n">
        <v>11674.2</v>
      </c>
      <c r="DC69" s="85" t="n">
        <v>11760.1</v>
      </c>
      <c r="DD69" s="85" t="n">
        <v>11852.5</v>
      </c>
      <c r="DE69" s="85" t="n">
        <v>11951.1</v>
      </c>
      <c r="DF69" s="85" t="n">
        <v>12055.8</v>
      </c>
      <c r="DG69" s="85" t="n">
        <v>12166</v>
      </c>
      <c r="DH69" s="85" t="n">
        <v>12282.1</v>
      </c>
      <c r="DI69" s="85" t="n">
        <v>12403.1</v>
      </c>
      <c r="DJ69" s="85" t="n">
        <v>12528.5</v>
      </c>
      <c r="DK69" s="85" t="n">
        <v>12659</v>
      </c>
      <c r="DL69" s="85" t="n">
        <v>12792.9</v>
      </c>
      <c r="DM69" s="85" t="n">
        <v>12930.5</v>
      </c>
      <c r="DN69" s="85" t="n">
        <v>13071.5</v>
      </c>
      <c r="DO69" s="85" t="n">
        <v>13215.2</v>
      </c>
      <c r="DP69" s="85" t="n">
        <v>13361</v>
      </c>
      <c r="DQ69" s="85" t="n">
        <v>13509</v>
      </c>
      <c r="DR69" s="85" t="n">
        <v>13657.9</v>
      </c>
      <c r="DS69" s="85" t="n">
        <v>13802.6</v>
      </c>
      <c r="DT69" s="85" t="n">
        <v>13940.7</v>
      </c>
      <c r="DU69" s="85" t="n">
        <v>14071.4</v>
      </c>
      <c r="DV69" s="85" t="n">
        <v>14195</v>
      </c>
      <c r="DW69" s="85" t="n">
        <v>14311.5</v>
      </c>
      <c r="DX69" s="85" t="n">
        <v>14421.3</v>
      </c>
      <c r="DY69" s="85" t="n">
        <v>14525.2</v>
      </c>
      <c r="DZ69" s="85" t="n">
        <v>14624</v>
      </c>
      <c r="EA69" s="85" t="n">
        <v>14719.4</v>
      </c>
      <c r="EB69" s="85" t="n">
        <v>14813.1</v>
      </c>
      <c r="EC69" s="85" t="n">
        <v>14905.5</v>
      </c>
      <c r="ED69" s="85" t="n">
        <v>14997.8</v>
      </c>
      <c r="EE69" s="85" t="n">
        <v>15090.8</v>
      </c>
      <c r="EF69" s="85" t="n">
        <v>15183.9</v>
      </c>
      <c r="EG69" s="85" t="n">
        <v>15278.4</v>
      </c>
      <c r="EH69" s="85" t="n">
        <v>15374.8</v>
      </c>
      <c r="EI69" s="85" t="n">
        <v>15473</v>
      </c>
      <c r="EJ69" s="85" t="n">
        <v>15573.5</v>
      </c>
      <c r="EK69" s="85" t="n">
        <v>15675.6</v>
      </c>
      <c r="EL69" s="85" t="n">
        <v>15775.8</v>
      </c>
      <c r="EM69" s="85" t="n">
        <v>15873.2</v>
      </c>
      <c r="EN69" s="85" t="n">
        <v>15968.8</v>
      </c>
      <c r="EO69" s="85" t="n">
        <v>16062</v>
      </c>
      <c r="EP69" s="85" t="n">
        <v>16152.6</v>
      </c>
      <c r="EQ69" s="85" t="n">
        <v>16240.8</v>
      </c>
      <c r="ER69" s="85" t="n">
        <v>16324.8</v>
      </c>
      <c r="ES69" s="85" t="n">
        <v>16404.4</v>
      </c>
      <c r="ET69" s="85" t="n">
        <v>16484.9</v>
      </c>
      <c r="EU69" s="85" t="n">
        <v>16566.6</v>
      </c>
      <c r="EV69" s="85" t="n">
        <v>16649.6</v>
      </c>
      <c r="EW69" s="85" t="n">
        <v>16732.8</v>
      </c>
      <c r="EX69" s="85" t="n">
        <v>16815.6</v>
      </c>
      <c r="EY69" s="85" t="n">
        <v>16895.9</v>
      </c>
      <c r="EZ69" s="85" t="n">
        <v>16973.2</v>
      </c>
      <c r="FA69" s="85" t="n">
        <v>17046.6</v>
      </c>
      <c r="FB69" s="85" t="n">
        <v>17114.5</v>
      </c>
      <c r="FC69" s="85" t="n">
        <v>17178.4</v>
      </c>
      <c r="FD69" s="85" t="n">
        <v>17238.9</v>
      </c>
      <c r="FE69" s="85" t="n">
        <v>17298</v>
      </c>
      <c r="FF69" s="85" t="n">
        <v>17357.9</v>
      </c>
      <c r="FG69" s="85" t="n">
        <v>17419.6</v>
      </c>
      <c r="FH69" s="85" t="n">
        <v>17484.5</v>
      </c>
      <c r="FI69" s="85" t="n">
        <v>17551.9</v>
      </c>
      <c r="FJ69" s="85" t="n">
        <v>17621.8</v>
      </c>
      <c r="FK69" s="85" t="n">
        <v>17694.3</v>
      </c>
      <c r="FL69" s="85" t="n">
        <v>17769.1</v>
      </c>
      <c r="FM69" s="85" t="n">
        <v>17845.4</v>
      </c>
      <c r="FN69" s="85" t="n">
        <v>17923.1</v>
      </c>
      <c r="FO69" s="85" t="n">
        <v>18002.4</v>
      </c>
      <c r="FP69" s="85" t="n">
        <v>18082.6</v>
      </c>
      <c r="FQ69" s="85" t="n">
        <v>18163.8</v>
      </c>
      <c r="FR69" s="85" t="n">
        <v>18246.4</v>
      </c>
      <c r="FS69" s="85" t="n">
        <v>18329.4</v>
      </c>
      <c r="FT69" s="85" t="n">
        <v>18412.7</v>
      </c>
      <c r="FU69" s="85" t="n">
        <v>18496.9</v>
      </c>
      <c r="FV69" s="85" t="n">
        <v>18582</v>
      </c>
      <c r="FW69" s="85" t="n">
        <v>18667.8</v>
      </c>
      <c r="FX69" s="85" t="n">
        <v>18755.2</v>
      </c>
      <c r="FY69" s="85" t="n">
        <v>18843.3</v>
      </c>
      <c r="FZ69" s="85" t="n">
        <v>18932</v>
      </c>
      <c r="GA69" s="85" t="n">
        <v>19021.1</v>
      </c>
      <c r="GB69" s="85" t="n">
        <v>19110.1</v>
      </c>
      <c r="GC69" s="85" t="n">
        <v>19198.7</v>
      </c>
      <c r="GD69" s="85" t="n">
        <v>19286.9</v>
      </c>
      <c r="GE69" s="85" t="n">
        <v>19375.2</v>
      </c>
      <c r="GF69" s="85" t="n">
        <v>19463.2</v>
      </c>
      <c r="GG69" s="85" t="n">
        <v>19551.3</v>
      </c>
      <c r="GH69" s="85" t="n">
        <v>19640.1</v>
      </c>
      <c r="GI69" s="85" t="n">
        <v>19730.3</v>
      </c>
      <c r="GJ69" s="85" t="n">
        <v>19823.6</v>
      </c>
      <c r="GK69" s="85" t="n">
        <v>19919.8</v>
      </c>
      <c r="GL69" s="85" t="n">
        <v>20019.2</v>
      </c>
      <c r="GM69" s="85" t="n">
        <v>20121.7</v>
      </c>
      <c r="GN69" s="85" t="n">
        <v>20226.1</v>
      </c>
      <c r="GO69" s="85" t="n">
        <v>20331.5</v>
      </c>
      <c r="GP69" s="85" t="n">
        <v>20437.9</v>
      </c>
      <c r="GQ69" s="85" t="n">
        <v>20545.4</v>
      </c>
      <c r="GR69" s="85" t="n">
        <v>20653.1</v>
      </c>
      <c r="GS69" s="85" t="n">
        <v>20758.1</v>
      </c>
      <c r="GT69" s="85" t="n">
        <v>20861.8</v>
      </c>
      <c r="GU69" s="85" t="n">
        <v>20965.1</v>
      </c>
      <c r="GV69" s="85" t="n">
        <v>21065.7</v>
      </c>
      <c r="GW69" s="85" t="n">
        <v>21167.1</v>
      </c>
      <c r="GX69" s="85" t="n">
        <v>21261.6</v>
      </c>
      <c r="GY69" s="85" t="n">
        <v>21356</v>
      </c>
      <c r="GZ69" s="85" t="n">
        <v>21454.6</v>
      </c>
      <c r="HA69" s="85" t="n">
        <v>21558.2</v>
      </c>
      <c r="HB69" s="85" t="n">
        <v>21667.7</v>
      </c>
      <c r="HC69" t="n">
        <v>21780.1</v>
      </c>
      <c r="HD69" t="n">
        <v>21892.8</v>
      </c>
      <c r="HE69" t="n">
        <v>22004.7</v>
      </c>
      <c r="HF69" t="n">
        <v>22116.4</v>
      </c>
      <c r="HG69" t="n">
        <v>22227.6</v>
      </c>
      <c r="HH69" t="n">
        <v>22338.8</v>
      </c>
      <c r="HI69" t="n">
        <v>22452.1</v>
      </c>
      <c r="HJ69" t="n">
        <v>22566.6</v>
      </c>
      <c r="HK69" t="n">
        <v>22682.7</v>
      </c>
      <c r="HL69" t="n">
        <v>22800.6</v>
      </c>
    </row>
    <row r="70">
      <c r="A70" s="85" t="s">
        <v>2578</v>
      </c>
      <c r="B70" s="85" t="n">
        <v>1051.9</v>
      </c>
      <c r="C70" s="85" t="n">
        <v>1075.2</v>
      </c>
      <c r="D70" s="85" t="n">
        <v>1092.6</v>
      </c>
      <c r="E70" s="85" t="n">
        <v>1115.6</v>
      </c>
      <c r="F70" s="85" t="n">
        <v>1141.7</v>
      </c>
      <c r="G70" s="85" t="n">
        <v>1166.5</v>
      </c>
      <c r="H70" s="85" t="n">
        <v>1188.6</v>
      </c>
      <c r="I70" s="85" t="n">
        <v>1208.9</v>
      </c>
      <c r="J70" s="85" t="n">
        <v>1237.5</v>
      </c>
      <c r="K70" s="85" t="n">
        <v>1255.1</v>
      </c>
      <c r="L70" s="85" t="n">
        <v>1276.8</v>
      </c>
      <c r="M70" s="85" t="n">
        <v>1302.8</v>
      </c>
      <c r="N70" s="85" t="n">
        <v>1328.1</v>
      </c>
      <c r="O70" s="85" t="n">
        <v>1359.6</v>
      </c>
      <c r="P70" s="85" t="n">
        <v>1397.8</v>
      </c>
      <c r="Q70" s="85" t="n">
        <v>1438.1</v>
      </c>
      <c r="R70" s="85" t="n">
        <v>1478</v>
      </c>
      <c r="S70" s="85" t="n">
        <v>1526.1</v>
      </c>
      <c r="T70" s="85" t="n">
        <v>1584.1</v>
      </c>
      <c r="U70" s="85" t="n">
        <v>1644.3</v>
      </c>
      <c r="V70" s="85" t="n">
        <v>1695.3</v>
      </c>
      <c r="W70" s="85" t="n">
        <v>1734.2</v>
      </c>
      <c r="X70" s="85" t="n">
        <v>1778.6</v>
      </c>
      <c r="Y70" s="85" t="n">
        <v>1822.3</v>
      </c>
      <c r="Z70" s="85" t="n">
        <v>1855.6</v>
      </c>
      <c r="AA70" s="85" t="n">
        <v>1888.5</v>
      </c>
      <c r="AB70" s="85" t="n">
        <v>1927.7</v>
      </c>
      <c r="AC70" s="85" t="n">
        <v>1977.4</v>
      </c>
      <c r="AD70" s="85" t="n">
        <v>2025.1</v>
      </c>
      <c r="AE70" s="85" t="n">
        <v>2070.5</v>
      </c>
      <c r="AF70" s="85" t="n">
        <v>2113.1</v>
      </c>
      <c r="AG70" s="85" t="n">
        <v>2176.9</v>
      </c>
      <c r="AH70" s="85" t="n">
        <v>2227.5</v>
      </c>
      <c r="AI70" s="85" t="n">
        <v>2289.7</v>
      </c>
      <c r="AJ70" s="85" t="n">
        <v>2349</v>
      </c>
      <c r="AK70" s="85" t="n">
        <v>2418.3</v>
      </c>
      <c r="AL70" s="85" t="n">
        <v>2484.8</v>
      </c>
      <c r="AM70" s="85" t="n">
        <v>2568</v>
      </c>
      <c r="AN70" s="85" t="n">
        <v>2646</v>
      </c>
      <c r="AO70" s="85" t="n">
        <v>2715.8</v>
      </c>
      <c r="AP70" s="85" t="n">
        <v>2791.9</v>
      </c>
      <c r="AQ70" s="85" t="n">
        <v>2875.7</v>
      </c>
      <c r="AR70" s="85" t="n">
        <v>2955.2</v>
      </c>
      <c r="AS70" s="85" t="n">
        <v>3048.6</v>
      </c>
      <c r="AT70" s="85" t="n">
        <v>3146.4</v>
      </c>
      <c r="AU70" s="85" t="n">
        <v>3229.5</v>
      </c>
      <c r="AV70" s="85" t="n">
        <v>3312.6</v>
      </c>
      <c r="AW70" s="85" t="n">
        <v>3393.8</v>
      </c>
      <c r="AX70" s="85" t="n">
        <v>3465.9</v>
      </c>
      <c r="AY70" s="85" t="n">
        <v>3537.3</v>
      </c>
      <c r="AZ70" s="85" t="n">
        <v>3614.6</v>
      </c>
      <c r="BA70" s="85" t="n">
        <v>3680.3</v>
      </c>
      <c r="BB70" s="85" t="n">
        <v>3736.3</v>
      </c>
      <c r="BC70" s="85" t="n">
        <v>3793.4</v>
      </c>
      <c r="BD70" s="85" t="n">
        <v>3864.4</v>
      </c>
      <c r="BE70" s="85" t="n">
        <v>3925.7</v>
      </c>
      <c r="BF70" s="85" t="n">
        <v>3999.3</v>
      </c>
      <c r="BG70" s="85" t="n">
        <v>4068.9</v>
      </c>
      <c r="BH70" s="85" t="n">
        <v>4141.9</v>
      </c>
      <c r="BI70" s="85" t="n">
        <v>4210.6</v>
      </c>
      <c r="BJ70" s="85" t="n">
        <v>4290.6</v>
      </c>
      <c r="BK70" s="85" t="n">
        <v>4357.1</v>
      </c>
      <c r="BL70" s="85" t="n">
        <v>4422.5</v>
      </c>
      <c r="BM70" s="85" t="n">
        <v>4486.4</v>
      </c>
      <c r="BN70" s="85" t="n">
        <v>4547.8</v>
      </c>
      <c r="BO70" s="85" t="n">
        <v>4603.8</v>
      </c>
      <c r="BP70" s="85" t="n">
        <v>4661.8</v>
      </c>
      <c r="BQ70" s="85" t="n">
        <v>4726.1</v>
      </c>
      <c r="BR70" s="85" t="n">
        <v>4795.4</v>
      </c>
      <c r="BS70" s="85" t="n">
        <v>4867.7</v>
      </c>
      <c r="BT70" s="85" t="n">
        <v>4943.7</v>
      </c>
      <c r="BU70" s="85" t="n">
        <v>5022.7</v>
      </c>
      <c r="BV70" s="85" t="n">
        <v>5101.9</v>
      </c>
      <c r="BW70" s="85" t="n">
        <v>5191.9</v>
      </c>
      <c r="BX70" s="85" t="n">
        <v>5294.9</v>
      </c>
      <c r="BY70" s="85" t="n">
        <v>5382.3</v>
      </c>
      <c r="BZ70" s="85" t="n">
        <v>5480.5</v>
      </c>
      <c r="CA70" s="85" t="n">
        <v>5581.3</v>
      </c>
      <c r="CB70" s="85" t="n">
        <v>5659.5</v>
      </c>
      <c r="CC70" s="85" t="n">
        <v>5743.4</v>
      </c>
      <c r="CD70" s="85" t="n">
        <v>5848.8</v>
      </c>
      <c r="CE70" s="85" t="n">
        <v>5957.2</v>
      </c>
      <c r="CF70" s="85" t="n">
        <v>6050.2</v>
      </c>
      <c r="CG70" s="85" t="n">
        <v>6135.9</v>
      </c>
      <c r="CH70" s="85" t="n">
        <v>6236</v>
      </c>
      <c r="CI70" s="85" t="n">
        <v>6320.8</v>
      </c>
      <c r="CJ70" s="85" t="n">
        <v>6408.6</v>
      </c>
      <c r="CK70" s="85" t="n">
        <v>6485.2</v>
      </c>
      <c r="CL70" s="85" t="n">
        <v>6547.9</v>
      </c>
      <c r="CM70" s="85" t="n">
        <v>6626.6</v>
      </c>
      <c r="CN70" s="85" t="n">
        <v>6699.2</v>
      </c>
      <c r="CO70" s="85" t="n">
        <v>6786.6</v>
      </c>
      <c r="CP70" s="85" t="n">
        <v>6866.6</v>
      </c>
      <c r="CQ70" s="85" t="n">
        <v>6950.9</v>
      </c>
      <c r="CR70" s="85" t="n">
        <v>7036.6</v>
      </c>
      <c r="CS70" s="85" t="n">
        <v>7120.1</v>
      </c>
      <c r="CT70" s="85" t="n">
        <v>7200.2</v>
      </c>
      <c r="CU70" s="85" t="n">
        <v>7281.5</v>
      </c>
      <c r="CV70" s="85" t="n">
        <v>7371.2</v>
      </c>
      <c r="CW70" s="85" t="n">
        <v>7460.1</v>
      </c>
      <c r="CX70" s="85" t="n">
        <v>7550.1</v>
      </c>
      <c r="CY70" s="85" t="n">
        <v>7637.2</v>
      </c>
      <c r="CZ70" s="85" t="n">
        <v>7726.3</v>
      </c>
      <c r="DA70" s="85" t="n">
        <v>7816.8</v>
      </c>
      <c r="DB70" s="85" t="n">
        <v>7909</v>
      </c>
      <c r="DC70" s="85" t="n">
        <v>8000.2</v>
      </c>
      <c r="DD70" s="85" t="n">
        <v>8089.3</v>
      </c>
      <c r="DE70" s="85" t="n">
        <v>8200.3</v>
      </c>
      <c r="DF70" s="85" t="n">
        <v>8321.5</v>
      </c>
      <c r="DG70" s="85" t="n">
        <v>8414.2</v>
      </c>
      <c r="DH70" s="85" t="n">
        <v>8531.6</v>
      </c>
      <c r="DI70" s="85" t="n">
        <v>8644.3</v>
      </c>
      <c r="DJ70" s="85" t="n">
        <v>8744.2</v>
      </c>
      <c r="DK70" s="85" t="n">
        <v>8856.2</v>
      </c>
      <c r="DL70" s="85" t="n">
        <v>8987.7</v>
      </c>
      <c r="DM70" s="85" t="n">
        <v>9109.9</v>
      </c>
      <c r="DN70" s="85" t="n">
        <v>9239.2</v>
      </c>
      <c r="DO70" s="85" t="n">
        <v>9376.1</v>
      </c>
      <c r="DP70" s="85" t="n">
        <v>9513</v>
      </c>
      <c r="DQ70" s="85" t="n">
        <v>9671.8</v>
      </c>
      <c r="DR70" s="85" t="n">
        <v>9843.5</v>
      </c>
      <c r="DS70" s="85" t="n">
        <v>10009.6</v>
      </c>
      <c r="DT70" s="85" t="n">
        <v>10168.9</v>
      </c>
      <c r="DU70" s="85" t="n">
        <v>10319.5</v>
      </c>
      <c r="DV70" s="85" t="n">
        <v>10479</v>
      </c>
      <c r="DW70" s="85" t="n">
        <v>10628.6</v>
      </c>
      <c r="DX70" s="85" t="n">
        <v>10752.2</v>
      </c>
      <c r="DY70" s="85" t="n">
        <v>10863.7</v>
      </c>
      <c r="DZ70" s="85" t="n">
        <v>10972</v>
      </c>
      <c r="EA70" s="85" t="n">
        <v>11082.2</v>
      </c>
      <c r="EB70" s="85" t="n">
        <v>11206</v>
      </c>
      <c r="EC70" s="85" t="n">
        <v>11341.4</v>
      </c>
      <c r="ED70" s="85" t="n">
        <v>11467.5</v>
      </c>
      <c r="EE70" s="85" t="n">
        <v>11579.2</v>
      </c>
      <c r="EF70" s="85" t="n">
        <v>11717.2</v>
      </c>
      <c r="EG70" s="85" t="n">
        <v>11861.9</v>
      </c>
      <c r="EH70" s="85" t="n">
        <v>12022</v>
      </c>
      <c r="EI70" s="85" t="n">
        <v>12196.4</v>
      </c>
      <c r="EJ70" s="85" t="n">
        <v>12353.6</v>
      </c>
      <c r="EK70" s="85" t="n">
        <v>12530.9</v>
      </c>
      <c r="EL70" s="85" t="n">
        <v>12711.8</v>
      </c>
      <c r="EM70" s="85" t="n">
        <v>12882.4</v>
      </c>
      <c r="EN70" s="85" t="n">
        <v>13078.1</v>
      </c>
      <c r="EO70" s="85" t="n">
        <v>13262.5</v>
      </c>
      <c r="EP70" s="85" t="n">
        <v>13431.9</v>
      </c>
      <c r="EQ70" s="85" t="n">
        <v>13623</v>
      </c>
      <c r="ER70" s="85" t="n">
        <v>13789.2</v>
      </c>
      <c r="ES70" s="85" t="n">
        <v>13906.1</v>
      </c>
      <c r="ET70" s="85" t="n">
        <v>14107.2</v>
      </c>
      <c r="EU70" s="85" t="n">
        <v>14275.7</v>
      </c>
      <c r="EV70" s="85" t="n">
        <v>14425.4</v>
      </c>
      <c r="EW70" s="85" t="n">
        <v>14556.5</v>
      </c>
      <c r="EX70" s="85" t="n">
        <v>14682.6</v>
      </c>
      <c r="EY70" s="85" t="n">
        <v>14824.1</v>
      </c>
      <c r="EZ70" s="85" t="n">
        <v>15004.1</v>
      </c>
      <c r="FA70" s="85" t="n">
        <v>15105.5</v>
      </c>
      <c r="FB70" s="85" t="n">
        <v>15153.6</v>
      </c>
      <c r="FC70" s="85" t="n">
        <v>15185</v>
      </c>
      <c r="FD70" s="85" t="n">
        <v>15256.6</v>
      </c>
      <c r="FE70" s="85" t="n">
        <v>15357.2</v>
      </c>
      <c r="FF70" s="85" t="n">
        <v>15454.8</v>
      </c>
      <c r="FG70" s="85" t="n">
        <v>15585.4</v>
      </c>
      <c r="FH70" s="85" t="n">
        <v>15691</v>
      </c>
      <c r="FI70" s="85" t="n">
        <v>15842.9</v>
      </c>
      <c r="FJ70" s="85" t="n">
        <v>15987.6</v>
      </c>
      <c r="FK70" s="85" t="n">
        <v>16159.5</v>
      </c>
      <c r="FL70" s="85" t="n">
        <v>16325.6</v>
      </c>
      <c r="FM70" s="85" t="n">
        <v>16415.2</v>
      </c>
      <c r="FN70" s="85" t="n">
        <v>16583.3</v>
      </c>
      <c r="FO70" s="85" t="n">
        <v>16725.4</v>
      </c>
      <c r="FP70" s="85" t="n">
        <v>16892.1</v>
      </c>
      <c r="FQ70" s="85" t="n">
        <v>17053.1</v>
      </c>
      <c r="FR70" s="85" t="n">
        <v>17198.7</v>
      </c>
      <c r="FS70" s="85" t="n">
        <v>17314.1</v>
      </c>
      <c r="FT70" s="85" t="n">
        <v>17478</v>
      </c>
      <c r="FU70" s="85" t="n">
        <v>17650.8</v>
      </c>
      <c r="FV70" s="85" t="n">
        <v>17799.3</v>
      </c>
      <c r="FW70" s="85" t="n">
        <v>17982.7</v>
      </c>
      <c r="FX70" s="85" t="n">
        <v>18141.1</v>
      </c>
      <c r="FY70" s="85" t="n">
        <v>18244.5</v>
      </c>
      <c r="FZ70" s="85" t="n">
        <v>18320.3</v>
      </c>
      <c r="GA70" s="85" t="n">
        <v>18512.3</v>
      </c>
      <c r="GB70" s="85" t="n">
        <v>18648.2</v>
      </c>
      <c r="GC70" s="85" t="n">
        <v>18734.1</v>
      </c>
      <c r="GD70" s="85" t="n">
        <v>18804</v>
      </c>
      <c r="GE70" s="85" t="n">
        <v>19018.4</v>
      </c>
      <c r="GF70" s="85" t="n">
        <v>19153.7</v>
      </c>
      <c r="GG70" s="85" t="n">
        <v>19333.6</v>
      </c>
      <c r="GH70" s="85" t="n">
        <v>19520.4</v>
      </c>
      <c r="GI70" s="85" t="n">
        <v>19661.2</v>
      </c>
      <c r="GJ70" s="85" t="n">
        <v>19855.7</v>
      </c>
      <c r="GK70" s="85" t="n">
        <v>20074.8</v>
      </c>
      <c r="GL70" s="85" t="n">
        <v>20303.3</v>
      </c>
      <c r="GM70" s="85" t="n">
        <v>20551.5</v>
      </c>
      <c r="GN70" s="85" t="n">
        <v>20747.3</v>
      </c>
      <c r="GO70" s="85" t="n">
        <v>20945.3</v>
      </c>
      <c r="GP70" s="85" t="n">
        <v>21127.6</v>
      </c>
      <c r="GQ70" s="85" t="n">
        <v>21344.2</v>
      </c>
      <c r="GR70" s="85" t="n">
        <v>21522.8</v>
      </c>
      <c r="GS70" s="85" t="n">
        <v>21700.6</v>
      </c>
      <c r="GT70" s="85" t="n">
        <v>21912.6</v>
      </c>
      <c r="GU70" s="85" t="n">
        <v>21932.5</v>
      </c>
      <c r="GV70" s="85" t="n">
        <v>22232.2</v>
      </c>
      <c r="GW70" s="85" t="n">
        <v>22495.3</v>
      </c>
      <c r="GX70" s="85" t="n">
        <v>22892.1</v>
      </c>
      <c r="GY70" s="85" t="n">
        <v>23343.2</v>
      </c>
      <c r="GZ70" s="85" t="n">
        <v>23797.4</v>
      </c>
      <c r="HA70" s="85" t="n">
        <v>24328.1</v>
      </c>
      <c r="HB70" s="85" t="n">
        <v>24947.1</v>
      </c>
      <c r="HC70" t="n">
        <v>25629</v>
      </c>
      <c r="HD70" t="n">
        <v>26044.2</v>
      </c>
      <c r="HE70" t="n">
        <v>26426</v>
      </c>
      <c r="HF70" t="n">
        <v>26818.6</v>
      </c>
      <c r="HG70" t="n">
        <v>27065.7</v>
      </c>
      <c r="HH70" t="n">
        <v>27423.6</v>
      </c>
      <c r="HI70" t="n">
        <v>27676.9</v>
      </c>
      <c r="HJ70" t="n">
        <v>28033.2</v>
      </c>
      <c r="HK70" t="n">
        <v>28383.9</v>
      </c>
      <c r="HL70" t="n">
        <v>28689.8</v>
      </c>
    </row>
    <row r="71">
      <c r="A71" s="85" t="s">
        <v>2579</v>
      </c>
      <c r="B71" s="85" t="n">
        <v>1</v>
      </c>
      <c r="C71" s="85" t="n">
        <v>1</v>
      </c>
      <c r="D71" s="85" t="n">
        <v>1</v>
      </c>
      <c r="E71" s="85" t="n">
        <v>1</v>
      </c>
      <c r="F71" s="85" t="n">
        <v>-1</v>
      </c>
      <c r="G71" s="85" t="n">
        <v>-1</v>
      </c>
      <c r="H71" s="85" t="n">
        <v>-1</v>
      </c>
      <c r="I71" s="85" t="n">
        <v>-1</v>
      </c>
      <c r="J71" s="85" t="n">
        <v>-1</v>
      </c>
      <c r="K71" s="85" t="n">
        <v>-1</v>
      </c>
      <c r="L71" s="85" t="n">
        <v>-1</v>
      </c>
      <c r="M71" s="85" t="n">
        <v>-1</v>
      </c>
      <c r="N71" s="85" t="n">
        <v>-1</v>
      </c>
      <c r="O71" s="85" t="n">
        <v>-1</v>
      </c>
      <c r="P71" s="85" t="n">
        <v>-1</v>
      </c>
      <c r="Q71" s="85" t="n">
        <v>1</v>
      </c>
      <c r="R71" s="85" t="n">
        <v>1</v>
      </c>
      <c r="S71" s="85" t="n">
        <v>1</v>
      </c>
      <c r="T71" s="85" t="n">
        <v>1</v>
      </c>
      <c r="U71" s="85" t="n">
        <v>1</v>
      </c>
      <c r="V71" s="85" t="n">
        <v>1</v>
      </c>
      <c r="W71" s="85" t="n">
        <v>-1</v>
      </c>
      <c r="X71" s="85" t="n">
        <v>-1</v>
      </c>
      <c r="Y71" s="85" t="n">
        <v>-1</v>
      </c>
      <c r="Z71" s="85" t="n">
        <v>-1</v>
      </c>
      <c r="AA71" s="85" t="n">
        <v>-1</v>
      </c>
      <c r="AB71" s="85" t="n">
        <v>-1</v>
      </c>
      <c r="AC71" s="85" t="n">
        <v>-1</v>
      </c>
      <c r="AD71" s="85" t="n">
        <v>-1</v>
      </c>
      <c r="AE71" s="85" t="n">
        <v>-1</v>
      </c>
      <c r="AF71" s="85" t="n">
        <v>-1</v>
      </c>
      <c r="AG71" s="85" t="n">
        <v>-1</v>
      </c>
      <c r="AH71" s="85" t="n">
        <v>-1</v>
      </c>
      <c r="AI71" s="85" t="n">
        <v>-1</v>
      </c>
      <c r="AJ71" s="85" t="n">
        <v>-1</v>
      </c>
      <c r="AK71" s="85" t="n">
        <v>-1</v>
      </c>
      <c r="AL71" s="85" t="n">
        <v>-1</v>
      </c>
      <c r="AM71" s="85" t="n">
        <v>-1</v>
      </c>
      <c r="AN71" s="85" t="n">
        <v>-1</v>
      </c>
      <c r="AO71" s="85" t="n">
        <v>-1</v>
      </c>
      <c r="AP71" s="85" t="n">
        <v>1</v>
      </c>
      <c r="AQ71" s="85" t="n">
        <v>1</v>
      </c>
      <c r="AR71" s="85" t="n">
        <v>1</v>
      </c>
      <c r="AS71" s="85" t="n">
        <v>-1</v>
      </c>
      <c r="AT71" s="85" t="n">
        <v>-1</v>
      </c>
      <c r="AU71" s="85" t="n">
        <v>-1</v>
      </c>
      <c r="AV71" s="85" t="n">
        <v>1</v>
      </c>
      <c r="AW71" s="85" t="n">
        <v>1</v>
      </c>
      <c r="AX71" s="85" t="n">
        <v>1</v>
      </c>
      <c r="AY71" s="85" t="n">
        <v>1</v>
      </c>
      <c r="AZ71" s="85" t="n">
        <v>1</v>
      </c>
      <c r="BA71" s="85" t="n">
        <v>1</v>
      </c>
      <c r="BB71" s="85" t="n">
        <v>-1</v>
      </c>
      <c r="BC71" s="85" t="n">
        <v>-1</v>
      </c>
      <c r="BD71" s="85" t="n">
        <v>-1</v>
      </c>
      <c r="BE71" s="85" t="n">
        <v>-1</v>
      </c>
      <c r="BF71" s="85" t="n">
        <v>-1</v>
      </c>
      <c r="BG71" s="85" t="n">
        <v>-1</v>
      </c>
      <c r="BH71" s="85" t="n">
        <v>-1</v>
      </c>
      <c r="BI71" s="85" t="n">
        <v>-1</v>
      </c>
      <c r="BJ71" s="85" t="n">
        <v>-1</v>
      </c>
      <c r="BK71" s="85" t="n">
        <v>-1</v>
      </c>
      <c r="BL71" s="85" t="n">
        <v>-1</v>
      </c>
      <c r="BM71" s="85" t="n">
        <v>-1</v>
      </c>
      <c r="BN71" s="85" t="n">
        <v>-1</v>
      </c>
      <c r="BO71" s="85" t="n">
        <v>-1</v>
      </c>
      <c r="BP71" s="85" t="n">
        <v>-1</v>
      </c>
      <c r="BQ71" s="85" t="n">
        <v>-1</v>
      </c>
      <c r="BR71" s="85" t="n">
        <v>-1</v>
      </c>
      <c r="BS71" s="85" t="n">
        <v>-1</v>
      </c>
      <c r="BT71" s="85" t="n">
        <v>-1</v>
      </c>
      <c r="BU71" s="85" t="n">
        <v>-1</v>
      </c>
      <c r="BV71" s="85" t="n">
        <v>-1</v>
      </c>
      <c r="BW71" s="85" t="n">
        <v>-1</v>
      </c>
      <c r="BX71" s="85" t="n">
        <v>-1</v>
      </c>
      <c r="BY71" s="85" t="n">
        <v>-1</v>
      </c>
      <c r="BZ71" s="85" t="n">
        <v>-1</v>
      </c>
      <c r="CA71" s="85" t="n">
        <v>-1</v>
      </c>
      <c r="CB71" s="85" t="n">
        <v>-1</v>
      </c>
      <c r="CC71" s="85" t="n">
        <v>-1</v>
      </c>
      <c r="CD71" s="85" t="n">
        <v>-1</v>
      </c>
      <c r="CE71" s="85" t="n">
        <v>-1</v>
      </c>
      <c r="CF71" s="85" t="n">
        <v>1</v>
      </c>
      <c r="CG71" s="85" t="n">
        <v>1</v>
      </c>
      <c r="CH71" s="85" t="n">
        <v>1</v>
      </c>
      <c r="CI71" s="85" t="n">
        <v>-1</v>
      </c>
      <c r="CJ71" s="85" t="n">
        <v>-1</v>
      </c>
      <c r="CK71" s="85" t="n">
        <v>-1</v>
      </c>
      <c r="CL71" s="85" t="n">
        <v>-1</v>
      </c>
      <c r="CM71" s="85" t="n">
        <v>-1</v>
      </c>
      <c r="CN71" s="85" t="n">
        <v>-1</v>
      </c>
      <c r="CO71" s="85" t="n">
        <v>-1</v>
      </c>
      <c r="CP71" s="85" t="n">
        <v>-1</v>
      </c>
      <c r="CQ71" s="85" t="n">
        <v>-1</v>
      </c>
      <c r="CR71" s="85" t="n">
        <v>-1</v>
      </c>
      <c r="CS71" s="85" t="n">
        <v>-1</v>
      </c>
      <c r="CT71" s="85" t="n">
        <v>-1</v>
      </c>
      <c r="CU71" s="85" t="n">
        <v>-1</v>
      </c>
      <c r="CV71" s="85" t="n">
        <v>-1</v>
      </c>
      <c r="CW71" s="85" t="n">
        <v>-1</v>
      </c>
      <c r="CX71" s="85" t="n">
        <v>-1</v>
      </c>
      <c r="CY71" s="85" t="n">
        <v>-1</v>
      </c>
      <c r="CZ71" s="85" t="n">
        <v>-1</v>
      </c>
      <c r="DA71" s="85" t="n">
        <v>-1</v>
      </c>
      <c r="DB71" s="85" t="n">
        <v>-1</v>
      </c>
      <c r="DC71" s="85" t="n">
        <v>-1</v>
      </c>
      <c r="DD71" s="85" t="n">
        <v>-1</v>
      </c>
      <c r="DE71" s="85" t="n">
        <v>-1</v>
      </c>
      <c r="DF71" s="85" t="n">
        <v>-1</v>
      </c>
      <c r="DG71" s="85" t="n">
        <v>-1</v>
      </c>
      <c r="DH71" s="85" t="n">
        <v>-1</v>
      </c>
      <c r="DI71" s="85" t="n">
        <v>-1</v>
      </c>
      <c r="DJ71" s="85" t="n">
        <v>-1</v>
      </c>
      <c r="DK71" s="85" t="n">
        <v>-1</v>
      </c>
      <c r="DL71" s="85" t="n">
        <v>-1</v>
      </c>
      <c r="DM71" s="85" t="n">
        <v>-1</v>
      </c>
      <c r="DN71" s="85" t="n">
        <v>-1</v>
      </c>
      <c r="DO71" s="85" t="n">
        <v>-1</v>
      </c>
      <c r="DP71" s="85" t="n">
        <v>-1</v>
      </c>
      <c r="DQ71" s="85" t="n">
        <v>-1</v>
      </c>
      <c r="DR71" s="85" t="n">
        <v>-1</v>
      </c>
      <c r="DS71" s="85" t="n">
        <v>-1</v>
      </c>
      <c r="DT71" s="85" t="n">
        <v>-1</v>
      </c>
      <c r="DU71" s="85" t="n">
        <v>-1</v>
      </c>
      <c r="DV71" s="85" t="n">
        <v>1</v>
      </c>
      <c r="DW71" s="85" t="n">
        <v>1</v>
      </c>
      <c r="DX71" s="85" t="n">
        <v>1</v>
      </c>
      <c r="DY71" s="85" t="n">
        <v>1</v>
      </c>
      <c r="DZ71" s="85" t="n">
        <v>-1</v>
      </c>
      <c r="EA71" s="85" t="n">
        <v>-1</v>
      </c>
      <c r="EB71" s="85" t="n">
        <v>-1</v>
      </c>
      <c r="EC71" s="85" t="n">
        <v>-1</v>
      </c>
      <c r="ED71" s="85" t="n">
        <v>-1</v>
      </c>
      <c r="EE71" s="85" t="n">
        <v>-1</v>
      </c>
      <c r="EF71" s="85" t="n">
        <v>-1</v>
      </c>
      <c r="EG71" s="85" t="n">
        <v>-1</v>
      </c>
      <c r="EH71" s="85" t="n">
        <v>-1</v>
      </c>
      <c r="EI71" s="85" t="n">
        <v>-1</v>
      </c>
      <c r="EJ71" s="85" t="n">
        <v>-1</v>
      </c>
      <c r="EK71" s="85" t="n">
        <v>-1</v>
      </c>
      <c r="EL71" s="85" t="n">
        <v>-1</v>
      </c>
      <c r="EM71" s="85" t="n">
        <v>-1</v>
      </c>
      <c r="EN71" s="85" t="n">
        <v>-1</v>
      </c>
      <c r="EO71" s="85" t="n">
        <v>-1</v>
      </c>
      <c r="EP71" s="85" t="n">
        <v>-1</v>
      </c>
      <c r="EQ71" s="85" t="n">
        <v>-1</v>
      </c>
      <c r="ER71" s="85" t="n">
        <v>-1</v>
      </c>
      <c r="ES71" s="85" t="n">
        <v>-1</v>
      </c>
      <c r="ET71" s="85" t="n">
        <v>-1</v>
      </c>
      <c r="EU71" s="85" t="n">
        <v>-1</v>
      </c>
      <c r="EV71" s="85" t="n">
        <v>-1</v>
      </c>
      <c r="EW71" s="85" t="n">
        <v>1</v>
      </c>
      <c r="EX71" s="85" t="n">
        <v>1</v>
      </c>
      <c r="EY71" s="85" t="n">
        <v>1</v>
      </c>
      <c r="EZ71" s="85" t="n">
        <v>1</v>
      </c>
      <c r="FA71" s="85" t="n">
        <v>1</v>
      </c>
      <c r="FB71" s="85" t="n">
        <v>1</v>
      </c>
      <c r="FC71" s="85" t="n">
        <v>1</v>
      </c>
      <c r="FD71" s="85" t="n">
        <v>-1</v>
      </c>
      <c r="FE71" s="85" t="n">
        <v>-1</v>
      </c>
      <c r="FF71" s="85" t="n">
        <v>-1</v>
      </c>
      <c r="FG71" s="85" t="n">
        <v>-1</v>
      </c>
      <c r="FH71" s="85" t="n">
        <v>-1</v>
      </c>
      <c r="FI71" s="85" t="n">
        <v>-1</v>
      </c>
      <c r="FJ71" s="85" t="n">
        <v>-1</v>
      </c>
      <c r="FK71" s="85" t="n">
        <v>-1</v>
      </c>
      <c r="FL71" s="85" t="n">
        <v>-1</v>
      </c>
      <c r="FM71" s="85" t="n">
        <v>-1</v>
      </c>
      <c r="FN71" s="85" t="n">
        <v>-1</v>
      </c>
      <c r="FO71" s="85" t="n">
        <v>-1</v>
      </c>
      <c r="FP71" s="85" t="n">
        <v>-1</v>
      </c>
      <c r="FQ71" s="85" t="n">
        <v>-1</v>
      </c>
      <c r="FR71" s="85" t="n">
        <v>-1</v>
      </c>
      <c r="FS71" s="85" t="n">
        <v>-1</v>
      </c>
      <c r="FT71" s="85" t="n">
        <v>-1</v>
      </c>
      <c r="FU71" s="85" t="n">
        <v>-1</v>
      </c>
      <c r="FV71" s="85" t="n">
        <v>-1</v>
      </c>
      <c r="FW71" s="85" t="n">
        <v>-1</v>
      </c>
      <c r="FX71" s="85" t="n">
        <v>-1</v>
      </c>
      <c r="FY71" s="85" t="n">
        <v>-1</v>
      </c>
      <c r="FZ71" s="85" t="n">
        <v>-1</v>
      </c>
      <c r="GA71" s="85" t="n">
        <v>-1</v>
      </c>
      <c r="GB71" s="85" t="n">
        <v>-1</v>
      </c>
      <c r="GC71" s="85" t="n">
        <v>-1</v>
      </c>
      <c r="GD71" s="85" t="n">
        <v>-1</v>
      </c>
      <c r="GE71" s="85" t="n">
        <v>-1</v>
      </c>
      <c r="GF71" s="85" t="n">
        <v>-1</v>
      </c>
      <c r="GG71" s="85" t="n">
        <v>-1</v>
      </c>
      <c r="GH71" s="85" t="n">
        <v>-1</v>
      </c>
      <c r="GI71" s="85" t="n">
        <v>-1</v>
      </c>
      <c r="GJ71" s="85" t="n">
        <v>-1</v>
      </c>
      <c r="GK71" s="85" t="n">
        <v>-1</v>
      </c>
      <c r="GL71" s="85" t="n">
        <v>-1</v>
      </c>
      <c r="GM71" s="85" t="n">
        <v>-1</v>
      </c>
      <c r="GN71" s="85" t="n">
        <v>-1</v>
      </c>
      <c r="GO71" s="85" t="n">
        <v>-1</v>
      </c>
      <c r="GP71" s="85" t="n">
        <v>-1</v>
      </c>
      <c r="GQ71" s="85" t="n">
        <v>-1</v>
      </c>
      <c r="GR71" s="85" t="n">
        <v>-1</v>
      </c>
      <c r="GS71" s="85" t="n">
        <v>1</v>
      </c>
      <c r="GT71" s="85" t="n">
        <v>1</v>
      </c>
      <c r="GU71" s="85" t="n">
        <v>1</v>
      </c>
      <c r="GV71" s="85" t="n">
        <v>-1</v>
      </c>
      <c r="GW71" s="85" t="n">
        <v>-1</v>
      </c>
      <c r="GX71" s="85" t="n">
        <v>-1</v>
      </c>
      <c r="GY71" s="85" t="n">
        <v>-1</v>
      </c>
      <c r="GZ71" s="85" t="n">
        <v>-1</v>
      </c>
      <c r="HA71" s="85" t="n">
        <v>-1</v>
      </c>
      <c r="HB71" s="85" t="n">
        <v>-1</v>
      </c>
      <c r="HC71" t="n">
        <v>-1</v>
      </c>
      <c r="HD71" t="n">
        <v>-1</v>
      </c>
      <c r="HE71" t="n">
        <v>-1</v>
      </c>
      <c r="HF71" t="n">
        <v>-1</v>
      </c>
      <c r="HG71" t="n">
        <v>-1</v>
      </c>
      <c r="HH71" t="n">
        <v>-1</v>
      </c>
      <c r="HI71" t="n">
        <v>-1</v>
      </c>
      <c r="HJ71" t="n">
        <v>-1</v>
      </c>
      <c r="HK71" t="n">
        <v>-1</v>
      </c>
      <c r="HL71" t="n">
        <v>-1</v>
      </c>
    </row>
    <row r="72">
      <c r="A72" s="85" t="s">
        <v>2580</v>
      </c>
      <c r="B72" s="85" t="n">
        <v>2613.33333333333</v>
      </c>
      <c r="C72" s="85" t="n">
        <v>2648.33333333333</v>
      </c>
      <c r="D72" s="85" t="n">
        <v>2681.66666666667</v>
      </c>
      <c r="E72" s="85" t="n">
        <v>2716.33333333333</v>
      </c>
      <c r="F72" s="85" t="n">
        <v>2719.33333333333</v>
      </c>
      <c r="G72" s="85" t="n">
        <v>2739.66666666667</v>
      </c>
      <c r="H72" s="85" t="n">
        <v>2751.66666666667</v>
      </c>
      <c r="I72" s="85" t="n">
        <v>2781</v>
      </c>
      <c r="J72" s="85" t="n">
        <v>2815</v>
      </c>
      <c r="K72" s="85" t="n">
        <v>2849</v>
      </c>
      <c r="L72" s="85" t="n">
        <v>2874</v>
      </c>
      <c r="M72" s="85" t="n">
        <v>2901.33333333333</v>
      </c>
      <c r="N72" s="85" t="n">
        <v>2899.66666666667</v>
      </c>
      <c r="O72" s="85" t="n">
        <v>2911.66666666667</v>
      </c>
      <c r="P72" s="85" t="n">
        <v>2926.33333333333</v>
      </c>
      <c r="Q72" s="85" t="n">
        <v>2953.33333333333</v>
      </c>
      <c r="R72" s="85" t="n">
        <v>2988.66666666667</v>
      </c>
      <c r="S72" s="85" t="n">
        <v>3018</v>
      </c>
      <c r="T72" s="85" t="n">
        <v>3048.33333333333</v>
      </c>
      <c r="U72" s="85" t="n">
        <v>3099</v>
      </c>
      <c r="V72" s="85" t="n">
        <v>3161.66666666667</v>
      </c>
      <c r="W72" s="85" t="n">
        <v>3177.33333333333</v>
      </c>
      <c r="X72" s="85" t="n">
        <v>3178</v>
      </c>
      <c r="Y72" s="85" t="n">
        <v>3197.33333333333</v>
      </c>
      <c r="Z72" s="85" t="n">
        <v>3214.33333333333</v>
      </c>
      <c r="AA72" s="85" t="n">
        <v>3241.66666666667</v>
      </c>
      <c r="AB72" s="85" t="n">
        <v>3290.66666666667</v>
      </c>
      <c r="AC72" s="85" t="n">
        <v>3342</v>
      </c>
      <c r="AD72" s="85" t="n">
        <v>3341.33333333333</v>
      </c>
      <c r="AE72" s="85" t="n">
        <v>3374.66666666667</v>
      </c>
      <c r="AF72" s="85" t="n">
        <v>3385</v>
      </c>
      <c r="AG72" s="85" t="n">
        <v>3404.66666666667</v>
      </c>
      <c r="AH72" s="85" t="n">
        <v>3442.33333333333</v>
      </c>
      <c r="AI72" s="85" t="n">
        <v>3479</v>
      </c>
      <c r="AJ72" s="85" t="n">
        <v>3477.33333333333</v>
      </c>
      <c r="AK72" s="85" t="n">
        <v>3494</v>
      </c>
      <c r="AL72" s="85" t="n">
        <v>3504.33333333333</v>
      </c>
      <c r="AM72" s="85" t="n">
        <v>3518</v>
      </c>
      <c r="AN72" s="85" t="n">
        <v>3560.66666666667</v>
      </c>
      <c r="AO72" s="85" t="n">
        <v>3579.33333333333</v>
      </c>
      <c r="AP72" s="85" t="n">
        <v>3582</v>
      </c>
      <c r="AQ72" s="85" t="n">
        <v>3602.66666666667</v>
      </c>
      <c r="AR72" s="85" t="n">
        <v>3624</v>
      </c>
      <c r="AS72" s="85" t="n">
        <v>3630.66666666667</v>
      </c>
      <c r="AT72" s="85" t="n">
        <v>3636</v>
      </c>
      <c r="AU72" s="85" t="n">
        <v>3631.66666666667</v>
      </c>
      <c r="AV72" s="85" t="n">
        <v>3640</v>
      </c>
      <c r="AW72" s="85" t="n">
        <v>3653</v>
      </c>
      <c r="AX72" s="85" t="n">
        <v>3645.66666666667</v>
      </c>
      <c r="AY72" s="85" t="n">
        <v>3647.33333333333</v>
      </c>
      <c r="AZ72" s="85" t="n">
        <v>3625.66666666667</v>
      </c>
      <c r="BA72" s="85" t="n">
        <v>3640.33333333333</v>
      </c>
      <c r="BB72" s="85" t="n">
        <v>3650.33333333333</v>
      </c>
      <c r="BC72" s="85" t="n">
        <v>3656</v>
      </c>
      <c r="BD72" s="85" t="n">
        <v>3671.33333333333</v>
      </c>
      <c r="BE72" s="85" t="n">
        <v>3671.66666666667</v>
      </c>
      <c r="BF72" s="85" t="n">
        <v>3687</v>
      </c>
      <c r="BG72" s="85" t="n">
        <v>3720</v>
      </c>
      <c r="BH72" s="85" t="n">
        <v>3758</v>
      </c>
      <c r="BI72" s="85" t="n">
        <v>3773</v>
      </c>
      <c r="BJ72" s="85" t="n">
        <v>3798.33333333333</v>
      </c>
      <c r="BK72" s="85" t="n">
        <v>3819.33333333333</v>
      </c>
      <c r="BL72" s="85" t="n">
        <v>3844.33333333333</v>
      </c>
      <c r="BM72" s="85" t="n">
        <v>3864.33333333333</v>
      </c>
      <c r="BN72" s="85" t="n">
        <v>3872.33333333333</v>
      </c>
      <c r="BO72" s="85" t="n">
        <v>3883</v>
      </c>
      <c r="BP72" s="85" t="n">
        <v>3889.33333333333</v>
      </c>
      <c r="BQ72" s="85" t="n">
        <v>3926.66666666667</v>
      </c>
      <c r="BR72" s="85" t="n">
        <v>3943.66666666667</v>
      </c>
      <c r="BS72" s="85" t="n">
        <v>3953</v>
      </c>
      <c r="BT72" s="85" t="n">
        <v>3969</v>
      </c>
      <c r="BU72" s="85" t="n">
        <v>4000.66666666667</v>
      </c>
      <c r="BV72" s="85" t="n">
        <v>4030.66666666667</v>
      </c>
      <c r="BW72" s="85" t="n">
        <v>4065.33333333333</v>
      </c>
      <c r="BX72" s="85" t="n">
        <v>4094.33333333333</v>
      </c>
      <c r="BY72" s="85" t="n">
        <v>4114.66666666667</v>
      </c>
      <c r="BZ72" s="85" t="n">
        <v>4135.66666666667</v>
      </c>
      <c r="CA72" s="85" t="n">
        <v>4169</v>
      </c>
      <c r="CB72" s="85" t="n">
        <v>4201.33333333333</v>
      </c>
      <c r="CC72" s="85" t="n">
        <v>4221</v>
      </c>
      <c r="CD72" s="85" t="n">
        <v>4258</v>
      </c>
      <c r="CE72" s="85" t="n">
        <v>4295.66666666667</v>
      </c>
      <c r="CF72" s="85" t="n">
        <v>4322.66666666667</v>
      </c>
      <c r="CG72" s="85" t="n">
        <v>4342.66666666667</v>
      </c>
      <c r="CH72" s="85" t="n">
        <v>4358</v>
      </c>
      <c r="CI72" s="85" t="n">
        <v>4362.33333333333</v>
      </c>
      <c r="CJ72" s="85" t="n">
        <v>4345</v>
      </c>
      <c r="CK72" s="85" t="n">
        <v>4354.33333333333</v>
      </c>
      <c r="CL72" s="85" t="n">
        <v>4372</v>
      </c>
      <c r="CM72" s="85" t="n">
        <v>4395.66666666667</v>
      </c>
      <c r="CN72" s="85" t="n">
        <v>4425.33333333333</v>
      </c>
      <c r="CO72" s="85" t="n">
        <v>4438</v>
      </c>
      <c r="CP72" s="85" t="n">
        <v>4456</v>
      </c>
      <c r="CQ72" s="85" t="n">
        <v>4478</v>
      </c>
      <c r="CR72" s="85" t="n">
        <v>4496</v>
      </c>
      <c r="CS72" s="85" t="n">
        <v>4515</v>
      </c>
      <c r="CT72" s="85" t="n">
        <v>4523.66666666667</v>
      </c>
      <c r="CU72" s="85" t="n">
        <v>4555.33333333333</v>
      </c>
      <c r="CV72" s="85" t="n">
        <v>4600</v>
      </c>
      <c r="CW72" s="85" t="n">
        <v>4626.33333333333</v>
      </c>
      <c r="CX72" s="85" t="n">
        <v>4649.66666666667</v>
      </c>
      <c r="CY72" s="85" t="n">
        <v>4643</v>
      </c>
      <c r="CZ72" s="85" t="n">
        <v>4623.66666666667</v>
      </c>
      <c r="DA72" s="85" t="n">
        <v>4624.66666666667</v>
      </c>
      <c r="DB72" s="85" t="n">
        <v>4621.33333333333</v>
      </c>
      <c r="DC72" s="85" t="n">
        <v>4618.33333333333</v>
      </c>
      <c r="DD72" s="85" t="n">
        <v>4600.33333333333</v>
      </c>
      <c r="DE72" s="85" t="n">
        <v>4581.33333333333</v>
      </c>
      <c r="DF72" s="85" t="n">
        <v>4574.33333333333</v>
      </c>
      <c r="DG72" s="85" t="n">
        <v>4577</v>
      </c>
      <c r="DH72" s="85" t="n">
        <v>4589</v>
      </c>
      <c r="DI72" s="85" t="n">
        <v>4583</v>
      </c>
      <c r="DJ72" s="85" t="n">
        <v>4578</v>
      </c>
      <c r="DK72" s="85" t="n">
        <v>4596.66666666667</v>
      </c>
      <c r="DL72" s="85" t="n">
        <v>4631.66666666667</v>
      </c>
      <c r="DM72" s="85" t="n">
        <v>4640.66666666667</v>
      </c>
      <c r="DN72" s="85" t="n">
        <v>4669</v>
      </c>
      <c r="DO72" s="85" t="n">
        <v>4688.33333333333</v>
      </c>
      <c r="DP72" s="85" t="n">
        <v>4717.33333333333</v>
      </c>
      <c r="DQ72" s="85" t="n">
        <v>4757.33333333333</v>
      </c>
      <c r="DR72" s="85" t="n">
        <v>4768</v>
      </c>
      <c r="DS72" s="85" t="n">
        <v>4779.33333333333</v>
      </c>
      <c r="DT72" s="85" t="n">
        <v>4793.33333333333</v>
      </c>
      <c r="DU72" s="85" t="n">
        <v>4809</v>
      </c>
      <c r="DV72" s="85" t="n">
        <v>4832</v>
      </c>
      <c r="DW72" s="85" t="n">
        <v>4877.66666666667</v>
      </c>
      <c r="DX72" s="85" t="n">
        <v>4936.66666666667</v>
      </c>
      <c r="DY72" s="85" t="n">
        <v>4977.33333333333</v>
      </c>
      <c r="DZ72" s="85" t="n">
        <v>5004.33333333333</v>
      </c>
      <c r="EA72" s="85" t="n">
        <v>5039</v>
      </c>
      <c r="EB72" s="85" t="n">
        <v>5052.66666666667</v>
      </c>
      <c r="EC72" s="85" t="n">
        <v>5020.66666666667</v>
      </c>
      <c r="ED72" s="85" t="n">
        <v>5029.33333333333</v>
      </c>
      <c r="EE72" s="85" t="n">
        <v>5007.66666666667</v>
      </c>
      <c r="EF72" s="85" t="n">
        <v>4978.66666666667</v>
      </c>
      <c r="EG72" s="85" t="n">
        <v>4985.33333333333</v>
      </c>
      <c r="EH72" s="85" t="n">
        <v>4968.33333333333</v>
      </c>
      <c r="EI72" s="85" t="n">
        <v>4974</v>
      </c>
      <c r="EJ72" s="85" t="n">
        <v>4984</v>
      </c>
      <c r="EK72" s="85" t="n">
        <v>4995.33333333333</v>
      </c>
      <c r="EL72" s="85" t="n">
        <v>5015.66666666667</v>
      </c>
      <c r="EM72" s="85" t="n">
        <v>5023.33333333333</v>
      </c>
      <c r="EN72" s="85" t="n">
        <v>5039.33333333333</v>
      </c>
      <c r="EO72" s="85" t="n">
        <v>5047.66666666667</v>
      </c>
      <c r="EP72" s="85" t="n">
        <v>5047</v>
      </c>
      <c r="EQ72" s="85" t="n">
        <v>5068.33333333333</v>
      </c>
      <c r="ER72" s="85" t="n">
        <v>5086</v>
      </c>
      <c r="ES72" s="85" t="n">
        <v>5098.33333333333</v>
      </c>
      <c r="ET72" s="85" t="n">
        <v>5106.33333333333</v>
      </c>
      <c r="EU72" s="85" t="n">
        <v>5124.33333333333</v>
      </c>
      <c r="EV72" s="85" t="n">
        <v>5122</v>
      </c>
      <c r="EW72" s="85" t="n">
        <v>5136</v>
      </c>
      <c r="EX72" s="85" t="n">
        <v>5148.66666666667</v>
      </c>
      <c r="EY72" s="85" t="n">
        <v>5166</v>
      </c>
      <c r="EZ72" s="85" t="n">
        <v>5196.33333333333</v>
      </c>
      <c r="FA72" s="85" t="n">
        <v>5189</v>
      </c>
      <c r="FB72" s="85" t="n">
        <v>5192</v>
      </c>
      <c r="FC72" s="85" t="n">
        <v>5181.66666666667</v>
      </c>
      <c r="FD72" s="85" t="n">
        <v>5145.33333333333</v>
      </c>
      <c r="FE72" s="85" t="n">
        <v>5153.33333333333</v>
      </c>
      <c r="FF72" s="85" t="n">
        <v>5144</v>
      </c>
      <c r="FG72" s="85" t="n">
        <v>5136.66666666667</v>
      </c>
      <c r="FH72" s="85" t="n">
        <v>5129.33333333333</v>
      </c>
      <c r="FI72" s="85" t="n">
        <v>5137</v>
      </c>
      <c r="FJ72" s="85" t="n">
        <v>5113.33333333333</v>
      </c>
      <c r="FK72" s="85" t="n">
        <v>5084.33333333333</v>
      </c>
      <c r="FL72" s="85" t="n">
        <v>5069.66666666667</v>
      </c>
      <c r="FM72" s="85" t="n">
        <v>5051</v>
      </c>
      <c r="FN72" s="85" t="n">
        <v>5048</v>
      </c>
      <c r="FO72" s="85" t="n">
        <v>5055.33333333333</v>
      </c>
      <c r="FP72" s="85" t="n">
        <v>5064.66666666667</v>
      </c>
      <c r="FQ72" s="85" t="n">
        <v>5051.66666666667</v>
      </c>
      <c r="FR72" s="85" t="n">
        <v>5042</v>
      </c>
      <c r="FS72" s="85" t="n">
        <v>5044.66666666667</v>
      </c>
      <c r="FT72" s="85" t="n">
        <v>5040</v>
      </c>
      <c r="FU72" s="85" t="n">
        <v>5055.33333333333</v>
      </c>
      <c r="FV72" s="85" t="n">
        <v>5054.66666666667</v>
      </c>
      <c r="FW72" s="85" t="n">
        <v>5054.66666666667</v>
      </c>
      <c r="FX72" s="85" t="n">
        <v>5030.66666666667</v>
      </c>
      <c r="FY72" s="85" t="n">
        <v>5052.66666666667</v>
      </c>
      <c r="FZ72" s="85" t="n">
        <v>5067.66666666667</v>
      </c>
      <c r="GA72" s="85" t="n">
        <v>5072.33333333333</v>
      </c>
      <c r="GB72" s="85" t="n">
        <v>5077.66666666667</v>
      </c>
      <c r="GC72" s="85" t="n">
        <v>5087.33333333333</v>
      </c>
      <c r="GD72" s="85" t="n">
        <v>5089</v>
      </c>
      <c r="GE72" s="85" t="n">
        <v>5098.66666666667</v>
      </c>
      <c r="GF72" s="85" t="n">
        <v>5126.66666666667</v>
      </c>
      <c r="GG72" s="85" t="n">
        <v>5135.33333333333</v>
      </c>
      <c r="GH72" s="85" t="n">
        <v>5159.66666666667</v>
      </c>
      <c r="GI72" s="85" t="n">
        <v>5174.66666666667</v>
      </c>
      <c r="GJ72" s="85" t="n">
        <v>5163.66666666667</v>
      </c>
      <c r="GK72" s="85" t="n">
        <v>5157.33333333333</v>
      </c>
      <c r="GL72" s="85" t="n">
        <v>5157.33333333333</v>
      </c>
      <c r="GM72" s="85" t="n">
        <v>5176.66666666667</v>
      </c>
      <c r="GN72" s="85" t="n">
        <v>5177.33333333333</v>
      </c>
      <c r="GO72" s="85" t="n">
        <v>5174.66666666667</v>
      </c>
      <c r="GP72" s="85" t="n">
        <v>5182</v>
      </c>
      <c r="GQ72" s="85" t="n">
        <v>5170.66666666667</v>
      </c>
      <c r="GR72" s="85" t="n">
        <v>5207.66666666667</v>
      </c>
      <c r="GS72" s="85" t="n">
        <v>5246</v>
      </c>
      <c r="GT72" s="85" t="n">
        <v>5285</v>
      </c>
      <c r="GU72" s="85" t="n">
        <v>5077</v>
      </c>
      <c r="GV72" s="85" t="n">
        <v>5093.66666666667</v>
      </c>
      <c r="GW72" s="85" t="n">
        <v>5078</v>
      </c>
      <c r="GX72" s="85" t="n">
        <v>5173.66666666667</v>
      </c>
      <c r="GY72" s="85" t="n">
        <v>5183.66666666667</v>
      </c>
      <c r="GZ72" s="85" t="n">
        <v>5151.66666666667</v>
      </c>
      <c r="HA72" s="85" t="n">
        <v>5126.66666666667</v>
      </c>
      <c r="HB72" s="85" t="n">
        <v>5080.66666666667</v>
      </c>
      <c r="HC72" t="n">
        <v>5093</v>
      </c>
      <c r="HD72" t="n">
        <v>5138.66666666667</v>
      </c>
      <c r="HE72" t="n">
        <v>5145</v>
      </c>
      <c r="HF72" t="n">
        <v>5228</v>
      </c>
      <c r="HG72" t="n">
        <v>5281.33333333333</v>
      </c>
      <c r="HH72" t="n">
        <v>5325.33333333333</v>
      </c>
      <c r="HI72" t="n">
        <v>5387.33333333333</v>
      </c>
      <c r="HJ72" t="n">
        <v>5432.66666666667</v>
      </c>
      <c r="HK72" t="n">
        <v>5437.66666666667</v>
      </c>
      <c r="HL72" t="n">
        <v>5470.66666666667</v>
      </c>
    </row>
    <row r="73">
      <c r="A73" s="85" t="s">
        <v>2581</v>
      </c>
      <c r="B73" s="85" t="n">
        <v>7048.66666666667</v>
      </c>
      <c r="C73" s="85" t="n">
        <v>7104.33333333333</v>
      </c>
      <c r="D73" s="85" t="n">
        <v>7204.33333333333</v>
      </c>
      <c r="E73" s="85" t="n">
        <v>7279.33333333333</v>
      </c>
      <c r="F73" s="85" t="n">
        <v>7353.33333333333</v>
      </c>
      <c r="G73" s="85" t="n">
        <v>7419.66666666667</v>
      </c>
      <c r="H73" s="85" t="n">
        <v>7443.66666666667</v>
      </c>
      <c r="I73" s="85" t="n">
        <v>7534</v>
      </c>
      <c r="J73" s="85" t="n">
        <v>7651.66666666667</v>
      </c>
      <c r="K73" s="85" t="n">
        <v>7726.33333333333</v>
      </c>
      <c r="L73" s="85" t="n">
        <v>7855</v>
      </c>
      <c r="M73" s="85" t="n">
        <v>7931.33333333333</v>
      </c>
      <c r="N73" s="85" t="n">
        <v>8016</v>
      </c>
      <c r="O73" s="85" t="n">
        <v>8115</v>
      </c>
      <c r="P73" s="85" t="n">
        <v>8183.66666666667</v>
      </c>
      <c r="Q73" s="85" t="n">
        <v>8272.33333333333</v>
      </c>
      <c r="R73" s="85" t="n">
        <v>8307.66666666667</v>
      </c>
      <c r="S73" s="85" t="n">
        <v>8346.33333333333</v>
      </c>
      <c r="T73" s="85" t="n">
        <v>8424.66666666667</v>
      </c>
      <c r="U73" s="85" t="n">
        <v>8551.33333333333</v>
      </c>
      <c r="V73" s="85" t="n">
        <v>8673</v>
      </c>
      <c r="W73" s="85" t="n">
        <v>8751.33333333333</v>
      </c>
      <c r="X73" s="85" t="n">
        <v>8786.33333333333</v>
      </c>
      <c r="Y73" s="85" t="n">
        <v>8824.66666666667</v>
      </c>
      <c r="Z73" s="85" t="n">
        <v>8883</v>
      </c>
      <c r="AA73" s="85" t="n">
        <v>8868.66666666667</v>
      </c>
      <c r="AB73" s="85" t="n">
        <v>8845</v>
      </c>
      <c r="AC73" s="85" t="n">
        <v>8861</v>
      </c>
      <c r="AD73" s="85" t="n">
        <v>8860.66666666667</v>
      </c>
      <c r="AE73" s="85" t="n">
        <v>8907.33333333333</v>
      </c>
      <c r="AF73" s="85" t="n">
        <v>9099.33333333333</v>
      </c>
      <c r="AG73" s="85" t="n">
        <v>9231</v>
      </c>
      <c r="AH73" s="85" t="n">
        <v>9348.33333333333</v>
      </c>
      <c r="AI73" s="85" t="n">
        <v>9466</v>
      </c>
      <c r="AJ73" s="85" t="n">
        <v>9492.33333333333</v>
      </c>
      <c r="AK73" s="85" t="n">
        <v>9482.66666666667</v>
      </c>
      <c r="AL73" s="85" t="n">
        <v>9531.33333333333</v>
      </c>
      <c r="AM73" s="85" t="n">
        <v>9604.33333333333</v>
      </c>
      <c r="AN73" s="85" t="n">
        <v>9710.66666666667</v>
      </c>
      <c r="AO73" s="85" t="n">
        <v>9697.33333333333</v>
      </c>
      <c r="AP73" s="85" t="n">
        <v>9741.33333333333</v>
      </c>
      <c r="AQ73" s="85" t="n">
        <v>9749.33333333333</v>
      </c>
      <c r="AR73" s="85" t="n">
        <v>9782.33333333333</v>
      </c>
      <c r="AS73" s="85" t="n">
        <v>9793</v>
      </c>
      <c r="AT73" s="85" t="n">
        <v>9750.33333333333</v>
      </c>
      <c r="AU73" s="85" t="n">
        <v>9665</v>
      </c>
      <c r="AV73" s="85" t="n">
        <v>9547.66666666667</v>
      </c>
      <c r="AW73" s="85" t="n">
        <v>9507</v>
      </c>
      <c r="AX73" s="85" t="n">
        <v>9484.33333333333</v>
      </c>
      <c r="AY73" s="85" t="n">
        <v>9495.66666666667</v>
      </c>
      <c r="AZ73" s="85" t="n">
        <v>9409.66666666667</v>
      </c>
      <c r="BA73" s="85" t="n">
        <v>9437</v>
      </c>
      <c r="BB73" s="85" t="n">
        <v>9447.33333333333</v>
      </c>
      <c r="BC73" s="85" t="n">
        <v>9445.33333333333</v>
      </c>
      <c r="BD73" s="85" t="n">
        <v>9433</v>
      </c>
      <c r="BE73" s="85" t="n">
        <v>9401.66666666667</v>
      </c>
      <c r="BF73" s="85" t="n">
        <v>9412</v>
      </c>
      <c r="BG73" s="85" t="n">
        <v>9445.33333333333</v>
      </c>
      <c r="BH73" s="85" t="n">
        <v>9509</v>
      </c>
      <c r="BI73" s="85" t="n">
        <v>9555</v>
      </c>
      <c r="BJ73" s="85" t="n">
        <v>9595.66666666667</v>
      </c>
      <c r="BK73" s="85" t="n">
        <v>9640.33333333333</v>
      </c>
      <c r="BL73" s="85" t="n">
        <v>9746.66666666667</v>
      </c>
      <c r="BM73" s="85" t="n">
        <v>9764.33333333333</v>
      </c>
      <c r="BN73" s="85" t="n">
        <v>9815.33333333333</v>
      </c>
      <c r="BO73" s="85" t="n">
        <v>9854.33333333333</v>
      </c>
      <c r="BP73" s="85" t="n">
        <v>9906.66666666667</v>
      </c>
      <c r="BQ73" s="85" t="n">
        <v>10024.3333333333</v>
      </c>
      <c r="BR73" s="85" t="n">
        <v>10039.3333333333</v>
      </c>
      <c r="BS73" s="85" t="n">
        <v>10083.3333333333</v>
      </c>
      <c r="BT73" s="85" t="n">
        <v>10092.3333333333</v>
      </c>
      <c r="BU73" s="85" t="n">
        <v>10184.6666666667</v>
      </c>
      <c r="BV73" s="85" t="n">
        <v>10250.6666666667</v>
      </c>
      <c r="BW73" s="85" t="n">
        <v>10315.3333333333</v>
      </c>
      <c r="BX73" s="85" t="n">
        <v>10341.6666666667</v>
      </c>
      <c r="BY73" s="85" t="n">
        <v>10446.6666666667</v>
      </c>
      <c r="BZ73" s="85" t="n">
        <v>10510.6666666667</v>
      </c>
      <c r="CA73" s="85" t="n">
        <v>10566.3333333333</v>
      </c>
      <c r="CB73" s="85" t="n">
        <v>10640.6666666667</v>
      </c>
      <c r="CC73" s="85" t="n">
        <v>10719.6666666667</v>
      </c>
      <c r="CD73" s="85" t="n">
        <v>10814</v>
      </c>
      <c r="CE73" s="85" t="n">
        <v>10873</v>
      </c>
      <c r="CF73" s="85" t="n">
        <v>10967.3333333333</v>
      </c>
      <c r="CG73" s="85" t="n">
        <v>11000.3333333333</v>
      </c>
      <c r="CH73" s="85" t="n">
        <v>11027</v>
      </c>
      <c r="CI73" s="85" t="n">
        <v>11057.3333333333</v>
      </c>
      <c r="CJ73" s="85" t="n">
        <v>11099.3333333333</v>
      </c>
      <c r="CK73" s="85" t="n">
        <v>11139.3333333333</v>
      </c>
      <c r="CL73" s="85" t="n">
        <v>11199</v>
      </c>
      <c r="CM73" s="85" t="n">
        <v>11238</v>
      </c>
      <c r="CN73" s="85" t="n">
        <v>11306.6666666667</v>
      </c>
      <c r="CO73" s="85" t="n">
        <v>11319.6666666667</v>
      </c>
      <c r="CP73" s="85" t="n">
        <v>11366.6666666667</v>
      </c>
      <c r="CQ73" s="85" t="n">
        <v>11407.6666666667</v>
      </c>
      <c r="CR73" s="85" t="n">
        <v>11483</v>
      </c>
      <c r="CS73" s="85" t="n">
        <v>11520.6666666667</v>
      </c>
      <c r="CT73" s="85" t="n">
        <v>11591.3333333333</v>
      </c>
      <c r="CU73" s="85" t="n">
        <v>11672.3333333333</v>
      </c>
      <c r="CV73" s="85" t="n">
        <v>11710.3333333333</v>
      </c>
      <c r="CW73" s="85" t="n">
        <v>11752</v>
      </c>
      <c r="CX73" s="85" t="n">
        <v>11791.3333333333</v>
      </c>
      <c r="CY73" s="85" t="n">
        <v>11828.6666666667</v>
      </c>
      <c r="CZ73" s="85" t="n">
        <v>11868</v>
      </c>
      <c r="DA73" s="85" t="n">
        <v>11923</v>
      </c>
      <c r="DB73" s="85" t="n">
        <v>11966</v>
      </c>
      <c r="DC73" s="85" t="n">
        <v>12017.3333333333</v>
      </c>
      <c r="DD73" s="85" t="n">
        <v>12067</v>
      </c>
      <c r="DE73" s="85" t="n">
        <v>12139</v>
      </c>
      <c r="DF73" s="85" t="n">
        <v>12185.6666666667</v>
      </c>
      <c r="DG73" s="85" t="n">
        <v>12229.6666666667</v>
      </c>
      <c r="DH73" s="85" t="n">
        <v>12296</v>
      </c>
      <c r="DI73" s="85" t="n">
        <v>12380</v>
      </c>
      <c r="DJ73" s="85" t="n">
        <v>12437.3333333333</v>
      </c>
      <c r="DK73" s="85" t="n">
        <v>12501.3333333333</v>
      </c>
      <c r="DL73" s="85" t="n">
        <v>12553.3333333333</v>
      </c>
      <c r="DM73" s="85" t="n">
        <v>12616.3333333333</v>
      </c>
      <c r="DN73" s="85" t="n">
        <v>12694.6666666667</v>
      </c>
      <c r="DO73" s="85" t="n">
        <v>12783.3333333333</v>
      </c>
      <c r="DP73" s="85" t="n">
        <v>12887.3333333333</v>
      </c>
      <c r="DQ73" s="85" t="n">
        <v>12972.3333333333</v>
      </c>
      <c r="DR73" s="85" t="n">
        <v>13050.3333333333</v>
      </c>
      <c r="DS73" s="85" t="n">
        <v>13113</v>
      </c>
      <c r="DT73" s="85" t="n">
        <v>13168</v>
      </c>
      <c r="DU73" s="85" t="n">
        <v>13220.6666666667</v>
      </c>
      <c r="DV73" s="85" t="n">
        <v>13310</v>
      </c>
      <c r="DW73" s="85" t="n">
        <v>13410.6666666667</v>
      </c>
      <c r="DX73" s="85" t="n">
        <v>13500.6666666667</v>
      </c>
      <c r="DY73" s="85" t="n">
        <v>13583.6666666667</v>
      </c>
      <c r="DZ73" s="85" t="n">
        <v>13639</v>
      </c>
      <c r="EA73" s="85" t="n">
        <v>13699.3333333333</v>
      </c>
      <c r="EB73" s="85" t="n">
        <v>13744.6666666667</v>
      </c>
      <c r="EC73" s="85" t="n">
        <v>13775</v>
      </c>
      <c r="ED73" s="85" t="n">
        <v>13801</v>
      </c>
      <c r="EE73" s="85" t="n">
        <v>13820</v>
      </c>
      <c r="EF73" s="85" t="n">
        <v>13832.3333333333</v>
      </c>
      <c r="EG73" s="85" t="n">
        <v>13824.3333333333</v>
      </c>
      <c r="EH73" s="85" t="n">
        <v>13859</v>
      </c>
      <c r="EI73" s="85" t="n">
        <v>13898</v>
      </c>
      <c r="EJ73" s="85" t="n">
        <v>13909.3333333333</v>
      </c>
      <c r="EK73" s="85" t="n">
        <v>13958.6666666667</v>
      </c>
      <c r="EL73" s="85" t="n">
        <v>13994.6666666667</v>
      </c>
      <c r="EM73" s="85" t="n">
        <v>14012</v>
      </c>
      <c r="EN73" s="85" t="n">
        <v>14085.3333333333</v>
      </c>
      <c r="EO73" s="85" t="n">
        <v>14072.3333333333</v>
      </c>
      <c r="EP73" s="85" t="n">
        <v>14098</v>
      </c>
      <c r="EQ73" s="85" t="n">
        <v>14119.6666666667</v>
      </c>
      <c r="ER73" s="85" t="n">
        <v>14201</v>
      </c>
      <c r="ES73" s="85" t="n">
        <v>14251.3333333333</v>
      </c>
      <c r="ET73" s="85" t="n">
        <v>14287.3333333333</v>
      </c>
      <c r="EU73" s="85" t="n">
        <v>14336</v>
      </c>
      <c r="EV73" s="85" t="n">
        <v>14369.3333333333</v>
      </c>
      <c r="EW73" s="85" t="n">
        <v>14455</v>
      </c>
      <c r="EX73" s="85" t="n">
        <v>14521.6666666667</v>
      </c>
      <c r="EY73" s="85" t="n">
        <v>14560.3333333333</v>
      </c>
      <c r="EZ73" s="85" t="n">
        <v>14594</v>
      </c>
      <c r="FA73" s="85" t="n">
        <v>14591</v>
      </c>
      <c r="FB73" s="85" t="n">
        <v>14587</v>
      </c>
      <c r="FC73" s="85" t="n">
        <v>14576.3333333333</v>
      </c>
      <c r="FD73" s="85" t="n">
        <v>14532</v>
      </c>
      <c r="FE73" s="85" t="n">
        <v>14521</v>
      </c>
      <c r="FF73" s="85" t="n">
        <v>14466</v>
      </c>
      <c r="FG73" s="85" t="n">
        <v>14434</v>
      </c>
      <c r="FH73" s="85" t="n">
        <v>14327.6666666667</v>
      </c>
      <c r="FI73" s="85" t="n">
        <v>14279</v>
      </c>
      <c r="FJ73" s="85" t="n">
        <v>14232.6666666667</v>
      </c>
      <c r="FK73" s="85" t="n">
        <v>14207.6666666667</v>
      </c>
      <c r="FL73" s="85" t="n">
        <v>14094</v>
      </c>
      <c r="FM73" s="85" t="n">
        <v>14080.6666666667</v>
      </c>
      <c r="FN73" s="85" t="n">
        <v>14067.6666666667</v>
      </c>
      <c r="FO73" s="85" t="n">
        <v>14044.3333333333</v>
      </c>
      <c r="FP73" s="85" t="n">
        <v>14034.3333333333</v>
      </c>
      <c r="FQ73" s="85" t="n">
        <v>14026.3333333333</v>
      </c>
      <c r="FR73" s="85" t="n">
        <v>14029.3333333333</v>
      </c>
      <c r="FS73" s="85" t="n">
        <v>14033</v>
      </c>
      <c r="FT73" s="85" t="n">
        <v>14031</v>
      </c>
      <c r="FU73" s="85" t="n">
        <v>14033.6666666667</v>
      </c>
      <c r="FV73" s="85" t="n">
        <v>14037.6666666667</v>
      </c>
      <c r="FW73" s="85" t="n">
        <v>14077</v>
      </c>
      <c r="FX73" s="85" t="n">
        <v>14120</v>
      </c>
      <c r="FY73" s="85" t="n">
        <v>14140</v>
      </c>
      <c r="FZ73" s="85" t="n">
        <v>14155</v>
      </c>
      <c r="GA73" s="85" t="n">
        <v>14181.6666666667</v>
      </c>
      <c r="GB73" s="85" t="n">
        <v>14214</v>
      </c>
      <c r="GC73" s="85" t="n">
        <v>14223.6666666667</v>
      </c>
      <c r="GD73" s="85" t="n">
        <v>14277</v>
      </c>
      <c r="GE73" s="85" t="n">
        <v>14297.6666666667</v>
      </c>
      <c r="GF73" s="85" t="n">
        <v>14369</v>
      </c>
      <c r="GG73" s="85" t="n">
        <v>14351</v>
      </c>
      <c r="GH73" s="85" t="n">
        <v>14352.3333333333</v>
      </c>
      <c r="GI73" s="85" t="n">
        <v>14369</v>
      </c>
      <c r="GJ73" s="85" t="n">
        <v>14373</v>
      </c>
      <c r="GK73" s="85" t="n">
        <v>14421.6666666667</v>
      </c>
      <c r="GL73" s="85" t="n">
        <v>14457.3333333333</v>
      </c>
      <c r="GM73" s="85" t="n">
        <v>14484.6666666667</v>
      </c>
      <c r="GN73" s="85" t="n">
        <v>14480.3333333333</v>
      </c>
      <c r="GO73" s="85" t="n">
        <v>14505.6666666667</v>
      </c>
      <c r="GP73" s="85" t="n">
        <v>14542.3333333333</v>
      </c>
      <c r="GQ73" s="85" t="n">
        <v>14594.6666666667</v>
      </c>
      <c r="GR73" s="85" t="n">
        <v>14564</v>
      </c>
      <c r="GS73" s="85" t="n">
        <v>14617</v>
      </c>
      <c r="GT73" s="85" t="n">
        <v>14685</v>
      </c>
      <c r="GU73" s="85" t="n">
        <v>13623.3333333333</v>
      </c>
      <c r="GV73" s="85" t="n">
        <v>13664</v>
      </c>
      <c r="GW73" s="85" t="n">
        <v>13706.3333333333</v>
      </c>
      <c r="GX73" s="85" t="n">
        <v>13753.3333333333</v>
      </c>
      <c r="GY73" s="85" t="n">
        <v>13875</v>
      </c>
      <c r="GZ73" s="85" t="n">
        <v>14041</v>
      </c>
      <c r="HA73" s="85" t="n">
        <v>14037.6666666667</v>
      </c>
      <c r="HB73" s="85" t="n">
        <v>14100.3333333333</v>
      </c>
      <c r="HC73" t="n">
        <v>14151.3333333333</v>
      </c>
      <c r="HD73" t="n">
        <v>14266</v>
      </c>
      <c r="HE73" t="n">
        <v>14325</v>
      </c>
      <c r="HF73" t="n">
        <v>14429.6666666667</v>
      </c>
      <c r="HG73" t="n">
        <v>14508.6666666667</v>
      </c>
      <c r="HH73" t="n">
        <v>14587</v>
      </c>
      <c r="HI73" t="n">
        <v>14672.6666666667</v>
      </c>
      <c r="HJ73" t="n">
        <v>14783.3333333333</v>
      </c>
      <c r="HK73" t="n">
        <v>14850.6666666667</v>
      </c>
      <c r="HL73" t="n">
        <v>14917.3333333333</v>
      </c>
    </row>
    <row r="74">
      <c r="A74" s="85" t="s">
        <v>2582</v>
      </c>
      <c r="B74" s="85" t="n">
        <v>23545.6666666667</v>
      </c>
      <c r="C74" s="85" t="n">
        <v>24037</v>
      </c>
      <c r="D74" s="85" t="n">
        <v>25485.6666666667</v>
      </c>
      <c r="E74" s="85" t="n">
        <v>25754.6666666667</v>
      </c>
      <c r="F74" s="85" t="n">
        <v>25713</v>
      </c>
      <c r="G74" s="85" t="n">
        <v>25998.6666666667</v>
      </c>
      <c r="H74" s="85" t="n">
        <v>25691</v>
      </c>
      <c r="I74" s="85" t="n">
        <v>26178.6666666667</v>
      </c>
      <c r="J74" s="85" t="n">
        <v>25519</v>
      </c>
      <c r="K74" s="85" t="n">
        <v>24875</v>
      </c>
      <c r="L74" s="85" t="n">
        <v>25641</v>
      </c>
      <c r="M74" s="85" t="n">
        <v>27114.3333333333</v>
      </c>
      <c r="N74" s="85" t="n">
        <v>27472.6666666667</v>
      </c>
      <c r="O74" s="85" t="n">
        <v>27079.3333333333</v>
      </c>
      <c r="P74" s="85" t="n">
        <v>27510</v>
      </c>
      <c r="Q74" s="85" t="n">
        <v>28620</v>
      </c>
      <c r="R74" s="85" t="n">
        <v>30923.6666666667</v>
      </c>
      <c r="S74" s="85" t="n">
        <v>33400.6666666667</v>
      </c>
      <c r="T74" s="85" t="n">
        <v>33701.6666666667</v>
      </c>
      <c r="U74" s="85" t="n">
        <v>33884</v>
      </c>
      <c r="V74" s="85" t="n">
        <v>37820.3333333333</v>
      </c>
      <c r="W74" s="85" t="n">
        <v>35429.6666666667</v>
      </c>
      <c r="X74" s="85" t="n">
        <v>36988.3333333333</v>
      </c>
      <c r="Y74" s="85" t="n">
        <v>39554</v>
      </c>
      <c r="Z74" s="85" t="n">
        <v>42554</v>
      </c>
      <c r="AA74" s="85" t="n">
        <v>38830.6666666667</v>
      </c>
      <c r="AB74" s="85" t="n">
        <v>36130</v>
      </c>
      <c r="AC74" s="85" t="n">
        <v>34359.6666666667</v>
      </c>
      <c r="AD74" s="85" t="n">
        <v>36034</v>
      </c>
      <c r="AE74" s="85" t="n">
        <v>37037.6666666667</v>
      </c>
      <c r="AF74" s="85" t="n">
        <v>35666.3333333333</v>
      </c>
      <c r="AG74" s="85" t="n">
        <v>35160</v>
      </c>
      <c r="AH74" s="85" t="n">
        <v>34095.3333333333</v>
      </c>
      <c r="AI74" s="85" t="n">
        <v>41889.6666666667</v>
      </c>
      <c r="AJ74" s="85" t="n">
        <v>43760.6666666667</v>
      </c>
      <c r="AK74" s="85" t="n">
        <v>45015.3333333333</v>
      </c>
      <c r="AL74" s="85" t="n">
        <v>40794</v>
      </c>
      <c r="AM74" s="85" t="n">
        <v>45875.3333333333</v>
      </c>
      <c r="AN74" s="85" t="n">
        <v>49343.6666666667</v>
      </c>
      <c r="AO74" s="85" t="n">
        <v>52609</v>
      </c>
      <c r="AP74" s="85" t="n">
        <v>55934.3333333333</v>
      </c>
      <c r="AQ74" s="85" t="n">
        <v>54112</v>
      </c>
      <c r="AR74" s="85" t="n">
        <v>52797</v>
      </c>
      <c r="AS74" s="85" t="n">
        <v>54381</v>
      </c>
      <c r="AT74" s="85" t="n">
        <v>60484</v>
      </c>
      <c r="AU74" s="85" t="n">
        <v>53862</v>
      </c>
      <c r="AV74" s="85" t="n">
        <v>52044</v>
      </c>
      <c r="AW74" s="85" t="n">
        <v>54313.6666666667</v>
      </c>
      <c r="AX74" s="85" t="n">
        <v>51944</v>
      </c>
      <c r="AY74" s="85" t="n">
        <v>52182.6666666667</v>
      </c>
      <c r="AZ74" s="85" t="n">
        <v>52486.3333333333</v>
      </c>
      <c r="BA74" s="85" t="n">
        <v>54765.3333333333</v>
      </c>
      <c r="BB74" s="85" t="n">
        <v>52678.3333333333</v>
      </c>
      <c r="BC74" s="85" t="n">
        <v>51386</v>
      </c>
      <c r="BD74" s="85" t="n">
        <v>53662.3333333333</v>
      </c>
      <c r="BE74" s="85" t="n">
        <v>53249</v>
      </c>
      <c r="BF74" s="85" t="n">
        <v>55752.3333333333</v>
      </c>
      <c r="BG74" s="85" t="n">
        <v>57382.6666666667</v>
      </c>
      <c r="BH74" s="85" t="n">
        <v>59910.3333333333</v>
      </c>
      <c r="BI74" s="85" t="n">
        <v>60890.6666666667</v>
      </c>
      <c r="BJ74" s="85" t="n">
        <v>62514.6666666667</v>
      </c>
      <c r="BK74" s="85" t="n">
        <v>65739.3333333333</v>
      </c>
      <c r="BL74" s="85" t="n">
        <v>67220</v>
      </c>
      <c r="BM74" s="85" t="n">
        <v>66558.3333333333</v>
      </c>
      <c r="BN74" s="85" t="n">
        <v>70815.3333333333</v>
      </c>
      <c r="BO74" s="85" t="n">
        <v>72215.3333333333</v>
      </c>
      <c r="BP74" s="85" t="n">
        <v>73843.3333333333</v>
      </c>
      <c r="BQ74" s="85" t="n">
        <v>71122.6666666667</v>
      </c>
      <c r="BR74" s="85" t="n">
        <v>75290</v>
      </c>
      <c r="BS74" s="85" t="n">
        <v>75025.6666666667</v>
      </c>
      <c r="BT74" s="85" t="n">
        <v>77047</v>
      </c>
      <c r="BU74" s="85" t="n">
        <v>78058</v>
      </c>
      <c r="BV74" s="85" t="n">
        <v>79349.6666666667</v>
      </c>
      <c r="BW74" s="85" t="n">
        <v>83348</v>
      </c>
      <c r="BX74" s="85" t="n">
        <v>82022.6666666667</v>
      </c>
      <c r="BY74" s="85" t="n">
        <v>84604</v>
      </c>
      <c r="BZ74" s="85" t="n">
        <v>83566.6666666667</v>
      </c>
      <c r="CA74" s="85" t="n">
        <v>85684</v>
      </c>
      <c r="CB74" s="85" t="n">
        <v>85730.3333333333</v>
      </c>
      <c r="CC74" s="85" t="n">
        <v>89358.3333333333</v>
      </c>
      <c r="CD74" s="85" t="n">
        <v>94388.3333333333</v>
      </c>
      <c r="CE74" s="85" t="n">
        <v>93807</v>
      </c>
      <c r="CF74" s="85" t="n">
        <v>94972</v>
      </c>
      <c r="CG74" s="85" t="n">
        <v>98807.6666666667</v>
      </c>
      <c r="CH74" s="85" t="n">
        <v>95253.6666666667</v>
      </c>
      <c r="CI74" s="85" t="n">
        <v>96128.6666666667</v>
      </c>
      <c r="CJ74" s="85" t="n">
        <v>97326.3333333333</v>
      </c>
      <c r="CK74" s="85" t="n">
        <v>99221</v>
      </c>
      <c r="CL74" s="85" t="n">
        <v>106368.666666667</v>
      </c>
      <c r="CM74" s="85" t="n">
        <v>103446</v>
      </c>
      <c r="CN74" s="85" t="n">
        <v>99580.3333333333</v>
      </c>
      <c r="CO74" s="85" t="n">
        <v>98022.3333333333</v>
      </c>
      <c r="CP74" s="85" t="n">
        <v>102495</v>
      </c>
      <c r="CQ74" s="85" t="n">
        <v>111962</v>
      </c>
      <c r="CR74" s="85" t="n">
        <v>116124.666666667</v>
      </c>
      <c r="CS74" s="85" t="n">
        <v>118029</v>
      </c>
      <c r="CT74" s="85" t="n">
        <v>111803</v>
      </c>
      <c r="CU74" s="85" t="n">
        <v>113545</v>
      </c>
      <c r="CV74" s="85" t="n">
        <v>118942</v>
      </c>
      <c r="CW74" s="85" t="n">
        <v>117294.333333333</v>
      </c>
      <c r="CX74" s="85" t="n">
        <v>116848.666666667</v>
      </c>
      <c r="CY74" s="85" t="n">
        <v>124434.333333333</v>
      </c>
      <c r="CZ74" s="85" t="n">
        <v>125240</v>
      </c>
      <c r="DA74" s="85" t="n">
        <v>127572.666666667</v>
      </c>
      <c r="DB74" s="85" t="n">
        <v>126179.333333333</v>
      </c>
      <c r="DC74" s="85" t="n">
        <v>131672</v>
      </c>
      <c r="DD74" s="85" t="n">
        <v>131615</v>
      </c>
      <c r="DE74" s="85" t="n">
        <v>135638.666666667</v>
      </c>
      <c r="DF74" s="85" t="n">
        <v>135471.666666667</v>
      </c>
      <c r="DG74" s="85" t="n">
        <v>139479.333333333</v>
      </c>
      <c r="DH74" s="85" t="n">
        <v>141385.333333333</v>
      </c>
      <c r="DI74" s="85" t="n">
        <v>140102.666666667</v>
      </c>
      <c r="DJ74" s="85" t="n">
        <v>133975</v>
      </c>
      <c r="DK74" s="85" t="n">
        <v>137818</v>
      </c>
      <c r="DL74" s="85" t="n">
        <v>143529.333333333</v>
      </c>
      <c r="DM74" s="85" t="n">
        <v>144434.666666667</v>
      </c>
      <c r="DN74" s="85" t="n">
        <v>150497</v>
      </c>
      <c r="DO74" s="85" t="n">
        <v>152515.333333333</v>
      </c>
      <c r="DP74" s="85" t="n">
        <v>155465.333333333</v>
      </c>
      <c r="DQ74" s="85" t="n">
        <v>163365.333333333</v>
      </c>
      <c r="DR74" s="85" t="n">
        <v>168776.333333333</v>
      </c>
      <c r="DS74" s="85" t="n">
        <v>165200.666666667</v>
      </c>
      <c r="DT74" s="85" t="n">
        <v>166145</v>
      </c>
      <c r="DU74" s="85" t="n">
        <v>170616.666666667</v>
      </c>
      <c r="DV74" s="85" t="n">
        <v>176411.333333333</v>
      </c>
      <c r="DW74" s="85" t="n">
        <v>189275.666666667</v>
      </c>
      <c r="DX74" s="85" t="n">
        <v>187116</v>
      </c>
      <c r="DY74" s="85" t="n">
        <v>193037.666666667</v>
      </c>
      <c r="DZ74" s="85" t="n">
        <v>198023.333333333</v>
      </c>
      <c r="EA74" s="85" t="n">
        <v>194794</v>
      </c>
      <c r="EB74" s="85" t="n">
        <v>196443.666666667</v>
      </c>
      <c r="EC74" s="85" t="n">
        <v>199770.666666667</v>
      </c>
      <c r="ED74" s="85" t="n">
        <v>197410.666666667</v>
      </c>
      <c r="EE74" s="85" t="n">
        <v>195858</v>
      </c>
      <c r="EF74" s="85" t="n">
        <v>200686</v>
      </c>
      <c r="EG74" s="85" t="n">
        <v>199340</v>
      </c>
      <c r="EH74" s="85" t="n">
        <v>197322.333333333</v>
      </c>
      <c r="EI74" s="85" t="n">
        <v>202356.333333333</v>
      </c>
      <c r="EJ74" s="85" t="n">
        <v>202328</v>
      </c>
      <c r="EK74" s="85" t="n">
        <v>204931</v>
      </c>
      <c r="EL74" s="85" t="n">
        <v>207202</v>
      </c>
      <c r="EM74" s="85" t="n">
        <v>215946</v>
      </c>
      <c r="EN74" s="85" t="n">
        <v>219407.666666667</v>
      </c>
      <c r="EO74" s="85" t="n">
        <v>222763.666666667</v>
      </c>
      <c r="EP74" s="85" t="n">
        <v>230117.666666667</v>
      </c>
      <c r="EQ74" s="85" t="n">
        <v>238436</v>
      </c>
      <c r="ER74" s="85" t="n">
        <v>238965</v>
      </c>
      <c r="ES74" s="85" t="n">
        <v>242956.333333333</v>
      </c>
      <c r="ET74" s="85" t="n">
        <v>258254.333333333</v>
      </c>
      <c r="EU74" s="85" t="n">
        <v>266203.666666667</v>
      </c>
      <c r="EV74" s="85" t="n">
        <v>271640.333333333</v>
      </c>
      <c r="EW74" s="85" t="n">
        <v>276454.666666667</v>
      </c>
      <c r="EX74" s="85" t="n">
        <v>278038.333333333</v>
      </c>
      <c r="EY74" s="85" t="n">
        <v>283074.333333333</v>
      </c>
      <c r="EZ74" s="85" t="n">
        <v>287093.666666667</v>
      </c>
      <c r="FA74" s="85" t="n">
        <v>288334</v>
      </c>
      <c r="FB74" s="85" t="n">
        <v>289591.333333333</v>
      </c>
      <c r="FC74" s="85" t="n">
        <v>292223.666666667</v>
      </c>
      <c r="FD74" s="85" t="n">
        <v>287368</v>
      </c>
      <c r="FE74" s="85" t="n">
        <v>274301</v>
      </c>
      <c r="FF74" s="85" t="n">
        <v>268022</v>
      </c>
      <c r="FG74" s="85" t="n">
        <v>274526.666666667</v>
      </c>
      <c r="FH74" s="85" t="n">
        <v>277232.333333333</v>
      </c>
      <c r="FI74" s="85" t="n">
        <v>269906.333333333</v>
      </c>
      <c r="FJ74" s="85" t="n">
        <v>258077</v>
      </c>
      <c r="FK74" s="85" t="n">
        <v>251739</v>
      </c>
      <c r="FL74" s="85" t="n">
        <v>253215.333333333</v>
      </c>
      <c r="FM74" s="85" t="n">
        <v>258046</v>
      </c>
      <c r="FN74" s="85" t="n">
        <v>254528.333333333</v>
      </c>
      <c r="FO74" s="85" t="n">
        <v>254598.666666667</v>
      </c>
      <c r="FP74" s="85" t="n">
        <v>252248.666666667</v>
      </c>
      <c r="FQ74" s="85" t="n">
        <v>246424.333333333</v>
      </c>
      <c r="FR74" s="85" t="n">
        <v>242924.333333333</v>
      </c>
      <c r="FS74" s="85" t="n">
        <v>245991.666666667</v>
      </c>
      <c r="FT74" s="85" t="n">
        <v>249225</v>
      </c>
      <c r="FU74" s="85" t="n">
        <v>247543.333333333</v>
      </c>
      <c r="FV74" s="85" t="n">
        <v>242281</v>
      </c>
      <c r="FW74" s="85" t="n">
        <v>251080</v>
      </c>
      <c r="FX74" s="85" t="n">
        <v>258128</v>
      </c>
      <c r="FY74" s="85" t="n">
        <v>260687.666666667</v>
      </c>
      <c r="FZ74" s="85" t="n">
        <v>259584</v>
      </c>
      <c r="GA74" s="85" t="n">
        <v>273165.333333333</v>
      </c>
      <c r="GB74" s="85" t="n">
        <v>279160.666666667</v>
      </c>
      <c r="GC74" s="85" t="n">
        <v>269714.666666667</v>
      </c>
      <c r="GD74" s="85" t="n">
        <v>278853</v>
      </c>
      <c r="GE74" s="85" t="n">
        <v>273154</v>
      </c>
      <c r="GF74" s="85" t="n">
        <v>272552.666666667</v>
      </c>
      <c r="GG74" s="85" t="n">
        <v>276613</v>
      </c>
      <c r="GH74" s="85" t="n">
        <v>272767.666666667</v>
      </c>
      <c r="GI74" s="85" t="n">
        <v>272875</v>
      </c>
      <c r="GJ74" s="85" t="n">
        <v>275357.666666667</v>
      </c>
      <c r="GK74" s="85" t="n">
        <v>281739</v>
      </c>
      <c r="GL74" s="85" t="n">
        <v>281221.666666667</v>
      </c>
      <c r="GM74" s="85" t="n">
        <v>289749.333333333</v>
      </c>
      <c r="GN74" s="85" t="n">
        <v>294085</v>
      </c>
      <c r="GO74" s="85" t="n">
        <v>286210.333333333</v>
      </c>
      <c r="GP74" s="85" t="n">
        <v>302265.333333333</v>
      </c>
      <c r="GQ74" s="85" t="n">
        <v>320029.666666667</v>
      </c>
      <c r="GR74" s="85" t="n">
        <v>323820</v>
      </c>
      <c r="GS74" s="85" t="n">
        <v>324569.333333333</v>
      </c>
      <c r="GT74" s="85" t="n">
        <v>343782</v>
      </c>
      <c r="GU74" s="85" t="n">
        <v>342186.666666667</v>
      </c>
      <c r="GV74" s="85" t="n">
        <v>335548</v>
      </c>
      <c r="GW74" s="85" t="n">
        <v>341539.666666667</v>
      </c>
      <c r="GX74" s="85" t="n">
        <v>339364</v>
      </c>
      <c r="GY74" s="85" t="n">
        <v>333909.666666667</v>
      </c>
      <c r="GZ74" s="85" t="n">
        <v>330388.666666667</v>
      </c>
      <c r="HA74" s="85" t="n">
        <v>329826.333333333</v>
      </c>
      <c r="HB74" t="n">
        <v>340441</v>
      </c>
      <c r="HC74" t="n">
        <v>346689.666666667</v>
      </c>
      <c r="HD74" t="n">
        <v>362679.333333333</v>
      </c>
      <c r="HE74" t="n">
        <v>368692.666666667</v>
      </c>
      <c r="HF74" t="n">
        <v>386955.666666667</v>
      </c>
      <c r="HG74" t="n">
        <v>411120.333333333</v>
      </c>
      <c r="HH74" t="n">
        <v>422729.666666667</v>
      </c>
      <c r="HI74" t="n">
        <v>444155.666666667</v>
      </c>
      <c r="HJ74" t="n">
        <v>446004.666666667</v>
      </c>
      <c r="HK74" t="n">
        <v>451232.666666667</v>
      </c>
      <c r="HL74"/>
    </row>
    <row r="75">
      <c r="A75" s="85" t="s">
        <v>2583</v>
      </c>
      <c r="B75" s="85" t="n">
        <v>0.0144276850123595</v>
      </c>
      <c r="C75" s="85" t="n">
        <v>0.0144276850123595</v>
      </c>
      <c r="D75" s="85" t="n">
        <v>0.00820528121736541</v>
      </c>
      <c r="E75" s="85" t="n">
        <v>0.0130709282825294</v>
      </c>
      <c r="F75" s="85" t="n">
        <v>0.015141925118068</v>
      </c>
      <c r="G75" s="85" t="n">
        <v>0.013429256594724</v>
      </c>
      <c r="H75" s="85" t="n">
        <v>0.0100804543303361</v>
      </c>
      <c r="I75" s="85" t="n">
        <v>0.00829311718127723</v>
      </c>
      <c r="J75" s="85" t="n">
        <v>0.0160315985130111</v>
      </c>
      <c r="K75" s="85" t="n">
        <v>0.00612851589297958</v>
      </c>
      <c r="L75" s="85" t="n">
        <v>0.00904586572116917</v>
      </c>
      <c r="M75" s="85" t="n">
        <v>0.0113523740877557</v>
      </c>
      <c r="N75" s="85" t="n">
        <v>0.012694877505568</v>
      </c>
      <c r="O75" s="85" t="n">
        <v>0.0165383769518364</v>
      </c>
      <c r="P75" s="85" t="n">
        <v>0.0191250919475574</v>
      </c>
      <c r="Q75" s="85" t="n">
        <v>0.0173226340593553</v>
      </c>
      <c r="R75" s="85" t="n">
        <v>0.0202412253244857</v>
      </c>
      <c r="S75" s="85" t="n">
        <v>0.0222122228585453</v>
      </c>
      <c r="T75" s="85" t="n">
        <v>0.0308135579655049</v>
      </c>
      <c r="U75" s="85" t="n">
        <v>0.0303583213634069</v>
      </c>
      <c r="V75" s="85" t="n">
        <v>0.0226065332881202</v>
      </c>
      <c r="W75" s="85" t="n">
        <v>0.0144799381010281</v>
      </c>
      <c r="X75" s="85" t="n">
        <v>0.0176872230696594</v>
      </c>
      <c r="Y75" s="85" t="n">
        <v>0.0167017593947396</v>
      </c>
      <c r="Z75" s="85" t="n">
        <v>0.0109164940854365</v>
      </c>
      <c r="AA75" s="85" t="n">
        <v>0.01</v>
      </c>
      <c r="AB75" s="85" t="n">
        <v>0.0127544004400439</v>
      </c>
      <c r="AC75" s="85" t="n">
        <v>0.0170066872602601</v>
      </c>
      <c r="AD75" s="85" t="n">
        <v>0.0161214953271027</v>
      </c>
      <c r="AE75" s="85" t="n">
        <v>0.0158328679827875</v>
      </c>
      <c r="AF75" s="85" t="n">
        <v>0.013775262732417</v>
      </c>
      <c r="AG75" s="85" t="n">
        <v>0.0167139804152978</v>
      </c>
      <c r="AH75" s="85" t="n">
        <v>0.0163764705882352</v>
      </c>
      <c r="AI75" s="85" t="n">
        <v>0.0199401179121523</v>
      </c>
      <c r="AJ75" s="85" t="n">
        <v>0.0176436764216323</v>
      </c>
      <c r="AK75" s="85" t="n">
        <v>0.0197763635282222</v>
      </c>
      <c r="AL75" s="85" t="n">
        <v>0.0186637893324779</v>
      </c>
      <c r="AM75" s="85" t="n">
        <v>0.0241619192121612</v>
      </c>
      <c r="AN75" s="85" t="n">
        <v>0.0208805031446542</v>
      </c>
      <c r="AO75" s="85" t="n">
        <v>0.0182355840315427</v>
      </c>
      <c r="AP75" s="85" t="n">
        <v>0.0218618909325587</v>
      </c>
      <c r="AQ75" s="85" t="n">
        <v>0.0237362174679614</v>
      </c>
      <c r="AR75" s="85" t="n">
        <v>0.0222861990077887</v>
      </c>
      <c r="AS75" s="85" t="n">
        <v>0.0265275333165702</v>
      </c>
      <c r="AT75" s="85" t="n">
        <v>0.0265033680342925</v>
      </c>
      <c r="AU75" s="85" t="n">
        <v>0.0187796788126091</v>
      </c>
      <c r="AV75" s="85" t="n">
        <v>0.0194406708202557</v>
      </c>
      <c r="AW75" s="85" t="n">
        <v>0.016519621358331</v>
      </c>
      <c r="AX75" s="85" t="n">
        <v>0.0143299505006442</v>
      </c>
      <c r="AY75" s="85" t="n">
        <v>0.0132807451478485</v>
      </c>
      <c r="AZ75" s="85" t="n">
        <v>0.0138763661953247</v>
      </c>
      <c r="BA75" s="85" t="n">
        <v>0.0101292729481173</v>
      </c>
      <c r="BB75" s="85" t="n">
        <v>0.0079878035687444</v>
      </c>
      <c r="BC75" s="85" t="n">
        <v>0.00741324585135161</v>
      </c>
      <c r="BD75" s="85" t="n">
        <v>0.0106362732866718</v>
      </c>
      <c r="BE75" s="85" t="n">
        <v>0.00746955684813999</v>
      </c>
      <c r="BF75" s="85" t="n">
        <v>0.00986480031567338</v>
      </c>
      <c r="BG75" s="85" t="n">
        <v>0.0089869617077285</v>
      </c>
      <c r="BH75" s="85" t="n">
        <v>0.00902920734565749</v>
      </c>
      <c r="BI75" s="85" t="n">
        <v>0.00698905183210119</v>
      </c>
      <c r="BJ75" s="85" t="n">
        <v>0.0102503410093879</v>
      </c>
      <c r="BK75" s="85" t="n">
        <v>0.00589718642654313</v>
      </c>
      <c r="BL75" s="85" t="n">
        <v>0.00665219107777348</v>
      </c>
      <c r="BM75" s="85" t="n">
        <v>0.00519638410102563</v>
      </c>
      <c r="BN75" s="85" t="n">
        <v>0.00493542975303352</v>
      </c>
      <c r="BO75" s="85" t="n">
        <v>0.00349412792390558</v>
      </c>
      <c r="BP75" s="85" t="n">
        <v>0.0047586807234743</v>
      </c>
      <c r="BQ75" s="85" t="n">
        <v>0.0059490575845671</v>
      </c>
      <c r="BR75" s="85" t="n">
        <v>0.00581818181818194</v>
      </c>
      <c r="BS75" s="85" t="n">
        <v>0.00679301290101608</v>
      </c>
      <c r="BT75" s="85" t="n">
        <v>0.00772996163368678</v>
      </c>
      <c r="BU75" s="85" t="n">
        <v>0.00750187546886716</v>
      </c>
      <c r="BV75" s="85" t="n">
        <v>0.00772524199553248</v>
      </c>
      <c r="BW75" s="85" t="n">
        <v>0.00999353468181408</v>
      </c>
      <c r="BX75" s="85" t="n">
        <v>0.0122357158533908</v>
      </c>
      <c r="BY75" s="85" t="n">
        <v>0.00919685608456056</v>
      </c>
      <c r="BZ75" s="85" t="n">
        <v>0.0096322555233288</v>
      </c>
      <c r="CA75" s="85" t="n">
        <v>0.0108171371825792</v>
      </c>
      <c r="CB75" s="85" t="n">
        <v>0.00742079225290326</v>
      </c>
      <c r="CC75" s="85" t="n">
        <v>0.00682629516760991</v>
      </c>
      <c r="CD75" s="85" t="n">
        <v>0.010896449141256</v>
      </c>
      <c r="CE75" s="85" t="n">
        <v>0.0111896247882697</v>
      </c>
      <c r="CF75" s="85" t="n">
        <v>0.00864621580007108</v>
      </c>
      <c r="CG75" s="85" t="n">
        <v>0.00763269140441514</v>
      </c>
      <c r="CH75" s="85" t="n">
        <v>0.00972247656783254</v>
      </c>
      <c r="CI75" s="85" t="n">
        <v>0.00720515737580585</v>
      </c>
      <c r="CJ75" s="85" t="n">
        <v>0.00767744892613931</v>
      </c>
      <c r="CK75" s="85" t="n">
        <v>0.00581574800591311</v>
      </c>
      <c r="CL75" s="85" t="n">
        <v>0.00398934022450126</v>
      </c>
      <c r="CM75" s="85" t="n">
        <v>0.00596827643898212</v>
      </c>
      <c r="CN75" s="85" t="n">
        <v>0.00479746693745708</v>
      </c>
      <c r="CO75" s="85" t="n">
        <v>0.00703452007702965</v>
      </c>
      <c r="CP75" s="85" t="n">
        <v>0.00595811932042678</v>
      </c>
      <c r="CQ75" s="85" t="n">
        <v>0.00589140953937028</v>
      </c>
      <c r="CR75" s="85" t="n">
        <v>0.00502912833648317</v>
      </c>
      <c r="CS75" s="85" t="n">
        <v>0.00587421715955183</v>
      </c>
      <c r="CT75" s="85" t="n">
        <v>0.00511378559179332</v>
      </c>
      <c r="CU75" s="85" t="n">
        <v>0.00478034984167963</v>
      </c>
      <c r="CV75" s="85" t="n">
        <v>0.00532362434793243</v>
      </c>
      <c r="CW75" s="85" t="n">
        <v>0.00556933517963398</v>
      </c>
      <c r="CX75" s="85" t="n">
        <v>0.00570494680931555</v>
      </c>
      <c r="CY75" s="85" t="n">
        <v>0.00489015949443283</v>
      </c>
      <c r="CZ75" s="85" t="n">
        <v>0.00447705323051584</v>
      </c>
      <c r="DA75" s="85" t="n">
        <v>0.00472541887782474</v>
      </c>
      <c r="DB75" s="85" t="n">
        <v>0.00461417486387461</v>
      </c>
      <c r="DC75" s="85" t="n">
        <v>0.00407608695652173</v>
      </c>
      <c r="DD75" s="85" t="n">
        <v>0.00485379772901107</v>
      </c>
      <c r="DE75" s="85" t="n">
        <v>0.00423021751222219</v>
      </c>
      <c r="DF75" s="85" t="n">
        <v>0.00448933782267136</v>
      </c>
      <c r="DG75" s="85" t="n">
        <v>0.00497714575926844</v>
      </c>
      <c r="DH75" s="85" t="n">
        <v>0.00297438563054087</v>
      </c>
      <c r="DI75" s="85" t="n">
        <v>0.00358459057929283</v>
      </c>
      <c r="DJ75" s="85" t="n">
        <v>0.00100411687920476</v>
      </c>
      <c r="DK75" s="85" t="n">
        <v>0.0025937549259849</v>
      </c>
      <c r="DL75" s="85" t="n">
        <v>0.0038734206163169</v>
      </c>
      <c r="DM75" s="85" t="n">
        <v>0.00269096604257157</v>
      </c>
      <c r="DN75" s="85" t="n">
        <v>0.00271214358741312</v>
      </c>
      <c r="DO75" s="85" t="n">
        <v>0.004517453798768</v>
      </c>
      <c r="DP75" s="85" t="n">
        <v>0.00384864803902207</v>
      </c>
      <c r="DQ75" s="85" t="n">
        <v>0.00525229261168159</v>
      </c>
      <c r="DR75" s="85" t="n">
        <v>0.00666377949455876</v>
      </c>
      <c r="DS75" s="85" t="n">
        <v>0.00600904826667392</v>
      </c>
      <c r="DT75" s="85" t="n">
        <v>0.00626284642231445</v>
      </c>
      <c r="DU75" s="85" t="n">
        <v>0.00542874768661328</v>
      </c>
      <c r="DV75" s="85" t="n">
        <v>0.00684473895910886</v>
      </c>
      <c r="DW75" s="85" t="n">
        <v>0.00666278455642355</v>
      </c>
      <c r="DX75" s="85" t="n">
        <v>0.00302683796327452</v>
      </c>
      <c r="DY75" s="85" t="n">
        <v>0.003232296137339</v>
      </c>
      <c r="DZ75" s="85" t="n">
        <v>0.00263365463028564</v>
      </c>
      <c r="EA75" s="85" t="n">
        <v>0.00396010560281601</v>
      </c>
      <c r="EB75" s="85" t="n">
        <v>0.00448900989441525</v>
      </c>
      <c r="EC75" s="85" t="n">
        <v>0.00581756640619835</v>
      </c>
      <c r="ED75" s="85" t="n">
        <v>0.00537641475950745</v>
      </c>
      <c r="EE75" s="85" t="n">
        <v>0.00345179257864592</v>
      </c>
      <c r="EF75" s="85" t="n">
        <v>0.00572016782633633</v>
      </c>
      <c r="EG75" s="85" t="n">
        <v>0.00580423657446394</v>
      </c>
      <c r="EH75" s="85" t="n">
        <v>0.00718766503935186</v>
      </c>
      <c r="EI75" s="85" t="n">
        <v>0.0081083500658643</v>
      </c>
      <c r="EJ75" s="85" t="n">
        <v>0.00631779257849652</v>
      </c>
      <c r="EK75" s="85" t="n">
        <v>0.00772789733116519</v>
      </c>
      <c r="EL75" s="85" t="n">
        <v>0.00768114491593264</v>
      </c>
      <c r="EM75" s="85" t="n">
        <v>0.00728739913097454</v>
      </c>
      <c r="EN75" s="85" t="n">
        <v>0.00946547197949155</v>
      </c>
      <c r="EO75" s="85" t="n">
        <v>0.00796044197545931</v>
      </c>
      <c r="EP75" s="85" t="n">
        <v>0.00700122339716813</v>
      </c>
      <c r="EQ75" s="85" t="n">
        <v>0.00885307030733129</v>
      </c>
      <c r="ER75" s="85" t="n">
        <v>0.00733268948742727</v>
      </c>
      <c r="ES75" s="85" t="n">
        <v>0.00378760978150217</v>
      </c>
      <c r="ET75" s="85" t="n">
        <v>0.0100110841214065</v>
      </c>
      <c r="EU75" s="85" t="n">
        <v>0.00637440896620145</v>
      </c>
      <c r="EV75" s="85" t="n">
        <v>0.00425749121239893</v>
      </c>
      <c r="EW75" s="85" t="n">
        <v>0.00478236761851947</v>
      </c>
      <c r="EX75" s="85" t="n">
        <v>0.00433423007058931</v>
      </c>
      <c r="EY75" s="85" t="n">
        <v>0.00365159857599107</v>
      </c>
      <c r="EZ75" s="85" t="n">
        <v>0.00778986746960486</v>
      </c>
      <c r="FA75" s="85" t="n">
        <v>0.00169758151220556</v>
      </c>
      <c r="FB75" s="85" t="n">
        <v>0.000282450768831044</v>
      </c>
      <c r="FC75" s="85" t="n">
        <v>-0.0013327911809885</v>
      </c>
      <c r="FD75" s="85" t="n">
        <v>0.000633355199167518</v>
      </c>
      <c r="FE75" s="85" t="n">
        <v>0.00366209281822916</v>
      </c>
      <c r="FF75" s="85" t="n">
        <v>0.00247753327777644</v>
      </c>
      <c r="FG75" s="85" t="n">
        <v>0.00463951111011252</v>
      </c>
      <c r="FH75" s="85" t="n">
        <v>0.00362290480929439</v>
      </c>
      <c r="FI75" s="85" t="n">
        <v>0.00573784190295812</v>
      </c>
      <c r="FJ75" s="85" t="n">
        <v>0.00487426609061692</v>
      </c>
      <c r="FK75" s="85" t="n">
        <v>0.00719876529599839</v>
      </c>
      <c r="FL75" s="85" t="n">
        <v>0.00522093188708772</v>
      </c>
      <c r="FM75" s="85" t="n">
        <v>0.00120862369337971</v>
      </c>
      <c r="FN75" s="85" t="n">
        <v>0.00591619449489422</v>
      </c>
      <c r="FO75" s="85" t="n">
        <v>0.00417319855127296</v>
      </c>
      <c r="FP75" s="85" t="n">
        <v>0.00622301654805613</v>
      </c>
      <c r="FQ75" s="85" t="n">
        <v>0.00438695042746007</v>
      </c>
      <c r="FR75" s="85" t="n">
        <v>0.00356880333230336</v>
      </c>
      <c r="FS75" s="85" t="n">
        <v>0.00286612033459321</v>
      </c>
      <c r="FT75" s="85" t="n">
        <v>0.00545123526049496</v>
      </c>
      <c r="FU75" s="85" t="n">
        <v>0.00513743696638547</v>
      </c>
      <c r="FV75" s="85" t="n">
        <v>0.00380196277637546</v>
      </c>
      <c r="FW75" s="85" t="n">
        <v>0.00524833055091811</v>
      </c>
      <c r="FX75" s="85" t="n">
        <v>0.00434904455954244</v>
      </c>
      <c r="FY75" s="85" t="n">
        <v>0.000392716148901462</v>
      </c>
      <c r="FZ75" s="85" t="n">
        <v>-0.000599173553718968</v>
      </c>
      <c r="GA75" s="85" t="n">
        <v>0.00578859233838469</v>
      </c>
      <c r="GB75" s="85" t="n">
        <v>0.00240488376395143</v>
      </c>
      <c r="GC75" s="85" t="n">
        <v>-0.0000922736220472231</v>
      </c>
      <c r="GD75" s="85" t="n">
        <v>-0.000604960677555888</v>
      </c>
      <c r="GE75" s="85" t="n">
        <v>0.00656625764353436</v>
      </c>
      <c r="GF75" s="85" t="n">
        <v>0.00269091205610139</v>
      </c>
      <c r="GG75" s="85" t="n">
        <v>0.00520473305412117</v>
      </c>
      <c r="GH75" s="85" t="n">
        <v>0.00510699405363857</v>
      </c>
      <c r="GI75" s="85" t="n">
        <v>0.00268641398947578</v>
      </c>
      <c r="GJ75" s="85" t="n">
        <v>0.00519788070964111</v>
      </c>
      <c r="GK75" s="85" t="n">
        <v>0.00604947391538713</v>
      </c>
      <c r="GL75" s="85" t="n">
        <v>0.00642984719190309</v>
      </c>
      <c r="GM75" s="85" t="n">
        <v>0.00701975785779085</v>
      </c>
      <c r="GN75" s="85" t="n">
        <v>0.00436655570785205</v>
      </c>
      <c r="GO75" s="85" t="n">
        <v>0.00408437798530015</v>
      </c>
      <c r="GP75" s="85" t="n">
        <v>0.00317460317460316</v>
      </c>
      <c r="GQ75" s="85" t="n">
        <v>0.00506135563039534</v>
      </c>
      <c r="GR75" s="85" t="n">
        <v>0.00328342400462178</v>
      </c>
      <c r="GS75" s="85" t="n">
        <v>0.00333026219816501</v>
      </c>
      <c r="GT75" s="85" t="n">
        <v>0.00438097242283075</v>
      </c>
      <c r="GU75" s="85" t="n">
        <v>-0.00333330158760403</v>
      </c>
      <c r="GV75" s="85" t="n">
        <v>0.00881979149745349</v>
      </c>
      <c r="GW75" s="85" t="n">
        <v>0.00681038892151475</v>
      </c>
      <c r="GX75" s="85" t="n">
        <v>0.0127195582023274</v>
      </c>
      <c r="GY75" s="85" t="n">
        <v>0.0151702354963075</v>
      </c>
      <c r="GZ75" s="85" t="n">
        <v>0.0151265579531104</v>
      </c>
      <c r="HA75" s="85" t="n">
        <v>0.0171728371690509</v>
      </c>
      <c r="HB75" s="85" t="n">
        <v>0.0205962636038144</v>
      </c>
      <c r="HC75" t="n">
        <v>0.0225772837790901</v>
      </c>
      <c r="HD75" t="n">
        <v>0.0111497961956522</v>
      </c>
      <c r="HE75" t="n">
        <v>0.00923803045190774</v>
      </c>
      <c r="HF75" t="n">
        <v>0.00893711565825939</v>
      </c>
      <c r="HG75" t="n">
        <v>0.00463516623091698</v>
      </c>
      <c r="HH75" t="n">
        <v>0.00801254422907993</v>
      </c>
      <c r="HI75" t="n">
        <v>0.0037626745938022</v>
      </c>
      <c r="HJ75" t="n">
        <v>0.00747279852653615</v>
      </c>
      <c r="HK75" t="n">
        <v>0.00623349011017327</v>
      </c>
      <c r="HL75" t="n">
        <v>0.0045541131084823</v>
      </c>
    </row>
    <row r="76">
      <c r="A76" s="85" t="s">
        <v>2584</v>
      </c>
      <c r="B76" s="85" t="n">
        <v>0.0110573955976137</v>
      </c>
      <c r="C76" s="85" t="n">
        <v>0.0110573955976137</v>
      </c>
      <c r="D76" s="85" t="n">
        <v>0.0097665191515337</v>
      </c>
      <c r="E76" s="85" t="n">
        <v>0.0129464510604</v>
      </c>
      <c r="F76" s="85" t="n">
        <v>0.0094987069822956</v>
      </c>
      <c r="G76" s="85" t="n">
        <v>0.0113798709296025</v>
      </c>
      <c r="H76" s="85" t="n">
        <v>0.00983925962006804</v>
      </c>
      <c r="I76" s="85" t="n">
        <v>0.00617403048427545</v>
      </c>
      <c r="J76" s="85" t="n">
        <v>0.0105465004793863</v>
      </c>
      <c r="K76" s="85" t="n">
        <v>0.00578747628083498</v>
      </c>
      <c r="L76" s="85" t="n">
        <v>0.0087727572870484</v>
      </c>
      <c r="M76" s="85" t="n">
        <v>0.00813540302973625</v>
      </c>
      <c r="N76" s="85" t="n">
        <v>0.012104628513125</v>
      </c>
      <c r="O76" s="85" t="n">
        <v>0.0191999266828575</v>
      </c>
      <c r="P76" s="85" t="n">
        <v>0.0182087941731857</v>
      </c>
      <c r="Q76" s="85" t="n">
        <v>0.0204442089459973</v>
      </c>
      <c r="R76" s="85" t="n">
        <v>0.02977066205106</v>
      </c>
      <c r="S76" s="85" t="n">
        <v>0.0283217077065301</v>
      </c>
      <c r="T76" s="85" t="n">
        <v>0.0269695979078131</v>
      </c>
      <c r="U76" s="85" t="n">
        <v>0.0254257520292853</v>
      </c>
      <c r="V76" s="85" t="n">
        <v>0.0188196034302122</v>
      </c>
      <c r="W76" s="85" t="n">
        <v>0.0122638634978671</v>
      </c>
      <c r="X76" s="85" t="n">
        <v>0.0187373015275794</v>
      </c>
      <c r="Y76" s="85" t="n">
        <v>0.016767617077855</v>
      </c>
      <c r="Z76" s="85" t="n">
        <v>0.011006175081729</v>
      </c>
      <c r="AA76" s="85" t="n">
        <v>0.00837135774081132</v>
      </c>
      <c r="AB76" s="85" t="n">
        <v>0.0151785078030358</v>
      </c>
      <c r="AC76" s="85" t="n">
        <v>0.0157939070616313</v>
      </c>
      <c r="AD76" s="85" t="n">
        <v>0.018070624006634</v>
      </c>
      <c r="AE76" s="85" t="n">
        <v>0.0171050398778212</v>
      </c>
      <c r="AF76" s="85" t="n">
        <v>0.0150488838466416</v>
      </c>
      <c r="AG76" s="85" t="n">
        <v>0.0142011834319526</v>
      </c>
      <c r="AH76" s="85" t="n">
        <v>0.0164008816284196</v>
      </c>
      <c r="AI76" s="85" t="n">
        <v>0.020537024044901</v>
      </c>
      <c r="AJ76" s="85" t="n">
        <v>0.0175614024123492</v>
      </c>
      <c r="AK76" s="85" t="n">
        <v>0.0188858862547598</v>
      </c>
      <c r="AL76" s="85" t="n">
        <v>0.0188372163115222</v>
      </c>
      <c r="AM76" s="85" t="n">
        <v>0.0273340433084841</v>
      </c>
      <c r="AN76" s="85" t="n">
        <v>0.0248214697074407</v>
      </c>
      <c r="AO76" s="85" t="n">
        <v>0.0241921888170833</v>
      </c>
      <c r="AP76" s="85" t="n">
        <v>0.0300128940221118</v>
      </c>
      <c r="AQ76" s="85" t="n">
        <v>0.0244772939139699</v>
      </c>
      <c r="AR76" s="85" t="n">
        <v>0.0233985024958403</v>
      </c>
      <c r="AS76" s="85" t="n">
        <v>0.0247434203841075</v>
      </c>
      <c r="AT76" s="85" t="n">
        <v>0.025930884029947</v>
      </c>
      <c r="AU76" s="85" t="n">
        <v>0.0167697660931763</v>
      </c>
      <c r="AV76" s="85" t="n">
        <v>0.0164931793336185</v>
      </c>
      <c r="AW76" s="85" t="n">
        <v>0.0153137566632378</v>
      </c>
      <c r="AX76" s="85" t="n">
        <v>0.0127109862527921</v>
      </c>
      <c r="AY76" s="85" t="n">
        <v>0.00961822688101144</v>
      </c>
      <c r="AZ76" s="85" t="n">
        <v>0.0157875771361651</v>
      </c>
      <c r="BA76" s="85" t="n">
        <v>0.0110413941422964</v>
      </c>
      <c r="BB76" s="85" t="n">
        <v>0.00826736255783866</v>
      </c>
      <c r="BC76" s="85" t="n">
        <v>0.0091348036017227</v>
      </c>
      <c r="BD76" s="85" t="n">
        <v>0.0131471184102763</v>
      </c>
      <c r="BE76" s="85" t="n">
        <v>0.00659462219196727</v>
      </c>
      <c r="BF76" s="85" t="n">
        <v>0.0108204066105921</v>
      </c>
      <c r="BG76" s="85" t="n">
        <v>0.00968011708132965</v>
      </c>
      <c r="BH76" s="85" t="n">
        <v>0.00772368666266332</v>
      </c>
      <c r="BI76" s="85" t="n">
        <v>0.00616446800641124</v>
      </c>
      <c r="BJ76" s="85" t="n">
        <v>0.0118041089735734</v>
      </c>
      <c r="BK76" s="85" t="n">
        <v>0.00809381559825617</v>
      </c>
      <c r="BL76" s="85" t="n">
        <v>0.00784863349684661</v>
      </c>
      <c r="BM76" s="85" t="n">
        <v>0.00697300196674422</v>
      </c>
      <c r="BN76" s="85" t="n">
        <v>0.00708254419191912</v>
      </c>
      <c r="BO76" s="85" t="n">
        <v>-0.00105784864928393</v>
      </c>
      <c r="BP76" s="85" t="n">
        <v>0.00529484439040639</v>
      </c>
      <c r="BQ76" s="85" t="n">
        <v>0.00604724655209421</v>
      </c>
      <c r="BR76" s="85" t="n">
        <v>0.0094623155527116</v>
      </c>
      <c r="BS76" s="85" t="n">
        <v>0.00966174295537936</v>
      </c>
      <c r="BT76" s="85" t="n">
        <v>0.00947416482763863</v>
      </c>
      <c r="BU76" s="85" t="n">
        <v>0.00863141231012787</v>
      </c>
      <c r="BV76" s="85" t="n">
        <v>0.00790358744394615</v>
      </c>
      <c r="BW76" s="85" t="n">
        <v>0.0110486995532322</v>
      </c>
      <c r="BX76" s="85" t="n">
        <v>0.0123214580392013</v>
      </c>
      <c r="BY76" s="85" t="n">
        <v>0.0101066816395283</v>
      </c>
      <c r="BZ76" s="85" t="n">
        <v>0.0114938406641683</v>
      </c>
      <c r="CA76" s="85" t="n">
        <v>0.0134727885126751</v>
      </c>
      <c r="CB76" s="85" t="n">
        <v>0.00589470001749159</v>
      </c>
      <c r="CC76" s="85" t="n">
        <v>0.00785991270627928</v>
      </c>
      <c r="CD76" s="85" t="n">
        <v>0.0144930036750115</v>
      </c>
      <c r="CE76" s="85" t="n">
        <v>0.00908178710522289</v>
      </c>
      <c r="CF76" s="85" t="n">
        <v>0.0127079365614415</v>
      </c>
      <c r="CG76" s="85" t="n">
        <v>0.0132308153177891</v>
      </c>
      <c r="CH76" s="85" t="n">
        <v>0.00525606911730891</v>
      </c>
      <c r="CI76" s="85" t="n">
        <v>0.00545733799549031</v>
      </c>
      <c r="CJ76" s="85" t="n">
        <v>0.00679277171086845</v>
      </c>
      <c r="CK76" s="85" t="n">
        <v>0.00726345353003843</v>
      </c>
      <c r="CL76" s="85" t="n">
        <v>0.00626562399846153</v>
      </c>
      <c r="CM76" s="85" t="n">
        <v>0.00664065610319287</v>
      </c>
      <c r="CN76" s="85" t="n">
        <v>0.0063753717648547</v>
      </c>
      <c r="CO76" s="85" t="n">
        <v>0.00697948597028986</v>
      </c>
      <c r="CP76" s="85" t="n">
        <v>0.005963252626485</v>
      </c>
      <c r="CQ76" s="85" t="n">
        <v>0.00671932465355907</v>
      </c>
      <c r="CR76" s="85" t="n">
        <v>0.00433147331750794</v>
      </c>
      <c r="CS76" s="85" t="n">
        <v>0.00577085411710554</v>
      </c>
      <c r="CT76" s="85" t="n">
        <v>0.00358608902656754</v>
      </c>
      <c r="CU76" s="85" t="n">
        <v>0.00558039108353836</v>
      </c>
      <c r="CV76" s="85" t="n">
        <v>0.00716737483555874</v>
      </c>
      <c r="CW76" s="85" t="n">
        <v>0.00469920578918126</v>
      </c>
      <c r="CX76" s="85" t="n">
        <v>0.00488643156007162</v>
      </c>
      <c r="CY76" s="85" t="n">
        <v>0.00582925632370213</v>
      </c>
      <c r="CZ76" s="85" t="n">
        <v>0.00408048611008449</v>
      </c>
      <c r="DA76" s="85" t="n">
        <v>0.00440256202606193</v>
      </c>
      <c r="DB76" s="85" t="n">
        <v>0.00555604421379785</v>
      </c>
      <c r="DC76" s="85" t="n">
        <v>0.0066916449200356</v>
      </c>
      <c r="DD76" s="85" t="n">
        <v>0.00425766089323987</v>
      </c>
      <c r="DE76" s="85" t="n">
        <v>0.00682086926426906</v>
      </c>
      <c r="DF76" s="85" t="n">
        <v>0.00441140663716166</v>
      </c>
      <c r="DG76" s="85" t="n">
        <v>0.00250973234274965</v>
      </c>
      <c r="DH76" s="85" t="n">
        <v>0.00263146665149439</v>
      </c>
      <c r="DI76" s="85" t="n">
        <v>0.00314947225059581</v>
      </c>
      <c r="DJ76" s="85" t="n">
        <v>0.0000707113562439243</v>
      </c>
      <c r="DK76" s="85" t="n">
        <v>0.00181008272643712</v>
      </c>
      <c r="DL76" s="85" t="n">
        <v>0.00309134282850798</v>
      </c>
      <c r="DM76" s="85" t="n">
        <v>0.00263150488305985</v>
      </c>
      <c r="DN76" s="85" t="n">
        <v>0.00197897514351086</v>
      </c>
      <c r="DO76" s="85" t="n">
        <v>0.00568707101835009</v>
      </c>
      <c r="DP76" s="85" t="n">
        <v>0.00550169925901156</v>
      </c>
      <c r="DQ76" s="85" t="n">
        <v>0.00606723829840283</v>
      </c>
      <c r="DR76" s="85" t="n">
        <v>0.00812347684809089</v>
      </c>
      <c r="DS76" s="85" t="n">
        <v>0.00476652235075603</v>
      </c>
      <c r="DT76" s="85" t="n">
        <v>0.00644301870378428</v>
      </c>
      <c r="DU76" s="85" t="n">
        <v>0.00564544447745874</v>
      </c>
      <c r="DV76" s="85" t="n">
        <v>0.00741337630942795</v>
      </c>
      <c r="DW76" s="85" t="n">
        <v>0.00467925131978886</v>
      </c>
      <c r="DX76" s="85" t="n">
        <v>0.000504226211801573</v>
      </c>
      <c r="DY76" s="85" t="n">
        <v>0.000411135130833795</v>
      </c>
      <c r="DZ76" s="85" t="n">
        <v>0.00201505992151874</v>
      </c>
      <c r="EA76" s="85" t="n">
        <v>0.00742220575783215</v>
      </c>
      <c r="EB76" s="85" t="n">
        <v>0.00517433843325232</v>
      </c>
      <c r="EC76" s="85" t="n">
        <v>0.00466428879394809</v>
      </c>
      <c r="ED76" s="85" t="n">
        <v>0.00764669163545562</v>
      </c>
      <c r="EE76" s="85" t="n">
        <v>0.00100665943936806</v>
      </c>
      <c r="EF76" s="85" t="n">
        <v>0.00658827776488491</v>
      </c>
      <c r="EG76" s="85" t="n">
        <v>0.00491847373611876</v>
      </c>
      <c r="EH76" s="85" t="n">
        <v>0.00771123035548138</v>
      </c>
      <c r="EI76" s="85" t="n">
        <v>0.00672889630922557</v>
      </c>
      <c r="EJ76" s="85" t="n">
        <v>0.00491243058521995</v>
      </c>
      <c r="EK76" s="85" t="n">
        <v>0.00855160342564232</v>
      </c>
      <c r="EL76" s="85" t="n">
        <v>0.00581388141665329</v>
      </c>
      <c r="EM76" s="85" t="n">
        <v>0.00631023688037669</v>
      </c>
      <c r="EN76" s="85" t="n">
        <v>0.010802204531537</v>
      </c>
      <c r="EO76" s="85" t="n">
        <v>0.00796054863568063</v>
      </c>
      <c r="EP76" s="85" t="n">
        <v>0.0051929942660689</v>
      </c>
      <c r="EQ76" s="85" t="n">
        <v>0.00877769938173434</v>
      </c>
      <c r="ER76" s="85" t="n">
        <v>0.00719577974038299</v>
      </c>
      <c r="ES76" s="85" t="n">
        <v>-0.00164779548504035</v>
      </c>
      <c r="ET76" s="85" t="n">
        <v>0.00913678055221512</v>
      </c>
      <c r="EU76" s="85" t="n">
        <v>0.00849328831617946</v>
      </c>
      <c r="EV76" s="85" t="n">
        <v>0.00565312080070424</v>
      </c>
      <c r="EW76" s="85" t="n">
        <v>0.0101598857300835</v>
      </c>
      <c r="EX76" s="85" t="n">
        <v>0.00814194813784286</v>
      </c>
      <c r="EY76" s="85" t="n">
        <v>0.00973893765270106</v>
      </c>
      <c r="EZ76" s="85" t="n">
        <v>0.0106643963750013</v>
      </c>
      <c r="FA76" s="85" t="n">
        <v>-0.0159608073508385</v>
      </c>
      <c r="FB76" s="85" t="n">
        <v>-0.0067582027686105</v>
      </c>
      <c r="FC76" s="85" t="n">
        <v>0.0039804493031379</v>
      </c>
      <c r="FD76" s="85" t="n">
        <v>0.00689016400849418</v>
      </c>
      <c r="FE76" s="85" t="n">
        <v>0.00771802292970758</v>
      </c>
      <c r="FF76" s="85" t="n">
        <v>0.00386285205387971</v>
      </c>
      <c r="FG76" s="85" t="n">
        <v>0.0015525023010301</v>
      </c>
      <c r="FH76" s="85" t="n">
        <v>0.00191547549187865</v>
      </c>
      <c r="FI76" s="85" t="n">
        <v>0.00640954801635529</v>
      </c>
      <c r="FJ76" s="85" t="n">
        <v>0.00840013176677279</v>
      </c>
      <c r="FK76" s="85" t="n">
        <v>0.0098328523983231</v>
      </c>
      <c r="FL76" s="85" t="n">
        <v>0.00462593543099921</v>
      </c>
      <c r="FM76" s="85" t="n">
        <v>0.00330589157104977</v>
      </c>
      <c r="FN76" s="85" t="n">
        <v>0.00662209146830706</v>
      </c>
      <c r="FO76" s="85" t="n">
        <v>0.00241248113588544</v>
      </c>
      <c r="FP76" s="85" t="n">
        <v>0.00290497344175744</v>
      </c>
      <c r="FQ76" s="85" t="n">
        <v>0.00561340451398062</v>
      </c>
      <c r="FR76" s="85" t="n">
        <v>0.00350062023001074</v>
      </c>
      <c r="FS76" s="85" t="n">
        <v>0.000513309378895599</v>
      </c>
      <c r="FT76" s="85" t="n">
        <v>0.00411483854755623</v>
      </c>
      <c r="FU76" s="85" t="n">
        <v>0.00368087924004978</v>
      </c>
      <c r="FV76" s="85" t="n">
        <v>0.00459201695513944</v>
      </c>
      <c r="FW76" s="85" t="n">
        <v>0.00447795151816011</v>
      </c>
      <c r="FX76" s="85" t="n">
        <v>0.00272833036477271</v>
      </c>
      <c r="FY76" s="85" t="n">
        <v>-0.00132451691069269</v>
      </c>
      <c r="FZ76" s="85" t="n">
        <v>-0.00448259908497406</v>
      </c>
      <c r="GA76" s="85" t="n">
        <v>0.00498817503020788</v>
      </c>
      <c r="GB76" s="85" t="n">
        <v>0.00259988490628094</v>
      </c>
      <c r="GC76" s="85" t="n">
        <v>-0.000768718290370507</v>
      </c>
      <c r="GD76" s="85" t="n">
        <v>0.000492358190583575</v>
      </c>
      <c r="GE76" s="85" t="n">
        <v>0.0063462445405893</v>
      </c>
      <c r="GF76" s="85" t="n">
        <v>0.00345365078394821</v>
      </c>
      <c r="GG76" s="85" t="n">
        <v>0.00457886614684866</v>
      </c>
      <c r="GH76" s="85" t="n">
        <v>0.00583140469140053</v>
      </c>
      <c r="GI76" s="85" t="n">
        <v>0.0020095655319321</v>
      </c>
      <c r="GJ76" s="85" t="n">
        <v>0.00352974208816326</v>
      </c>
      <c r="GK76" s="85" t="n">
        <v>0.00599544346296832</v>
      </c>
      <c r="GL76" s="85" t="n">
        <v>0.00699272915093951</v>
      </c>
      <c r="GM76" s="85" t="n">
        <v>0.00524758334977315</v>
      </c>
      <c r="GN76" s="85" t="n">
        <v>0.0033558364078814</v>
      </c>
      <c r="GO76" s="85" t="n">
        <v>0.00379447258786936</v>
      </c>
      <c r="GP76" s="85" t="n">
        <v>0.00203620350343914</v>
      </c>
      <c r="GQ76" s="85" t="n">
        <v>0.00559061166152985</v>
      </c>
      <c r="GR76" s="85" t="n">
        <v>0.00240751841896625</v>
      </c>
      <c r="GS76" s="85" t="n">
        <v>0.00393537496985763</v>
      </c>
      <c r="GT76" s="85" t="n">
        <v>0.00308407713075143</v>
      </c>
      <c r="GU76" s="85" t="n">
        <v>-0.00398452166583652</v>
      </c>
      <c r="GV76" s="85" t="n">
        <v>0.00811632111397453</v>
      </c>
      <c r="GW76" s="85" t="n">
        <v>0.00484584859584869</v>
      </c>
      <c r="GX76" s="85" t="n">
        <v>0.011287260299981</v>
      </c>
      <c r="GY76" s="85" t="n">
        <v>0.0155732241924735</v>
      </c>
      <c r="GZ76" s="85" t="n">
        <v>0.013800051761748</v>
      </c>
      <c r="HA76" s="85" t="n">
        <v>0.0165024024215681</v>
      </c>
      <c r="HB76" s="85" t="n">
        <v>0.0187817850768224</v>
      </c>
      <c r="HC76" t="n">
        <v>0.0183739050050624</v>
      </c>
      <c r="HD76" t="n">
        <v>0.0116017705235494</v>
      </c>
      <c r="HE76" t="n">
        <v>0.00989625173056208</v>
      </c>
      <c r="HF76" t="n">
        <v>0.00971465321734422</v>
      </c>
      <c r="HG76" t="n">
        <v>0.0072242708682535</v>
      </c>
      <c r="HH76" t="n">
        <v>0.00666489158110206</v>
      </c>
      <c r="HI76" t="n">
        <v>0.00410801517568582</v>
      </c>
      <c r="HJ76" t="n">
        <v>0.00845406651300618</v>
      </c>
      <c r="HK76" t="n">
        <v>0.00626902952484354</v>
      </c>
      <c r="HL76" t="n">
        <v>0.00375583046035288</v>
      </c>
    </row>
    <row r="77">
      <c r="A77" s="85" t="s">
        <v>2585</v>
      </c>
      <c r="B77" s="85" t="n">
        <v>0.0132039273219726</v>
      </c>
      <c r="C77" s="85" t="n">
        <v>0.0132039273219726</v>
      </c>
      <c r="D77" s="85" t="n">
        <v>0.017097349075518</v>
      </c>
      <c r="E77" s="85" t="n">
        <v>0.0127032798554454</v>
      </c>
      <c r="F77" s="85" t="n">
        <v>0.031684238983509</v>
      </c>
      <c r="G77" s="85" t="n">
        <v>0.0186573030763588</v>
      </c>
      <c r="H77" s="85" t="n">
        <v>0.0145084117919432</v>
      </c>
      <c r="I77" s="85" t="n">
        <v>0.0204371418428926</v>
      </c>
      <c r="J77" s="85" t="n">
        <v>0.0412980817016202</v>
      </c>
      <c r="K77" s="85" t="n">
        <v>0.0101656087433781</v>
      </c>
      <c r="L77" s="85" t="n">
        <v>0.00822073136161761</v>
      </c>
      <c r="M77" s="85" t="n">
        <v>0.0217432052483599</v>
      </c>
      <c r="N77" s="85" t="n">
        <v>0.0160979636763898</v>
      </c>
      <c r="O77" s="85" t="n">
        <v>0.0173775671406002</v>
      </c>
      <c r="P77" s="85" t="n">
        <v>0.0206743566992014</v>
      </c>
      <c r="Q77" s="85" t="n">
        <v>0.0213857254629228</v>
      </c>
      <c r="R77" s="85" t="n">
        <v>0.0102561920163418</v>
      </c>
      <c r="S77" s="85" t="n">
        <v>0.0180715278655377</v>
      </c>
      <c r="T77" s="85" t="n">
        <v>0.0292121813968884</v>
      </c>
      <c r="U77" s="85" t="n">
        <v>0.0332073651202058</v>
      </c>
      <c r="V77" s="85" t="n">
        <v>0.0181712062256809</v>
      </c>
      <c r="W77" s="85" t="n">
        <v>0.0144838919249435</v>
      </c>
      <c r="X77" s="85" t="n">
        <v>0.0134860242597754</v>
      </c>
      <c r="Y77" s="85" t="n">
        <v>0.0229705619982159</v>
      </c>
      <c r="Z77" s="85" t="n">
        <v>0.0146064966208852</v>
      </c>
      <c r="AA77" s="85" t="n">
        <v>0.0083798882681565</v>
      </c>
      <c r="AB77" s="85" t="n">
        <v>0.0114709851551957</v>
      </c>
      <c r="AC77" s="85" t="n">
        <v>0.0267195674309189</v>
      </c>
      <c r="AD77" s="85" t="n">
        <v>0.0141577183503179</v>
      </c>
      <c r="AE77" s="85" t="n">
        <v>0.0113636363636365</v>
      </c>
      <c r="AF77" s="85" t="n">
        <v>0.00493448471309965</v>
      </c>
      <c r="AG77" s="85" t="n">
        <v>0.0289638698118841</v>
      </c>
      <c r="AH77" s="85" t="n">
        <v>0.0114464435416264</v>
      </c>
      <c r="AI77" s="85" t="n">
        <v>0.0196372214606777</v>
      </c>
      <c r="AJ77" s="85" t="n">
        <v>0.0167265905893388</v>
      </c>
      <c r="AK77" s="85" t="n">
        <v>0.017250922509225</v>
      </c>
      <c r="AL77" s="85" t="n">
        <v>0.018439587678728</v>
      </c>
      <c r="AM77" s="85" t="n">
        <v>0.0151078923154553</v>
      </c>
      <c r="AN77" s="85" t="n">
        <v>0.0233333333333332</v>
      </c>
      <c r="AO77" s="85" t="n">
        <v>0.0220012572146981</v>
      </c>
      <c r="AP77" s="85" t="n">
        <v>0.0197662715276226</v>
      </c>
      <c r="AQ77" s="85" t="n">
        <v>0.0386566141192597</v>
      </c>
      <c r="AR77" s="85" t="n">
        <v>0.0101359377062162</v>
      </c>
      <c r="AS77" s="85" t="n">
        <v>0.0301026940865976</v>
      </c>
      <c r="AT77" s="85" t="n">
        <v>0.0199893457801681</v>
      </c>
      <c r="AU77" s="85" t="n">
        <v>0.0232535004600958</v>
      </c>
      <c r="AV77" s="85" t="n">
        <v>0.0219230021388295</v>
      </c>
      <c r="AW77" s="85" t="n">
        <v>0.0191694810445702</v>
      </c>
      <c r="AX77" s="85" t="n">
        <v>0.0159619154298516</v>
      </c>
      <c r="AY77" s="85" t="n">
        <v>0.0198226754869533</v>
      </c>
      <c r="AZ77" s="85" t="n">
        <v>0.00837856708484419</v>
      </c>
      <c r="BA77" s="85" t="n">
        <v>0.0118156842599002</v>
      </c>
      <c r="BB77" s="85" t="n">
        <v>0.00187637969094934</v>
      </c>
      <c r="BC77" s="85" t="n">
        <v>0.00771179905255037</v>
      </c>
      <c r="BD77" s="85" t="n">
        <v>0.0110856018366676</v>
      </c>
      <c r="BE77" s="85" t="n">
        <v>0.00653085939189491</v>
      </c>
      <c r="BF77" s="85" t="n">
        <v>0.0129554829838432</v>
      </c>
      <c r="BG77" s="85" t="n">
        <v>0.00996882092179785</v>
      </c>
      <c r="BH77" s="85" t="n">
        <v>0.0148686393514923</v>
      </c>
      <c r="BI77" s="85" t="n">
        <v>0.0123124676668391</v>
      </c>
      <c r="BJ77" s="85" t="n">
        <v>-0.00398609975470154</v>
      </c>
      <c r="BK77" s="85" t="n">
        <v>0.00236018471010779</v>
      </c>
      <c r="BL77" s="85" t="n">
        <v>0.00534398034398031</v>
      </c>
      <c r="BM77" s="85" t="n">
        <v>0.00655791124417027</v>
      </c>
      <c r="BN77" s="85" t="n">
        <v>-0.00252918681585501</v>
      </c>
      <c r="BO77" s="85" t="n">
        <v>-0.00249503022434994</v>
      </c>
      <c r="BP77" s="85" t="n">
        <v>0.00142348754448407</v>
      </c>
      <c r="BQ77" s="85" t="n">
        <v>0.00111686465631022</v>
      </c>
      <c r="BR77" s="85" t="n">
        <v>-0.00168356997971597</v>
      </c>
      <c r="BS77" s="85" t="n">
        <v>0.00473413657882449</v>
      </c>
      <c r="BT77" s="85" t="n">
        <v>0.00723963599595545</v>
      </c>
      <c r="BU77" s="85" t="n">
        <v>0.00208801798907809</v>
      </c>
      <c r="BV77" s="85" t="n">
        <v>0.0136440134636961</v>
      </c>
      <c r="BW77" s="85" t="n">
        <v>0.00982349336864785</v>
      </c>
      <c r="BX77" s="85" t="n">
        <v>0.00571540418868643</v>
      </c>
      <c r="BY77" s="85" t="n">
        <v>0.00805729632945384</v>
      </c>
      <c r="BZ77" s="85" t="n">
        <v>0.00741369989960616</v>
      </c>
      <c r="CA77" s="85" t="n">
        <v>0.00733997700268296</v>
      </c>
      <c r="CB77" s="85" t="n">
        <v>0.00498449479672014</v>
      </c>
      <c r="CC77" s="85" t="n">
        <v>0.00357785139611932</v>
      </c>
      <c r="CD77" s="85" t="n">
        <v>0.00701701437356173</v>
      </c>
      <c r="CE77" s="85" t="n">
        <v>0.0171767879219269</v>
      </c>
      <c r="CF77" s="85" t="n">
        <v>0.00134430878588665</v>
      </c>
      <c r="CG77" s="85" t="n">
        <v>0.0118986317493013</v>
      </c>
      <c r="CH77" s="85" t="n">
        <v>0.0089780637188086</v>
      </c>
      <c r="CI77" s="85" t="n">
        <v>0.00491741268440293</v>
      </c>
      <c r="CJ77" s="85" t="n">
        <v>0.0128696899085858</v>
      </c>
      <c r="CK77" s="85" t="n">
        <v>0.0101047639272316</v>
      </c>
      <c r="CL77" s="85" t="n">
        <v>0.00147164456279891</v>
      </c>
      <c r="CM77" s="85" t="n">
        <v>0.0036387173521335</v>
      </c>
      <c r="CN77" s="85" t="n">
        <v>0.00873263495494236</v>
      </c>
      <c r="CO77" s="85" t="n">
        <v>0.00627246336743159</v>
      </c>
      <c r="CP77" s="85" t="n">
        <v>0.00250708336910788</v>
      </c>
      <c r="CQ77" s="85" t="n">
        <v>0.00438498826673062</v>
      </c>
      <c r="CR77" s="85" t="n">
        <v>0.00724798335521926</v>
      </c>
      <c r="CS77" s="85" t="n">
        <v>0.00895668958044094</v>
      </c>
      <c r="CT77" s="85" t="n">
        <v>0.00459800976657543</v>
      </c>
      <c r="CU77" s="85" t="n">
        <v>0.00838553411843312</v>
      </c>
      <c r="CV77" s="85" t="n">
        <v>0.00573160832905395</v>
      </c>
      <c r="CW77" s="85" t="n">
        <v>0.00821899757877231</v>
      </c>
      <c r="CX77" s="85" t="n">
        <v>0.00842971966281114</v>
      </c>
      <c r="CY77" s="85" t="n">
        <v>0.00665824261275283</v>
      </c>
      <c r="CZ77" s="85" t="n">
        <v>0.0051819308324883</v>
      </c>
      <c r="DA77" s="85" t="n">
        <v>0.0138006115816269</v>
      </c>
      <c r="DB77" s="85" t="n">
        <v>0.00235301549200129</v>
      </c>
      <c r="DC77" s="85" t="n">
        <v>-0.00535669271489791</v>
      </c>
      <c r="DD77" s="85" t="n">
        <v>0.00581321675220181</v>
      </c>
      <c r="DE77" s="85" t="n">
        <v>0.0034173766516008</v>
      </c>
      <c r="DF77" s="85" t="n">
        <v>0.00342143260719441</v>
      </c>
      <c r="DG77" s="85" t="n">
        <v>0.0065692745643946</v>
      </c>
      <c r="DH77" s="85" t="n">
        <v>0.002315318395127</v>
      </c>
      <c r="DI77" s="85" t="n">
        <v>0.00699192285630112</v>
      </c>
      <c r="DJ77" s="85" t="n">
        <v>-0.00418757890199206</v>
      </c>
      <c r="DK77" s="85" t="n">
        <v>0.00644692495593824</v>
      </c>
      <c r="DL77" s="85" t="n">
        <v>0.00652851810319666</v>
      </c>
      <c r="DM77" s="85" t="n">
        <v>0.00322019412734265</v>
      </c>
      <c r="DN77" s="85" t="n">
        <v>0.00322507035825659</v>
      </c>
      <c r="DO77" s="85" t="n">
        <v>0.0084310127829923</v>
      </c>
      <c r="DP77" s="85" t="n">
        <v>0.00906726012360326</v>
      </c>
      <c r="DQ77" s="85" t="n">
        <v>0.0122939826543083</v>
      </c>
      <c r="DR77" s="85" t="n">
        <v>0.00974518261176782</v>
      </c>
      <c r="DS77" s="85" t="n">
        <v>0.00383421048795052</v>
      </c>
      <c r="DT77" s="85" t="n">
        <v>0.00715986987335904</v>
      </c>
      <c r="DU77" s="85" t="n">
        <v>0.0045134032213876</v>
      </c>
      <c r="DV77" s="85" t="n">
        <v>0.0017226034279807</v>
      </c>
      <c r="DW77" s="85" t="n">
        <v>0.00524490556303925</v>
      </c>
      <c r="DX77" s="85" t="n">
        <v>0.00640075269430351</v>
      </c>
      <c r="DY77" s="85" t="n">
        <v>0.00648752779863182</v>
      </c>
      <c r="DZ77" s="85" t="n">
        <v>0.00647385827879798</v>
      </c>
      <c r="EA77" s="85" t="n">
        <v>0.00945256239949654</v>
      </c>
      <c r="EB77" s="85" t="n">
        <v>0.00858832818495392</v>
      </c>
      <c r="EC77" s="85" t="n">
        <v>0.0185411544958864</v>
      </c>
      <c r="ED77" s="85" t="n">
        <v>0.010841277760548</v>
      </c>
      <c r="EE77" s="85" t="n">
        <v>0.00712332421796824</v>
      </c>
      <c r="EF77" s="85" t="n">
        <v>0.00904647743678733</v>
      </c>
      <c r="EG77" s="85" t="n">
        <v>0.00748208238166481</v>
      </c>
      <c r="EH77" s="85" t="n">
        <v>0.00850792161767777</v>
      </c>
      <c r="EI77" s="85" t="n">
        <v>0.00868160971513454</v>
      </c>
      <c r="EJ77" s="85" t="n">
        <v>0.00915762644568829</v>
      </c>
      <c r="EK77" s="85" t="n">
        <v>0.00973449081124977</v>
      </c>
      <c r="EL77" s="85" t="n">
        <v>0.013160044746666</v>
      </c>
      <c r="EM77" s="85" t="n">
        <v>0.00901917971366895</v>
      </c>
      <c r="EN77" s="85" t="n">
        <v>0.0104385673711778</v>
      </c>
      <c r="EO77" s="85" t="n">
        <v>0.00717918765666448</v>
      </c>
      <c r="EP77" s="85" t="n">
        <v>0.00842072198327926</v>
      </c>
      <c r="EQ77" s="85" t="n">
        <v>0.00697264852819623</v>
      </c>
      <c r="ER77" s="85" t="n">
        <v>0.00740026888436773</v>
      </c>
      <c r="ES77" s="85" t="n">
        <v>0.00520827182218664</v>
      </c>
      <c r="ET77" s="85" t="n">
        <v>0.00855323448551348</v>
      </c>
      <c r="EU77" s="85" t="n">
        <v>0.00799142610843195</v>
      </c>
      <c r="EV77" s="85" t="n">
        <v>0.00688794378698221</v>
      </c>
      <c r="EW77" s="85" t="n">
        <v>0.00801156971672556</v>
      </c>
      <c r="EX77" s="85" t="n">
        <v>0.00843752135000342</v>
      </c>
      <c r="EY77" s="85" t="n">
        <v>0.0102412971556971</v>
      </c>
      <c r="EZ77" s="85" t="n">
        <v>0.00749972057672976</v>
      </c>
      <c r="FA77" s="85" t="n">
        <v>-0.00475921057010686</v>
      </c>
      <c r="FB77" s="85" t="n">
        <v>-0.00839352594970577</v>
      </c>
      <c r="FC77" s="85" t="n">
        <v>0.000179858136894362</v>
      </c>
      <c r="FD77" s="85" t="n">
        <v>0.003057038493959</v>
      </c>
      <c r="FE77" s="85" t="n">
        <v>0.00768653288065724</v>
      </c>
      <c r="FF77" s="85" t="n">
        <v>0.00637140982731577</v>
      </c>
      <c r="FG77" s="85" t="n">
        <v>0.00766799991160805</v>
      </c>
      <c r="FH77" s="85" t="n">
        <v>0.00396929824561387</v>
      </c>
      <c r="FI77" s="85" t="n">
        <v>0.00813656320307565</v>
      </c>
      <c r="FJ77" s="85" t="n">
        <v>0.0089809006900885</v>
      </c>
      <c r="FK77" s="85" t="n">
        <v>0.00905127984882337</v>
      </c>
      <c r="FL77" s="85" t="n">
        <v>0.00347950073952696</v>
      </c>
      <c r="FM77" s="85" t="n">
        <v>-0.00133607617754961</v>
      </c>
      <c r="FN77" s="85" t="n">
        <v>0.00346145678487986</v>
      </c>
      <c r="FO77" s="85" t="n">
        <v>0.00221149979895463</v>
      </c>
      <c r="FP77" s="85" t="n">
        <v>0.00192155413609241</v>
      </c>
      <c r="FQ77" s="85" t="n">
        <v>0.00122237794661584</v>
      </c>
      <c r="FR77" s="85" t="n">
        <v>-0.000694641785860872</v>
      </c>
      <c r="FS77" s="85" t="n">
        <v>0.00163248970478258</v>
      </c>
      <c r="FT77" s="85" t="n">
        <v>0.0035120186746862</v>
      </c>
      <c r="FU77" s="85" t="n">
        <v>0.0153820361289241</v>
      </c>
      <c r="FV77" s="85" t="n">
        <v>-0.00263147032114253</v>
      </c>
      <c r="FW77" s="85" t="n">
        <v>0.00422146116359201</v>
      </c>
      <c r="FX77" s="85" t="n">
        <v>0.00469827008871082</v>
      </c>
      <c r="FY77" s="85" t="n">
        <v>0.00132290053633866</v>
      </c>
      <c r="FZ77" s="85" t="n">
        <v>-0.00194588394338502</v>
      </c>
      <c r="GA77" s="85" t="n">
        <v>0.0019394163280384</v>
      </c>
      <c r="GB77" s="85" t="n">
        <v>0.000911502340205539</v>
      </c>
      <c r="GC77" s="85" t="n">
        <v>-0.00121764043794126</v>
      </c>
      <c r="GD77" s="85" t="n">
        <v>-0.00110643267664512</v>
      </c>
      <c r="GE77" s="85" t="n">
        <v>0.00532291314113409</v>
      </c>
      <c r="GF77" s="85" t="n">
        <v>0.00389708432800795</v>
      </c>
      <c r="GG77" s="85" t="n">
        <v>0.00494898581358494</v>
      </c>
      <c r="GH77" s="85" t="n">
        <v>0.00474259538279509</v>
      </c>
      <c r="GI77" s="85" t="n">
        <v>0.00324074074074088</v>
      </c>
      <c r="GJ77" s="85" t="n">
        <v>0.00439397283361087</v>
      </c>
      <c r="GK77" s="85" t="n">
        <v>0.00717139432680769</v>
      </c>
      <c r="GL77" s="85" t="n">
        <v>0.00952022055177615</v>
      </c>
      <c r="GM77" s="85" t="n">
        <v>0.00686653961767414</v>
      </c>
      <c r="GN77" s="85" t="n">
        <v>0.00517088305023572</v>
      </c>
      <c r="GO77" s="85" t="n">
        <v>0.0072893513350869</v>
      </c>
      <c r="GP77" s="85" t="n">
        <v>0.00918306384782897</v>
      </c>
      <c r="GQ77" s="85" t="n">
        <v>-0.00665514508598208</v>
      </c>
      <c r="GR77" s="85" t="n">
        <v>0.000932387488705499</v>
      </c>
      <c r="GS77" s="85" t="n">
        <v>0.00363964621486401</v>
      </c>
      <c r="GT77" s="85" t="n">
        <v>0.00302363410199979</v>
      </c>
      <c r="GU77" s="85" t="n">
        <v>0.00063915440825757</v>
      </c>
      <c r="GV77" s="85" t="n">
        <v>0.00546270961837303</v>
      </c>
      <c r="GW77" s="85" t="n">
        <v>0.00746212049380857</v>
      </c>
      <c r="GX77" s="85" t="n">
        <v>0.00767978315906381</v>
      </c>
      <c r="GY77" s="85" t="n">
        <v>0.0107780963677628</v>
      </c>
      <c r="GZ77" s="85" t="n">
        <v>0.0118089500383467</v>
      </c>
      <c r="HA77" s="85" t="n">
        <v>0.0123743162162901</v>
      </c>
      <c r="HB77" s="85" t="n">
        <v>0.0160298044309735</v>
      </c>
      <c r="HC77" t="n">
        <v>0.0182184617296886</v>
      </c>
      <c r="HD77" t="n">
        <v>0.0130705846448969</v>
      </c>
      <c r="HE77" t="n">
        <v>0.0102165530537768</v>
      </c>
      <c r="HF77" t="n">
        <v>0.0105562702882314</v>
      </c>
      <c r="HG77" t="n">
        <v>0.00864176713599196</v>
      </c>
      <c r="HH77" t="n">
        <v>0.00939524386676127</v>
      </c>
      <c r="HI77" t="n">
        <v>0.00944029016470815</v>
      </c>
      <c r="HJ77" t="n">
        <v>0.00876135161075964</v>
      </c>
      <c r="HK77" t="n">
        <v>0.00697748176340007</v>
      </c>
      <c r="HL77" t="n">
        <v>0.00440944881889749</v>
      </c>
    </row>
    <row r="78">
      <c r="A78" s="85" t="s">
        <v>2586</v>
      </c>
      <c r="B78" s="85" t="n">
        <v>0.0211423161880719</v>
      </c>
      <c r="C78" s="85" t="n">
        <v>0.0211423161880719</v>
      </c>
      <c r="D78" s="85" t="n">
        <v>0.0180778739184178</v>
      </c>
      <c r="E78" s="85" t="n">
        <v>0.0189710122932161</v>
      </c>
      <c r="F78" s="85" t="n">
        <v>0.0227137324992552</v>
      </c>
      <c r="G78" s="85" t="n">
        <v>0.0180586907449209</v>
      </c>
      <c r="H78" s="85" t="n">
        <v>0.0140905514626994</v>
      </c>
      <c r="I78" s="85" t="n">
        <v>0.0109324305261673</v>
      </c>
      <c r="J78" s="85" t="n">
        <v>0.0223958696713877</v>
      </c>
      <c r="K78" s="85" t="n">
        <v>0.0118056503343797</v>
      </c>
      <c r="L78" s="85" t="n">
        <v>0.0151750185472448</v>
      </c>
      <c r="M78" s="85" t="n">
        <v>0.013752325272389</v>
      </c>
      <c r="N78" s="85" t="n">
        <v>0.0196605282128579</v>
      </c>
      <c r="O78" s="85" t="n">
        <v>0.0178032007198408</v>
      </c>
      <c r="P78" s="85" t="n">
        <v>0.0134503662541046</v>
      </c>
      <c r="Q78" s="85" t="n">
        <v>0.01894199015515</v>
      </c>
      <c r="R78" s="85" t="n">
        <v>0.0290466581055462</v>
      </c>
      <c r="S78" s="85" t="n">
        <v>0.0347634894223914</v>
      </c>
      <c r="T78" s="85" t="n">
        <v>0.036467007408258</v>
      </c>
      <c r="U78" s="85" t="n">
        <v>0.0294215425531916</v>
      </c>
      <c r="V78" s="85" t="n">
        <v>0.0201302545885138</v>
      </c>
      <c r="W78" s="85" t="n">
        <v>0.0198385479871261</v>
      </c>
      <c r="X78" s="85" t="n">
        <v>0.012778726266232</v>
      </c>
      <c r="Y78" s="85" t="n">
        <v>0.0127707396812424</v>
      </c>
      <c r="Z78" s="85" t="n">
        <v>0.0112982951679612</v>
      </c>
      <c r="AA78" s="85" t="n">
        <v>0.0121197007481295</v>
      </c>
      <c r="AB78" s="85" t="n">
        <v>0.0074409895037697</v>
      </c>
      <c r="AC78" s="85" t="n">
        <v>0.0119839561729604</v>
      </c>
      <c r="AD78" s="85" t="n">
        <v>0.0188505969355697</v>
      </c>
      <c r="AE78" s="85" t="n">
        <v>0.0178850989136106</v>
      </c>
      <c r="AF78" s="85" t="n">
        <v>0.0170115585384043</v>
      </c>
      <c r="AG78" s="85" t="n">
        <v>0.0168644883369231</v>
      </c>
      <c r="AH78" s="85" t="n">
        <v>0.0141511559781875</v>
      </c>
      <c r="AI78" s="85" t="n">
        <v>0.0167088832600097</v>
      </c>
      <c r="AJ78" s="85" t="n">
        <v>0.0152104550024039</v>
      </c>
      <c r="AK78" s="85" t="n">
        <v>0.0143367632496663</v>
      </c>
      <c r="AL78" s="85" t="n">
        <v>0.0238115449915111</v>
      </c>
      <c r="AM78" s="85" t="n">
        <v>0.0228846233572406</v>
      </c>
      <c r="AN78" s="85" t="n">
        <v>0.0338831921533662</v>
      </c>
      <c r="AO78" s="85" t="n">
        <v>0.019522521463013</v>
      </c>
      <c r="AP78" s="85" t="n">
        <v>0.0260314530703272</v>
      </c>
      <c r="AQ78" s="85" t="n">
        <v>0.0274696447309248</v>
      </c>
      <c r="AR78" s="85" t="n">
        <v>0.0288507130612392</v>
      </c>
      <c r="AS78" s="85" t="n">
        <v>0.0272263187748156</v>
      </c>
      <c r="AT78" s="85" t="n">
        <v>0.0324751518498068</v>
      </c>
      <c r="AU78" s="85" t="n">
        <v>0.0215596483604639</v>
      </c>
      <c r="AV78" s="85" t="n">
        <v>0.0135789542569202</v>
      </c>
      <c r="AW78" s="85" t="n">
        <v>0.0157859056719503</v>
      </c>
      <c r="AX78" s="85" t="n">
        <v>0.0168753575287612</v>
      </c>
      <c r="AY78" s="85" t="n">
        <v>0.0160640060005626</v>
      </c>
      <c r="AZ78" s="85" t="n">
        <v>0.0156869982467471</v>
      </c>
      <c r="BA78" s="85" t="n">
        <v>0.0127191787044609</v>
      </c>
      <c r="BB78" s="85" t="n">
        <v>0.00717681887503341</v>
      </c>
      <c r="BC78" s="85" t="n">
        <v>0.010985422048039</v>
      </c>
      <c r="BD78" s="85" t="n">
        <v>0.00969134533493876</v>
      </c>
      <c r="BE78" s="85" t="n">
        <v>0.00759140222797483</v>
      </c>
      <c r="BF78" s="85" t="n">
        <v>0.0145199468852837</v>
      </c>
      <c r="BG78" s="85" t="n">
        <v>0.0095034855598235</v>
      </c>
      <c r="BH78" s="85" t="n">
        <v>0.00932946249894306</v>
      </c>
      <c r="BI78" s="85" t="n">
        <v>0.00994135716280353</v>
      </c>
      <c r="BJ78" s="85" t="n">
        <v>0.0118066692473595</v>
      </c>
      <c r="BK78" s="85" t="n">
        <v>0.00983794714836161</v>
      </c>
      <c r="BL78" s="85" t="n">
        <v>0.00828078911049168</v>
      </c>
      <c r="BM78" s="85" t="n">
        <v>0.00925950776993467</v>
      </c>
      <c r="BN78" s="85" t="n">
        <v>0.00414849484097424</v>
      </c>
      <c r="BO78" s="85" t="n">
        <v>0.00442266949152548</v>
      </c>
      <c r="BP78" s="85" t="n">
        <v>0.00864819258048355</v>
      </c>
      <c r="BQ78" s="85" t="n">
        <v>0.0127042216703699</v>
      </c>
      <c r="BR78" s="85" t="n">
        <v>0.014300095506053</v>
      </c>
      <c r="BS78" s="85" t="n">
        <v>0.0122407430970861</v>
      </c>
      <c r="BT78" s="85" t="n">
        <v>0.0119670152855993</v>
      </c>
      <c r="BU78" s="85" t="n">
        <v>0.00593759316307252</v>
      </c>
      <c r="BV78" s="85" t="n">
        <v>0.00513694401224951</v>
      </c>
      <c r="BW78" s="85" t="n">
        <v>0.00975453942357296</v>
      </c>
      <c r="BX78" s="85" t="n">
        <v>0.0084436441502822</v>
      </c>
      <c r="BY78" s="85" t="n">
        <v>0.011461525468716</v>
      </c>
      <c r="BZ78" s="85" t="n">
        <v>0.013144711102629</v>
      </c>
      <c r="CA78" s="85" t="n">
        <v>0.0135863806541241</v>
      </c>
      <c r="CB78" s="85" t="n">
        <v>0.00938530873948817</v>
      </c>
      <c r="CC78" s="85" t="n">
        <v>0.0129113924050632</v>
      </c>
      <c r="CD78" s="85" t="n">
        <v>0.0141555520210856</v>
      </c>
      <c r="CE78" s="85" t="n">
        <v>0.0103060447192724</v>
      </c>
      <c r="CF78" s="85" t="n">
        <v>0.0135938262296535</v>
      </c>
      <c r="CG78" s="85" t="n">
        <v>0.0157525105563698</v>
      </c>
      <c r="CH78" s="85" t="n">
        <v>0.00420014215865772</v>
      </c>
      <c r="CI78" s="85" t="n">
        <v>0.00604864656170911</v>
      </c>
      <c r="CJ78" s="85" t="n">
        <v>0.00822957530274593</v>
      </c>
      <c r="CK78" s="85" t="n">
        <v>0.0087333474307465</v>
      </c>
      <c r="CL78" s="85" t="n">
        <v>0.00712743433327034</v>
      </c>
      <c r="CM78" s="85" t="n">
        <v>0.0119476302479029</v>
      </c>
      <c r="CN78" s="85" t="n">
        <v>0.00736367937141336</v>
      </c>
      <c r="CO78" s="85" t="n">
        <v>0.00684022460438993</v>
      </c>
      <c r="CP78" s="85" t="n">
        <v>0.00582032042182101</v>
      </c>
      <c r="CQ78" s="85" t="n">
        <v>0.00588745287013337</v>
      </c>
      <c r="CR78" s="85" t="n">
        <v>0.00284631882779762</v>
      </c>
      <c r="CS78" s="85" t="n">
        <v>0.00503687713617551</v>
      </c>
      <c r="CT78" s="85" t="n">
        <v>0.00817373665055787</v>
      </c>
      <c r="CU78" s="85" t="n">
        <v>0.00554306229534074</v>
      </c>
      <c r="CV78" s="85" t="n">
        <v>0.00874938695438932</v>
      </c>
      <c r="CW78" s="85" t="n">
        <v>0.00847902607883944</v>
      </c>
      <c r="CX78" s="85" t="n">
        <v>0.005573018107488</v>
      </c>
      <c r="CY78" s="85" t="n">
        <v>0.00759406282361064</v>
      </c>
      <c r="CZ78" s="85" t="n">
        <v>0.00411099691675232</v>
      </c>
      <c r="DA78" s="85" t="n">
        <v>0.00382880321467827</v>
      </c>
      <c r="DB78" s="85" t="n">
        <v>0.00998867069486398</v>
      </c>
      <c r="DC78" s="85" t="n">
        <v>0.001346071154817</v>
      </c>
      <c r="DD78" s="85" t="n">
        <v>0.00631056178936173</v>
      </c>
      <c r="DE78" s="85" t="n">
        <v>0.00718009610567916</v>
      </c>
      <c r="DF78" s="85" t="n">
        <v>0.00663154404450506</v>
      </c>
      <c r="DG78" s="85" t="n">
        <v>0.00323902938915932</v>
      </c>
      <c r="DH78" s="85" t="n">
        <v>0.00434124363861876</v>
      </c>
      <c r="DI78" s="85" t="n">
        <v>0.00784584370062302</v>
      </c>
      <c r="DJ78" s="85" t="n">
        <v>0.0013335015227145</v>
      </c>
      <c r="DK78" s="85" t="n">
        <v>0.00442708801986802</v>
      </c>
      <c r="DL78" s="85" t="n">
        <v>0.00748929460878278</v>
      </c>
      <c r="DM78" s="85" t="n">
        <v>0.00835837883018264</v>
      </c>
      <c r="DN78" s="85" t="n">
        <v>0.00765418599319223</v>
      </c>
      <c r="DO78" s="85" t="n">
        <v>0.0135468626936204</v>
      </c>
      <c r="DP78" s="85" t="n">
        <v>0.0120015886995113</v>
      </c>
      <c r="DQ78" s="85" t="n">
        <v>0.0114838577571497</v>
      </c>
      <c r="DR78" s="85" t="n">
        <v>0.0127705518160501</v>
      </c>
      <c r="DS78" s="85" t="n">
        <v>0.0106273111903255</v>
      </c>
      <c r="DT78" s="85" t="n">
        <v>0.0107463080168777</v>
      </c>
      <c r="DU78" s="85" t="n">
        <v>0.0124910312438851</v>
      </c>
      <c r="DV78" s="85" t="n">
        <v>0.0119503945885004</v>
      </c>
      <c r="DW78" s="85" t="n">
        <v>0.00389928698752229</v>
      </c>
      <c r="DX78" s="85" t="n">
        <v>0.00259999682927226</v>
      </c>
      <c r="DY78" s="85" t="n">
        <v>0.00192912825540392</v>
      </c>
      <c r="DZ78" s="85" t="n">
        <v>0.005886716222401</v>
      </c>
      <c r="EA78" s="85" t="n">
        <v>0.00902158905485151</v>
      </c>
      <c r="EB78" s="85" t="n">
        <v>0.00726158821974465</v>
      </c>
      <c r="EC78" s="85" t="n">
        <v>0.0084442248911667</v>
      </c>
      <c r="ED78" s="85" t="n">
        <v>0.0142518178339073</v>
      </c>
      <c r="EE78" s="85" t="n">
        <v>0.000769741608307228</v>
      </c>
      <c r="EF78" s="85" t="n">
        <v>0.00663580014176479</v>
      </c>
      <c r="EG78" s="85" t="n">
        <v>0.0078805039926888</v>
      </c>
      <c r="EH78" s="85" t="n">
        <v>0.0127540023486392</v>
      </c>
      <c r="EI78" s="85" t="n">
        <v>0.0143400214293055</v>
      </c>
      <c r="EJ78" s="85" t="n">
        <v>0.0161486369161312</v>
      </c>
      <c r="EK78" s="85" t="n">
        <v>0.017301777170198</v>
      </c>
      <c r="EL78" s="85" t="n">
        <v>0.00905667772505225</v>
      </c>
      <c r="EM78" s="85" t="n">
        <v>0.0128180229170713</v>
      </c>
      <c r="EN78" s="85" t="n">
        <v>0.0160252020271197</v>
      </c>
      <c r="EO78" s="85" t="n">
        <v>0.0163251550283094</v>
      </c>
      <c r="EP78" s="85" t="n">
        <v>0.00714939449005847</v>
      </c>
      <c r="EQ78" s="85" t="n">
        <v>0.0154484393520347</v>
      </c>
      <c r="ER78" s="85" t="n">
        <v>0.0101552468775534</v>
      </c>
      <c r="ES78" s="85" t="n">
        <v>0.0105538864494261</v>
      </c>
      <c r="ET78" s="85" t="n">
        <v>0.0191340143314529</v>
      </c>
      <c r="EU78" s="85" t="n">
        <v>0.0108335203331089</v>
      </c>
      <c r="EV78" s="85" t="n">
        <v>0.0109517408088009</v>
      </c>
      <c r="EW78" s="85" t="n">
        <v>0.0143343377535958</v>
      </c>
      <c r="EX78" s="85" t="n">
        <v>0.0161162292834292</v>
      </c>
      <c r="EY78" s="85" t="n">
        <v>0.0140023199109911</v>
      </c>
      <c r="EZ78" s="85" t="n">
        <v>0.0135171415564557</v>
      </c>
      <c r="FA78" s="85" t="n">
        <v>-0.012012392458567</v>
      </c>
      <c r="FB78" s="85" t="n">
        <v>-0.0128695327800056</v>
      </c>
      <c r="FC78" s="85" t="n">
        <v>0.00230278696268305</v>
      </c>
      <c r="FD78" s="85" t="n">
        <v>0.00520765832106029</v>
      </c>
      <c r="FE78" s="85" t="n">
        <v>0.00720841098491509</v>
      </c>
      <c r="FF78" s="85" t="n">
        <v>0.00997300190848582</v>
      </c>
      <c r="FG78" s="85" t="n">
        <v>0.00672896334788975</v>
      </c>
      <c r="FH78" s="85" t="n">
        <v>0.00527622949881534</v>
      </c>
      <c r="FI78" s="85" t="n">
        <v>0.00841359837875988</v>
      </c>
      <c r="FJ78" s="85" t="n">
        <v>0.010172400167094</v>
      </c>
      <c r="FK78" s="85" t="n">
        <v>0.0121599570825044</v>
      </c>
      <c r="FL78" s="85" t="n">
        <v>0.00511251959983228</v>
      </c>
      <c r="FM78" s="85" t="n">
        <v>-0.00123043120021982</v>
      </c>
      <c r="FN78" s="85" t="n">
        <v>0.0121214787764126</v>
      </c>
      <c r="FO78" s="85" t="n">
        <v>0.0000978101396511555</v>
      </c>
      <c r="FP78" s="85" t="n">
        <v>0.0059549682691471</v>
      </c>
      <c r="FQ78" s="85" t="n">
        <v>0.0122499243831828</v>
      </c>
      <c r="FR78" s="85" t="n">
        <v>0.01140802083111</v>
      </c>
      <c r="FS78" s="85" t="n">
        <v>0.00510683197045636</v>
      </c>
      <c r="FT78" s="85" t="n">
        <v>0.00791526259985931</v>
      </c>
      <c r="FU78" s="85" t="n">
        <v>0.00578046722839609</v>
      </c>
      <c r="FV78" s="85" t="n">
        <v>0.00799436666390529</v>
      </c>
      <c r="FW78" s="85" t="n">
        <v>0.00310252722416271</v>
      </c>
      <c r="FX78" s="85" t="n">
        <v>0.00531533561377273</v>
      </c>
      <c r="FY78" s="85" t="n">
        <v>-0.000876111694053661</v>
      </c>
      <c r="FZ78" s="85" t="n">
        <v>-0.00918684680091764</v>
      </c>
      <c r="GA78" s="85" t="n">
        <v>0.0062671084858088</v>
      </c>
      <c r="GB78" s="85" t="n">
        <v>0.000634057044680558</v>
      </c>
      <c r="GC78" s="85" t="n">
        <v>-0.00386325310439983</v>
      </c>
      <c r="GD78" s="85" t="n">
        <v>-0.00802322837473191</v>
      </c>
      <c r="GE78" s="85" t="n">
        <v>0.0075606350519728</v>
      </c>
      <c r="GF78" s="85" t="n">
        <v>0.00314116777531415</v>
      </c>
      <c r="GG78" s="85" t="n">
        <v>0.00487096047972813</v>
      </c>
      <c r="GH78" s="85" t="n">
        <v>0.00922625715391368</v>
      </c>
      <c r="GI78" s="85" t="n">
        <v>0.00180618340329364</v>
      </c>
      <c r="GJ78" s="85" t="n">
        <v>0.00887362388324275</v>
      </c>
      <c r="GK78" s="85" t="n">
        <v>0.0128189768779201</v>
      </c>
      <c r="GL78" s="85" t="n">
        <v>0.0129228767447362</v>
      </c>
      <c r="GM78" s="85" t="n">
        <v>0.0101986200722077</v>
      </c>
      <c r="GN78" s="85" t="n">
        <v>0.00897819992871396</v>
      </c>
      <c r="GO78" s="85" t="n">
        <v>0.00437277422927473</v>
      </c>
      <c r="GP78" s="85" t="n">
        <v>-0.00485755297204293</v>
      </c>
      <c r="GQ78" s="85" t="n">
        <v>0.00751771965687853</v>
      </c>
      <c r="GR78" s="85" t="n">
        <v>0.00392517516331203</v>
      </c>
      <c r="GS78" s="85" t="n">
        <v>0.00584585454305064</v>
      </c>
      <c r="GT78" s="85" t="n">
        <v>0.0129100707941336</v>
      </c>
      <c r="GU78" s="85" t="n">
        <v>-0.00130699567115622</v>
      </c>
      <c r="GV78" s="85" t="n">
        <v>0.0120011137924634</v>
      </c>
      <c r="GW78" s="85" t="n">
        <v>0.0122623425935267</v>
      </c>
      <c r="GX78" s="85" t="n">
        <v>0.0221890006342302</v>
      </c>
      <c r="GY78" s="85" t="n">
        <v>0.0197218553612424</v>
      </c>
      <c r="GZ78" s="85" t="n">
        <v>0.0160721115399325</v>
      </c>
      <c r="HA78" s="85" t="n">
        <v>0.0197616623749926</v>
      </c>
      <c r="HB78" s="85" t="n">
        <v>0.0231370015855306</v>
      </c>
      <c r="HC78" t="n">
        <v>0.0339534769311503</v>
      </c>
      <c r="HD78" t="n">
        <v>0.00143534598975426</v>
      </c>
      <c r="HE78" t="n">
        <v>0.00282698383788782</v>
      </c>
      <c r="HF78" t="n">
        <v>-0.00525900189513584</v>
      </c>
      <c r="HG78" t="n">
        <v>-0.00931938336482141</v>
      </c>
      <c r="HH78" t="n">
        <v>0.00994391025641028</v>
      </c>
      <c r="HI78" t="n">
        <v>-0.000277687419173112</v>
      </c>
      <c r="HJ78" t="n">
        <v>0.00951541990063953</v>
      </c>
      <c r="HK78" t="n">
        <v>0.00404858299595134</v>
      </c>
      <c r="HL78" t="n">
        <v>0.00723457563419982</v>
      </c>
    </row>
    <row r="79">
      <c r="A79" s="85" t="s">
        <v>2587</v>
      </c>
      <c r="B79" s="85" t="n">
        <v>0.0198894115705208</v>
      </c>
      <c r="C79" s="85" t="n">
        <v>0.0198894115705208</v>
      </c>
      <c r="D79" s="85" t="n">
        <v>0.0176403948859039</v>
      </c>
      <c r="E79" s="85" t="n">
        <v>0.0168575063613232</v>
      </c>
      <c r="F79" s="85" t="n">
        <v>0.0245542696277761</v>
      </c>
      <c r="G79" s="85" t="n">
        <v>0.0187757594260418</v>
      </c>
      <c r="H79" s="85" t="n">
        <v>0.0150584357207071</v>
      </c>
      <c r="I79" s="85" t="n">
        <v>0.00907816074987089</v>
      </c>
      <c r="J79" s="85" t="n">
        <v>0.0252340550029255</v>
      </c>
      <c r="K79" s="85" t="n">
        <v>0.0131269173146893</v>
      </c>
      <c r="L79" s="85" t="n">
        <v>0.0155622843461729</v>
      </c>
      <c r="M79" s="85" t="n">
        <v>0.0124115933989739</v>
      </c>
      <c r="N79" s="85" t="n">
        <v>0.0197246763920278</v>
      </c>
      <c r="O79" s="85" t="n">
        <v>0.0169252468265162</v>
      </c>
      <c r="P79" s="85" t="n">
        <v>0.0115580212667592</v>
      </c>
      <c r="Q79" s="85" t="n">
        <v>0.016779838077827</v>
      </c>
      <c r="R79" s="85" t="n">
        <v>0.0242727798112117</v>
      </c>
      <c r="S79" s="85" t="n">
        <v>0.0268948655256722</v>
      </c>
      <c r="T79" s="85" t="n">
        <v>0.0287545787545787</v>
      </c>
      <c r="U79" s="85" t="n">
        <v>0.0261705536763399</v>
      </c>
      <c r="V79" s="85" t="n">
        <v>0.0199514226231783</v>
      </c>
      <c r="W79" s="85" t="n">
        <v>0.0240970686624711</v>
      </c>
      <c r="X79" s="85" t="n">
        <v>0.0153914295205402</v>
      </c>
      <c r="Y79" s="85" t="n">
        <v>0.0145583424209379</v>
      </c>
      <c r="Z79" s="85" t="n">
        <v>0.0130058580104262</v>
      </c>
      <c r="AA79" s="85" t="n">
        <v>0.0130510902435141</v>
      </c>
      <c r="AB79" s="85" t="n">
        <v>0.00874574495941349</v>
      </c>
      <c r="AC79" s="85" t="n">
        <v>0.0132385006749038</v>
      </c>
      <c r="AD79" s="85" t="n">
        <v>0.0202900035866169</v>
      </c>
      <c r="AE79" s="85" t="n">
        <v>0.0198865063024156</v>
      </c>
      <c r="AF79" s="85" t="n">
        <v>0.0178738490324486</v>
      </c>
      <c r="AG79" s="85" t="n">
        <v>0.0183339783281733</v>
      </c>
      <c r="AH79" s="85" t="n">
        <v>0.0145361265498076</v>
      </c>
      <c r="AI79" s="85" t="n">
        <v>0.0160603080957062</v>
      </c>
      <c r="AJ79" s="85" t="n">
        <v>0.0142857142857145</v>
      </c>
      <c r="AK79" s="85" t="n">
        <v>0.013402998636983</v>
      </c>
      <c r="AL79" s="85" t="n">
        <v>0.0245684824030488</v>
      </c>
      <c r="AM79" s="85" t="n">
        <v>0.021835207631383</v>
      </c>
      <c r="AN79" s="85" t="n">
        <v>0.035157588215142</v>
      </c>
      <c r="AO79" s="85" t="n">
        <v>0.0171679146154802</v>
      </c>
      <c r="AP79" s="85" t="n">
        <v>0.0257035952497153</v>
      </c>
      <c r="AQ79" s="85" t="n">
        <v>0.0271609833465505</v>
      </c>
      <c r="AR79" s="85" t="n">
        <v>0.0277938621887666</v>
      </c>
      <c r="AS79" s="85" t="n">
        <v>0.0265915492957747</v>
      </c>
      <c r="AT79" s="85" t="n">
        <v>0.0335491896242637</v>
      </c>
      <c r="AU79" s="85" t="n">
        <v>0.0208849557522124</v>
      </c>
      <c r="AV79" s="85" t="n">
        <v>0.0119625520110958</v>
      </c>
      <c r="AW79" s="85" t="n">
        <v>0.0153503512078121</v>
      </c>
      <c r="AX79" s="85" t="n">
        <v>0.0175142577531806</v>
      </c>
      <c r="AY79" s="85" t="n">
        <v>0.0159525072963651</v>
      </c>
      <c r="AZ79" s="85" t="n">
        <v>0.0166160676394738</v>
      </c>
      <c r="BA79" s="85" t="n">
        <v>0.014995825573181</v>
      </c>
      <c r="BB79" s="85" t="n">
        <v>0.00860514410452717</v>
      </c>
      <c r="BC79" s="85" t="n">
        <v>0.0136444904488568</v>
      </c>
      <c r="BD79" s="85" t="n">
        <v>0.0116969922020052</v>
      </c>
      <c r="BE79" s="85" t="n">
        <v>0.00939010215941738</v>
      </c>
      <c r="BF79" s="85" t="n">
        <v>0.0175146207690677</v>
      </c>
      <c r="BG79" s="85" t="n">
        <v>0.0108996694362549</v>
      </c>
      <c r="BH79" s="85" t="n">
        <v>0.010752688172043</v>
      </c>
      <c r="BI79" s="85" t="n">
        <v>0.0118041387350627</v>
      </c>
      <c r="BJ79" s="85" t="n">
        <v>0.0132219501656343</v>
      </c>
      <c r="BK79" s="85" t="n">
        <v>0.0114288963438904</v>
      </c>
      <c r="BL79" s="85" t="n">
        <v>0.00927591634809977</v>
      </c>
      <c r="BM79" s="85" t="n">
        <v>0.0100818804656604</v>
      </c>
      <c r="BN79" s="85" t="n">
        <v>0.00363957207455612</v>
      </c>
      <c r="BO79" s="85" t="n">
        <v>0.00302197802197801</v>
      </c>
      <c r="BP79" s="85" t="n">
        <v>0.00854560394412496</v>
      </c>
      <c r="BQ79" s="85" t="n">
        <v>0.0131714735755799</v>
      </c>
      <c r="BR79" s="85" t="n">
        <v>0.0162167957755917</v>
      </c>
      <c r="BS79" s="85" t="n">
        <v>0.013135682633467</v>
      </c>
      <c r="BT79" s="85" t="n">
        <v>0.0127050247331426</v>
      </c>
      <c r="BU79" s="85" t="n">
        <v>0.00611856650727538</v>
      </c>
      <c r="BV79" s="85" t="n">
        <v>0.00442048242027782</v>
      </c>
      <c r="BW79" s="85" t="n">
        <v>0.0107863339184411</v>
      </c>
      <c r="BX79" s="85" t="n">
        <v>0.00890947071703629</v>
      </c>
      <c r="BY79" s="85" t="n">
        <v>0.012946840621648</v>
      </c>
      <c r="BZ79" s="85" t="n">
        <v>0.0151701718957789</v>
      </c>
      <c r="CA79" s="85" t="n">
        <v>0.0148949590024743</v>
      </c>
      <c r="CB79" s="85" t="n">
        <v>0.00984797781814706</v>
      </c>
      <c r="CC79" s="85" t="n">
        <v>0.0146989206589661</v>
      </c>
      <c r="CD79" s="85" t="n">
        <v>0.0158389512234949</v>
      </c>
      <c r="CE79" s="85" t="n">
        <v>0.0106778726922017</v>
      </c>
      <c r="CF79" s="85" t="n">
        <v>0.0145184377343059</v>
      </c>
      <c r="CG79" s="85" t="n">
        <v>0.0189465197527545</v>
      </c>
      <c r="CH79" s="85" t="n">
        <v>0.00474746142687588</v>
      </c>
      <c r="CI79" s="85" t="n">
        <v>0.00627816423852656</v>
      </c>
      <c r="CJ79" s="85" t="n">
        <v>0.00954327079846085</v>
      </c>
      <c r="CK79" s="85" t="n">
        <v>0.0113910422049959</v>
      </c>
      <c r="CL79" s="85" t="n">
        <v>0.00941046221976194</v>
      </c>
      <c r="CM79" s="85" t="n">
        <v>0.0136044377886988</v>
      </c>
      <c r="CN79" s="85" t="n">
        <v>0.00855252205759949</v>
      </c>
      <c r="CO79" s="85" t="n">
        <v>0.00732457135783116</v>
      </c>
      <c r="CP79" s="85" t="n">
        <v>0.00546884601204356</v>
      </c>
      <c r="CQ79" s="85" t="n">
        <v>0.00590763714885201</v>
      </c>
      <c r="CR79" s="85" t="n">
        <v>0.00326049535227524</v>
      </c>
      <c r="CS79" s="85" t="n">
        <v>0.00510698425514744</v>
      </c>
      <c r="CT79" s="85" t="n">
        <v>0.00837467113851353</v>
      </c>
      <c r="CU79" s="85" t="n">
        <v>0.00581557458673565</v>
      </c>
      <c r="CV79" s="85" t="n">
        <v>0.00873232743257679</v>
      </c>
      <c r="CW79" s="85" t="n">
        <v>0.00853895530298576</v>
      </c>
      <c r="CX79" s="85" t="n">
        <v>0.00459340573786449</v>
      </c>
      <c r="CY79" s="85" t="n">
        <v>0.00769171155112969</v>
      </c>
      <c r="CZ79" s="85" t="n">
        <v>0.00378766030262812</v>
      </c>
      <c r="DA79" s="85" t="n">
        <v>0.00339028501379102</v>
      </c>
      <c r="DB79" s="85" t="n">
        <v>0.0110146034170089</v>
      </c>
      <c r="DC79" s="85" t="n">
        <v>0.00141610966353234</v>
      </c>
      <c r="DD79" s="85" t="n">
        <v>0.00661802138129985</v>
      </c>
      <c r="DE79" s="85" t="n">
        <v>0.00811043680227774</v>
      </c>
      <c r="DF79" s="85" t="n">
        <v>0.00685605990226867</v>
      </c>
      <c r="DG79" s="85" t="n">
        <v>0.00239896659900363</v>
      </c>
      <c r="DH79" s="85" t="n">
        <v>0.00476804123711339</v>
      </c>
      <c r="DI79" s="85" t="n">
        <v>0.00817164110738555</v>
      </c>
      <c r="DJ79" s="85" t="n">
        <v>0.00158109950022722</v>
      </c>
      <c r="DK79" s="85" t="n">
        <v>0.00531644650892726</v>
      </c>
      <c r="DL79" s="85" t="n">
        <v>0.00779713022290407</v>
      </c>
      <c r="DM79" s="85" t="n">
        <v>0.00900836362985125</v>
      </c>
      <c r="DN79" s="85" t="n">
        <v>0.00853745118920823</v>
      </c>
      <c r="DO79" s="85" t="n">
        <v>0.0149944562749689</v>
      </c>
      <c r="DP79" s="85" t="n">
        <v>0.0138539697952247</v>
      </c>
      <c r="DQ79" s="85" t="n">
        <v>0.0121938705705296</v>
      </c>
      <c r="DR79" s="85" t="n">
        <v>0.0139562389118866</v>
      </c>
      <c r="DS79" s="85" t="n">
        <v>0.0104480845178383</v>
      </c>
      <c r="DT79" s="85" t="n">
        <v>0.0117418120650419</v>
      </c>
      <c r="DU79" s="85" t="n">
        <v>0.014083129584352</v>
      </c>
      <c r="DV79" s="85" t="n">
        <v>0.0133571221911468</v>
      </c>
      <c r="DW79" s="85" t="n">
        <v>0.00421920850186375</v>
      </c>
      <c r="DX79" s="85" t="n">
        <v>0.00247982183190931</v>
      </c>
      <c r="DY79" s="85" t="n">
        <v>0.0011029180059241</v>
      </c>
      <c r="DZ79" s="85" t="n">
        <v>0.00624822940602487</v>
      </c>
      <c r="EA79" s="85" t="n">
        <v>0.00988503949323527</v>
      </c>
      <c r="EB79" s="85" t="n">
        <v>0.0082549909396441</v>
      </c>
      <c r="EC79" s="85" t="n">
        <v>0.0100614439324116</v>
      </c>
      <c r="ED79" s="85" t="n">
        <v>0.0157250399209186</v>
      </c>
      <c r="EE79" s="85" t="n">
        <v>0.000703708694545391</v>
      </c>
      <c r="EF79" s="85" t="n">
        <v>0.00791489616374408</v>
      </c>
      <c r="EG79" s="85" t="n">
        <v>0.00912936985081281</v>
      </c>
      <c r="EH79" s="85" t="n">
        <v>0.0142247719917623</v>
      </c>
      <c r="EI79" s="85" t="n">
        <v>0.0133870944348558</v>
      </c>
      <c r="EJ79" s="85" t="n">
        <v>0.0135823672534707</v>
      </c>
      <c r="EK79" s="85" t="n">
        <v>0.0157302418842402</v>
      </c>
      <c r="EL79" s="85" t="n">
        <v>0.00920300835499699</v>
      </c>
      <c r="EM79" s="85" t="n">
        <v>0.0114195192506372</v>
      </c>
      <c r="EN79" s="85" t="n">
        <v>0.0145456526476355</v>
      </c>
      <c r="EO79" s="85" t="n">
        <v>0.0169011437469795</v>
      </c>
      <c r="EP79" s="85" t="n">
        <v>0.00737944053543838</v>
      </c>
      <c r="EQ79" s="85" t="n">
        <v>0.0138513956231163</v>
      </c>
      <c r="ER79" s="85" t="n">
        <v>0.00925459175100496</v>
      </c>
      <c r="ES79" s="85" t="n">
        <v>0.00746641394413627</v>
      </c>
      <c r="ET79" s="85" t="n">
        <v>0.0176569292960111</v>
      </c>
      <c r="EU79" s="85" t="n">
        <v>0.0109174942227219</v>
      </c>
      <c r="EV79" s="85" t="n">
        <v>0.0112567806348776</v>
      </c>
      <c r="EW79" s="85" t="n">
        <v>0.0149560117302052</v>
      </c>
      <c r="EX79" s="85" t="n">
        <v>0.0177333140710778</v>
      </c>
      <c r="EY79" s="85" t="n">
        <v>0.0155434898328541</v>
      </c>
      <c r="EZ79" s="85" t="n">
        <v>0.0136632071845406</v>
      </c>
      <c r="FA79" s="85" t="n">
        <v>-0.0192360728075015</v>
      </c>
      <c r="FB79" s="85" t="n">
        <v>-0.0174692442882249</v>
      </c>
      <c r="FC79" s="85" t="n">
        <v>0.0050680308613269</v>
      </c>
      <c r="FD79" s="85" t="n">
        <v>0.00868492240520147</v>
      </c>
      <c r="FE79" s="85" t="n">
        <v>0.00912769361061438</v>
      </c>
      <c r="FF79" s="85" t="n">
        <v>0.0116094740768369</v>
      </c>
      <c r="FG79" s="85" t="n">
        <v>0.00727059040420341</v>
      </c>
      <c r="FH79" s="85" t="n">
        <v>0.00575389789405056</v>
      </c>
      <c r="FI79" s="85" t="n">
        <v>0.00931507472532478</v>
      </c>
      <c r="FJ79" s="85" t="n">
        <v>0.0111109859027958</v>
      </c>
      <c r="FK79" s="85" t="n">
        <v>0.0126160464520155</v>
      </c>
      <c r="FL79" s="85" t="n">
        <v>0.00373105581175226</v>
      </c>
      <c r="FM79" s="85" t="n">
        <v>-0.00362946555845511</v>
      </c>
      <c r="FN79" s="85" t="n">
        <v>0.0132061144309814</v>
      </c>
      <c r="FO79" s="85" t="n">
        <v>-0.00160752495465255</v>
      </c>
      <c r="FP79" s="85" t="n">
        <v>0.00607056212534962</v>
      </c>
      <c r="FQ79" s="85" t="n">
        <v>0.0145225299263601</v>
      </c>
      <c r="FR79" s="85" t="n">
        <v>0.0129929652526115</v>
      </c>
      <c r="FS79" s="85" t="n">
        <v>0.00514525615799832</v>
      </c>
      <c r="FT79" s="85" t="n">
        <v>0.00845825307763159</v>
      </c>
      <c r="FU79" s="85" t="n">
        <v>0.00543929579804026</v>
      </c>
      <c r="FV79" s="85" t="n">
        <v>0.00849679950443938</v>
      </c>
      <c r="FW79" s="85" t="n">
        <v>0.00283570324416726</v>
      </c>
      <c r="FX79" s="85" t="n">
        <v>0.00545120457329529</v>
      </c>
      <c r="FY79" s="85" t="n">
        <v>-0.00141125347736915</v>
      </c>
      <c r="FZ79" s="85" t="n">
        <v>-0.0110619693965737</v>
      </c>
      <c r="GA79" s="85" t="n">
        <v>0.0067237603709378</v>
      </c>
      <c r="GB79" s="85" t="n">
        <v>0.000163397024131706</v>
      </c>
      <c r="GC79" s="85" t="n">
        <v>-0.00456415859174775</v>
      </c>
      <c r="GD79" s="85" t="n">
        <v>-0.00924197353574718</v>
      </c>
      <c r="GE79" s="85" t="n">
        <v>0.00746461812421706</v>
      </c>
      <c r="GF79" s="85" t="n">
        <v>0.00368924057136977</v>
      </c>
      <c r="GG79" s="85" t="n">
        <v>0.00489408102878097</v>
      </c>
      <c r="GH79" s="85" t="n">
        <v>0.00986275688508043</v>
      </c>
      <c r="GI79" s="85" t="n">
        <v>0.00103919689249876</v>
      </c>
      <c r="GJ79" s="85" t="n">
        <v>0.00897014654598971</v>
      </c>
      <c r="GK79" s="85" t="n">
        <v>0.0144943461062053</v>
      </c>
      <c r="GL79" s="85" t="n">
        <v>0.0137457044673539</v>
      </c>
      <c r="GM79" s="85" t="n">
        <v>0.00959642562284491</v>
      </c>
      <c r="GN79" s="85" t="n">
        <v>0.00951483024349886</v>
      </c>
      <c r="GO79" s="85" t="n">
        <v>0.00306865398543832</v>
      </c>
      <c r="GP79" s="85" t="n">
        <v>-0.00682159347863265</v>
      </c>
      <c r="GQ79" s="85" t="n">
        <v>0.00682061682099944</v>
      </c>
      <c r="GR79" s="85" t="n">
        <v>0.00383851628043974</v>
      </c>
      <c r="GS79" s="85" t="n">
        <v>0.00675797185124893</v>
      </c>
      <c r="GT79" s="85" t="n">
        <v>0.0152866960617484</v>
      </c>
      <c r="GU79" s="85" t="n">
        <v>-0.000777828192567886</v>
      </c>
      <c r="GV79" s="85" t="n">
        <v>0.0124734730189324</v>
      </c>
      <c r="GW79" s="85" t="n">
        <v>0.0138391835613931</v>
      </c>
      <c r="GX79" s="85" t="n">
        <v>0.0237977014814883</v>
      </c>
      <c r="GY79" s="85" t="n">
        <v>0.0189501159581316</v>
      </c>
      <c r="GZ79" s="85" t="n">
        <v>0.014902381611742</v>
      </c>
      <c r="HA79" s="85" t="n">
        <v>0.0177191875437011</v>
      </c>
      <c r="HB79" s="85" t="n">
        <v>0.0217926804745627</v>
      </c>
      <c r="HC79" t="n">
        <v>0.0341361016129165</v>
      </c>
      <c r="HD79" t="n">
        <v>-0.00294966538742114</v>
      </c>
      <c r="HE79" t="n">
        <v>0.000548733935615164</v>
      </c>
      <c r="HF79" t="n">
        <v>-0.00902132530024724</v>
      </c>
      <c r="HG79" t="n">
        <v>-0.0115176695166749</v>
      </c>
      <c r="HH79" t="n">
        <v>0.011822268382532</v>
      </c>
      <c r="HI79" t="n">
        <v>-0.00106656829645779</v>
      </c>
      <c r="HJ79" t="n">
        <v>0.0103800394971341</v>
      </c>
      <c r="HK79" t="n">
        <v>0.00483080272368297</v>
      </c>
      <c r="HL79" t="n">
        <v>0.00724299619663626</v>
      </c>
    </row>
    <row r="80">
      <c r="A80" s="85" t="s">
        <v>2588</v>
      </c>
      <c r="B80" s="85" t="n">
        <v>0.0251540041067762</v>
      </c>
      <c r="C80" s="85" t="n">
        <v>0.0251540041067762</v>
      </c>
      <c r="D80" s="85" t="n">
        <v>0.0193415122684026</v>
      </c>
      <c r="E80" s="85" t="n">
        <v>0.0254221676389317</v>
      </c>
      <c r="F80" s="85" t="n">
        <v>0.0168273549314328</v>
      </c>
      <c r="G80" s="85" t="n">
        <v>0.0159599528857479</v>
      </c>
      <c r="H80" s="85" t="n">
        <v>0.0108979189612195</v>
      </c>
      <c r="I80" s="85" t="n">
        <v>0.0173175067377715</v>
      </c>
      <c r="J80" s="85" t="n">
        <v>0.0127952201116059</v>
      </c>
      <c r="K80" s="85" t="n">
        <v>0.00701246660730193</v>
      </c>
      <c r="L80" s="85" t="n">
        <v>0.0138720017685419</v>
      </c>
      <c r="M80" s="85" t="n">
        <v>0.0186971926955575</v>
      </c>
      <c r="N80" s="85" t="n">
        <v>0.0192636986301369</v>
      </c>
      <c r="O80" s="85" t="n">
        <v>0.021052078958421</v>
      </c>
      <c r="P80" s="85" t="n">
        <v>0.0203609440074037</v>
      </c>
      <c r="Q80" s="85" t="n">
        <v>0.0268581506676746</v>
      </c>
      <c r="R80" s="85" t="n">
        <v>0.0463735400922565</v>
      </c>
      <c r="S80" s="85" t="n">
        <v>0.0628429395488439</v>
      </c>
      <c r="T80" s="85" t="n">
        <v>0.0638926885231434</v>
      </c>
      <c r="U80" s="85" t="n">
        <v>0.0415577951972128</v>
      </c>
      <c r="V80" s="85" t="n">
        <v>0.0213037072432605</v>
      </c>
      <c r="W80" s="85" t="n">
        <v>0.00491266375545862</v>
      </c>
      <c r="X80" s="85" t="n">
        <v>0.00318150073717693</v>
      </c>
      <c r="Y80" s="85" t="n">
        <v>0.00607209158415833</v>
      </c>
      <c r="Z80" s="85" t="n">
        <v>0.0049206166147695</v>
      </c>
      <c r="AA80" s="85" t="n">
        <v>0.00856891473164767</v>
      </c>
      <c r="AB80" s="85" t="n">
        <v>0.00219988621278211</v>
      </c>
      <c r="AC80" s="85" t="n">
        <v>0.00677440108995953</v>
      </c>
      <c r="AD80" s="85" t="n">
        <v>0.0129313585444704</v>
      </c>
      <c r="AE80" s="85" t="n">
        <v>0.00987159504193569</v>
      </c>
      <c r="AF80" s="85" t="n">
        <v>0.0134499485521093</v>
      </c>
      <c r="AG80" s="85" t="n">
        <v>0.0106969323373705</v>
      </c>
      <c r="AH80" s="85" t="n">
        <v>0.0124134467046964</v>
      </c>
      <c r="AI80" s="85" t="n">
        <v>0.0196321627272404</v>
      </c>
      <c r="AJ80" s="85" t="n">
        <v>0.0191498974733257</v>
      </c>
      <c r="AK80" s="85" t="n">
        <v>0.0178693220570181</v>
      </c>
      <c r="AL80" s="85" t="n">
        <v>0.0206043956043958</v>
      </c>
      <c r="AM80" s="85" t="n">
        <v>0.0271476873584349</v>
      </c>
      <c r="AN80" s="85" t="n">
        <v>0.0292106104186642</v>
      </c>
      <c r="AO80" s="85" t="n">
        <v>0.0283815675071419</v>
      </c>
      <c r="AP80" s="85" t="n">
        <v>0.0272963343197052</v>
      </c>
      <c r="AQ80" s="85" t="n">
        <v>0.0287167127153021</v>
      </c>
      <c r="AR80" s="85" t="n">
        <v>0.0328580816594759</v>
      </c>
      <c r="AS80" s="85" t="n">
        <v>0.0295997123018616</v>
      </c>
      <c r="AT80" s="85" t="n">
        <v>0.0283188693946641</v>
      </c>
      <c r="AU80" s="85" t="n">
        <v>0.023907193060382</v>
      </c>
      <c r="AV80" s="85" t="n">
        <v>0.0204909666224353</v>
      </c>
      <c r="AW80" s="85" t="n">
        <v>0.0178040059013278</v>
      </c>
      <c r="AX80" s="85" t="n">
        <v>0.0140284499914012</v>
      </c>
      <c r="AY80" s="85" t="n">
        <v>0.0167417744827252</v>
      </c>
      <c r="AZ80" s="85" t="n">
        <v>0.0117955439056356</v>
      </c>
      <c r="BA80" s="85" t="n">
        <v>0.00254357041921804</v>
      </c>
      <c r="BB80" s="85" t="n">
        <v>0.000916181168953312</v>
      </c>
      <c r="BC80" s="85" t="n">
        <v>-0.00133780834135244</v>
      </c>
      <c r="BD80" s="85" t="n">
        <v>0.000564042303172752</v>
      </c>
      <c r="BE80" s="85" t="n">
        <v>-0.000281862169399183</v>
      </c>
      <c r="BF80" s="85" t="n">
        <v>0.00108077627931014</v>
      </c>
      <c r="BG80" s="85" t="n">
        <v>0.00354393541119036</v>
      </c>
      <c r="BH80" s="85" t="n">
        <v>0.00322739072475975</v>
      </c>
      <c r="BI80" s="85" t="n">
        <v>0.00202811385411583</v>
      </c>
      <c r="BJ80" s="85" t="n">
        <v>0.00556020844965555</v>
      </c>
      <c r="BK80" s="85" t="n">
        <v>0.00310020128172495</v>
      </c>
      <c r="BL80" s="85" t="n">
        <v>0.00408238577392339</v>
      </c>
      <c r="BM80" s="85" t="n">
        <v>0.00597234345568975</v>
      </c>
      <c r="BN80" s="85" t="n">
        <v>0.00621089646983619</v>
      </c>
      <c r="BO80" s="85" t="n">
        <v>0.0103027277265919</v>
      </c>
      <c r="BP80" s="85" t="n">
        <v>0.00909703504043113</v>
      </c>
      <c r="BQ80" s="85" t="n">
        <v>0.0108180300500835</v>
      </c>
      <c r="BR80" s="85" t="n">
        <v>0.00640813899715931</v>
      </c>
      <c r="BS80" s="85" t="n">
        <v>0.00842413898735295</v>
      </c>
      <c r="BT80" s="85" t="n">
        <v>0.00889621802243568</v>
      </c>
      <c r="BU80" s="85" t="n">
        <v>0.00529066391380084</v>
      </c>
      <c r="BV80" s="85" t="n">
        <v>0.0080439851956442</v>
      </c>
      <c r="BW80" s="85" t="n">
        <v>0.00551794392920057</v>
      </c>
      <c r="BX80" s="85" t="n">
        <v>0.0064585575888052</v>
      </c>
      <c r="BY80" s="85" t="n">
        <v>0.00526370976197965</v>
      </c>
      <c r="BZ80" s="85" t="n">
        <v>0.00483978638184235</v>
      </c>
      <c r="CA80" s="85" t="n">
        <v>0.00811742235509039</v>
      </c>
      <c r="CB80" s="85" t="n">
        <v>0.00741366173109004</v>
      </c>
      <c r="CC80" s="85" t="n">
        <v>0.00553976982358595</v>
      </c>
      <c r="CD80" s="85" t="n">
        <v>0.00719658467168127</v>
      </c>
      <c r="CE80" s="85" t="n">
        <v>0.00882044243500735</v>
      </c>
      <c r="CF80" s="85" t="n">
        <v>0.00970368740121241</v>
      </c>
      <c r="CG80" s="85" t="n">
        <v>0.00267506836285802</v>
      </c>
      <c r="CH80" s="85" t="n">
        <v>0.00195648307345708</v>
      </c>
      <c r="CI80" s="85" t="n">
        <v>0.00514792899408278</v>
      </c>
      <c r="CJ80" s="85" t="n">
        <v>0.00266870744294656</v>
      </c>
      <c r="CK80" s="85" t="n">
        <v>-0.00250503943480052</v>
      </c>
      <c r="CL80" s="85" t="n">
        <v>-0.00260942926092333</v>
      </c>
      <c r="CM80" s="85" t="n">
        <v>0.00472106381304593</v>
      </c>
      <c r="CN80" s="85" t="n">
        <v>0.00205576004385621</v>
      </c>
      <c r="CO80" s="85" t="n">
        <v>0.00455247064340281</v>
      </c>
      <c r="CP80" s="85" t="n">
        <v>0.00742988291126934</v>
      </c>
      <c r="CQ80" s="85" t="n">
        <v>0.00583056606687782</v>
      </c>
      <c r="CR80" s="85" t="n">
        <v>0.00101731352451151</v>
      </c>
      <c r="CS80" s="85" t="n">
        <v>0.00467872140515047</v>
      </c>
      <c r="CT80" s="85" t="n">
        <v>0.00729077202023087</v>
      </c>
      <c r="CU80" s="85" t="n">
        <v>0.00433901131174563</v>
      </c>
      <c r="CV80" s="85" t="n">
        <v>0.00875372599328372</v>
      </c>
      <c r="CW80" s="85" t="n">
        <v>0.00832242378904069</v>
      </c>
      <c r="CX80" s="85" t="n">
        <v>0.00997867012890663</v>
      </c>
      <c r="CY80" s="85" t="n">
        <v>0.00716213982700675</v>
      </c>
      <c r="CZ80" s="85" t="n">
        <v>0.00550662801086732</v>
      </c>
      <c r="DA80" s="85" t="n">
        <v>0.00576661528697064</v>
      </c>
      <c r="DB80" s="85" t="n">
        <v>0.00537295133692739</v>
      </c>
      <c r="DC80" s="85" t="n">
        <v>0.00109395455605177</v>
      </c>
      <c r="DD80" s="85" t="n">
        <v>0.00498011536670129</v>
      </c>
      <c r="DE80" s="85" t="n">
        <v>0.00322638146167553</v>
      </c>
      <c r="DF80" s="85" t="n">
        <v>0.00565021943462263</v>
      </c>
      <c r="DG80" s="85" t="n">
        <v>0.00681990847894842</v>
      </c>
      <c r="DH80" s="85" t="n">
        <v>0.00254452926208648</v>
      </c>
      <c r="DI80" s="85" t="n">
        <v>0.00642394538771218</v>
      </c>
      <c r="DJ80" s="85" t="n">
        <v>0.000347844235351502</v>
      </c>
      <c r="DK80" s="85" t="n">
        <v>0.000608515743171445</v>
      </c>
      <c r="DL80" s="85" t="n">
        <v>0.00618571031415072</v>
      </c>
      <c r="DM80" s="85" t="n">
        <v>0.0056296193962837</v>
      </c>
      <c r="DN80" s="85" t="n">
        <v>0.00401827111309538</v>
      </c>
      <c r="DO80" s="85" t="n">
        <v>0.00740576041595409</v>
      </c>
      <c r="DP80" s="85" t="n">
        <v>0.00422743247143509</v>
      </c>
      <c r="DQ80" s="85" t="n">
        <v>0.00852071005917177</v>
      </c>
      <c r="DR80" s="85" t="n">
        <v>0.00791229423006001</v>
      </c>
      <c r="DS80" s="85" t="n">
        <v>0.0113927419086586</v>
      </c>
      <c r="DT80" s="85" t="n">
        <v>0.0065448685270757</v>
      </c>
      <c r="DU80" s="85" t="n">
        <v>0.00588148801646815</v>
      </c>
      <c r="DV80" s="85" t="n">
        <v>0.00617193717617615</v>
      </c>
      <c r="DW80" s="85" t="n">
        <v>0.00256662738704416</v>
      </c>
      <c r="DX80" s="85" t="n">
        <v>0.00313969214915955</v>
      </c>
      <c r="DY80" s="85" t="n">
        <v>0.00537694814053902</v>
      </c>
      <c r="DZ80" s="85" t="n">
        <v>0.00439030620390168</v>
      </c>
      <c r="EA80" s="85" t="n">
        <v>0.00543607839397264</v>
      </c>
      <c r="EB80" s="85" t="n">
        <v>0.00306695122915168</v>
      </c>
      <c r="EC80" s="85" t="n">
        <v>0.00173367586565587</v>
      </c>
      <c r="ED80" s="85" t="n">
        <v>0.00829150867697726</v>
      </c>
      <c r="EE80" s="85" t="n">
        <v>0.00104547014948664</v>
      </c>
      <c r="EF80" s="85" t="n">
        <v>0.00126260658114186</v>
      </c>
      <c r="EG80" s="85" t="n">
        <v>0.00277111809944897</v>
      </c>
      <c r="EH80" s="85" t="n">
        <v>0.00650499906849644</v>
      </c>
      <c r="EI80" s="85" t="n">
        <v>0.0183708411099628</v>
      </c>
      <c r="EJ80" s="85" t="n">
        <v>0.0269304171336826</v>
      </c>
      <c r="EK80" s="85" t="n">
        <v>0.0240117994100295</v>
      </c>
      <c r="EL80" s="85" t="n">
        <v>0.00845480209713667</v>
      </c>
      <c r="EM80" s="85" t="n">
        <v>0.0188102549453688</v>
      </c>
      <c r="EN80" s="85" t="n">
        <v>0.0222761173106041</v>
      </c>
      <c r="EO80" s="85" t="n">
        <v>0.0139465997449293</v>
      </c>
      <c r="EP80" s="85" t="n">
        <v>0.00620790391950021</v>
      </c>
      <c r="EQ80" s="85" t="n">
        <v>0.0220438996196084</v>
      </c>
      <c r="ER80" s="85" t="n">
        <v>0.0139142785749042</v>
      </c>
      <c r="ES80" s="85" t="n">
        <v>0.0234515857059474</v>
      </c>
      <c r="ET80" s="85" t="n">
        <v>0.0252335145685207</v>
      </c>
      <c r="EU80" s="85" t="n">
        <v>0.0104581303928597</v>
      </c>
      <c r="EV80" s="85" t="n">
        <v>0.00962808906288237</v>
      </c>
      <c r="EW80" s="85" t="n">
        <v>0.0117658463290802</v>
      </c>
      <c r="EX80" s="85" t="n">
        <v>0.00948525713190729</v>
      </c>
      <c r="EY80" s="85" t="n">
        <v>0.0076877446909478</v>
      </c>
      <c r="EZ80" s="85" t="n">
        <v>0.0129270762203018</v>
      </c>
      <c r="FA80" s="85" t="n">
        <v>0.0183179134315867</v>
      </c>
      <c r="FB80" s="85" t="n">
        <v>0.0062434369721045</v>
      </c>
      <c r="FC80" s="85" t="n">
        <v>-0.00877959142004792</v>
      </c>
      <c r="FD80" s="85" t="n">
        <v>-0.00901756594381198</v>
      </c>
      <c r="FE80" s="85" t="n">
        <v>-0.000773698857927996</v>
      </c>
      <c r="FF80" s="85" t="n">
        <v>0.00283138795793381</v>
      </c>
      <c r="FG80" s="85" t="n">
        <v>0.00435609334485743</v>
      </c>
      <c r="FH80" s="85" t="n">
        <v>0.00314389636616075</v>
      </c>
      <c r="FI80" s="85" t="n">
        <v>0.00449517883491346</v>
      </c>
      <c r="FJ80" s="85" t="n">
        <v>0.00603507173764517</v>
      </c>
      <c r="FK80" s="85" t="n">
        <v>0.0101075268817203</v>
      </c>
      <c r="FL80" s="85" t="n">
        <v>0.0113062088903331</v>
      </c>
      <c r="FM80" s="85" t="n">
        <v>0.0093959136639632</v>
      </c>
      <c r="FN80" s="85" t="n">
        <v>0.00744237102085643</v>
      </c>
      <c r="FO80" s="85" t="n">
        <v>0.00783412146701812</v>
      </c>
      <c r="FP80" s="85" t="n">
        <v>0.00545963652875225</v>
      </c>
      <c r="FQ80" s="85" t="n">
        <v>0.0019461947054904</v>
      </c>
      <c r="FR80" s="85" t="n">
        <v>0.00395994977624681</v>
      </c>
      <c r="FS80" s="85" t="n">
        <v>0.00495980844877719</v>
      </c>
      <c r="FT80" s="85" t="n">
        <v>0.00535015316541876</v>
      </c>
      <c r="FU80" s="85" t="n">
        <v>0.00743765803700835</v>
      </c>
      <c r="FV80" s="85" t="n">
        <v>0.00555543886916898</v>
      </c>
      <c r="FW80" s="85" t="n">
        <v>0.00442815218640003</v>
      </c>
      <c r="FX80" s="85" t="n">
        <v>0.00462698206394596</v>
      </c>
      <c r="FY80" s="85" t="n">
        <v>0.00164562202442542</v>
      </c>
      <c r="FZ80" s="85" t="n">
        <v>-0.000382314345054091</v>
      </c>
      <c r="GA80" s="85" t="n">
        <v>0.00419672944532867</v>
      </c>
      <c r="GB80" s="85" t="n">
        <v>0.00277926462716693</v>
      </c>
      <c r="GC80" s="85" t="n">
        <v>-0.000667227822373828</v>
      </c>
      <c r="GD80" s="85" t="n">
        <v>-0.00246525530800279</v>
      </c>
      <c r="GE80" s="85" t="n">
        <v>0.00804217766931314</v>
      </c>
      <c r="GF80" s="85" t="n">
        <v>0.000602692708439712</v>
      </c>
      <c r="GG80" s="85" t="n">
        <v>0.00476759262095094</v>
      </c>
      <c r="GH80" s="85" t="n">
        <v>0.00640113798008524</v>
      </c>
      <c r="GI80" s="85" t="n">
        <v>0.00524987380111042</v>
      </c>
      <c r="GJ80" s="85" t="n">
        <v>0.00845636235814018</v>
      </c>
      <c r="GK80" s="85" t="n">
        <v>0.00553718679042348</v>
      </c>
      <c r="GL80" s="85" t="n">
        <v>0.00933959274225504</v>
      </c>
      <c r="GM80" s="85" t="n">
        <v>0.0127856659241887</v>
      </c>
      <c r="GN80" s="85" t="n">
        <v>0.00661731935590137</v>
      </c>
      <c r="GO80" s="85" t="n">
        <v>0.0100869130003753</v>
      </c>
      <c r="GP80" s="85" t="n">
        <v>0.003773405116966</v>
      </c>
      <c r="GQ80" s="85" t="n">
        <v>0.010508728795056</v>
      </c>
      <c r="GR80" s="85" t="n">
        <v>0.00435893581842794</v>
      </c>
      <c r="GS80" s="85" t="n">
        <v>0.00189875785692895</v>
      </c>
      <c r="GT80" s="85" t="n">
        <v>0.00252065537039647</v>
      </c>
      <c r="GU80" s="85" t="n">
        <v>-0.00360385528705132</v>
      </c>
      <c r="GV80" s="85" t="n">
        <v>0.00980392156862742</v>
      </c>
      <c r="GW80" s="85" t="n">
        <v>0.00504410117819099</v>
      </c>
      <c r="GX80" s="85" t="n">
        <v>0.014595918668042</v>
      </c>
      <c r="GY80" s="85" t="n">
        <v>0.0231355001497588</v>
      </c>
      <c r="GZ80" s="85" t="n">
        <v>0.0216010503344393</v>
      </c>
      <c r="HA80" s="85" t="n">
        <v>0.0297843888121847</v>
      </c>
      <c r="HB80" s="85" t="n">
        <v>0.0297324417535902</v>
      </c>
      <c r="HC80" t="n">
        <v>0.0329520050443428</v>
      </c>
      <c r="HD80" t="n">
        <v>0.0230694223131256</v>
      </c>
      <c r="HE80" t="n">
        <v>0.0135140370861133</v>
      </c>
      <c r="HF80" t="n">
        <v>0.0123016934898124</v>
      </c>
      <c r="HG80" t="n">
        <v>0.000528684933989831</v>
      </c>
      <c r="HH80" t="n">
        <v>0.00146443830487497</v>
      </c>
      <c r="HI80" t="n">
        <v>0.00300750746223666</v>
      </c>
      <c r="HJ80" t="n">
        <v>0.00589928381942939</v>
      </c>
      <c r="HK80" t="n">
        <v>0.000829274123658852</v>
      </c>
      <c r="HL80" t="n">
        <v>0.00719601681061177</v>
      </c>
    </row>
    <row r="81">
      <c r="A81" s="85" t="s">
        <v>2589</v>
      </c>
      <c r="B81" s="85" t="n">
        <v>545.1</v>
      </c>
      <c r="C81" s="85" t="n">
        <v>549</v>
      </c>
      <c r="D81" s="85" t="n">
        <v>555.7</v>
      </c>
      <c r="E81" s="85" t="n">
        <v>556.3</v>
      </c>
      <c r="F81" s="85" t="n">
        <v>570.5</v>
      </c>
      <c r="G81" s="85" t="n">
        <v>580.4</v>
      </c>
      <c r="H81" s="85" t="n">
        <v>588.8</v>
      </c>
      <c r="I81" s="85" t="n">
        <v>598.4</v>
      </c>
      <c r="J81" s="85" t="n">
        <v>618.5</v>
      </c>
      <c r="K81" s="85" t="n">
        <v>630.4</v>
      </c>
      <c r="L81" s="85" t="n">
        <v>642.3</v>
      </c>
      <c r="M81" s="85" t="n">
        <v>664</v>
      </c>
      <c r="N81" s="85" t="n">
        <v>683.4</v>
      </c>
      <c r="O81" s="85" t="n">
        <v>700.2</v>
      </c>
      <c r="P81" s="85" t="n">
        <v>716.2</v>
      </c>
      <c r="Q81" s="85" t="n">
        <v>735.4</v>
      </c>
      <c r="R81" s="85" t="n">
        <v>748.2</v>
      </c>
      <c r="S81" s="85" t="n">
        <v>765.3</v>
      </c>
      <c r="T81" s="85" t="n">
        <v>783.2</v>
      </c>
      <c r="U81" s="85" t="n">
        <v>792.5</v>
      </c>
      <c r="V81" s="85" t="n">
        <v>792</v>
      </c>
      <c r="W81" s="85" t="n">
        <v>800.4</v>
      </c>
      <c r="X81" s="85" t="n">
        <v>821.3</v>
      </c>
      <c r="Y81" s="85" t="n">
        <v>845.8</v>
      </c>
      <c r="Z81" s="85" t="n">
        <v>871.3</v>
      </c>
      <c r="AA81" s="85" t="n">
        <v>889.4</v>
      </c>
      <c r="AB81" s="85" t="n">
        <v>908.5</v>
      </c>
      <c r="AC81" s="85" t="n">
        <v>930</v>
      </c>
      <c r="AD81" s="85" t="n">
        <v>950.1</v>
      </c>
      <c r="AE81" s="85" t="n">
        <v>981</v>
      </c>
      <c r="AF81" s="85" t="n">
        <v>1007.6</v>
      </c>
      <c r="AG81" s="85" t="n">
        <v>1038.2</v>
      </c>
      <c r="AH81" s="85" t="n">
        <v>1063.9</v>
      </c>
      <c r="AI81" s="85" t="n">
        <v>1106.1</v>
      </c>
      <c r="AJ81" s="85" t="n">
        <v>1138.1</v>
      </c>
      <c r="AK81" s="85" t="n">
        <v>1174.5</v>
      </c>
      <c r="AL81" s="85" t="n">
        <v>1208.6</v>
      </c>
      <c r="AM81" s="85" t="n">
        <v>1234.5</v>
      </c>
      <c r="AN81" s="85" t="n">
        <v>1269.5</v>
      </c>
      <c r="AO81" s="85" t="n">
        <v>1301</v>
      </c>
      <c r="AP81" s="85" t="n">
        <v>1333.9</v>
      </c>
      <c r="AQ81" s="85" t="n">
        <v>1354</v>
      </c>
      <c r="AR81" s="85" t="n">
        <v>1377.4</v>
      </c>
      <c r="AS81" s="85" t="n">
        <v>1428.8</v>
      </c>
      <c r="AT81" s="85" t="n">
        <v>1467.8</v>
      </c>
      <c r="AU81" s="85" t="n">
        <v>1496.8</v>
      </c>
      <c r="AV81" s="85" t="n">
        <v>1530.7</v>
      </c>
      <c r="AW81" s="85" t="n">
        <v>1550.7</v>
      </c>
      <c r="AX81" s="85" t="n">
        <v>1567.7</v>
      </c>
      <c r="AY81" s="85" t="n">
        <v>1581.9</v>
      </c>
      <c r="AZ81" s="85" t="n">
        <v>1596.6</v>
      </c>
      <c r="BA81" s="85" t="n">
        <v>1604.5</v>
      </c>
      <c r="BB81" s="85" t="n">
        <v>1622.6</v>
      </c>
      <c r="BC81" s="85" t="n">
        <v>1654.8</v>
      </c>
      <c r="BD81" s="85" t="n">
        <v>1691.6</v>
      </c>
      <c r="BE81" s="85" t="n">
        <v>1741.7</v>
      </c>
      <c r="BF81" s="85" t="n">
        <v>1784.2</v>
      </c>
      <c r="BG81" s="85" t="n">
        <v>1828.4</v>
      </c>
      <c r="BH81" s="85" t="n">
        <v>1867.3</v>
      </c>
      <c r="BI81" s="85" t="n">
        <v>1900.7</v>
      </c>
      <c r="BJ81" s="85" t="n">
        <v>1932.4</v>
      </c>
      <c r="BK81" s="85" t="n">
        <v>1963.8</v>
      </c>
      <c r="BL81" s="85" t="n">
        <v>1997.6</v>
      </c>
      <c r="BM81" s="85" t="n">
        <v>2037.2</v>
      </c>
      <c r="BN81" s="85" t="n">
        <v>2065.5</v>
      </c>
      <c r="BO81" s="85" t="n">
        <v>2083.6</v>
      </c>
      <c r="BP81" s="85" t="n">
        <v>2113.1</v>
      </c>
      <c r="BQ81" s="85" t="n">
        <v>2154.2</v>
      </c>
      <c r="BR81" s="85" t="n">
        <v>2194.3</v>
      </c>
      <c r="BS81" s="85" t="n">
        <v>2231.4</v>
      </c>
      <c r="BT81" s="85" t="n">
        <v>2272</v>
      </c>
      <c r="BU81" s="85" t="n">
        <v>2332.8</v>
      </c>
      <c r="BV81" s="85" t="n">
        <v>2367.1</v>
      </c>
      <c r="BW81" s="85" t="n">
        <v>2422.5</v>
      </c>
      <c r="BX81" s="85" t="n">
        <v>2463.6</v>
      </c>
      <c r="BY81" s="85" t="n">
        <v>2509.5</v>
      </c>
      <c r="BZ81" s="85" t="n">
        <v>2541.9</v>
      </c>
      <c r="CA81" s="85" t="n">
        <v>2564.7</v>
      </c>
      <c r="CB81" s="85" t="n">
        <v>2593.5</v>
      </c>
      <c r="CC81" s="85" t="n">
        <v>2637.3</v>
      </c>
      <c r="CD81" s="85" t="n">
        <v>2686.6</v>
      </c>
      <c r="CE81" s="85" t="n">
        <v>2741</v>
      </c>
      <c r="CF81" s="85" t="n">
        <v>2771.6</v>
      </c>
      <c r="CG81" s="85" t="n">
        <v>2774.8</v>
      </c>
      <c r="CH81" s="85" t="n">
        <v>2774.1</v>
      </c>
      <c r="CI81" s="85" t="n">
        <v>2802.8</v>
      </c>
      <c r="CJ81" s="85" t="n">
        <v>2830.9</v>
      </c>
      <c r="CK81" s="85" t="n">
        <v>2861.2</v>
      </c>
      <c r="CL81" s="85" t="n">
        <v>2915.9</v>
      </c>
      <c r="CM81" s="85" t="n">
        <v>2955</v>
      </c>
      <c r="CN81" s="85" t="n">
        <v>2979.4</v>
      </c>
      <c r="CO81" s="85" t="n">
        <v>3023.8</v>
      </c>
      <c r="CP81" s="85" t="n">
        <v>3019</v>
      </c>
      <c r="CQ81" s="85" t="n">
        <v>3069.8</v>
      </c>
      <c r="CR81" s="85" t="n">
        <v>3096.9</v>
      </c>
      <c r="CS81" s="85" t="n">
        <v>3144.9</v>
      </c>
      <c r="CT81" s="85" t="n">
        <v>3156.6</v>
      </c>
      <c r="CU81" s="85" t="n">
        <v>3227.4</v>
      </c>
      <c r="CV81" s="85" t="n">
        <v>3262.7</v>
      </c>
      <c r="CW81" s="85" t="n">
        <v>3315.7</v>
      </c>
      <c r="CX81" s="85" t="n">
        <v>3362.1</v>
      </c>
      <c r="CY81" s="85" t="n">
        <v>3399.3</v>
      </c>
      <c r="CZ81" s="85" t="n">
        <v>3443</v>
      </c>
      <c r="DA81" s="85" t="n">
        <v>3484.1</v>
      </c>
      <c r="DB81" s="85" t="n">
        <v>3528.3</v>
      </c>
      <c r="DC81" s="85" t="n">
        <v>3594</v>
      </c>
      <c r="DD81" s="85" t="n">
        <v>3651.3</v>
      </c>
      <c r="DE81" s="85" t="n">
        <v>3708.7</v>
      </c>
      <c r="DF81" s="85" t="n">
        <v>3780.5</v>
      </c>
      <c r="DG81" s="85" t="n">
        <v>3840</v>
      </c>
      <c r="DH81" s="85" t="n">
        <v>3907.4</v>
      </c>
      <c r="DI81" s="85" t="n">
        <v>3997.1</v>
      </c>
      <c r="DJ81" s="85" t="n">
        <v>4079.3</v>
      </c>
      <c r="DK81" s="85" t="n">
        <v>4149.9</v>
      </c>
      <c r="DL81" s="85" t="n">
        <v>4222</v>
      </c>
      <c r="DM81" s="85" t="n">
        <v>4293.5</v>
      </c>
      <c r="DN81" s="85" t="n">
        <v>4372.7</v>
      </c>
      <c r="DO81" s="85" t="n">
        <v>4416.9</v>
      </c>
      <c r="DP81" s="85" t="n">
        <v>4480.2</v>
      </c>
      <c r="DQ81" s="85" t="n">
        <v>4591</v>
      </c>
      <c r="DR81" s="85" t="n">
        <v>4758.7</v>
      </c>
      <c r="DS81" s="85" t="n">
        <v>4786.6</v>
      </c>
      <c r="DT81" s="85" t="n">
        <v>4878.8</v>
      </c>
      <c r="DU81" s="85" t="n">
        <v>4905.7</v>
      </c>
      <c r="DV81" s="85" t="n">
        <v>4987.2</v>
      </c>
      <c r="DW81" s="85" t="n">
        <v>4969.3</v>
      </c>
      <c r="DX81" s="85" t="n">
        <v>4944.1</v>
      </c>
      <c r="DY81" s="85" t="n">
        <v>4946</v>
      </c>
      <c r="DZ81" s="85" t="n">
        <v>4953.9</v>
      </c>
      <c r="EA81" s="85" t="n">
        <v>5006.4</v>
      </c>
      <c r="EB81" s="85" t="n">
        <v>5020.5</v>
      </c>
      <c r="EC81" s="85" t="n">
        <v>5035.5</v>
      </c>
      <c r="ED81" s="85" t="n">
        <v>5035.7</v>
      </c>
      <c r="EE81" s="85" t="n">
        <v>5109.8</v>
      </c>
      <c r="EF81" s="85" t="n">
        <v>5177.4</v>
      </c>
      <c r="EG81" s="85" t="n">
        <v>5264.9</v>
      </c>
      <c r="EH81" s="85" t="n">
        <v>5284</v>
      </c>
      <c r="EI81" s="85" t="n">
        <v>5390.8</v>
      </c>
      <c r="EJ81" s="85" t="n">
        <v>5502.5</v>
      </c>
      <c r="EK81" s="85" t="n">
        <v>5546.1</v>
      </c>
      <c r="EL81" s="85" t="n">
        <v>5586.1</v>
      </c>
      <c r="EM81" s="85" t="n">
        <v>5649.4</v>
      </c>
      <c r="EN81" s="85" t="n">
        <v>5749.8</v>
      </c>
      <c r="EO81" s="85" t="n">
        <v>5826.7</v>
      </c>
      <c r="EP81" s="85" t="n">
        <v>5983.1</v>
      </c>
      <c r="EQ81" s="85" t="n">
        <v>6024.2</v>
      </c>
      <c r="ER81" s="85" t="n">
        <v>6073</v>
      </c>
      <c r="ES81" s="85" t="n">
        <v>6193</v>
      </c>
      <c r="ET81" s="85" t="n">
        <v>6354.7</v>
      </c>
      <c r="EU81" s="85" t="n">
        <v>6381.4</v>
      </c>
      <c r="EV81" s="85" t="n">
        <v>6407.7</v>
      </c>
      <c r="EW81" s="85" t="n">
        <v>6485.3</v>
      </c>
      <c r="EX81" s="85" t="n">
        <v>6552.3</v>
      </c>
      <c r="EY81" s="85" t="n">
        <v>6544.1</v>
      </c>
      <c r="EZ81" s="85" t="n">
        <v>6558</v>
      </c>
      <c r="FA81" s="85" t="n">
        <v>6529.4</v>
      </c>
      <c r="FB81" s="85" t="n">
        <v>6234.6</v>
      </c>
      <c r="FC81" s="85" t="n">
        <v>6262.8</v>
      </c>
      <c r="FD81" s="85" t="n">
        <v>6245.2</v>
      </c>
      <c r="FE81" s="85" t="n">
        <v>6286.6</v>
      </c>
      <c r="FF81" s="85" t="n">
        <v>6240.2</v>
      </c>
      <c r="FG81" s="85" t="n">
        <v>6368.2</v>
      </c>
      <c r="FH81" s="85" t="n">
        <v>6430.5</v>
      </c>
      <c r="FI81" s="85" t="n">
        <v>6481.4</v>
      </c>
      <c r="FJ81" s="85" t="n">
        <v>6584.9</v>
      </c>
      <c r="FK81" s="85" t="n">
        <v>6615.9</v>
      </c>
      <c r="FL81" s="85" t="n">
        <v>6689.7</v>
      </c>
      <c r="FM81" s="85" t="n">
        <v>6645.7</v>
      </c>
      <c r="FN81" s="85" t="n">
        <v>6844.2</v>
      </c>
      <c r="FO81" s="85" t="n">
        <v>6884.3</v>
      </c>
      <c r="FP81" s="85" t="n">
        <v>6914.2</v>
      </c>
      <c r="FQ81" s="85" t="n">
        <v>7101.8</v>
      </c>
      <c r="FR81" s="85" t="n">
        <v>7052.2</v>
      </c>
      <c r="FS81" s="85" t="n">
        <v>7111.5</v>
      </c>
      <c r="FT81" s="85" t="n">
        <v>7121.5</v>
      </c>
      <c r="FU81" s="85" t="n">
        <v>7205.1</v>
      </c>
      <c r="FV81" s="85" t="n">
        <v>7367.7</v>
      </c>
      <c r="FW81" s="85" t="n">
        <v>7418.9</v>
      </c>
      <c r="FX81" s="85" t="n">
        <v>7512.6</v>
      </c>
      <c r="FY81" s="85" t="n">
        <v>7643.9</v>
      </c>
      <c r="FZ81" s="85" t="n">
        <v>7755.9</v>
      </c>
      <c r="GA81" s="85" t="n">
        <v>7840.7</v>
      </c>
      <c r="GB81" s="85" t="n">
        <v>7913.3</v>
      </c>
      <c r="GC81" s="85" t="n">
        <v>7968.5</v>
      </c>
      <c r="GD81" s="85" t="n">
        <v>8003.5</v>
      </c>
      <c r="GE81" s="85" t="n">
        <v>8050.2</v>
      </c>
      <c r="GF81" s="85" t="n">
        <v>8130.4</v>
      </c>
      <c r="GG81" s="85" t="n">
        <v>8224.9</v>
      </c>
      <c r="GH81" s="85" t="n">
        <v>8321.3</v>
      </c>
      <c r="GI81" s="85" t="n">
        <v>8412.8</v>
      </c>
      <c r="GJ81" s="85" t="n">
        <v>8529.1</v>
      </c>
      <c r="GK81" s="85" t="n">
        <v>8676.9</v>
      </c>
      <c r="GL81" s="85" t="n">
        <v>8772.7</v>
      </c>
      <c r="GM81" s="85" t="n">
        <v>8853.5</v>
      </c>
      <c r="GN81" s="85" t="n">
        <v>8979.5</v>
      </c>
      <c r="GO81" s="85" t="n">
        <v>9034.7</v>
      </c>
      <c r="GP81" s="85" t="n">
        <v>9233.3</v>
      </c>
      <c r="GQ81" s="85" t="n">
        <v>9285</v>
      </c>
      <c r="GR81" s="85" t="n">
        <v>9341</v>
      </c>
      <c r="GS81" s="85" t="n">
        <v>9488.8</v>
      </c>
      <c r="GT81" s="85" t="n">
        <v>9636.5</v>
      </c>
      <c r="GU81" s="85" t="n">
        <v>9005.3</v>
      </c>
      <c r="GV81" s="85" t="n">
        <v>9441.8</v>
      </c>
      <c r="GW81" s="85" t="n">
        <v>9809.5</v>
      </c>
      <c r="GX81" s="85" t="n">
        <v>9889.8</v>
      </c>
      <c r="GY81" s="85" t="n">
        <v>10182.5</v>
      </c>
      <c r="GZ81" s="85" t="n">
        <v>10462.8</v>
      </c>
      <c r="HA81" s="85" t="n">
        <v>10772</v>
      </c>
      <c r="HB81" s="85" t="n">
        <v>10909.7</v>
      </c>
      <c r="HC81" t="n">
        <v>11012.9</v>
      </c>
      <c r="HD81" t="n">
        <v>11296.3</v>
      </c>
      <c r="HE81" t="n">
        <v>11343.1</v>
      </c>
      <c r="HF81" t="n">
        <v>11499.3</v>
      </c>
      <c r="HG81" t="n">
        <v>11660.4</v>
      </c>
      <c r="HH81" t="n">
        <v>11843.5</v>
      </c>
      <c r="HI81" t="n">
        <v>11975.4</v>
      </c>
      <c r="HJ81" t="n">
        <v>12270.7</v>
      </c>
      <c r="HK81" t="n">
        <v>12455.3</v>
      </c>
      <c r="HL81" t="n">
        <v>12605.8</v>
      </c>
    </row>
    <row r="82">
      <c r="A82" s="85" t="s">
        <v>2590</v>
      </c>
      <c r="B82" s="85" t="n">
        <v>77.1</v>
      </c>
      <c r="C82" s="85" t="n">
        <v>76.7</v>
      </c>
      <c r="D82" s="85" t="n">
        <v>78.5</v>
      </c>
      <c r="E82" s="85" t="n">
        <v>78.9</v>
      </c>
      <c r="F82" s="85" t="n">
        <v>80.3</v>
      </c>
      <c r="G82" s="85" t="n">
        <v>82.8</v>
      </c>
      <c r="H82" s="85" t="n">
        <v>84.6</v>
      </c>
      <c r="I82" s="85" t="n">
        <v>87.9</v>
      </c>
      <c r="J82" s="85" t="n">
        <v>87.9</v>
      </c>
      <c r="K82" s="85" t="n">
        <v>91.3</v>
      </c>
      <c r="L82" s="85" t="n">
        <v>95.5</v>
      </c>
      <c r="M82" s="85" t="n">
        <v>105.6</v>
      </c>
      <c r="N82" s="85" t="n">
        <v>104.1</v>
      </c>
      <c r="O82" s="85" t="n">
        <v>109.9</v>
      </c>
      <c r="P82" s="85" t="n">
        <v>113.8</v>
      </c>
      <c r="Q82" s="85" t="n">
        <v>122.2</v>
      </c>
      <c r="R82" s="85" t="n">
        <v>115.7</v>
      </c>
      <c r="S82" s="85" t="n">
        <v>108.6</v>
      </c>
      <c r="T82" s="85" t="n">
        <v>111</v>
      </c>
      <c r="U82" s="85" t="n">
        <v>113.5</v>
      </c>
      <c r="V82" s="85" t="n">
        <v>112.7</v>
      </c>
      <c r="W82" s="85" t="n">
        <v>114.3</v>
      </c>
      <c r="X82" s="85" t="n">
        <v>120.7</v>
      </c>
      <c r="Y82" s="85" t="n">
        <v>125.2</v>
      </c>
      <c r="Z82" s="85" t="n">
        <v>126.4</v>
      </c>
      <c r="AA82" s="85" t="n">
        <v>128.6</v>
      </c>
      <c r="AB82" s="85" t="n">
        <v>132.7</v>
      </c>
      <c r="AC82" s="85" t="n">
        <v>136.2</v>
      </c>
      <c r="AD82" s="85" t="n">
        <v>138.6</v>
      </c>
      <c r="AE82" s="85" t="n">
        <v>140.5</v>
      </c>
      <c r="AF82" s="85" t="n">
        <v>142.4</v>
      </c>
      <c r="AG82" s="85" t="n">
        <v>156.5</v>
      </c>
      <c r="AH82" s="85" t="n">
        <v>158.5</v>
      </c>
      <c r="AI82" s="85" t="n">
        <v>166.1</v>
      </c>
      <c r="AJ82" s="85" t="n">
        <v>168.3</v>
      </c>
      <c r="AK82" s="85" t="n">
        <v>170.9</v>
      </c>
      <c r="AL82" s="85" t="n">
        <v>180.1</v>
      </c>
      <c r="AM82" s="85" t="n">
        <v>179.2</v>
      </c>
      <c r="AN82" s="85" t="n">
        <v>180.7</v>
      </c>
      <c r="AO82" s="85" t="n">
        <v>177.8</v>
      </c>
      <c r="AP82" s="85" t="n">
        <v>167.6</v>
      </c>
      <c r="AQ82" s="85" t="n">
        <v>160.3</v>
      </c>
      <c r="AR82" s="85" t="n">
        <v>173.4</v>
      </c>
      <c r="AS82" s="85" t="n">
        <v>185</v>
      </c>
      <c r="AT82" s="85" t="n">
        <v>188.2</v>
      </c>
      <c r="AU82" s="85" t="n">
        <v>176.4</v>
      </c>
      <c r="AV82" s="85" t="n">
        <v>182.3</v>
      </c>
      <c r="AW82" s="85" t="n">
        <v>171.8</v>
      </c>
      <c r="AX82" s="85" t="n">
        <v>165.2</v>
      </c>
      <c r="AY82" s="85" t="n">
        <v>169.4</v>
      </c>
      <c r="AZ82" s="85" t="n">
        <v>170.7</v>
      </c>
      <c r="BA82" s="85" t="n">
        <v>179.5</v>
      </c>
      <c r="BB82" s="85" t="n">
        <v>183.3</v>
      </c>
      <c r="BC82" s="85" t="n">
        <v>182.6</v>
      </c>
      <c r="BD82" s="85" t="n">
        <v>183.8</v>
      </c>
      <c r="BE82" s="85" t="n">
        <v>195.3</v>
      </c>
      <c r="BF82" s="85" t="n">
        <v>221.9</v>
      </c>
      <c r="BG82" s="85" t="n">
        <v>231.8</v>
      </c>
      <c r="BH82" s="85" t="n">
        <v>232.4</v>
      </c>
      <c r="BI82" s="85" t="n">
        <v>226.9</v>
      </c>
      <c r="BJ82" s="85" t="n">
        <v>240.7</v>
      </c>
      <c r="BK82" s="85" t="n">
        <v>238.5</v>
      </c>
      <c r="BL82" s="85" t="n">
        <v>240.7</v>
      </c>
      <c r="BM82" s="85" t="n">
        <v>244.3</v>
      </c>
      <c r="BN82" s="85" t="n">
        <v>245.6</v>
      </c>
      <c r="BO82" s="85" t="n">
        <v>251.6</v>
      </c>
      <c r="BP82" s="85" t="n">
        <v>264.4</v>
      </c>
      <c r="BQ82" s="85" t="n">
        <v>264.2</v>
      </c>
      <c r="BR82" s="85" t="n">
        <v>275.4</v>
      </c>
      <c r="BS82" s="85" t="n">
        <v>282.3</v>
      </c>
      <c r="BT82" s="85" t="n">
        <v>289.5</v>
      </c>
      <c r="BU82" s="85" t="n">
        <v>298.6</v>
      </c>
      <c r="BV82" s="85" t="n">
        <v>319.2</v>
      </c>
      <c r="BW82" s="85" t="n">
        <v>322.5</v>
      </c>
      <c r="BX82" s="85" t="n">
        <v>333.6</v>
      </c>
      <c r="BY82" s="85" t="n">
        <v>326.8</v>
      </c>
      <c r="BZ82" s="85" t="n">
        <v>348.1</v>
      </c>
      <c r="CA82" s="85" t="n">
        <v>339.5</v>
      </c>
      <c r="CB82" s="85" t="n">
        <v>337.2</v>
      </c>
      <c r="CC82" s="85" t="n">
        <v>339.7</v>
      </c>
      <c r="CD82" s="85" t="n">
        <v>345.6</v>
      </c>
      <c r="CE82" s="85" t="n">
        <v>351.1</v>
      </c>
      <c r="CF82" s="85" t="n">
        <v>358.9</v>
      </c>
      <c r="CG82" s="85" t="n">
        <v>357</v>
      </c>
      <c r="CH82" s="85" t="n">
        <v>347.5</v>
      </c>
      <c r="CI82" s="85" t="n">
        <v>353</v>
      </c>
      <c r="CJ82" s="85" t="n">
        <v>353.6</v>
      </c>
      <c r="CK82" s="85" t="n">
        <v>362.6</v>
      </c>
      <c r="CL82" s="85" t="n">
        <v>378.7</v>
      </c>
      <c r="CM82" s="85" t="n">
        <v>395.2</v>
      </c>
      <c r="CN82" s="85" t="n">
        <v>407.9</v>
      </c>
      <c r="CO82" s="85" t="n">
        <v>418.8</v>
      </c>
      <c r="CP82" s="85" t="n">
        <v>418.9</v>
      </c>
      <c r="CQ82" s="85" t="n">
        <v>429.6</v>
      </c>
      <c r="CR82" s="85" t="n">
        <v>423.4</v>
      </c>
      <c r="CS82" s="85" t="n">
        <v>440</v>
      </c>
      <c r="CT82" s="85" t="n">
        <v>450.2</v>
      </c>
      <c r="CU82" s="85" t="n">
        <v>454.1</v>
      </c>
      <c r="CV82" s="85" t="n">
        <v>456.8</v>
      </c>
      <c r="CW82" s="85" t="n">
        <v>465.5</v>
      </c>
      <c r="CX82" s="85" t="n">
        <v>467.4</v>
      </c>
      <c r="CY82" s="85" t="n">
        <v>472</v>
      </c>
      <c r="CZ82" s="85" t="n">
        <v>484.5</v>
      </c>
      <c r="DA82" s="85" t="n">
        <v>501</v>
      </c>
      <c r="DB82" s="85" t="n">
        <v>523.3</v>
      </c>
      <c r="DC82" s="85" t="n">
        <v>547.5</v>
      </c>
      <c r="DD82" s="85" t="n">
        <v>547.5</v>
      </c>
      <c r="DE82" s="85" t="n">
        <v>556.8</v>
      </c>
      <c r="DF82" s="85" t="n">
        <v>575.6</v>
      </c>
      <c r="DG82" s="85" t="n">
        <v>575.1</v>
      </c>
      <c r="DH82" s="85" t="n">
        <v>588.5</v>
      </c>
      <c r="DI82" s="85" t="n">
        <v>596.6</v>
      </c>
      <c r="DJ82" s="85" t="n">
        <v>617.4</v>
      </c>
      <c r="DK82" s="85" t="n">
        <v>630.2</v>
      </c>
      <c r="DL82" s="85" t="n">
        <v>645.4</v>
      </c>
      <c r="DM82" s="85" t="n">
        <v>668.1</v>
      </c>
      <c r="DN82" s="85" t="n">
        <v>682.4</v>
      </c>
      <c r="DO82" s="85" t="n">
        <v>690.2</v>
      </c>
      <c r="DP82" s="85" t="n">
        <v>699.5</v>
      </c>
      <c r="DQ82" s="85" t="n">
        <v>713.3</v>
      </c>
      <c r="DR82" s="85" t="n">
        <v>720.6</v>
      </c>
      <c r="DS82" s="85" t="n">
        <v>750.7</v>
      </c>
      <c r="DT82" s="85" t="n">
        <v>760.3</v>
      </c>
      <c r="DU82" s="85" t="n">
        <v>782.7</v>
      </c>
      <c r="DV82" s="85" t="n">
        <v>810</v>
      </c>
      <c r="DW82" s="85" t="n">
        <v>827.8</v>
      </c>
      <c r="DX82" s="85" t="n">
        <v>845.6</v>
      </c>
      <c r="DY82" s="85" t="n">
        <v>840.9</v>
      </c>
      <c r="DZ82" s="85" t="n">
        <v>859.7</v>
      </c>
      <c r="EA82" s="85" t="n">
        <v>864.4</v>
      </c>
      <c r="EB82" s="85" t="n">
        <v>873</v>
      </c>
      <c r="EC82" s="85" t="n">
        <v>883.4</v>
      </c>
      <c r="ED82" s="85" t="n">
        <v>876.3</v>
      </c>
      <c r="EE82" s="85" t="n">
        <v>892.4</v>
      </c>
      <c r="EF82" s="85" t="n">
        <v>905.3</v>
      </c>
      <c r="EG82" s="85" t="n">
        <v>916.1</v>
      </c>
      <c r="EH82" s="85" t="n">
        <v>946.6</v>
      </c>
      <c r="EI82" s="85" t="n">
        <v>963</v>
      </c>
      <c r="EJ82" s="85" t="n">
        <v>964.2</v>
      </c>
      <c r="EK82" s="85" t="n">
        <v>977.8</v>
      </c>
      <c r="EL82" s="85" t="n">
        <v>957.1</v>
      </c>
      <c r="EM82" s="85" t="n">
        <v>963.9</v>
      </c>
      <c r="EN82" s="85" t="n">
        <v>988</v>
      </c>
      <c r="EO82" s="85" t="n">
        <v>1007.5</v>
      </c>
      <c r="EP82" s="85" t="n">
        <v>1049.5</v>
      </c>
      <c r="EQ82" s="85" t="n">
        <v>1052</v>
      </c>
      <c r="ER82" s="85" t="n">
        <v>1048.8</v>
      </c>
      <c r="ES82" s="85" t="n">
        <v>1053.2</v>
      </c>
      <c r="ET82" s="85" t="n">
        <v>1017.2</v>
      </c>
      <c r="EU82" s="85" t="n">
        <v>998.5</v>
      </c>
      <c r="EV82" s="85" t="n">
        <v>987.1</v>
      </c>
      <c r="EW82" s="85" t="n">
        <v>978.8</v>
      </c>
      <c r="EX82" s="85" t="n">
        <v>965</v>
      </c>
      <c r="EY82" s="85" t="n">
        <v>967.5</v>
      </c>
      <c r="EZ82" s="85" t="n">
        <v>957.2</v>
      </c>
      <c r="FA82" s="85" t="n">
        <v>951.5</v>
      </c>
      <c r="FB82" s="85" t="n">
        <v>913.8</v>
      </c>
      <c r="FC82" s="85" t="n">
        <v>902</v>
      </c>
      <c r="FD82" s="85" t="n">
        <v>935</v>
      </c>
      <c r="FE82" s="85" t="n">
        <v>1001.7</v>
      </c>
      <c r="FF82" s="85" t="n">
        <v>1057.1</v>
      </c>
      <c r="FG82" s="85" t="n">
        <v>1103.5</v>
      </c>
      <c r="FH82" s="85" t="n">
        <v>1129</v>
      </c>
      <c r="FI82" s="85" t="n">
        <v>1144.4</v>
      </c>
      <c r="FJ82" s="85" t="n">
        <v>1181.2</v>
      </c>
      <c r="FK82" s="85" t="n">
        <v>1211.9</v>
      </c>
      <c r="FL82" s="85" t="n">
        <v>1252.1</v>
      </c>
      <c r="FM82" s="85" t="n">
        <v>1268.2</v>
      </c>
      <c r="FN82" s="85" t="n">
        <v>1297.7</v>
      </c>
      <c r="FO82" s="85" t="n">
        <v>1308.7</v>
      </c>
      <c r="FP82" s="85" t="n">
        <v>1286.8</v>
      </c>
      <c r="FQ82" s="85" t="n">
        <v>1306.6</v>
      </c>
      <c r="FR82" s="85" t="n">
        <v>1339.6</v>
      </c>
      <c r="FS82" s="85" t="n">
        <v>1364.1</v>
      </c>
      <c r="FT82" s="85" t="n">
        <v>1363.1</v>
      </c>
      <c r="FU82" s="85" t="n">
        <v>1340.1</v>
      </c>
      <c r="FV82" s="85" t="n">
        <v>1349.4</v>
      </c>
      <c r="FW82" s="85" t="n">
        <v>1376.7</v>
      </c>
      <c r="FX82" s="85" t="n">
        <v>1381.9</v>
      </c>
      <c r="FY82" s="85" t="n">
        <v>1371.7</v>
      </c>
      <c r="FZ82" s="85" t="n">
        <v>1356.1</v>
      </c>
      <c r="GA82" s="85" t="n">
        <v>1339.9</v>
      </c>
      <c r="GB82" s="85" t="n">
        <v>1352.3</v>
      </c>
      <c r="GC82" s="85" t="n">
        <v>1342.5</v>
      </c>
      <c r="GD82" s="85" t="n">
        <v>1335.9</v>
      </c>
      <c r="GE82" s="85" t="n">
        <v>1334</v>
      </c>
      <c r="GF82" s="85" t="n">
        <v>1355.9</v>
      </c>
      <c r="GG82" s="85" t="n">
        <v>1371.1</v>
      </c>
      <c r="GH82" s="85" t="n">
        <v>1409.4</v>
      </c>
      <c r="GI82" s="85" t="n">
        <v>1419.7</v>
      </c>
      <c r="GJ82" s="85" t="n">
        <v>1423.9</v>
      </c>
      <c r="GK82" s="85" t="n">
        <v>1461.5</v>
      </c>
      <c r="GL82" s="85" t="n">
        <v>1472.2</v>
      </c>
      <c r="GM82" s="85" t="n">
        <v>1479.6</v>
      </c>
      <c r="GN82" s="85" t="n">
        <v>1499.9</v>
      </c>
      <c r="GO82" s="85" t="n">
        <v>1529.7</v>
      </c>
      <c r="GP82" s="85" t="n">
        <v>1534</v>
      </c>
      <c r="GQ82" s="85" t="n">
        <v>1535.6</v>
      </c>
      <c r="GR82" s="85" t="n">
        <v>1570.9</v>
      </c>
      <c r="GS82" s="85" t="n">
        <v>1582.7</v>
      </c>
      <c r="GT82" s="85" t="n">
        <v>1577.7</v>
      </c>
      <c r="GU82" s="85" t="n">
        <v>1424.4</v>
      </c>
      <c r="GV82" s="85" t="n">
        <v>1705.8</v>
      </c>
      <c r="GW82" s="85" t="n">
        <v>1668.1</v>
      </c>
      <c r="GX82" s="85" t="n">
        <v>1697.5</v>
      </c>
      <c r="GY82" s="85" t="n">
        <v>1845.5</v>
      </c>
      <c r="GZ82" s="85" t="n">
        <v>1867.1</v>
      </c>
      <c r="HA82" s="85" t="n">
        <v>1850.8</v>
      </c>
      <c r="HB82" s="85" t="n">
        <v>1833.3</v>
      </c>
      <c r="HC82" t="n">
        <v>1850.1</v>
      </c>
      <c r="HD82" t="n">
        <v>1895.3</v>
      </c>
      <c r="HE82" t="n">
        <v>1915.5</v>
      </c>
      <c r="HF82" t="n">
        <v>1934.7</v>
      </c>
      <c r="HG82" t="n">
        <v>1936.6</v>
      </c>
      <c r="HH82" t="n">
        <v>1954.6</v>
      </c>
      <c r="HI82" t="n">
        <v>1970.1</v>
      </c>
      <c r="HJ82" t="n">
        <v>1972.1</v>
      </c>
      <c r="HK82" t="n">
        <v>2002.3</v>
      </c>
      <c r="HL82" t="n">
        <v>2014.7</v>
      </c>
    </row>
    <row r="83">
      <c r="A83" s="85" t="s">
        <v>2591</v>
      </c>
      <c r="B83" s="85" t="n">
        <v>20.4</v>
      </c>
      <c r="C83" s="85" t="n">
        <v>20.2</v>
      </c>
      <c r="D83" s="85" t="n">
        <v>20.9</v>
      </c>
      <c r="E83" s="85" t="n">
        <v>21.2</v>
      </c>
      <c r="F83" s="85" t="n">
        <v>21.1</v>
      </c>
      <c r="G83" s="85" t="n">
        <v>21.7</v>
      </c>
      <c r="H83" s="85" t="n">
        <v>22</v>
      </c>
      <c r="I83" s="85" t="n">
        <v>22.5</v>
      </c>
      <c r="J83" s="85" t="n">
        <v>23.1</v>
      </c>
      <c r="K83" s="85" t="n">
        <v>20.2</v>
      </c>
      <c r="L83" s="85" t="n">
        <v>23.9</v>
      </c>
      <c r="M83" s="85" t="n">
        <v>23.8</v>
      </c>
      <c r="N83" s="85" t="n">
        <v>23.5</v>
      </c>
      <c r="O83" s="85" t="n">
        <v>23.3</v>
      </c>
      <c r="P83" s="85" t="n">
        <v>22.3</v>
      </c>
      <c r="Q83" s="85" t="n">
        <v>23.3</v>
      </c>
      <c r="R83" s="85" t="n">
        <v>23.5</v>
      </c>
      <c r="S83" s="85" t="n">
        <v>22.9</v>
      </c>
      <c r="T83" s="85" t="n">
        <v>23.3</v>
      </c>
      <c r="U83" s="85" t="n">
        <v>23</v>
      </c>
      <c r="V83" s="85" t="n">
        <v>22.7</v>
      </c>
      <c r="W83" s="85" t="n">
        <v>22.4</v>
      </c>
      <c r="X83" s="85" t="n">
        <v>22.2</v>
      </c>
      <c r="Y83" s="85" t="n">
        <v>21.9</v>
      </c>
      <c r="Z83" s="85" t="n">
        <v>21.6</v>
      </c>
      <c r="AA83" s="85" t="n">
        <v>20.5</v>
      </c>
      <c r="AB83" s="85" t="n">
        <v>20</v>
      </c>
      <c r="AC83" s="85" t="n">
        <v>19.1</v>
      </c>
      <c r="AD83" s="85" t="n">
        <v>16.4</v>
      </c>
      <c r="AE83" s="85" t="n">
        <v>16.3</v>
      </c>
      <c r="AF83" s="85" t="n">
        <v>15.6</v>
      </c>
      <c r="AG83" s="85" t="n">
        <v>15.1</v>
      </c>
      <c r="AH83" s="85" t="n">
        <v>15.9</v>
      </c>
      <c r="AI83" s="85" t="n">
        <v>15.6</v>
      </c>
      <c r="AJ83" s="85" t="n">
        <v>17.1</v>
      </c>
      <c r="AK83" s="85" t="n">
        <v>17.5</v>
      </c>
      <c r="AL83" s="85" t="n">
        <v>17.3</v>
      </c>
      <c r="AM83" s="85" t="n">
        <v>15.6</v>
      </c>
      <c r="AN83" s="85" t="n">
        <v>15.4</v>
      </c>
      <c r="AO83" s="85" t="n">
        <v>16.1</v>
      </c>
      <c r="AP83" s="85" t="n">
        <v>15.8</v>
      </c>
      <c r="AQ83" s="85" t="n">
        <v>17.1</v>
      </c>
      <c r="AR83" s="85" t="n">
        <v>19.9</v>
      </c>
      <c r="AS83" s="85" t="n">
        <v>23.2</v>
      </c>
      <c r="AT83" s="85" t="n">
        <v>24</v>
      </c>
      <c r="AU83" s="85" t="n">
        <v>23.3</v>
      </c>
      <c r="AV83" s="85" t="n">
        <v>23.1</v>
      </c>
      <c r="AW83" s="85" t="n">
        <v>24.7</v>
      </c>
      <c r="AX83" s="85" t="n">
        <v>23.5</v>
      </c>
      <c r="AY83" s="85" t="n">
        <v>21.1</v>
      </c>
      <c r="AZ83" s="85" t="n">
        <v>24.4</v>
      </c>
      <c r="BA83" s="85" t="n">
        <v>26.3</v>
      </c>
      <c r="BB83" s="85" t="n">
        <v>25.8</v>
      </c>
      <c r="BC83" s="85" t="n">
        <v>24.7</v>
      </c>
      <c r="BD83" s="85" t="n">
        <v>23.7</v>
      </c>
      <c r="BE83" s="85" t="n">
        <v>23.5</v>
      </c>
      <c r="BF83" s="85" t="n">
        <v>23.2</v>
      </c>
      <c r="BG83" s="85" t="n">
        <v>21.7</v>
      </c>
      <c r="BH83" s="85" t="n">
        <v>24.4</v>
      </c>
      <c r="BI83" s="85" t="n">
        <v>29.3</v>
      </c>
      <c r="BJ83" s="85" t="n">
        <v>26.9</v>
      </c>
      <c r="BK83" s="85" t="n">
        <v>25.3</v>
      </c>
      <c r="BL83" s="85" t="n">
        <v>27.1</v>
      </c>
      <c r="BM83" s="85" t="n">
        <v>25.6</v>
      </c>
      <c r="BN83" s="85" t="n">
        <v>22</v>
      </c>
      <c r="BO83" s="85" t="n">
        <v>21.1</v>
      </c>
      <c r="BP83" s="85" t="n">
        <v>16.6</v>
      </c>
      <c r="BQ83" s="85" t="n">
        <v>13.4</v>
      </c>
      <c r="BR83" s="85" t="n">
        <v>14.5</v>
      </c>
      <c r="BS83" s="85" t="n">
        <v>14.1</v>
      </c>
      <c r="BT83" s="85" t="n">
        <v>17.5</v>
      </c>
      <c r="BU83" s="85" t="n">
        <v>20.3</v>
      </c>
      <c r="BV83" s="85" t="n">
        <v>21.1</v>
      </c>
      <c r="BW83" s="85" t="n">
        <v>20.3</v>
      </c>
      <c r="BX83" s="85" t="n">
        <v>21.2</v>
      </c>
      <c r="BY83" s="85" t="n">
        <v>27.4</v>
      </c>
      <c r="BZ83" s="85" t="n">
        <v>23.1</v>
      </c>
      <c r="CA83" s="85" t="n">
        <v>21.2</v>
      </c>
      <c r="CB83" s="85" t="n">
        <v>20</v>
      </c>
      <c r="CC83" s="85" t="n">
        <v>21.8</v>
      </c>
      <c r="CD83" s="85" t="n">
        <v>23.1</v>
      </c>
      <c r="CE83" s="85" t="n">
        <v>26.7</v>
      </c>
      <c r="CF83" s="85" t="n">
        <v>31.6</v>
      </c>
      <c r="CG83" s="85" t="n">
        <v>31.3</v>
      </c>
      <c r="CH83" s="85" t="n">
        <v>33</v>
      </c>
      <c r="CI83" s="85" t="n">
        <v>35.5</v>
      </c>
      <c r="CJ83" s="85" t="n">
        <v>39.4</v>
      </c>
      <c r="CK83" s="85" t="n">
        <v>46.4</v>
      </c>
      <c r="CL83" s="85" t="n">
        <v>50</v>
      </c>
      <c r="CM83" s="85" t="n">
        <v>57.3</v>
      </c>
      <c r="CN83" s="85" t="n">
        <v>64.3</v>
      </c>
      <c r="CO83" s="85" t="n">
        <v>70.7</v>
      </c>
      <c r="CP83" s="85" t="n">
        <v>80.7</v>
      </c>
      <c r="CQ83" s="85" t="n">
        <v>86.9</v>
      </c>
      <c r="CR83" s="85" t="n">
        <v>92.5</v>
      </c>
      <c r="CS83" s="85" t="n">
        <v>100.2</v>
      </c>
      <c r="CT83" s="85" t="n">
        <v>109</v>
      </c>
      <c r="CU83" s="85" t="n">
        <v>113.5</v>
      </c>
      <c r="CV83" s="85" t="n">
        <v>116.3</v>
      </c>
      <c r="CW83" s="85" t="n">
        <v>115.9</v>
      </c>
      <c r="CX83" s="85" t="n">
        <v>118.3</v>
      </c>
      <c r="CY83" s="85" t="n">
        <v>121.6</v>
      </c>
      <c r="CZ83" s="85" t="n">
        <v>125.7</v>
      </c>
      <c r="DA83" s="85" t="n">
        <v>134</v>
      </c>
      <c r="DB83" s="85" t="n">
        <v>139.5</v>
      </c>
      <c r="DC83" s="85" t="n">
        <v>141.6</v>
      </c>
      <c r="DD83" s="85" t="n">
        <v>143.7</v>
      </c>
      <c r="DE83" s="85" t="n">
        <v>145.3</v>
      </c>
      <c r="DF83" s="85" t="n">
        <v>144.2</v>
      </c>
      <c r="DG83" s="85" t="n">
        <v>144.6</v>
      </c>
      <c r="DH83" s="85" t="n">
        <v>147.4</v>
      </c>
      <c r="DI83" s="85" t="n">
        <v>152.1</v>
      </c>
      <c r="DJ83" s="85" t="n">
        <v>156.8</v>
      </c>
      <c r="DK83" s="85" t="n">
        <v>162.6</v>
      </c>
      <c r="DL83" s="85" t="n">
        <v>168</v>
      </c>
      <c r="DM83" s="85" t="n">
        <v>173.4</v>
      </c>
      <c r="DN83" s="85" t="n">
        <v>176.1</v>
      </c>
      <c r="DO83" s="85" t="n">
        <v>179.6</v>
      </c>
      <c r="DP83" s="85" t="n">
        <v>179.4</v>
      </c>
      <c r="DQ83" s="85" t="n">
        <v>178.9</v>
      </c>
      <c r="DR83" s="85" t="n">
        <v>179.8</v>
      </c>
      <c r="DS83" s="85" t="n">
        <v>180.2</v>
      </c>
      <c r="DT83" s="85" t="n">
        <v>182.9</v>
      </c>
      <c r="DU83" s="85" t="n">
        <v>191</v>
      </c>
      <c r="DV83" s="85" t="n">
        <v>197.1</v>
      </c>
      <c r="DW83" s="85" t="n">
        <v>202.6</v>
      </c>
      <c r="DX83" s="85" t="n">
        <v>204.8</v>
      </c>
      <c r="DY83" s="85" t="n">
        <v>205.1</v>
      </c>
      <c r="DZ83" s="85" t="n">
        <v>207.3</v>
      </c>
      <c r="EA83" s="85" t="n">
        <v>208.9</v>
      </c>
      <c r="EB83" s="85" t="n">
        <v>207.7</v>
      </c>
      <c r="EC83" s="85" t="n">
        <v>209.9</v>
      </c>
      <c r="ED83" s="85" t="n">
        <v>218.7</v>
      </c>
      <c r="EE83" s="85" t="n">
        <v>223.2</v>
      </c>
      <c r="EF83" s="85" t="n">
        <v>227.5</v>
      </c>
      <c r="EG83" s="85" t="n">
        <v>239</v>
      </c>
      <c r="EH83" s="85" t="n">
        <v>243</v>
      </c>
      <c r="EI83" s="85" t="n">
        <v>243.4</v>
      </c>
      <c r="EJ83" s="85" t="n">
        <v>241.8</v>
      </c>
      <c r="EK83" s="85" t="n">
        <v>242.9</v>
      </c>
      <c r="EL83" s="85" t="n">
        <v>233.7</v>
      </c>
      <c r="EM83" s="85" t="n">
        <v>231.2</v>
      </c>
      <c r="EN83" s="85" t="n">
        <v>213.6</v>
      </c>
      <c r="EO83" s="85" t="n">
        <v>206</v>
      </c>
      <c r="EP83" s="85" t="n">
        <v>194.5</v>
      </c>
      <c r="EQ83" s="85" t="n">
        <v>183.4</v>
      </c>
      <c r="ER83" s="85" t="n">
        <v>177.8</v>
      </c>
      <c r="ES83" s="85" t="n">
        <v>168.7</v>
      </c>
      <c r="ET83" s="85" t="n">
        <v>162.5</v>
      </c>
      <c r="EU83" s="85" t="n">
        <v>180.3</v>
      </c>
      <c r="EV83" s="85" t="n">
        <v>193.6</v>
      </c>
      <c r="EW83" s="85" t="n">
        <v>208.7</v>
      </c>
      <c r="EX83" s="85" t="n">
        <v>249.2</v>
      </c>
      <c r="EY83" s="85" t="n">
        <v>281</v>
      </c>
      <c r="EZ83" s="85" t="n">
        <v>305.2</v>
      </c>
      <c r="FA83" s="85" t="n">
        <v>325.6</v>
      </c>
      <c r="FB83" s="85" t="n">
        <v>326.5</v>
      </c>
      <c r="FC83" s="85" t="n">
        <v>335.9</v>
      </c>
      <c r="FD83" s="85" t="n">
        <v>355.9</v>
      </c>
      <c r="FE83" s="85" t="n">
        <v>372</v>
      </c>
      <c r="FF83" s="85" t="n">
        <v>404.9</v>
      </c>
      <c r="FG83" s="85" t="n">
        <v>428.9</v>
      </c>
      <c r="FH83" s="85" t="n">
        <v>442.6</v>
      </c>
      <c r="FI83" s="85" t="n">
        <v>458.3</v>
      </c>
      <c r="FJ83" s="85" t="n">
        <v>489.1</v>
      </c>
      <c r="FK83" s="85" t="n">
        <v>501.4</v>
      </c>
      <c r="FL83" s="85" t="n">
        <v>510.1</v>
      </c>
      <c r="FM83" s="85" t="n">
        <v>525.6</v>
      </c>
      <c r="FN83" s="85" t="n">
        <v>526.8</v>
      </c>
      <c r="FO83" s="85" t="n">
        <v>532.5</v>
      </c>
      <c r="FP83" s="85" t="n">
        <v>536.1</v>
      </c>
      <c r="FQ83" s="85" t="n">
        <v>542.6</v>
      </c>
      <c r="FR83" s="85" t="n">
        <v>562.3</v>
      </c>
      <c r="FS83" s="85" t="n">
        <v>576.3</v>
      </c>
      <c r="FT83" s="85" t="n">
        <v>588.6</v>
      </c>
      <c r="FU83" s="85" t="n">
        <v>587.6</v>
      </c>
      <c r="FV83" s="85" t="n">
        <v>595</v>
      </c>
      <c r="FW83" s="85" t="n">
        <v>599.1</v>
      </c>
      <c r="FX83" s="85" t="n">
        <v>600.3</v>
      </c>
      <c r="FY83" s="85" t="n">
        <v>599.7</v>
      </c>
      <c r="FZ83" s="85" t="n">
        <v>588.8</v>
      </c>
      <c r="GA83" s="85" t="n">
        <v>603.1</v>
      </c>
      <c r="GB83" s="85" t="n">
        <v>606.4</v>
      </c>
      <c r="GC83" s="85" t="n">
        <v>607.2</v>
      </c>
      <c r="GD83" s="85" t="n">
        <v>612</v>
      </c>
      <c r="GE83" s="85" t="n">
        <v>619.1</v>
      </c>
      <c r="GF83" s="85" t="n">
        <v>619.9</v>
      </c>
      <c r="GG83" s="85" t="n">
        <v>623.9</v>
      </c>
      <c r="GH83" s="85" t="n">
        <v>633.9</v>
      </c>
      <c r="GI83" s="85" t="n">
        <v>634.3</v>
      </c>
      <c r="GJ83" s="85" t="n">
        <v>643.8</v>
      </c>
      <c r="GK83" s="85" t="n">
        <v>656.2</v>
      </c>
      <c r="GL83" s="85" t="n">
        <v>663.5</v>
      </c>
      <c r="GM83" s="85" t="n">
        <v>669</v>
      </c>
      <c r="GN83" s="85" t="n">
        <v>679.8</v>
      </c>
      <c r="GO83" s="85" t="n">
        <v>673.6</v>
      </c>
      <c r="GP83" s="85" t="n">
        <v>674.4</v>
      </c>
      <c r="GQ83" s="85" t="n">
        <v>682.8</v>
      </c>
      <c r="GR83" s="85" t="n">
        <v>690.2</v>
      </c>
      <c r="GS83" s="85" t="n">
        <v>706.3</v>
      </c>
      <c r="GT83" s="85" t="n">
        <v>729.3</v>
      </c>
      <c r="GU83" s="85" t="n">
        <v>731.2</v>
      </c>
      <c r="GV83" s="85" t="n">
        <v>744.6</v>
      </c>
      <c r="GW83" s="85" t="n">
        <v>747.4</v>
      </c>
      <c r="GX83" s="85" t="n">
        <v>745.6</v>
      </c>
      <c r="GY83" s="85" t="n">
        <v>761.6</v>
      </c>
      <c r="GZ83" s="85" t="n">
        <v>781.2</v>
      </c>
      <c r="HA83" s="85" t="n">
        <v>800.7</v>
      </c>
      <c r="HB83" s="85" t="n">
        <v>814.3</v>
      </c>
      <c r="HC83" t="n">
        <v>858.2</v>
      </c>
      <c r="HD83" t="n">
        <v>889.5</v>
      </c>
      <c r="HE83" t="n">
        <v>919.1</v>
      </c>
      <c r="HF83" t="n">
        <v>963.6</v>
      </c>
      <c r="HG83" t="n">
        <v>984.1</v>
      </c>
      <c r="HH83" t="n">
        <v>995</v>
      </c>
      <c r="HI83" t="n">
        <v>1013.6</v>
      </c>
      <c r="HJ83" t="n">
        <v>1046.1</v>
      </c>
      <c r="HK83" t="n">
        <v>1053.4</v>
      </c>
      <c r="HL83" t="n">
        <v>1057.3</v>
      </c>
    </row>
    <row r="84">
      <c r="A84" s="85" t="s">
        <v>2592</v>
      </c>
      <c r="B84" s="85" t="n">
        <v>109.2</v>
      </c>
      <c r="C84" s="85" t="n">
        <v>113.1</v>
      </c>
      <c r="D84" s="85" t="n">
        <v>117.5</v>
      </c>
      <c r="E84" s="85" t="n">
        <v>120</v>
      </c>
      <c r="F84" s="85" t="n">
        <v>122.8</v>
      </c>
      <c r="G84" s="85" t="n">
        <v>124.2</v>
      </c>
      <c r="H84" s="85" t="n">
        <v>126.1</v>
      </c>
      <c r="I84" s="85" t="n">
        <v>127.4</v>
      </c>
      <c r="J84" s="85" t="n">
        <v>131</v>
      </c>
      <c r="K84" s="85" t="n">
        <v>134.1</v>
      </c>
      <c r="L84" s="85" t="n">
        <v>138.4</v>
      </c>
      <c r="M84" s="85" t="n">
        <v>142.8</v>
      </c>
      <c r="N84" s="85" t="n">
        <v>146.6</v>
      </c>
      <c r="O84" s="85" t="n">
        <v>151.6</v>
      </c>
      <c r="P84" s="85" t="n">
        <v>158.8</v>
      </c>
      <c r="Q84" s="85" t="n">
        <v>164.6</v>
      </c>
      <c r="R84" s="85" t="n">
        <v>170.5</v>
      </c>
      <c r="S84" s="85" t="n">
        <v>177.6</v>
      </c>
      <c r="T84" s="85" t="n">
        <v>183.9</v>
      </c>
      <c r="U84" s="85" t="n">
        <v>190.4</v>
      </c>
      <c r="V84" s="85" t="n">
        <v>196.4</v>
      </c>
      <c r="W84" s="85" t="n">
        <v>198.5</v>
      </c>
      <c r="X84" s="85" t="n">
        <v>202.5</v>
      </c>
      <c r="Y84" s="85" t="n">
        <v>206.5</v>
      </c>
      <c r="Z84" s="85" t="n">
        <v>210.5</v>
      </c>
      <c r="AA84" s="85" t="n">
        <v>217.1</v>
      </c>
      <c r="AB84" s="85" t="n">
        <v>222.8</v>
      </c>
      <c r="AC84" s="85" t="n">
        <v>229.7</v>
      </c>
      <c r="AD84" s="85" t="n">
        <v>238.8</v>
      </c>
      <c r="AE84" s="85" t="n">
        <v>246.6</v>
      </c>
      <c r="AF84" s="85" t="n">
        <v>255.4</v>
      </c>
      <c r="AG84" s="85" t="n">
        <v>265.5</v>
      </c>
      <c r="AH84" s="85" t="n">
        <v>273.3</v>
      </c>
      <c r="AI84" s="85" t="n">
        <v>281.3</v>
      </c>
      <c r="AJ84" s="85" t="n">
        <v>289.8</v>
      </c>
      <c r="AK84" s="85" t="n">
        <v>298.9</v>
      </c>
      <c r="AL84" s="85" t="n">
        <v>308.6</v>
      </c>
      <c r="AM84" s="85" t="n">
        <v>318.6</v>
      </c>
      <c r="AN84" s="85" t="n">
        <v>330.4</v>
      </c>
      <c r="AO84" s="85" t="n">
        <v>351</v>
      </c>
      <c r="AP84" s="85" t="n">
        <v>378.8</v>
      </c>
      <c r="AQ84" s="85" t="n">
        <v>392.5</v>
      </c>
      <c r="AR84" s="85" t="n">
        <v>397.7</v>
      </c>
      <c r="AS84" s="85" t="n">
        <v>421.8</v>
      </c>
      <c r="AT84" s="85" t="n">
        <v>439.6</v>
      </c>
      <c r="AU84" s="85" t="n">
        <v>467.3</v>
      </c>
      <c r="AV84" s="85" t="n">
        <v>506.4</v>
      </c>
      <c r="AW84" s="85" t="n">
        <v>522.4</v>
      </c>
      <c r="AX84" s="85" t="n">
        <v>541</v>
      </c>
      <c r="AY84" s="85" t="n">
        <v>557.2</v>
      </c>
      <c r="AZ84" s="85" t="n">
        <v>558.8</v>
      </c>
      <c r="BA84" s="85" t="n">
        <v>562.5</v>
      </c>
      <c r="BB84" s="85" t="n">
        <v>575.1</v>
      </c>
      <c r="BC84" s="85" t="n">
        <v>585.8</v>
      </c>
      <c r="BD84" s="85" t="n">
        <v>610.2</v>
      </c>
      <c r="BE84" s="85" t="n">
        <v>629.8</v>
      </c>
      <c r="BF84" s="85" t="n">
        <v>642.8</v>
      </c>
      <c r="BG84" s="85" t="n">
        <v>667.2</v>
      </c>
      <c r="BH84" s="85" t="n">
        <v>693.7</v>
      </c>
      <c r="BI84" s="85" t="n">
        <v>703.2</v>
      </c>
      <c r="BJ84" s="85" t="n">
        <v>714.7</v>
      </c>
      <c r="BK84" s="85" t="n">
        <v>721.2</v>
      </c>
      <c r="BL84" s="85" t="n">
        <v>722.7</v>
      </c>
      <c r="BM84" s="85" t="n">
        <v>738.6</v>
      </c>
      <c r="BN84" s="85" t="n">
        <v>763.4</v>
      </c>
      <c r="BO84" s="85" t="n">
        <v>770.6</v>
      </c>
      <c r="BP84" s="85" t="n">
        <v>768.1</v>
      </c>
      <c r="BQ84" s="85" t="n">
        <v>763</v>
      </c>
      <c r="BR84" s="85" t="n">
        <v>758.1</v>
      </c>
      <c r="BS84" s="85" t="n">
        <v>764.7</v>
      </c>
      <c r="BT84" s="85" t="n">
        <v>780.5</v>
      </c>
      <c r="BU84" s="85" t="n">
        <v>801.9</v>
      </c>
      <c r="BV84" s="85" t="n">
        <v>816.5</v>
      </c>
      <c r="BW84" s="85" t="n">
        <v>830.3</v>
      </c>
      <c r="BX84" s="85" t="n">
        <v>859</v>
      </c>
      <c r="BY84" s="85" t="n">
        <v>886.3</v>
      </c>
      <c r="BZ84" s="85" t="n">
        <v>930.1</v>
      </c>
      <c r="CA84" s="85" t="n">
        <v>956.6</v>
      </c>
      <c r="CB84" s="85" t="n">
        <v>970.4</v>
      </c>
      <c r="CC84" s="85" t="n">
        <v>981.9</v>
      </c>
      <c r="CD84" s="85" t="n">
        <v>996.1</v>
      </c>
      <c r="CE84" s="85" t="n">
        <v>1001.4</v>
      </c>
      <c r="CF84" s="85" t="n">
        <v>1010.4</v>
      </c>
      <c r="CG84" s="85" t="n">
        <v>1011.5</v>
      </c>
      <c r="CH84" s="85" t="n">
        <v>1009.2</v>
      </c>
      <c r="CI84" s="85" t="n">
        <v>1010.5</v>
      </c>
      <c r="CJ84" s="85" t="n">
        <v>1012</v>
      </c>
      <c r="CK84" s="85" t="n">
        <v>1003.1</v>
      </c>
      <c r="CL84" s="85" t="n">
        <v>996.3</v>
      </c>
      <c r="CM84" s="85" t="n">
        <v>997.3</v>
      </c>
      <c r="CN84" s="85" t="n">
        <v>992.5</v>
      </c>
      <c r="CO84" s="85" t="n">
        <v>995.7</v>
      </c>
      <c r="CP84" s="85" t="n">
        <v>1002.7</v>
      </c>
      <c r="CQ84" s="85" t="n">
        <v>1002.4</v>
      </c>
      <c r="CR84" s="85" t="n">
        <v>1001.2</v>
      </c>
      <c r="CS84" s="85" t="n">
        <v>1001.5</v>
      </c>
      <c r="CT84" s="85" t="n">
        <v>1009.5</v>
      </c>
      <c r="CU84" s="85" t="n">
        <v>1029.5</v>
      </c>
      <c r="CV84" s="85" t="n">
        <v>1051.6</v>
      </c>
      <c r="CW84" s="85" t="n">
        <v>1084</v>
      </c>
      <c r="CX84" s="85" t="n">
        <v>1105.6</v>
      </c>
      <c r="CY84" s="85" t="n">
        <v>1123.3</v>
      </c>
      <c r="CZ84" s="85" t="n">
        <v>1136.1</v>
      </c>
      <c r="DA84" s="85" t="n">
        <v>1149.2</v>
      </c>
      <c r="DB84" s="85" t="n">
        <v>1160.5</v>
      </c>
      <c r="DC84" s="85" t="n">
        <v>1177.3</v>
      </c>
      <c r="DD84" s="85" t="n">
        <v>1197.7</v>
      </c>
      <c r="DE84" s="85" t="n">
        <v>1219.9</v>
      </c>
      <c r="DF84" s="85" t="n">
        <v>1234.2</v>
      </c>
      <c r="DG84" s="85" t="n">
        <v>1255.5</v>
      </c>
      <c r="DH84" s="85" t="n">
        <v>1276</v>
      </c>
      <c r="DI84" s="85" t="n">
        <v>1300.4</v>
      </c>
      <c r="DJ84" s="85" t="n">
        <v>1335.9</v>
      </c>
      <c r="DK84" s="85" t="n">
        <v>1361.9</v>
      </c>
      <c r="DL84" s="85" t="n">
        <v>1367.1</v>
      </c>
      <c r="DM84" s="85" t="n">
        <v>1345.1</v>
      </c>
      <c r="DN84" s="85" t="n">
        <v>1326.7</v>
      </c>
      <c r="DO84" s="85" t="n">
        <v>1321</v>
      </c>
      <c r="DP84" s="85" t="n">
        <v>1337.2</v>
      </c>
      <c r="DQ84" s="85" t="n">
        <v>1359.8</v>
      </c>
      <c r="DR84" s="85" t="n">
        <v>1398.1</v>
      </c>
      <c r="DS84" s="85" t="n">
        <v>1441.8</v>
      </c>
      <c r="DT84" s="85" t="n">
        <v>1478.2</v>
      </c>
      <c r="DU84" s="85" t="n">
        <v>1504.5</v>
      </c>
      <c r="DV84" s="85" t="n">
        <v>1494.8</v>
      </c>
      <c r="DW84" s="85" t="n">
        <v>1486.8</v>
      </c>
      <c r="DX84" s="85" t="n">
        <v>1462.4</v>
      </c>
      <c r="DY84" s="85" t="n">
        <v>1403.7</v>
      </c>
      <c r="DZ84" s="85" t="n">
        <v>1388</v>
      </c>
      <c r="EA84" s="85" t="n">
        <v>1398.7</v>
      </c>
      <c r="EB84" s="85" t="n">
        <v>1401.3</v>
      </c>
      <c r="EC84" s="85" t="n">
        <v>1422.5</v>
      </c>
      <c r="ED84" s="85" t="n">
        <v>1437.6</v>
      </c>
      <c r="EE84" s="85" t="n">
        <v>1419.2</v>
      </c>
      <c r="EF84" s="85" t="n">
        <v>1434</v>
      </c>
      <c r="EG84" s="85" t="n">
        <v>1451.5</v>
      </c>
      <c r="EH84" s="85" t="n">
        <v>1452.2</v>
      </c>
      <c r="EI84" s="85" t="n">
        <v>1467.5</v>
      </c>
      <c r="EJ84" s="85" t="n">
        <v>1477.8</v>
      </c>
      <c r="EK84" s="85" t="n">
        <v>1597.3</v>
      </c>
      <c r="EL84" s="85" t="n">
        <v>1545.5</v>
      </c>
      <c r="EM84" s="85" t="n">
        <v>1611.1</v>
      </c>
      <c r="EN84" s="85" t="n">
        <v>1648.9</v>
      </c>
      <c r="EO84" s="85" t="n">
        <v>1740</v>
      </c>
      <c r="EP84" s="85" t="n">
        <v>1805.5</v>
      </c>
      <c r="EQ84" s="85" t="n">
        <v>1909.5</v>
      </c>
      <c r="ER84" s="85" t="n">
        <v>1931.4</v>
      </c>
      <c r="ES84" s="85" t="n">
        <v>1949.7</v>
      </c>
      <c r="ET84" s="85" t="n">
        <v>1997.6</v>
      </c>
      <c r="EU84" s="85" t="n">
        <v>2125</v>
      </c>
      <c r="EV84" s="85" t="n">
        <v>2143.4</v>
      </c>
      <c r="EW84" s="85" t="n">
        <v>2155.3</v>
      </c>
      <c r="EX84" s="85" t="n">
        <v>2181.1</v>
      </c>
      <c r="EY84" s="85" t="n">
        <v>2148.7</v>
      </c>
      <c r="EZ84" s="85" t="n">
        <v>2175.2</v>
      </c>
      <c r="FA84" s="85" t="n">
        <v>2101</v>
      </c>
      <c r="FB84" s="85" t="n">
        <v>1982.2</v>
      </c>
      <c r="FC84" s="85" t="n">
        <v>1865.1</v>
      </c>
      <c r="FD84" s="85" t="n">
        <v>1773.6</v>
      </c>
      <c r="FE84" s="85" t="n">
        <v>1733</v>
      </c>
      <c r="FF84" s="85" t="n">
        <v>1729.5</v>
      </c>
      <c r="FG84" s="85" t="n">
        <v>1742.5</v>
      </c>
      <c r="FH84" s="85" t="n">
        <v>1735.7</v>
      </c>
      <c r="FI84" s="85" t="n">
        <v>1783</v>
      </c>
      <c r="FJ84" s="85" t="n">
        <v>1847.8</v>
      </c>
      <c r="FK84" s="85" t="n">
        <v>1882.4</v>
      </c>
      <c r="FL84" s="85" t="n">
        <v>1913.9</v>
      </c>
      <c r="FM84" s="85" t="n">
        <v>1981.8</v>
      </c>
      <c r="FN84" s="85" t="n">
        <v>2039.5</v>
      </c>
      <c r="FO84" s="85" t="n">
        <v>2088.9</v>
      </c>
      <c r="FP84" s="85" t="n">
        <v>2025.8</v>
      </c>
      <c r="FQ84" s="85" t="n">
        <v>2260</v>
      </c>
      <c r="FR84" s="85" t="n">
        <v>1957.5</v>
      </c>
      <c r="FS84" s="85" t="n">
        <v>1963.9</v>
      </c>
      <c r="FT84" s="85" t="n">
        <v>1998.1</v>
      </c>
      <c r="FU84" s="85" t="n">
        <v>2013.4</v>
      </c>
      <c r="FV84" s="85" t="n">
        <v>2067.2</v>
      </c>
      <c r="FW84" s="85" t="n">
        <v>2160.8</v>
      </c>
      <c r="FX84" s="85" t="n">
        <v>2214</v>
      </c>
      <c r="FY84" s="85" t="n">
        <v>2267.6</v>
      </c>
      <c r="FZ84" s="85" t="n">
        <v>2322.2</v>
      </c>
      <c r="GA84" s="85" t="n">
        <v>2341.2</v>
      </c>
      <c r="GB84" s="85" t="n">
        <v>2347.8</v>
      </c>
      <c r="GC84" s="85" t="n">
        <v>2367.2</v>
      </c>
      <c r="GD84" s="85" t="n">
        <v>2388.1</v>
      </c>
      <c r="GE84" s="85" t="n">
        <v>2391.2</v>
      </c>
      <c r="GF84" s="85" t="n">
        <v>2421.8</v>
      </c>
      <c r="GG84" s="85" t="n">
        <v>2460.5</v>
      </c>
      <c r="GH84" s="85" t="n">
        <v>2535.6</v>
      </c>
      <c r="GI84" s="85" t="n">
        <v>2612.7</v>
      </c>
      <c r="GJ84" s="85" t="n">
        <v>2636.3</v>
      </c>
      <c r="GK84" s="85" t="n">
        <v>2659.4</v>
      </c>
      <c r="GL84" s="85" t="n">
        <v>2690.3</v>
      </c>
      <c r="GM84" s="85" t="n">
        <v>2755.1</v>
      </c>
      <c r="GN84" s="85" t="n">
        <v>2808</v>
      </c>
      <c r="GO84" s="85" t="n">
        <v>2904.2</v>
      </c>
      <c r="GP84" s="85" t="n">
        <v>2920.5</v>
      </c>
      <c r="GQ84" s="85" t="n">
        <v>2961.5</v>
      </c>
      <c r="GR84" s="85" t="n">
        <v>2962.7</v>
      </c>
      <c r="GS84" s="85" t="n">
        <v>2955.4</v>
      </c>
      <c r="GT84" s="85" t="n">
        <v>2932.4</v>
      </c>
      <c r="GU84" s="85" t="n">
        <v>2874</v>
      </c>
      <c r="GV84" s="85" t="n">
        <v>2862.9</v>
      </c>
      <c r="GW84" s="85" t="n">
        <v>2980.3</v>
      </c>
      <c r="GX84" s="85" t="n">
        <v>3048</v>
      </c>
      <c r="GY84" s="85" t="n">
        <v>3158.1</v>
      </c>
      <c r="GZ84" s="85" t="n">
        <v>3225.4</v>
      </c>
      <c r="HA84" s="85" t="n">
        <v>3291.3</v>
      </c>
      <c r="HB84" s="85" t="n">
        <v>3333.6</v>
      </c>
      <c r="HC84" t="n">
        <v>3424.9</v>
      </c>
      <c r="HD84" t="n">
        <v>3509.5</v>
      </c>
      <c r="HE84" t="n">
        <v>3628.2</v>
      </c>
      <c r="HF84" t="n">
        <v>3729.9</v>
      </c>
      <c r="HG84" t="n">
        <v>3806.4</v>
      </c>
      <c r="HH84" t="n">
        <v>3836.2</v>
      </c>
      <c r="HI84" t="n">
        <v>3919.1</v>
      </c>
      <c r="HJ84" t="n">
        <v>3938.9</v>
      </c>
      <c r="HK84" t="n">
        <v>3950.2</v>
      </c>
      <c r="HL84" t="n">
        <v>3926.7</v>
      </c>
    </row>
    <row r="85">
      <c r="A85" s="85" t="s">
        <v>2593</v>
      </c>
      <c r="B85" s="85" t="n">
        <v>77.5</v>
      </c>
      <c r="C85" s="85" t="n">
        <v>81.1</v>
      </c>
      <c r="D85" s="85" t="n">
        <v>81.1</v>
      </c>
      <c r="E85" s="85" t="n">
        <v>76.9</v>
      </c>
      <c r="F85" s="85" t="n">
        <v>89.1</v>
      </c>
      <c r="G85" s="85" t="n">
        <v>90.8</v>
      </c>
      <c r="H85" s="85" t="n">
        <v>93.7</v>
      </c>
      <c r="I85" s="85" t="n">
        <v>97.6</v>
      </c>
      <c r="J85" s="85" t="n">
        <v>102.7</v>
      </c>
      <c r="K85" s="85" t="n">
        <v>104.3</v>
      </c>
      <c r="L85" s="85" t="n">
        <v>108.2</v>
      </c>
      <c r="M85" s="85" t="n">
        <v>115.5</v>
      </c>
      <c r="N85" s="85" t="n">
        <v>121</v>
      </c>
      <c r="O85" s="85" t="n">
        <v>117.2</v>
      </c>
      <c r="P85" s="85" t="n">
        <v>116.6</v>
      </c>
      <c r="Q85" s="85" t="n">
        <v>119.1</v>
      </c>
      <c r="R85" s="85" t="n">
        <v>111.1</v>
      </c>
      <c r="S85" s="85" t="n">
        <v>110.8</v>
      </c>
      <c r="T85" s="85" t="n">
        <v>107.3</v>
      </c>
      <c r="U85" s="85" t="n">
        <v>103.8</v>
      </c>
      <c r="V85" s="85" t="n">
        <v>103.9</v>
      </c>
      <c r="W85" s="85" t="n">
        <v>115.6</v>
      </c>
      <c r="X85" s="85" t="n">
        <v>135.4</v>
      </c>
      <c r="Y85" s="85" t="n">
        <v>142</v>
      </c>
      <c r="Z85" s="85" t="n">
        <v>159.1</v>
      </c>
      <c r="AA85" s="85" t="n">
        <v>156.6</v>
      </c>
      <c r="AB85" s="85" t="n">
        <v>158.4</v>
      </c>
      <c r="AC85" s="85" t="n">
        <v>157.1</v>
      </c>
      <c r="AD85" s="85" t="n">
        <v>165</v>
      </c>
      <c r="AE85" s="85" t="n">
        <v>185.7</v>
      </c>
      <c r="AF85" s="85" t="n">
        <v>199.9</v>
      </c>
      <c r="AG85" s="85" t="n">
        <v>196.1</v>
      </c>
      <c r="AH85" s="85" t="n">
        <v>187.5</v>
      </c>
      <c r="AI85" s="85" t="n">
        <v>220</v>
      </c>
      <c r="AJ85" s="85" t="n">
        <v>223.8</v>
      </c>
      <c r="AK85" s="85" t="n">
        <v>231.5</v>
      </c>
      <c r="AL85" s="85" t="n">
        <v>222.3</v>
      </c>
      <c r="AM85" s="85" t="n">
        <v>219.7</v>
      </c>
      <c r="AN85" s="85" t="n">
        <v>211.3</v>
      </c>
      <c r="AO85" s="85" t="n">
        <v>205.2</v>
      </c>
      <c r="AP85" s="85" t="n">
        <v>197.2</v>
      </c>
      <c r="AQ85" s="85" t="n">
        <v>169.9</v>
      </c>
      <c r="AR85" s="85" t="n">
        <v>179.2</v>
      </c>
      <c r="AS85" s="85" t="n">
        <v>204.4</v>
      </c>
      <c r="AT85" s="85" t="n">
        <v>213</v>
      </c>
      <c r="AU85" s="85" t="n">
        <v>211.8</v>
      </c>
      <c r="AV85" s="85" t="n">
        <v>228.6</v>
      </c>
      <c r="AW85" s="85" t="n">
        <v>211.4</v>
      </c>
      <c r="AX85" s="85" t="n">
        <v>188.2</v>
      </c>
      <c r="AY85" s="85" t="n">
        <v>200.5</v>
      </c>
      <c r="AZ85" s="85" t="n">
        <v>200.4</v>
      </c>
      <c r="BA85" s="85" t="n">
        <v>191.5</v>
      </c>
      <c r="BB85" s="85" t="n">
        <v>209.5</v>
      </c>
      <c r="BC85" s="85" t="n">
        <v>238.3</v>
      </c>
      <c r="BD85" s="85" t="n">
        <v>254.4</v>
      </c>
      <c r="BE85" s="85" t="n">
        <v>269.2</v>
      </c>
      <c r="BF85" s="85" t="n">
        <v>301.1</v>
      </c>
      <c r="BG85" s="85" t="n">
        <v>301.2</v>
      </c>
      <c r="BH85" s="85" t="n">
        <v>295.3</v>
      </c>
      <c r="BI85" s="85" t="n">
        <v>305.2</v>
      </c>
      <c r="BJ85" s="85" t="n">
        <v>311.4</v>
      </c>
      <c r="BK85" s="85" t="n">
        <v>310.3</v>
      </c>
      <c r="BL85" s="85" t="n">
        <v>331.5</v>
      </c>
      <c r="BM85" s="85" t="n">
        <v>306.6</v>
      </c>
      <c r="BN85" s="85" t="n">
        <v>296.7</v>
      </c>
      <c r="BO85" s="85" t="n">
        <v>286.4</v>
      </c>
      <c r="BP85" s="85" t="n">
        <v>275.6</v>
      </c>
      <c r="BQ85" s="85" t="n">
        <v>277.7</v>
      </c>
      <c r="BR85" s="85" t="n">
        <v>288.4</v>
      </c>
      <c r="BS85" s="85" t="n">
        <v>319.7</v>
      </c>
      <c r="BT85" s="85" t="n">
        <v>344.2</v>
      </c>
      <c r="BU85" s="85" t="n">
        <v>338.9</v>
      </c>
      <c r="BV85" s="85" t="n">
        <v>344.1</v>
      </c>
      <c r="BW85" s="85" t="n">
        <v>352.3</v>
      </c>
      <c r="BX85" s="85" t="n">
        <v>359.3</v>
      </c>
      <c r="BY85" s="85" t="n">
        <v>381.4</v>
      </c>
      <c r="BZ85" s="85" t="n">
        <v>363.2</v>
      </c>
      <c r="CA85" s="85" t="n">
        <v>356.4</v>
      </c>
      <c r="CB85" s="85" t="n">
        <v>355</v>
      </c>
      <c r="CC85" s="85" t="n">
        <v>331.8</v>
      </c>
      <c r="CD85" s="85" t="n">
        <v>344.4</v>
      </c>
      <c r="CE85" s="85" t="n">
        <v>361.4</v>
      </c>
      <c r="CF85" s="85" t="n">
        <v>337.8</v>
      </c>
      <c r="CG85" s="85" t="n">
        <v>329.4</v>
      </c>
      <c r="CH85" s="85" t="n">
        <v>367</v>
      </c>
      <c r="CI85" s="85" t="n">
        <v>373.1</v>
      </c>
      <c r="CJ85" s="85" t="n">
        <v>376.3</v>
      </c>
      <c r="CK85" s="85" t="n">
        <v>372.6</v>
      </c>
      <c r="CL85" s="85" t="n">
        <v>400.9</v>
      </c>
      <c r="CM85" s="85" t="n">
        <v>407.8</v>
      </c>
      <c r="CN85" s="85" t="n">
        <v>399.3</v>
      </c>
      <c r="CO85" s="85" t="n">
        <v>424.7</v>
      </c>
      <c r="CP85" s="85" t="n">
        <v>406.5</v>
      </c>
      <c r="CQ85" s="85" t="n">
        <v>444.7</v>
      </c>
      <c r="CR85" s="85" t="n">
        <v>452.4</v>
      </c>
      <c r="CS85" s="85" t="n">
        <v>511.6</v>
      </c>
      <c r="CT85" s="85" t="n">
        <v>517.5</v>
      </c>
      <c r="CU85" s="85" t="n">
        <v>539.2</v>
      </c>
      <c r="CV85" s="85" t="n">
        <v>571.9</v>
      </c>
      <c r="CW85" s="85" t="n">
        <v>595.8</v>
      </c>
      <c r="CX85" s="85" t="n">
        <v>588.9</v>
      </c>
      <c r="CY85" s="85" t="n">
        <v>605.8</v>
      </c>
      <c r="CZ85" s="85" t="n">
        <v>649.9</v>
      </c>
      <c r="DA85" s="85" t="n">
        <v>650.3</v>
      </c>
      <c r="DB85" s="85" t="n">
        <v>683.8</v>
      </c>
      <c r="DC85" s="85" t="n">
        <v>700.2</v>
      </c>
      <c r="DD85" s="85" t="n">
        <v>706</v>
      </c>
      <c r="DE85" s="85" t="n">
        <v>716.3</v>
      </c>
      <c r="DF85" s="85" t="n">
        <v>753.3</v>
      </c>
      <c r="DG85" s="85" t="n">
        <v>767.9</v>
      </c>
      <c r="DH85" s="85" t="n">
        <v>808.1</v>
      </c>
      <c r="DI85" s="85" t="n">
        <v>799.9</v>
      </c>
      <c r="DJ85" s="85" t="n">
        <v>728.6</v>
      </c>
      <c r="DK85" s="85" t="n">
        <v>729.6</v>
      </c>
      <c r="DL85" s="85" t="n">
        <v>749.1</v>
      </c>
      <c r="DM85" s="85" t="n">
        <v>722.4</v>
      </c>
      <c r="DN85" s="85" t="n">
        <v>761.9</v>
      </c>
      <c r="DO85" s="85" t="n">
        <v>754.1</v>
      </c>
      <c r="DP85" s="85" t="n">
        <v>737.7</v>
      </c>
      <c r="DQ85" s="85" t="n">
        <v>726.5</v>
      </c>
      <c r="DR85" s="85" t="n">
        <v>714.8</v>
      </c>
      <c r="DS85" s="85" t="n">
        <v>699.1</v>
      </c>
      <c r="DT85" s="85" t="n">
        <v>677.6</v>
      </c>
      <c r="DU85" s="85" t="n">
        <v>631.5</v>
      </c>
      <c r="DV85" s="85" t="n">
        <v>622.6</v>
      </c>
      <c r="DW85" s="85" t="n">
        <v>638</v>
      </c>
      <c r="DX85" s="85" t="n">
        <v>627.7</v>
      </c>
      <c r="DY85" s="85" t="n">
        <v>585.2</v>
      </c>
      <c r="DZ85" s="85" t="n">
        <v>711.7</v>
      </c>
      <c r="EA85" s="85" t="n">
        <v>756</v>
      </c>
      <c r="EB85" s="85" t="n">
        <v>778.5</v>
      </c>
      <c r="EC85" s="85" t="n">
        <v>848.2</v>
      </c>
      <c r="ED85" s="85" t="n">
        <v>862.8</v>
      </c>
      <c r="EE85" s="85" t="n">
        <v>891.4</v>
      </c>
      <c r="EF85" s="85" t="n">
        <v>941.8</v>
      </c>
      <c r="EG85" s="85" t="n">
        <v>976.6</v>
      </c>
      <c r="EH85" s="85" t="n">
        <v>1064.6</v>
      </c>
      <c r="EI85" s="85" t="n">
        <v>1113.5</v>
      </c>
      <c r="EJ85" s="85" t="n">
        <v>1158.9</v>
      </c>
      <c r="EK85" s="85" t="n">
        <v>1164.7</v>
      </c>
      <c r="EL85" s="85" t="n">
        <v>1257.9</v>
      </c>
      <c r="EM85" s="85" t="n">
        <v>1276.9</v>
      </c>
      <c r="EN85" s="85" t="n">
        <v>1287.2</v>
      </c>
      <c r="EO85" s="85" t="n">
        <v>1395.3</v>
      </c>
      <c r="EP85" s="85" t="n">
        <v>1445.4</v>
      </c>
      <c r="EQ85" s="85" t="n">
        <v>1453.1</v>
      </c>
      <c r="ER85" s="85" t="n">
        <v>1505.8</v>
      </c>
      <c r="ES85" s="85" t="n">
        <v>1421.3</v>
      </c>
      <c r="ET85" s="85" t="n">
        <v>1316.3</v>
      </c>
      <c r="EU85" s="85" t="n">
        <v>1347.7</v>
      </c>
      <c r="EV85" s="85" t="n">
        <v>1229.2</v>
      </c>
      <c r="EW85" s="85" t="n">
        <v>1138.9</v>
      </c>
      <c r="EX85" s="85" t="n">
        <v>1053.8</v>
      </c>
      <c r="EY85" s="85" t="n">
        <v>1027</v>
      </c>
      <c r="EZ85" s="85" t="n">
        <v>1008.2</v>
      </c>
      <c r="FA85" s="85" t="n">
        <v>732.8</v>
      </c>
      <c r="FB85" s="85" t="n">
        <v>953.5</v>
      </c>
      <c r="FC85" s="85" t="n">
        <v>1003.3</v>
      </c>
      <c r="FD85" s="85" t="n">
        <v>1123.2</v>
      </c>
      <c r="FE85" s="85" t="n">
        <v>1227.5</v>
      </c>
      <c r="FF85" s="85" t="n">
        <v>1295.5</v>
      </c>
      <c r="FG85" s="85" t="n">
        <v>1300</v>
      </c>
      <c r="FH85" s="85" t="n">
        <v>1475.5</v>
      </c>
      <c r="FI85" s="85" t="n">
        <v>1483.8</v>
      </c>
      <c r="FJ85" s="85" t="n">
        <v>1323.4</v>
      </c>
      <c r="FK85" s="85" t="n">
        <v>1443.9</v>
      </c>
      <c r="FL85" s="85" t="n">
        <v>1447.1</v>
      </c>
      <c r="FM85" s="85" t="n">
        <v>1585</v>
      </c>
      <c r="FN85" s="85" t="n">
        <v>1660</v>
      </c>
      <c r="FO85" s="85" t="n">
        <v>1662.6</v>
      </c>
      <c r="FP85" s="85" t="n">
        <v>1644.6</v>
      </c>
      <c r="FQ85" s="85" t="n">
        <v>1642.3</v>
      </c>
      <c r="FR85" s="85" t="n">
        <v>1672.8</v>
      </c>
      <c r="FS85" s="85" t="n">
        <v>1665.6</v>
      </c>
      <c r="FT85" s="85" t="n">
        <v>1676.1</v>
      </c>
      <c r="FU85" s="85" t="n">
        <v>1714.8</v>
      </c>
      <c r="FV85" s="85" t="n">
        <v>1650.3</v>
      </c>
      <c r="FW85" s="85" t="n">
        <v>1832.1</v>
      </c>
      <c r="FX85" s="85" t="n">
        <v>1864.9</v>
      </c>
      <c r="FY85" s="85" t="n">
        <v>1884.5</v>
      </c>
      <c r="FZ85" s="85" t="n">
        <v>1847.9</v>
      </c>
      <c r="GA85" s="85" t="n">
        <v>1831.7</v>
      </c>
      <c r="GB85" s="85" t="n">
        <v>1779</v>
      </c>
      <c r="GC85" s="85" t="n">
        <v>1653</v>
      </c>
      <c r="GD85" s="85" t="n">
        <v>1757.8</v>
      </c>
      <c r="GE85" s="85" t="n">
        <v>1708.7</v>
      </c>
      <c r="GF85" s="85" t="n">
        <v>1731</v>
      </c>
      <c r="GG85" s="85" t="n">
        <v>1700.1</v>
      </c>
      <c r="GH85" s="85" t="n">
        <v>1721.1</v>
      </c>
      <c r="GI85" s="85" t="n">
        <v>1723.6</v>
      </c>
      <c r="GJ85" s="85" t="n">
        <v>1718</v>
      </c>
      <c r="GK85" s="85" t="n">
        <v>1742.7</v>
      </c>
      <c r="GL85" s="85" t="n">
        <v>1772.4</v>
      </c>
      <c r="GM85" s="85" t="n">
        <v>1846</v>
      </c>
      <c r="GN85" s="85" t="n">
        <v>1868.8</v>
      </c>
      <c r="GO85" s="85" t="n">
        <v>1891.1</v>
      </c>
      <c r="GP85" s="85" t="n">
        <v>1875.4</v>
      </c>
      <c r="GQ85" s="85" t="n">
        <v>1906.5</v>
      </c>
      <c r="GR85" s="85" t="n">
        <v>1968.1</v>
      </c>
      <c r="GS85" s="85" t="n">
        <v>2003.2</v>
      </c>
      <c r="GT85" s="85" t="n">
        <v>1752.6</v>
      </c>
      <c r="GU85" s="85" t="n">
        <v>1686.1</v>
      </c>
      <c r="GV85" s="85" t="n">
        <v>2323.9</v>
      </c>
      <c r="GW85" s="85" t="n">
        <v>2101.5</v>
      </c>
      <c r="GX85" s="85" t="n">
        <v>2438.7</v>
      </c>
      <c r="GY85" s="85" t="n">
        <v>2763.8</v>
      </c>
      <c r="GZ85" s="85" t="n">
        <v>2747.4</v>
      </c>
      <c r="HA85" s="85" t="n">
        <v>2751.8</v>
      </c>
      <c r="HB85" t="n">
        <v>2738.7</v>
      </c>
      <c r="HC85" t="n">
        <v>2876.9</v>
      </c>
      <c r="HD85" t="n">
        <v>2950.7</v>
      </c>
      <c r="HE85" t="n">
        <v>2921.1</v>
      </c>
      <c r="HF85" t="n">
        <v>2941.2</v>
      </c>
      <c r="HG85" t="n">
        <v>2953.4</v>
      </c>
      <c r="HH85" t="n">
        <v>3079.7</v>
      </c>
      <c r="HI85" t="n">
        <v>3253.6</v>
      </c>
      <c r="HJ85" t="n">
        <v>3186.2</v>
      </c>
      <c r="HK85" t="n">
        <v>3337.4</v>
      </c>
      <c r="HL85"/>
    </row>
    <row r="86">
      <c r="A86" s="85" t="s">
        <v>2594</v>
      </c>
      <c r="B86" s="85"/>
      <c r="C86" s="85"/>
      <c r="D86" s="85"/>
      <c r="E86" s="85"/>
      <c r="F86" s="85"/>
      <c r="G86" s="85"/>
      <c r="H86" s="85"/>
      <c r="I86" s="85"/>
      <c r="J86" s="85"/>
      <c r="K86" s="85"/>
      <c r="L86" s="85"/>
      <c r="M86" s="85"/>
      <c r="N86" s="85"/>
      <c r="O86" s="85"/>
      <c r="P86" s="85"/>
      <c r="Q86" s="85"/>
      <c r="R86" s="85"/>
      <c r="S86" s="85"/>
      <c r="T86" s="85"/>
      <c r="U86" s="85"/>
      <c r="V86" s="85"/>
      <c r="W86" s="85"/>
      <c r="X86" s="85"/>
      <c r="Y86" s="85"/>
      <c r="Z86" s="85"/>
      <c r="AA86" s="85"/>
      <c r="AB86" s="85"/>
      <c r="AC86" s="85"/>
      <c r="AD86" s="85"/>
      <c r="AE86" s="85"/>
      <c r="AF86" s="85"/>
      <c r="AG86" s="85"/>
      <c r="AH86" s="85"/>
      <c r="AI86" s="85"/>
      <c r="AJ86" s="85"/>
      <c r="AK86" s="85"/>
      <c r="AL86" s="85"/>
      <c r="AM86" s="85"/>
      <c r="AN86" s="85"/>
      <c r="AO86" s="85"/>
      <c r="AP86" s="85"/>
      <c r="AQ86" s="85"/>
      <c r="AR86" s="85"/>
      <c r="AS86" s="85"/>
      <c r="AT86" s="85"/>
      <c r="AU86" s="85"/>
      <c r="AV86" s="85"/>
      <c r="AW86" s="85"/>
      <c r="AX86" s="85"/>
      <c r="AY86" s="85"/>
      <c r="AZ86" s="85"/>
      <c r="BA86" s="85"/>
      <c r="BB86" s="85"/>
      <c r="BC86" s="85"/>
      <c r="BD86" s="85"/>
      <c r="BE86" s="85"/>
      <c r="BF86" s="85"/>
      <c r="BG86" s="85"/>
      <c r="BH86" s="85"/>
      <c r="BI86" s="85"/>
      <c r="BJ86" s="85"/>
      <c r="BK86" s="85"/>
      <c r="BL86" s="85"/>
      <c r="BM86" s="85"/>
      <c r="BN86" s="85"/>
      <c r="BO86" s="85"/>
      <c r="BP86" s="85"/>
      <c r="BQ86" s="85"/>
      <c r="BR86" s="85"/>
      <c r="BS86" s="85"/>
      <c r="BT86" s="85"/>
      <c r="BU86" s="85"/>
      <c r="BV86" s="85"/>
      <c r="BW86" s="85"/>
      <c r="BX86" s="85"/>
      <c r="BY86" s="85"/>
      <c r="BZ86" s="85"/>
      <c r="CA86" s="85"/>
      <c r="CB86" s="85"/>
      <c r="CC86" s="85"/>
      <c r="CD86" s="85"/>
      <c r="CE86" s="85"/>
      <c r="CF86" s="85"/>
      <c r="CG86" s="85"/>
      <c r="CH86" s="85"/>
      <c r="CI86" s="85"/>
      <c r="CJ86" s="85"/>
      <c r="CK86" s="85"/>
      <c r="CL86" s="85"/>
      <c r="CM86" s="85"/>
      <c r="CN86" s="85"/>
      <c r="CO86" s="85"/>
      <c r="CP86" s="85"/>
      <c r="CQ86" s="85"/>
      <c r="CR86" s="85"/>
      <c r="CS86" s="85"/>
      <c r="CT86" s="85"/>
      <c r="CU86" s="85"/>
      <c r="CV86" s="85"/>
      <c r="CW86" s="85"/>
      <c r="CX86" s="85"/>
      <c r="CY86" s="85"/>
      <c r="CZ86" s="85"/>
      <c r="DA86" s="85"/>
      <c r="DB86" s="85"/>
      <c r="DC86" s="85"/>
      <c r="DD86" s="85"/>
      <c r="DE86" s="85"/>
      <c r="DF86" s="85"/>
      <c r="DG86" s="85"/>
      <c r="DH86" s="85"/>
      <c r="DI86" s="85"/>
      <c r="DJ86" s="85"/>
      <c r="DK86" s="85"/>
      <c r="DL86" s="85"/>
      <c r="DM86" s="85"/>
      <c r="DN86" s="85"/>
      <c r="DO86" s="85"/>
      <c r="DP86" s="85"/>
      <c r="DQ86" s="85"/>
      <c r="DR86" s="85"/>
      <c r="DS86" s="85"/>
      <c r="DT86" s="85"/>
      <c r="DU86" s="85"/>
      <c r="DV86" s="85"/>
      <c r="DW86" s="85"/>
      <c r="DX86" s="85"/>
      <c r="DY86" s="85"/>
      <c r="DZ86" s="85"/>
      <c r="EA86" s="85"/>
      <c r="EB86" s="85"/>
      <c r="EC86" s="85"/>
      <c r="ED86" s="85"/>
      <c r="EE86" s="85"/>
      <c r="EF86" s="85"/>
      <c r="EG86" s="85"/>
      <c r="EH86" s="85"/>
      <c r="EI86" s="85"/>
      <c r="EJ86" s="85"/>
      <c r="EK86" s="85"/>
      <c r="EL86" s="85"/>
      <c r="EM86" s="85"/>
      <c r="EN86" s="85"/>
      <c r="EO86" s="85"/>
      <c r="EP86" s="85"/>
      <c r="EQ86" s="85"/>
      <c r="ER86" s="85"/>
      <c r="ES86" s="85"/>
      <c r="ET86" s="85"/>
      <c r="EU86" s="85"/>
      <c r="EV86" s="85"/>
      <c r="EW86" s="85"/>
      <c r="EX86" s="85"/>
      <c r="EY86" s="85"/>
      <c r="EZ86" s="85"/>
      <c r="FA86" s="85"/>
      <c r="FB86" s="85"/>
      <c r="FC86" s="85"/>
      <c r="FD86" s="85"/>
      <c r="FE86" s="85"/>
      <c r="FF86" s="85"/>
      <c r="FG86" s="85"/>
      <c r="FH86" s="85"/>
      <c r="FI86" s="85"/>
      <c r="FJ86" s="85"/>
      <c r="FK86" s="85"/>
      <c r="FL86" s="85"/>
      <c r="FM86" s="85"/>
      <c r="FN86" s="85"/>
      <c r="FO86" s="85"/>
      <c r="FP86" s="85"/>
      <c r="FQ86" s="85"/>
      <c r="FR86" s="85"/>
      <c r="FS86" s="85"/>
      <c r="FT86" s="85"/>
      <c r="FU86" s="85"/>
      <c r="FV86" s="85"/>
      <c r="FW86" s="85"/>
      <c r="FX86" s="85"/>
      <c r="FY86" s="85"/>
      <c r="FZ86" s="85"/>
      <c r="GA86" s="85"/>
      <c r="GB86" s="85"/>
      <c r="GC86" s="85"/>
      <c r="GD86" s="85"/>
      <c r="GE86" s="85"/>
      <c r="GF86" s="85"/>
      <c r="GG86" s="85"/>
      <c r="GH86" s="85"/>
      <c r="GI86" s="85"/>
      <c r="GJ86" s="85"/>
      <c r="GK86" s="85"/>
      <c r="GL86" s="85"/>
      <c r="GM86" s="85"/>
      <c r="GN86" s="85"/>
      <c r="GO86" s="85"/>
      <c r="GP86" s="85"/>
      <c r="GQ86" s="85"/>
      <c r="GR86" s="85"/>
      <c r="GS86" s="85"/>
      <c r="GT86" s="85"/>
      <c r="GU86" s="85"/>
      <c r="GV86" s="85"/>
      <c r="GW86" s="85"/>
      <c r="GX86" s="85" t="n">
        <v>0</v>
      </c>
      <c r="GY86" s="85" t="n">
        <v>21.4</v>
      </c>
      <c r="GZ86" s="85" t="n">
        <v>57</v>
      </c>
      <c r="HA86" s="85" t="n">
        <v>35.5</v>
      </c>
      <c r="HB86" s="85" t="n">
        <v>0</v>
      </c>
      <c r="HC86" t="n">
        <v>0</v>
      </c>
      <c r="HD86" t="n">
        <v>0</v>
      </c>
      <c r="HE86" t="n">
        <v>0</v>
      </c>
      <c r="HF86"/>
      <c r="HG86"/>
      <c r="HH86"/>
      <c r="HI86"/>
      <c r="HJ86"/>
      <c r="HK86"/>
      <c r="HL86"/>
    </row>
    <row r="87">
      <c r="A87" s="85" t="s">
        <v>2595</v>
      </c>
      <c r="B87" s="85"/>
      <c r="C87" s="85"/>
      <c r="D87" s="85"/>
      <c r="E87" s="85"/>
      <c r="F87" s="85"/>
      <c r="G87" s="85"/>
      <c r="H87" s="85"/>
      <c r="I87" s="85"/>
      <c r="J87" s="85"/>
      <c r="K87" s="85"/>
      <c r="L87" s="85"/>
      <c r="M87" s="85"/>
      <c r="N87" s="85"/>
      <c r="O87" s="85"/>
      <c r="P87" s="85"/>
      <c r="Q87" s="85"/>
      <c r="R87" s="85"/>
      <c r="S87" s="85"/>
      <c r="T87" s="85"/>
      <c r="U87" s="85"/>
      <c r="V87" s="85"/>
      <c r="W87" s="85"/>
      <c r="X87" s="85"/>
      <c r="Y87" s="85"/>
      <c r="Z87" s="85"/>
      <c r="AA87" s="85"/>
      <c r="AB87" s="85"/>
      <c r="AC87" s="85"/>
      <c r="AD87" s="85"/>
      <c r="AE87" s="85"/>
      <c r="AF87" s="85"/>
      <c r="AG87" s="85"/>
      <c r="AH87" s="85"/>
      <c r="AI87" s="85"/>
      <c r="AJ87" s="85"/>
      <c r="AK87" s="85"/>
      <c r="AL87" s="85"/>
      <c r="AM87" s="85"/>
      <c r="AN87" s="85"/>
      <c r="AO87" s="85"/>
      <c r="AP87" s="85"/>
      <c r="AQ87" s="85"/>
      <c r="AR87" s="85"/>
      <c r="AS87" s="85"/>
      <c r="AT87" s="85"/>
      <c r="AU87" s="85"/>
      <c r="AV87" s="85"/>
      <c r="AW87" s="85"/>
      <c r="AX87" s="85"/>
      <c r="AY87" s="85"/>
      <c r="AZ87" s="85"/>
      <c r="BA87" s="85"/>
      <c r="BB87" s="85"/>
      <c r="BC87" s="85"/>
      <c r="BD87" s="85"/>
      <c r="BE87" s="85"/>
      <c r="BF87" s="85"/>
      <c r="BG87" s="85"/>
      <c r="BH87" s="85"/>
      <c r="BI87" s="85"/>
      <c r="BJ87" s="85"/>
      <c r="BK87" s="85"/>
      <c r="BL87" s="85"/>
      <c r="BM87" s="85"/>
      <c r="BN87" s="85"/>
      <c r="BO87" s="85"/>
      <c r="BP87" s="85"/>
      <c r="BQ87" s="85"/>
      <c r="BR87" s="85"/>
      <c r="BS87" s="85"/>
      <c r="BT87" s="85"/>
      <c r="BU87" s="85"/>
      <c r="BV87" s="85"/>
      <c r="BW87" s="85"/>
      <c r="BX87" s="85"/>
      <c r="BY87" s="85"/>
      <c r="BZ87" s="85"/>
      <c r="CA87" s="85"/>
      <c r="CB87" s="85"/>
      <c r="CC87" s="85"/>
      <c r="CD87" s="85"/>
      <c r="CE87" s="85"/>
      <c r="CF87" s="85"/>
      <c r="CG87" s="85"/>
      <c r="CH87" s="85"/>
      <c r="CI87" s="85"/>
      <c r="CJ87" s="85"/>
      <c r="CK87" s="85"/>
      <c r="CL87" s="85"/>
      <c r="CM87" s="85"/>
      <c r="CN87" s="85"/>
      <c r="CO87" s="85"/>
      <c r="CP87" s="85"/>
      <c r="CQ87" s="85"/>
      <c r="CR87" s="85"/>
      <c r="CS87" s="85"/>
      <c r="CT87" s="85"/>
      <c r="CU87" s="85"/>
      <c r="CV87" s="85"/>
      <c r="CW87" s="85"/>
      <c r="CX87" s="85"/>
      <c r="CY87" s="85"/>
      <c r="CZ87" s="85"/>
      <c r="DA87" s="85"/>
      <c r="DB87" s="85"/>
      <c r="DC87" s="85"/>
      <c r="DD87" s="85"/>
      <c r="DE87" s="85"/>
      <c r="DF87" s="85"/>
      <c r="DG87" s="85"/>
      <c r="DH87" s="85"/>
      <c r="DI87" s="85"/>
      <c r="DJ87" s="85"/>
      <c r="DK87" s="85"/>
      <c r="DL87" s="85"/>
      <c r="DM87" s="85"/>
      <c r="DN87" s="85"/>
      <c r="DO87" s="85"/>
      <c r="DP87" s="85"/>
      <c r="DQ87" s="85"/>
      <c r="DR87" s="85"/>
      <c r="DS87" s="85"/>
      <c r="DT87" s="85"/>
      <c r="DU87" s="85"/>
      <c r="DV87" s="85"/>
      <c r="DW87" s="85"/>
      <c r="DX87" s="85"/>
      <c r="DY87" s="85"/>
      <c r="DZ87" s="85"/>
      <c r="EA87" s="85"/>
      <c r="EB87" s="85"/>
      <c r="EC87" s="85"/>
      <c r="ED87" s="85"/>
      <c r="EE87" s="85"/>
      <c r="EF87" s="85"/>
      <c r="EG87" s="85"/>
      <c r="EH87" s="85"/>
      <c r="EI87" s="85"/>
      <c r="EJ87" s="85"/>
      <c r="EK87" s="85"/>
      <c r="EL87" s="85"/>
      <c r="EM87" s="85"/>
      <c r="EN87" s="85"/>
      <c r="EO87" s="85"/>
      <c r="EP87" s="85"/>
      <c r="EQ87" s="85"/>
      <c r="ER87" s="85"/>
      <c r="ES87" s="85"/>
      <c r="ET87" s="85"/>
      <c r="EU87" s="85"/>
      <c r="EV87" s="85"/>
      <c r="EW87" s="85"/>
      <c r="EX87" s="85"/>
      <c r="EY87" s="85"/>
      <c r="EZ87" s="85"/>
      <c r="FA87" s="85"/>
      <c r="FB87" s="85"/>
      <c r="FC87" s="85"/>
      <c r="FD87" s="85"/>
      <c r="FE87" s="85"/>
      <c r="FF87" s="85"/>
      <c r="FG87" s="85"/>
      <c r="FH87" s="85"/>
      <c r="FI87" s="85"/>
      <c r="FJ87" s="85"/>
      <c r="FK87" s="85"/>
      <c r="FL87" s="85"/>
      <c r="FM87" s="85"/>
      <c r="FN87" s="85"/>
      <c r="FO87" s="85"/>
      <c r="FP87" s="85"/>
      <c r="FQ87" s="85"/>
      <c r="FR87" s="85"/>
      <c r="FS87" s="85"/>
      <c r="FT87" s="85"/>
      <c r="FU87" s="85"/>
      <c r="FV87" s="85"/>
      <c r="FW87" s="85"/>
      <c r="FX87" s="85"/>
      <c r="FY87" s="85"/>
      <c r="FZ87" s="85"/>
      <c r="GA87" s="85"/>
      <c r="GB87" s="85"/>
      <c r="GC87" s="85"/>
      <c r="GD87" s="85"/>
      <c r="GE87" s="85"/>
      <c r="GF87" s="85"/>
      <c r="GG87" s="85"/>
      <c r="GH87" s="85"/>
      <c r="GI87" s="85"/>
      <c r="GJ87" s="85"/>
      <c r="GK87" s="85"/>
      <c r="GL87" s="85"/>
      <c r="GM87" s="85"/>
      <c r="GN87" s="85"/>
      <c r="GO87" s="85"/>
      <c r="GP87" s="85"/>
      <c r="GQ87" s="85"/>
      <c r="GR87" s="85"/>
      <c r="GS87" s="85"/>
      <c r="GT87" s="85"/>
      <c r="GU87" s="85" t="n">
        <v>60.3</v>
      </c>
      <c r="GV87" s="85" t="n">
        <v>18.5</v>
      </c>
      <c r="GW87" s="85" t="n">
        <v>0</v>
      </c>
      <c r="GX87" s="85" t="n">
        <v>0.3</v>
      </c>
      <c r="GY87" s="85" t="n">
        <v>11.3</v>
      </c>
      <c r="GZ87" s="85" t="n">
        <v>10.4</v>
      </c>
      <c r="HA87" s="85" t="n">
        <v>5.3</v>
      </c>
      <c r="HB87" s="85" t="n">
        <v>2.4</v>
      </c>
      <c r="HC87" t="n">
        <v>0.3</v>
      </c>
      <c r="HD87" t="n">
        <v>0</v>
      </c>
      <c r="HE87" t="n">
        <v>0</v>
      </c>
      <c r="HF87"/>
      <c r="HG87"/>
      <c r="HH87"/>
      <c r="HI87"/>
      <c r="HJ87"/>
      <c r="HK87"/>
      <c r="HL87"/>
    </row>
    <row r="88" ht="19.399999999999999" customHeight="1">
      <c r="A88" s="85" t="s">
        <v>2596</v>
      </c>
      <c r="B88" s="85" t="n">
        <v>27088</v>
      </c>
      <c r="C88" s="85" t="n">
        <v>34148</v>
      </c>
      <c r="D88" s="85" t="n">
        <v>31952</v>
      </c>
      <c r="E88" s="85" t="n">
        <v>32332</v>
      </c>
      <c r="F88" s="85" t="n">
        <v>32820</v>
      </c>
      <c r="G88" s="85" t="n">
        <v>38700</v>
      </c>
      <c r="H88" s="85" t="n">
        <v>37216</v>
      </c>
      <c r="I88" s="85" t="n">
        <v>37732</v>
      </c>
      <c r="J88" s="85" t="n">
        <v>38284</v>
      </c>
      <c r="K88" s="85" t="n">
        <v>38748</v>
      </c>
      <c r="L88" s="85" t="n">
        <v>39284</v>
      </c>
      <c r="M88" s="85" t="n">
        <v>47476</v>
      </c>
      <c r="N88" s="85" t="n">
        <v>49096</v>
      </c>
      <c r="O88" s="85" t="n">
        <v>50332</v>
      </c>
      <c r="P88" s="85" t="n">
        <v>51216</v>
      </c>
      <c r="Q88" s="85" t="n">
        <v>52016</v>
      </c>
      <c r="R88" s="85" t="n">
        <v>52464</v>
      </c>
      <c r="S88" s="85" t="n">
        <v>56916</v>
      </c>
      <c r="T88" s="85" t="n">
        <v>59804</v>
      </c>
      <c r="U88" s="85" t="n">
        <v>61244</v>
      </c>
      <c r="V88" s="85" t="n">
        <v>62000</v>
      </c>
      <c r="W88" s="85" t="n">
        <v>62888</v>
      </c>
      <c r="X88" s="85" t="n">
        <v>69012</v>
      </c>
      <c r="Y88" s="85" t="n">
        <v>69680</v>
      </c>
      <c r="Z88" s="85" t="n">
        <v>70960</v>
      </c>
      <c r="AA88" s="85" t="n">
        <v>71416</v>
      </c>
      <c r="AB88" s="85" t="n">
        <v>76996</v>
      </c>
      <c r="AC88" s="85" t="n">
        <v>78632</v>
      </c>
      <c r="AD88" s="85" t="n">
        <v>79228</v>
      </c>
      <c r="AE88" s="85" t="n">
        <v>80364</v>
      </c>
      <c r="AF88" s="85" t="n">
        <v>86256</v>
      </c>
      <c r="AG88" s="85" t="n">
        <v>87108</v>
      </c>
      <c r="AH88" s="85" t="n">
        <v>87776</v>
      </c>
      <c r="AI88" s="85" t="n">
        <v>87912</v>
      </c>
      <c r="AJ88" s="85" t="n">
        <v>94276</v>
      </c>
      <c r="AK88" s="85" t="n">
        <v>95556</v>
      </c>
      <c r="AL88" s="85" t="n">
        <v>96528</v>
      </c>
      <c r="AM88" s="85" t="n">
        <v>97848</v>
      </c>
      <c r="AN88" s="85" t="n">
        <v>107624</v>
      </c>
      <c r="AO88" s="85" t="n">
        <v>108324</v>
      </c>
      <c r="AP88" s="85" t="n">
        <v>109348</v>
      </c>
      <c r="AQ88" s="85" t="n">
        <v>109988</v>
      </c>
      <c r="AR88" s="85" t="n">
        <v>126932</v>
      </c>
      <c r="AS88" s="85" t="n">
        <v>128076</v>
      </c>
      <c r="AT88" s="85" t="n">
        <v>130716</v>
      </c>
      <c r="AU88" s="85" t="n">
        <v>131096</v>
      </c>
      <c r="AV88" s="85" t="n">
        <v>146284</v>
      </c>
      <c r="AW88" s="85" t="n">
        <v>146480</v>
      </c>
      <c r="AX88" s="85" t="n">
        <v>146772</v>
      </c>
      <c r="AY88" s="85" t="n">
        <v>147528</v>
      </c>
      <c r="AZ88" s="85" t="n">
        <v>157636</v>
      </c>
      <c r="BA88" s="85" t="n">
        <v>162896</v>
      </c>
      <c r="BB88" s="85" t="n">
        <v>162144</v>
      </c>
      <c r="BC88" s="85" t="n">
        <v>164008</v>
      </c>
      <c r="BD88" s="85" t="n">
        <v>163980</v>
      </c>
      <c r="BE88" s="85" t="n">
        <v>167572</v>
      </c>
      <c r="BF88" s="85" t="n">
        <v>170936</v>
      </c>
      <c r="BG88" s="85" t="n">
        <v>172680</v>
      </c>
      <c r="BH88" s="85" t="n">
        <v>172444</v>
      </c>
      <c r="BI88" s="85" t="n">
        <v>176048</v>
      </c>
      <c r="BJ88" s="85" t="n">
        <v>181540</v>
      </c>
      <c r="BK88" s="85" t="n">
        <v>181976</v>
      </c>
      <c r="BL88" s="85" t="n">
        <v>185252</v>
      </c>
      <c r="BM88" s="85" t="n">
        <v>184332</v>
      </c>
      <c r="BN88" s="85" t="n">
        <v>191100</v>
      </c>
      <c r="BO88" s="85" t="n">
        <v>192104</v>
      </c>
      <c r="BP88" s="85" t="n">
        <v>195880</v>
      </c>
      <c r="BQ88" s="85" t="n">
        <v>195440</v>
      </c>
      <c r="BR88" s="85" t="n">
        <v>198912</v>
      </c>
      <c r="BS88" s="85" t="n">
        <v>201652</v>
      </c>
      <c r="BT88" s="85" t="n">
        <v>201436</v>
      </c>
      <c r="BU88" s="85" t="n">
        <v>201980</v>
      </c>
      <c r="BV88" s="85" t="n">
        <v>213484</v>
      </c>
      <c r="BW88" s="85" t="n">
        <v>213536</v>
      </c>
      <c r="BX88" s="85" t="n">
        <v>214156</v>
      </c>
      <c r="BY88" s="85" t="n">
        <v>214488</v>
      </c>
      <c r="BZ88" s="85" t="n">
        <v>225904</v>
      </c>
      <c r="CA88" s="85" t="n">
        <v>226768</v>
      </c>
      <c r="CB88" s="85" t="n">
        <v>227804</v>
      </c>
      <c r="CC88" s="85" t="n">
        <v>229044</v>
      </c>
      <c r="CD88" s="85" t="n">
        <v>241024</v>
      </c>
      <c r="CE88" s="85" t="n">
        <v>243792</v>
      </c>
      <c r="CF88" s="85" t="n">
        <v>244712</v>
      </c>
      <c r="CG88" s="85" t="n">
        <v>247012</v>
      </c>
      <c r="CH88" s="85" t="n">
        <v>261292</v>
      </c>
      <c r="CI88" s="85" t="n">
        <v>263620</v>
      </c>
      <c r="CJ88" s="85" t="n">
        <v>265076</v>
      </c>
      <c r="CK88" s="85" t="n">
        <v>266828</v>
      </c>
      <c r="CL88" s="85" t="n">
        <v>278568</v>
      </c>
      <c r="CM88" s="85" t="n">
        <v>281744</v>
      </c>
      <c r="CN88" s="85" t="n">
        <v>282848</v>
      </c>
      <c r="CO88" s="85" t="n">
        <v>283944</v>
      </c>
      <c r="CP88" s="85" t="n">
        <v>295568</v>
      </c>
      <c r="CQ88" s="85" t="n">
        <v>297064</v>
      </c>
      <c r="CR88" s="85" t="n">
        <v>298552</v>
      </c>
      <c r="CS88" s="85" t="n">
        <v>300556</v>
      </c>
      <c r="CT88" s="85" t="n">
        <v>308800</v>
      </c>
      <c r="CU88" s="85" t="n">
        <v>311776</v>
      </c>
      <c r="CV88" s="85" t="n">
        <v>312956</v>
      </c>
      <c r="CW88" s="85" t="n">
        <v>315112</v>
      </c>
      <c r="CX88" s="85" t="n">
        <v>324784</v>
      </c>
      <c r="CY88" s="85" t="n">
        <v>327504</v>
      </c>
      <c r="CZ88" s="85" t="n">
        <v>328632</v>
      </c>
      <c r="DA88" s="85" t="n">
        <v>329780</v>
      </c>
      <c r="DB88" s="85" t="n">
        <v>339100</v>
      </c>
      <c r="DC88" s="85" t="n">
        <v>341412</v>
      </c>
      <c r="DD88" s="85" t="n">
        <v>342632</v>
      </c>
      <c r="DE88" s="85" t="n">
        <v>344876</v>
      </c>
      <c r="DF88" s="85" t="n">
        <v>353920</v>
      </c>
      <c r="DG88" s="85" t="n">
        <v>355872</v>
      </c>
      <c r="DH88" s="85" t="n">
        <v>357524</v>
      </c>
      <c r="DI88" s="85" t="n">
        <v>359052</v>
      </c>
      <c r="DJ88" s="85" t="n">
        <v>366632</v>
      </c>
      <c r="DK88" s="85" t="n">
        <v>368208</v>
      </c>
      <c r="DL88" s="85" t="n">
        <v>370704</v>
      </c>
      <c r="DM88" s="85" t="n">
        <v>371184</v>
      </c>
      <c r="DN88" s="85" t="n">
        <v>376964</v>
      </c>
      <c r="DO88" s="85" t="n">
        <v>378944</v>
      </c>
      <c r="DP88" s="85" t="n">
        <v>380800</v>
      </c>
      <c r="DQ88" s="85" t="n">
        <v>382748</v>
      </c>
      <c r="DR88" s="85" t="n">
        <v>392512</v>
      </c>
      <c r="DS88" s="85" t="n">
        <v>404664</v>
      </c>
      <c r="DT88" s="85" t="n">
        <v>403872</v>
      </c>
      <c r="DU88" s="85" t="n">
        <v>404524</v>
      </c>
      <c r="DV88" s="85" t="n">
        <v>420812</v>
      </c>
      <c r="DW88" s="85" t="n">
        <v>422668</v>
      </c>
      <c r="DX88" s="85" t="n">
        <v>428384</v>
      </c>
      <c r="DY88" s="85" t="n">
        <v>428472</v>
      </c>
      <c r="DZ88" s="85" t="n">
        <v>442872</v>
      </c>
      <c r="EA88" s="85" t="n">
        <v>445487</v>
      </c>
      <c r="EB88" s="85" t="n">
        <v>448080</v>
      </c>
      <c r="EC88" s="85" t="n">
        <v>451196</v>
      </c>
      <c r="ED88" s="85" t="n">
        <v>458142</v>
      </c>
      <c r="EE88" s="85" t="n">
        <v>463083</v>
      </c>
      <c r="EF88" s="85" t="n">
        <v>464765</v>
      </c>
      <c r="EG88" s="85" t="n">
        <v>468133</v>
      </c>
      <c r="EH88" s="85" t="n">
        <v>479685</v>
      </c>
      <c r="EI88" s="85" t="n">
        <v>484798</v>
      </c>
      <c r="EJ88" s="85" t="n">
        <v>486184</v>
      </c>
      <c r="EK88" s="85" t="n">
        <v>491380</v>
      </c>
      <c r="EL88" s="85" t="n">
        <v>506486</v>
      </c>
      <c r="EM88" s="85" t="n">
        <v>512872</v>
      </c>
      <c r="EN88" s="85" t="n">
        <v>514043</v>
      </c>
      <c r="EO88" s="85" t="n">
        <v>517512</v>
      </c>
      <c r="EP88" s="85" t="n">
        <v>538042</v>
      </c>
      <c r="EQ88" s="85" t="n">
        <v>543660</v>
      </c>
      <c r="ER88" s="85" t="n">
        <v>546105</v>
      </c>
      <c r="ES88" s="85" t="n">
        <v>548576</v>
      </c>
      <c r="ET88" s="85" t="n">
        <v>568277</v>
      </c>
      <c r="EU88" s="85" t="n">
        <v>575021</v>
      </c>
      <c r="EV88" s="85" t="n">
        <v>578227</v>
      </c>
      <c r="EW88" s="85" t="n">
        <v>581089</v>
      </c>
      <c r="EX88" s="85" t="n">
        <v>597326</v>
      </c>
      <c r="EY88" s="85" t="n">
        <v>602859</v>
      </c>
      <c r="EZ88" s="85" t="n">
        <v>608868</v>
      </c>
      <c r="FA88" s="85" t="n">
        <v>613115</v>
      </c>
      <c r="FB88" s="85" t="n">
        <v>651871</v>
      </c>
      <c r="FC88" s="85" t="n">
        <v>662422</v>
      </c>
      <c r="FD88" s="85" t="n">
        <v>667932</v>
      </c>
      <c r="FE88" s="85" t="n">
        <v>675654</v>
      </c>
      <c r="FF88" s="85" t="n">
        <v>678854</v>
      </c>
      <c r="FG88" s="85" t="n">
        <v>689251</v>
      </c>
      <c r="FH88" s="85" t="n">
        <v>693594</v>
      </c>
      <c r="FI88" s="85" t="n">
        <v>698996</v>
      </c>
      <c r="FJ88" s="85" t="n">
        <v>703143</v>
      </c>
      <c r="FK88" s="85" t="n">
        <v>712039</v>
      </c>
      <c r="FL88" s="85" t="n">
        <v>716021</v>
      </c>
      <c r="FM88" s="85" t="n">
        <v>721840</v>
      </c>
      <c r="FN88" s="85" t="n">
        <v>753212</v>
      </c>
      <c r="FO88" s="85" t="n">
        <v>759410</v>
      </c>
      <c r="FP88" s="85" t="n">
        <v>765124</v>
      </c>
      <c r="FQ88" s="85" t="n">
        <v>770811</v>
      </c>
      <c r="FR88" s="85" t="n">
        <v>789992</v>
      </c>
      <c r="FS88" s="85" t="n">
        <v>795240</v>
      </c>
      <c r="FT88" s="85" t="n">
        <v>802336</v>
      </c>
      <c r="FU88" s="85" t="n">
        <v>808608</v>
      </c>
      <c r="FV88" s="85" t="n">
        <v>824825</v>
      </c>
      <c r="FW88" s="85" t="n">
        <v>831664</v>
      </c>
      <c r="FX88" s="85" t="n">
        <v>836478</v>
      </c>
      <c r="FY88" s="85" t="n">
        <v>845592</v>
      </c>
      <c r="FZ88" s="85" t="n">
        <v>861827</v>
      </c>
      <c r="GA88" s="85" t="n">
        <v>868501</v>
      </c>
      <c r="GB88" s="85" t="n">
        <v>873921</v>
      </c>
      <c r="GC88" s="85" t="n">
        <v>882925</v>
      </c>
      <c r="GD88" s="85" t="n">
        <v>886054</v>
      </c>
      <c r="GE88" s="85" t="n">
        <v>893200</v>
      </c>
      <c r="GF88" s="85" t="n">
        <v>899396</v>
      </c>
      <c r="GG88" s="85" t="n">
        <v>907237</v>
      </c>
      <c r="GH88" s="85" t="n">
        <v>916306</v>
      </c>
      <c r="GI88" s="85" t="n">
        <v>922033</v>
      </c>
      <c r="GJ88" s="85" t="n">
        <v>929279</v>
      </c>
      <c r="GK88" s="85" t="n">
        <v>936668</v>
      </c>
      <c r="GL88" s="85" t="n">
        <v>960613</v>
      </c>
      <c r="GM88" s="85" t="n">
        <v>968342</v>
      </c>
      <c r="GN88" s="85" t="n">
        <v>976833</v>
      </c>
      <c r="GO88" s="85" t="n">
        <v>983861</v>
      </c>
      <c r="GP88" s="85" t="n">
        <v>1019190</v>
      </c>
      <c r="GQ88" s="85" t="n">
        <v>1026704</v>
      </c>
      <c r="GR88" s="85" t="n">
        <v>1034417</v>
      </c>
      <c r="GS88" s="85" t="n">
        <v>1042661</v>
      </c>
      <c r="GT88" s="85" t="n">
        <v>1068201</v>
      </c>
      <c r="GU88" s="85" t="n">
        <v>1075075</v>
      </c>
      <c r="GV88" s="85" t="n">
        <v>1080441</v>
      </c>
      <c r="GW88" s="85" t="n">
        <v>1087995</v>
      </c>
      <c r="GX88" s="85" t="n">
        <v>1105638</v>
      </c>
      <c r="GY88" s="85" t="n">
        <v>1109640</v>
      </c>
      <c r="GZ88" s="85" t="n">
        <v>1116948</v>
      </c>
      <c r="HA88" s="85" t="n">
        <v>1126174</v>
      </c>
      <c r="HB88" s="85" t="n">
        <v>1198452</v>
      </c>
      <c r="HC88" t="n">
        <v>1207163</v>
      </c>
      <c r="HD88" t="n">
        <v>1214781</v>
      </c>
      <c r="HE88" t="n">
        <v>1225619</v>
      </c>
      <c r="HF88" t="n">
        <v>1339904</v>
      </c>
      <c r="HG88" t="n">
        <v>1353283</v>
      </c>
      <c r="HH88" t="n">
        <v>1360723</v>
      </c>
      <c r="HI88" t="n">
        <v>1373982</v>
      </c>
      <c r="HJ88" t="n">
        <v>1426547</v>
      </c>
      <c r="HK88" t="n">
        <v>1439730</v>
      </c>
      <c r="HL88" t="n">
        <v>1452560</v>
      </c>
    </row>
    <row r="89">
      <c r="A89" s="85" t="s">
        <v>2597</v>
      </c>
      <c r="B89" s="85"/>
      <c r="C89" s="85"/>
      <c r="D89" s="85"/>
      <c r="E89" s="85"/>
      <c r="F89" s="85"/>
      <c r="G89" s="85"/>
      <c r="H89" s="85"/>
      <c r="I89" s="85"/>
      <c r="J89" s="85"/>
      <c r="K89" s="85"/>
      <c r="L89" s="85"/>
      <c r="M89" s="85"/>
      <c r="N89" s="85"/>
      <c r="O89" s="85"/>
      <c r="P89" s="85"/>
      <c r="Q89" s="85"/>
      <c r="R89" s="85"/>
      <c r="S89" s="85"/>
      <c r="T89" s="85"/>
      <c r="U89" s="85"/>
      <c r="V89" s="85"/>
      <c r="W89" s="85"/>
      <c r="X89" s="85"/>
      <c r="Y89" s="85"/>
      <c r="Z89" s="85"/>
      <c r="AA89" s="85"/>
      <c r="AB89" s="85"/>
      <c r="AC89" s="85"/>
      <c r="AD89" s="85"/>
      <c r="AE89" s="85"/>
      <c r="AF89" s="85"/>
      <c r="AG89" s="85"/>
      <c r="AH89" s="85"/>
      <c r="AI89" s="85"/>
      <c r="AJ89" s="85"/>
      <c r="AK89" s="85"/>
      <c r="AL89" s="85"/>
      <c r="AM89" s="85"/>
      <c r="AN89" s="85"/>
      <c r="AO89" s="85"/>
      <c r="AP89" s="85"/>
      <c r="AQ89" s="85"/>
      <c r="AR89" s="85"/>
      <c r="AS89" s="85"/>
      <c r="AT89" s="85"/>
      <c r="AU89" s="85"/>
      <c r="AV89" s="85"/>
      <c r="AW89" s="85"/>
      <c r="AX89" s="85"/>
      <c r="AY89" s="85"/>
      <c r="AZ89" s="85"/>
      <c r="BA89" s="85"/>
      <c r="BB89" s="85"/>
      <c r="BC89" s="85"/>
      <c r="BD89" s="85"/>
      <c r="BE89" s="85"/>
      <c r="BF89" s="85"/>
      <c r="BG89" s="85"/>
      <c r="BH89" s="85"/>
      <c r="BI89" s="85"/>
      <c r="BJ89" s="85"/>
      <c r="BK89" s="85"/>
      <c r="BL89" s="85"/>
      <c r="BM89" s="85"/>
      <c r="BN89" s="85"/>
      <c r="BO89" s="85"/>
      <c r="BP89" s="85"/>
      <c r="BQ89" s="85"/>
      <c r="BR89" s="85"/>
      <c r="BS89" s="85"/>
      <c r="BT89" s="85"/>
      <c r="BU89" s="85"/>
      <c r="BV89" s="85"/>
      <c r="BW89" s="85"/>
      <c r="BX89" s="85"/>
      <c r="BY89" s="85"/>
      <c r="BZ89" s="85"/>
      <c r="CA89" s="85"/>
      <c r="CB89" s="85"/>
      <c r="CC89" s="85"/>
      <c r="CD89" s="85"/>
      <c r="CE89" s="85"/>
      <c r="CF89" s="85"/>
      <c r="CG89" s="85"/>
      <c r="CH89" s="85"/>
      <c r="CI89" s="85"/>
      <c r="CJ89" s="85"/>
      <c r="CK89" s="85"/>
      <c r="CL89" s="85"/>
      <c r="CM89" s="85"/>
      <c r="CN89" s="85"/>
      <c r="CO89" s="85"/>
      <c r="CP89" s="85"/>
      <c r="CQ89" s="85"/>
      <c r="CR89" s="85"/>
      <c r="CS89" s="85"/>
      <c r="CT89" s="85"/>
      <c r="CU89" s="85"/>
      <c r="CV89" s="85"/>
      <c r="CW89" s="85"/>
      <c r="CX89" s="85"/>
      <c r="CY89" s="85"/>
      <c r="CZ89" s="85"/>
      <c r="DA89" s="85"/>
      <c r="DB89" s="85"/>
      <c r="DC89" s="85"/>
      <c r="DD89" s="85"/>
      <c r="DE89" s="85"/>
      <c r="DF89" s="85"/>
      <c r="DG89" s="85"/>
      <c r="DH89" s="85"/>
      <c r="DI89" s="85"/>
      <c r="DJ89" s="85"/>
      <c r="DK89" s="85"/>
      <c r="DL89" s="85"/>
      <c r="DM89" s="85"/>
      <c r="DN89" s="85"/>
      <c r="DO89" s="85"/>
      <c r="DP89" s="85"/>
      <c r="DQ89" s="85"/>
      <c r="DR89" s="85"/>
      <c r="DS89" s="85"/>
      <c r="DT89" s="85"/>
      <c r="DU89" s="85"/>
      <c r="DV89" s="85"/>
      <c r="DW89" s="85"/>
      <c r="DX89" s="85"/>
      <c r="DY89" s="85"/>
      <c r="DZ89" s="85"/>
      <c r="EA89" s="85"/>
      <c r="EB89" s="85"/>
      <c r="EC89" s="85"/>
      <c r="ED89" s="85"/>
      <c r="EE89" s="85"/>
      <c r="EF89" s="85"/>
      <c r="EG89" s="85"/>
      <c r="EH89" s="85"/>
      <c r="EI89" s="85"/>
      <c r="EJ89" s="85"/>
      <c r="EK89" s="85"/>
      <c r="EL89" s="85"/>
      <c r="EM89" s="85"/>
      <c r="EN89" s="85"/>
      <c r="EO89" s="85"/>
      <c r="EP89" s="85"/>
      <c r="EQ89" s="85"/>
      <c r="ER89" s="85"/>
      <c r="ES89" s="85"/>
      <c r="ET89" s="85"/>
      <c r="EU89" s="85"/>
      <c r="EV89" s="85"/>
      <c r="EW89" s="85"/>
      <c r="EX89" s="85"/>
      <c r="EY89" s="85"/>
      <c r="EZ89" s="85"/>
      <c r="FA89" s="85"/>
      <c r="FB89" s="85"/>
      <c r="FC89" s="85"/>
      <c r="FD89" s="85"/>
      <c r="FE89" s="85"/>
      <c r="FF89" s="85"/>
      <c r="FG89" s="85"/>
      <c r="FH89" s="85"/>
      <c r="FI89" s="85"/>
      <c r="FJ89" s="85"/>
      <c r="FK89" s="85"/>
      <c r="FL89" s="85"/>
      <c r="FM89" s="85"/>
      <c r="FN89" s="85"/>
      <c r="FO89" s="85"/>
      <c r="FP89" s="85"/>
      <c r="FQ89" s="85"/>
      <c r="FR89" s="85"/>
      <c r="FS89" s="85"/>
      <c r="FT89" s="85"/>
      <c r="FU89" s="85"/>
      <c r="FV89" s="85"/>
      <c r="FW89" s="85"/>
      <c r="FX89" s="85"/>
      <c r="FY89" s="85"/>
      <c r="FZ89" s="85"/>
      <c r="GA89" s="85"/>
      <c r="GB89" s="85"/>
      <c r="GC89" s="85"/>
      <c r="GD89" s="85"/>
      <c r="GE89" s="85"/>
      <c r="GF89" s="85"/>
      <c r="GG89" s="85"/>
      <c r="GH89" s="85"/>
      <c r="GI89" s="85"/>
      <c r="GJ89" s="85"/>
      <c r="GK89" s="85"/>
      <c r="GL89" s="85"/>
      <c r="GM89" s="85"/>
      <c r="GN89" s="85"/>
      <c r="GO89" s="85"/>
      <c r="GP89" s="85"/>
      <c r="GQ89" s="85"/>
      <c r="GR89" s="85"/>
      <c r="GS89" s="85"/>
      <c r="GT89" s="85"/>
      <c r="GU89" s="85"/>
      <c r="GV89" s="85"/>
      <c r="GW89" s="85"/>
      <c r="GX89" s="85" t="n">
        <v>34.4</v>
      </c>
      <c r="GY89" s="85" t="n">
        <v>34.4</v>
      </c>
      <c r="GZ89" s="85" t="n">
        <v>218.933333333333</v>
      </c>
      <c r="HA89" s="85" t="n">
        <v>223.133333333333</v>
      </c>
      <c r="HB89" s="85" t="n">
        <v>94.3</v>
      </c>
      <c r="HC89" t="n">
        <v>94.3</v>
      </c>
      <c r="HD89" t="n">
        <v>94.3</v>
      </c>
      <c r="HE89" t="n">
        <v>94.3</v>
      </c>
      <c r="HF89"/>
      <c r="HG89"/>
      <c r="HH89"/>
      <c r="HI89"/>
      <c r="HJ89"/>
      <c r="HK89"/>
      <c r="HL89"/>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1" workbookViewId="0">
      <selection activeCell="R14" sqref="R14"/>
    </sheetView>
  </sheetViews>
  <sheetFormatPr defaultRowHeight="15.0" baseColWidth="10"/>
  <cols>
    <col min="1" max="1" width="33" hidden="0" customWidth="1"/>
    <col min="2" max="2" width="27.1796875" hidden="0" customWidth="1"/>
  </cols>
  <sheetData>
    <row r="1">
      <c r="A1" s="105" t="s">
        <v>178</v>
      </c>
      <c r="B1" s="105" t="s">
        <v>179</v>
      </c>
      <c r="C1" s="99" t="s">
        <v>247</v>
      </c>
      <c r="D1" s="99" t="s">
        <v>248</v>
      </c>
      <c r="E1" s="99" t="s">
        <v>1945</v>
      </c>
      <c r="F1" s="99" t="s">
        <v>250</v>
      </c>
      <c r="G1" s="99" t="s">
        <v>180</v>
      </c>
      <c r="H1" s="99" t="s">
        <v>181</v>
      </c>
      <c r="I1" s="99" t="s">
        <v>1946</v>
      </c>
      <c r="J1" s="99" t="s">
        <v>183</v>
      </c>
      <c r="K1" s="99" t="s">
        <v>184</v>
      </c>
      <c r="L1" s="99" t="s">
        <v>185</v>
      </c>
      <c r="M1" s="99" t="s">
        <v>1947</v>
      </c>
      <c r="N1" s="99" t="s">
        <v>187</v>
      </c>
      <c r="O1" s="99" t="s">
        <v>188</v>
      </c>
      <c r="P1" s="99" t="s">
        <v>189</v>
      </c>
      <c r="Q1" s="99" t="s">
        <v>1904</v>
      </c>
      <c r="R1" s="99" t="s">
        <v>191</v>
      </c>
      <c r="S1" s="99" t="s">
        <v>175</v>
      </c>
      <c r="T1" s="99"/>
      <c r="U1" s="99"/>
    </row>
    <row r="2" ht="29.15" customHeight="1">
      <c r="A2" s="34" t="s">
        <v>251</v>
      </c>
      <c r="B2" t="s">
        <v>252</v>
      </c>
      <c r="C2" t="n">
        <f>Grants!K73</f>
        <v>295.41999999999996</v>
      </c>
      <c r="D2" t="n">
        <f>Grants!L73</f>
        <v>293.01599999999996</v>
      </c>
      <c r="E2" t="n">
        <f>Grants!M73</f>
        <v>318.27100000000007</v>
      </c>
      <c r="F2" t="n">
        <f>Grants!N73</f>
        <v>354.85400000000004</v>
      </c>
      <c r="G2" t="n">
        <f>Grants!O73</f>
        <v>373.11799999999988</v>
      </c>
      <c r="H2" s="85" t="n">
        <f>Grants!P73</f>
        <v>399.43985199999997</v>
      </c>
      <c r="I2" s="85" t="n">
        <f>Grants!Q73</f>
        <v>430.7982748</v>
      </c>
      <c r="J2" s="85" t="n">
        <f>Grants!R73</f>
        <v>500.33303199999995</v>
      </c>
      <c r="K2" s="85" t="n">
        <f>Grants!S73</f>
        <v>483.13586799999996</v>
      </c>
      <c r="L2" s="85" t="n">
        <f>Grants!T73</f>
        <v>450.110928</v>
      </c>
      <c r="M2" s="85" t="n">
        <f>Grants!U73</f>
        <v>441.01454320000011</v>
      </c>
      <c r="N2" s="85" t="n">
        <f>Grants!V73</f>
        <v>433.78172000000006</v>
      </c>
      <c r="O2" s="100" t="n">
        <f>Grants!W73</f>
        <v>417.68194400000004</v>
      </c>
      <c r="P2" s="100" t="n">
        <f>Grants!X73</f>
        <v>432.29994399999998</v>
      </c>
      <c r="Q2" s="100" t="n">
        <f>Grants!Y73</f>
        <v>434.70694400000002</v>
      </c>
      <c r="R2" s="100" t="n">
        <f>Grants!Z73</f>
        <v>440.59710899999999</v>
      </c>
      <c r="S2" s="100" t="n">
        <f>Grants!AA73</f>
        <v>461.9273300000001</v>
      </c>
    </row>
    <row r="3" ht="29.15" customHeight="1">
      <c r="A3" s="34" t="s">
        <v>791</v>
      </c>
      <c r="B3" t="s">
        <v>788</v>
      </c>
      <c r="C3" t="n">
        <f>'Social Benefits'!K33</f>
        <v>1804.1</v>
      </c>
      <c r="D3" t="n">
        <f>'Social Benefits'!L33</f>
        <v>1687.3999999999999</v>
      </c>
      <c r="E3" t="n">
        <f>'Social Benefits'!M33</f>
        <v>1744.3000000000004</v>
      </c>
      <c r="F3" t="n">
        <f>'Social Benefits'!N33</f>
        <v>1748.4781600000001</v>
      </c>
      <c r="G3" t="n">
        <f>'Social Benefits'!O33</f>
        <v>1919.3298399999999</v>
      </c>
      <c r="H3" s="85" t="n">
        <f>'Social Benefits'!P33</f>
        <v>1899.5239999999999</v>
      </c>
      <c r="I3" s="85" t="n">
        <f>'Social Benefits'!Q33</f>
        <v>1929.424</v>
      </c>
      <c r="J3" s="85" t="n">
        <f>'Social Benefits'!R33</f>
        <v>1935.4239999999995</v>
      </c>
      <c r="K3" s="85" t="n">
        <f>'Social Benefits'!S33</f>
        <v>1929.3240000000001</v>
      </c>
      <c r="L3" s="85" t="n">
        <f>'Social Benefits'!T33</f>
        <v>2003.6840000000002</v>
      </c>
      <c r="M3" s="85" t="n">
        <f>'Social Benefits'!U33</f>
        <v>2013.7840000000001</v>
      </c>
      <c r="N3" s="85" t="n">
        <f>'Social Benefits'!V33</f>
        <v>2002.924</v>
      </c>
      <c r="O3" s="100" t="n">
        <f>'Social Benefits'!W33</f>
        <v>2013.7240000000002</v>
      </c>
      <c r="P3" s="100" t="n">
        <f>'Social Benefits'!X33</f>
        <v>2019.2990000000002</v>
      </c>
      <c r="Q3" s="100" t="n">
        <f>'Social Benefits'!Y33</f>
        <v>2111.2989999999995</v>
      </c>
      <c r="R3" s="100" t="n">
        <f>'Social Benefits'!Z33</f>
        <v>2135.3989999999999</v>
      </c>
      <c r="S3" s="100" t="n">
        <f>'Social Benefits'!AA33</f>
        <v>2151.8989999999999</v>
      </c>
    </row>
    <row r="4" ht="29.15" customHeight="1">
      <c r="A4" s="34" t="s">
        <v>793</v>
      </c>
      <c r="B4" t="s">
        <v>789</v>
      </c>
      <c r="C4" t="n">
        <f>'Social Benefits'!K24</f>
        <v>0</v>
      </c>
      <c r="D4" t="n">
        <f>'Social Benefits'!L24</f>
        <v>0</v>
      </c>
      <c r="E4" t="n">
        <f>'Social Benefits'!M24</f>
        <v>0</v>
      </c>
      <c r="F4" t="n">
        <f>'Social Benefits'!N24</f>
        <v>33.921840000000024</v>
      </c>
      <c r="G4" t="n">
        <f>'Social Benefits'!O24</f>
        <v>44.966160000000031</v>
      </c>
      <c r="H4" s="85" t="n">
        <f>'Social Benefits'!P24</f>
        <v>52.756999999999998</v>
      </c>
      <c r="I4" s="85" t="n">
        <f>'Social Benefits'!Q24</f>
        <v>52.756999999999998</v>
      </c>
      <c r="J4" s="85" t="n">
        <f>'Social Benefits'!R24</f>
        <v>52.756999999999998</v>
      </c>
      <c r="K4" s="85" t="n">
        <f>'Social Benefits'!S24</f>
        <v>52.756999999999998</v>
      </c>
      <c r="L4" s="85" t="n">
        <f>'Social Benefits'!T24</f>
        <v>30</v>
      </c>
      <c r="M4" s="85" t="n">
        <f>'Social Benefits'!U24</f>
        <v>12</v>
      </c>
      <c r="N4" s="85" t="n">
        <f>'Social Benefits'!V24</f>
        <v>12</v>
      </c>
      <c r="O4" s="100" t="n">
        <f>'Social Benefits'!W24</f>
        <v>12</v>
      </c>
      <c r="P4" s="100" t="n">
        <f>'Social Benefits'!X24</f>
        <v>4.2219999999999995</v>
      </c>
      <c r="Q4" s="100" t="n">
        <f>'Social Benefits'!Y24</f>
        <v>4.2219999999999995</v>
      </c>
      <c r="R4" s="100" t="n">
        <f>'Social Benefits'!Z24</f>
        <v>4.2219999999999995</v>
      </c>
      <c r="S4" s="100" t="n">
        <f>'Social Benefits'!AA24</f>
        <v>4.2219999999999995</v>
      </c>
    </row>
    <row r="5">
      <c r="A5" s="34" t="s">
        <v>792</v>
      </c>
      <c r="B5" t="s">
        <v>790</v>
      </c>
      <c r="C5" t="n">
        <f>'Social Benefits'!K30</f>
        <v>58.4</v>
      </c>
      <c r="D5" t="n">
        <f>'Social Benefits'!L30</f>
        <v>34.5</v>
      </c>
      <c r="E5" t="n">
        <f>'Social Benefits'!M30</f>
        <v>21.4</v>
      </c>
      <c r="F5" t="n">
        <f>'Social Benefits'!N30</f>
        <v>13.3</v>
      </c>
      <c r="G5" t="n">
        <f>'Social Benefits'!O30</f>
        <v>21.804000000000041</v>
      </c>
      <c r="H5" s="85" t="n">
        <f>'Social Benefits'!P30</f>
        <v>51.919000000000011</v>
      </c>
      <c r="I5" s="85" t="n">
        <f>'Social Benefits'!Q30</f>
        <v>46.619</v>
      </c>
      <c r="J5" s="85" t="n">
        <f>'Social Benefits'!R30</f>
        <v>39.719000000000008</v>
      </c>
      <c r="K5" s="85" t="n">
        <f>'Social Benefits'!S30</f>
        <v>27.819000000000003</v>
      </c>
      <c r="L5" s="85" t="n">
        <f>'Social Benefits'!T30</f>
        <v>6.3160000000000007</v>
      </c>
      <c r="M5" s="85" t="n">
        <f>'Social Benefits'!U30</f>
        <v>1.4159999999999999</v>
      </c>
      <c r="N5" s="85" t="n">
        <f>'Social Benefits'!V30</f>
        <v>1.4159999999999999</v>
      </c>
      <c r="O5" s="100" t="n">
        <f>'Social Benefits'!W30</f>
        <v>1.4159999999999999</v>
      </c>
      <c r="P5" s="100" t="n">
        <f>'Social Benefits'!X30</f>
        <v>1.4790000000000001</v>
      </c>
      <c r="Q5" s="100" t="n">
        <f>'Social Benefits'!Y30</f>
        <v>1.4790000000000001</v>
      </c>
      <c r="R5" s="100" t="n">
        <f>'Social Benefits'!Z30</f>
        <v>1.4790000000000001</v>
      </c>
      <c r="S5" s="100" t="n">
        <f>'Social Benefits'!AA30</f>
        <v>1.4790000000000001</v>
      </c>
    </row>
    <row r="6">
      <c r="A6" s="85" t="s">
        <v>201</v>
      </c>
      <c r="B6" s="85" t="s">
        <v>827</v>
      </c>
      <c r="C6" s="103" t="n">
        <f>Subsidies!K45</f>
        <v>0</v>
      </c>
      <c r="D6" s="103" t="n">
        <f>Subsidies!L45</f>
        <v>0</v>
      </c>
      <c r="E6" s="103" t="n">
        <f>Subsidies!M45</f>
        <v>0</v>
      </c>
      <c r="F6" s="103" t="n">
        <f>Subsidies!N45</f>
        <v>58.782959999999989</v>
      </c>
      <c r="G6" s="103" t="n">
        <f>Subsidies!O45</f>
        <v>267.78904</v>
      </c>
      <c r="H6" s="103" t="n">
        <f>Subsidies!P45</f>
        <v>110.24799999999999</v>
      </c>
      <c r="I6" s="103" t="n">
        <f>Subsidies!Q45</f>
        <v>110.24799999999999</v>
      </c>
      <c r="J6" s="103" t="n">
        <f>Subsidies!R45</f>
        <v>110.24799999999999</v>
      </c>
      <c r="K6" s="103" t="n">
        <f>Subsidies!S45</f>
        <v>110.24799999999999</v>
      </c>
      <c r="L6" s="103" t="n">
        <f>Subsidies!T45</f>
        <v>12.726000000000001</v>
      </c>
      <c r="M6" s="103" t="n">
        <f>Subsidies!U45</f>
        <v>12.726000000000001</v>
      </c>
      <c r="N6" s="103" t="n">
        <f>Subsidies!V45</f>
        <v>12.726000000000001</v>
      </c>
      <c r="O6" s="101" t="n">
        <f>Subsidies!W45</f>
        <v>12.726000000000001</v>
      </c>
      <c r="P6" s="101" t="n">
        <f>Subsidies!X45</f>
        <v>1.365</v>
      </c>
      <c r="Q6" s="101" t="n">
        <f>Subsidies!Y45</f>
        <v>1.365</v>
      </c>
      <c r="R6" s="101" t="n">
        <f>Subsidies!Z45</f>
        <v>1.365</v>
      </c>
      <c r="S6" s="101" t="n">
        <f>Subsidies!AA45</f>
        <v>1.365</v>
      </c>
    </row>
    <row r="7" ht="29.15" customHeight="1">
      <c r="A7" s="34" t="s">
        <v>866</v>
      </c>
      <c r="B7" t="s">
        <v>864</v>
      </c>
      <c r="C7" s="85" t="e">
        <f>Taxes!#REF!</f>
        <v>#REF!</v>
      </c>
      <c r="D7" s="85" t="e">
        <f>Taxes!#REF!</f>
        <v>#REF!</v>
      </c>
      <c r="E7" s="85" t="e">
        <f>Taxes!#REF!</f>
        <v>#REF!</v>
      </c>
      <c r="F7" s="85" t="e">
        <f>Taxes!#REF!</f>
        <v>#REF!</v>
      </c>
      <c r="G7" s="85" t="e">
        <f>Taxes!#REF!</f>
        <v>#REF!</v>
      </c>
      <c r="H7" s="85" t="e">
        <f>Taxes!#REF!</f>
        <v>#REF!</v>
      </c>
      <c r="I7" s="85" t="e">
        <f>Taxes!#REF!</f>
        <v>#REF!</v>
      </c>
      <c r="J7" s="85" t="e">
        <f>Taxes!#REF!</f>
        <v>#REF!</v>
      </c>
      <c r="K7" s="85" t="e">
        <f>Taxes!#REF!</f>
        <v>#REF!</v>
      </c>
      <c r="L7" s="85" t="e">
        <f>Taxes!#REF!</f>
        <v>#REF!</v>
      </c>
      <c r="M7" s="85" t="e">
        <f>Taxes!#REF!</f>
        <v>#REF!</v>
      </c>
      <c r="N7" s="85" t="e">
        <f>Taxes!#REF!</f>
        <v>#REF!</v>
      </c>
      <c r="O7" s="100" t="e">
        <f>Taxes!#REF!</f>
        <v>#REF!</v>
      </c>
      <c r="P7" s="100" t="e">
        <f>Taxes!#REF!</f>
        <v>#REF!</v>
      </c>
      <c r="Q7" s="100" t="e">
        <f>Taxes!#REF!</f>
        <v>#REF!</v>
      </c>
      <c r="R7" s="100" t="e">
        <f>Taxes!#REF!</f>
        <v>#REF!</v>
      </c>
      <c r="S7" s="100" t="e">
        <f>Taxes!#REF!</f>
        <v>#REF!</v>
      </c>
    </row>
    <row r="8">
      <c r="A8" t="s">
        <v>867</v>
      </c>
      <c r="B8" t="s">
        <v>865</v>
      </c>
      <c r="C8" s="85"/>
      <c r="D8" s="85"/>
      <c r="E8" s="85"/>
      <c r="F8" s="85"/>
      <c r="G8" s="85"/>
      <c r="I8" s="104"/>
      <c r="J8" s="104"/>
      <c r="K8" s="104"/>
      <c r="L8" s="104"/>
      <c r="M8" s="104" t="e">
        <f>forecast!#REF!</f>
        <v>#REF!</v>
      </c>
      <c r="N8" s="104" t="e">
        <f>forecast!#REF!</f>
        <v>#REF!</v>
      </c>
      <c r="O8" s="102" t="e">
        <f>forecast!#REF!</f>
        <v>#REF!</v>
      </c>
      <c r="P8" s="102" t="e">
        <f>forecast!#REF!</f>
        <v>#REF!</v>
      </c>
      <c r="Q8" s="102" t="e">
        <f>forecast!#REF!</f>
        <v>#REF!</v>
      </c>
      <c r="R8" s="102" t="e">
        <f>forecast!#REF!</f>
        <v>#REF!</v>
      </c>
      <c r="S8" s="102" t="e">
        <f>forecast!#REF!</f>
        <v>#REF!</v>
      </c>
    </row>
    <row r="9">
      <c r="A9" s="34" t="s">
        <v>922</v>
      </c>
      <c r="B9" t="s">
        <v>923</v>
      </c>
      <c r="C9" t="n">
        <f>Grants!K94</f>
        <v>79.444000000000003</v>
      </c>
      <c r="D9" t="n">
        <f>Grants!L94</f>
        <v>75.742999999999995</v>
      </c>
      <c r="E9" t="n">
        <f>Grants!M94</f>
        <v>73.183000000000007</v>
      </c>
      <c r="F9" t="n">
        <f>Grants!N94</f>
        <v>74.421000000000006</v>
      </c>
      <c r="G9" t="n">
        <f>Grants!O94</f>
        <v>70.334000000000003</v>
      </c>
      <c r="H9" t="n">
        <f>Grants!P94</f>
        <v>72.707999999999998</v>
      </c>
      <c r="I9" t="n">
        <f>Grants!Q94</f>
        <v>75.024000000000001</v>
      </c>
      <c r="J9" t="n">
        <f>Grants!R94</f>
        <v>75.203000000000003</v>
      </c>
      <c r="K9" t="n">
        <f>Grants!S94</f>
        <v>75.203000000000003</v>
      </c>
      <c r="L9" s="85" t="n">
        <f>Grants!T94</f>
        <v>76.022000000000006</v>
      </c>
      <c r="M9" s="85" t="n">
        <f>Grants!U94</f>
        <v>76.022000000000006</v>
      </c>
      <c r="N9" s="85" t="n">
        <f>Grants!V94</f>
        <v>76.022000000000006</v>
      </c>
      <c r="O9" s="100" t="n">
        <f>Grants!W94</f>
        <v>76.022000000000006</v>
      </c>
      <c r="P9" s="100" t="n">
        <f>Grants!X94</f>
        <v>77.680999999999997</v>
      </c>
      <c r="Q9" s="100" t="n">
        <f>Grants!Y94</f>
        <v>77.680999999999997</v>
      </c>
      <c r="R9" s="100" t="n">
        <f>Grants!Z94</f>
        <v>77.680999999999997</v>
      </c>
      <c r="S9" s="100" t="n">
        <f>Grants!AA94</f>
        <v>77.680999999999997</v>
      </c>
    </row>
    <row r="10">
      <c r="A10" t="s">
        <v>1882</v>
      </c>
      <c r="B10" t="s">
        <v>1883</v>
      </c>
      <c r="C10" t="n">
        <v>0</v>
      </c>
      <c r="D10" t="n">
        <v>0</v>
      </c>
      <c r="E10" t="n">
        <v>0</v>
      </c>
      <c r="F10" t="n">
        <v>0</v>
      </c>
      <c r="G10" t="n">
        <v>0</v>
      </c>
      <c r="H10" t="n">
        <v>0</v>
      </c>
      <c r="I10" t="n">
        <v>0</v>
      </c>
      <c r="J10" t="n">
        <f>'Supply Side IRA'!R14</f>
        <v>0</v>
      </c>
      <c r="K10" t="n">
        <f>'Supply Side IRA'!S14</f>
        <v>4.7352669705651733</v>
      </c>
      <c r="L10" t="n">
        <f>'Supply Side IRA'!T14</f>
        <v>7.9728157256563454</v>
      </c>
      <c r="M10" t="n">
        <f>'Supply Side IRA'!U14</f>
        <v>30.338972817320109</v>
      </c>
      <c r="N10" t="n">
        <f>'Supply Side IRA'!V14</f>
        <v>46.194016700244198</v>
      </c>
      <c r="O10" s="100" t="n">
        <f>'Supply Side IRA'!W14</f>
        <v>61.987213658131367</v>
      </c>
      <c r="P10" s="100" t="n">
        <f>'Supply Side IRA'!X14</f>
        <v>68.242948360645812</v>
      </c>
      <c r="Q10" s="100" t="n">
        <f>'Supply Side IRA'!Y14</f>
        <v>77.930141971370887</v>
      </c>
      <c r="R10" s="100" t="n">
        <f>'Supply Side IRA'!Z14</f>
        <v>85.479458631542002</v>
      </c>
      <c r="S10" s="100" t="n">
        <f>'Supply Side IRA'!AA14</f>
        <v>79.813256511764848</v>
      </c>
    </row>
    <row r="11">
      <c r="A11" s="34" t="s">
        <v>1886</v>
      </c>
      <c r="B11" t="s">
        <v>1887</v>
      </c>
      <c r="C11" t="n">
        <f>'Student loans'!K11</f>
        <v>45</v>
      </c>
      <c r="D11" t="n">
        <f>'Student loans'!L11</f>
        <v>45</v>
      </c>
      <c r="E11" t="n">
        <f>'Student loans'!M11</f>
        <v>45</v>
      </c>
      <c r="F11" t="n">
        <f>'Student loans'!N11</f>
        <v>45</v>
      </c>
      <c r="G11" t="n">
        <f>'Student loans'!O11</f>
        <v>45</v>
      </c>
      <c r="H11" t="n">
        <f>'Student loans'!P11</f>
        <v>45</v>
      </c>
      <c r="I11" t="n">
        <f>'Student loans'!Q11</f>
        <v>45</v>
      </c>
      <c r="J11" t="n">
        <f>'Student loans'!R11</f>
        <v>45</v>
      </c>
      <c r="K11" t="n">
        <f>'Student loans'!S11</f>
        <v>45</v>
      </c>
      <c r="L11" t="n">
        <f>'Student loans'!T11</f>
        <v>45</v>
      </c>
      <c r="M11" t="n">
        <f>'Student loans'!U11</f>
        <v>45</v>
      </c>
      <c r="N11" t="n">
        <f>'Student loans'!V11</f>
        <v>45</v>
      </c>
      <c r="O11" s="100" t="n">
        <f>'Student loans'!W11</f>
        <v>2.0815079999999999</v>
      </c>
      <c r="P11" s="100" t="n">
        <f>'Student loans'!X11</f>
        <v>2.1006180000000003</v>
      </c>
      <c r="Q11" s="100" t="n">
        <f>'Student loans'!Y11</f>
        <v>2.5815300000000003</v>
      </c>
      <c r="R11" s="100" t="n">
        <f>'Student loans'!Z11</f>
        <v>2.6040450000000002</v>
      </c>
      <c r="S11" s="100" t="n">
        <f>'Student loans'!AA11</f>
        <v>2.626465</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A61" zoomScaleNormal="100" workbookViewId="0">
      <selection activeCell="D69" sqref="D69"/>
    </sheetView>
  </sheetViews>
  <sheetFormatPr defaultRowHeight="15.0" baseColWidth="10"/>
  <cols>
    <col min="2" max="2" width="39.453125" hidden="0" customWidth="1"/>
    <col min="3" max="3" width="20.1796875" hidden="0" customWidth="1"/>
    <col min="7" max="7" width="12.453125" hidden="0" customWidth="1"/>
  </cols>
  <sheetData>
    <row r="2">
      <c r="B2" s="106" t="s">
        <v>1981</v>
      </c>
      <c r="C2" s="106"/>
      <c r="D2" s="106"/>
      <c r="E2" s="106"/>
      <c r="F2" s="106"/>
      <c r="G2" s="106"/>
      <c r="H2" s="106"/>
      <c r="I2" s="106"/>
      <c r="J2" s="106"/>
      <c r="K2" s="106"/>
      <c r="L2" s="106"/>
    </row>
    <row r="3">
      <c r="B3" t="str">
        <f>forecast!A1</f>
        <v>name</v>
      </c>
      <c r="C3" t="str">
        <f>forecast!B1</f>
        <v>variable</v>
      </c>
      <c r="D3" t="s">
        <v>175</v>
      </c>
      <c r="E3" t="s">
        <v>176</v>
      </c>
      <c r="F3" t="s">
        <v>177</v>
      </c>
      <c r="G3" t="s">
        <v>764</v>
      </c>
      <c r="H3" t="s">
        <v>765</v>
      </c>
      <c r="I3" t="s">
        <v>766</v>
      </c>
      <c r="J3" t="s">
        <v>1156</v>
      </c>
      <c r="K3" t="s">
        <v>1157</v>
      </c>
      <c r="L3" t="s">
        <v>1158</v>
      </c>
    </row>
    <row r="4">
      <c r="B4" t="str">
        <f>forecast!A2</f>
        <v>Consumption Grants</v>
      </c>
      <c r="C4" t="str">
        <f>forecast!B2</f>
        <v>consumption_grants</v>
      </c>
      <c r="D4" s="107" t="n">
        <f>forecast!C2</f>
        <v>461.9273300000001</v>
      </c>
      <c r="E4" s="107" t="n">
        <f>forecast!D2</f>
        <v>467.08702588368681</v>
      </c>
      <c r="F4" s="107" t="n">
        <f>forecast!E2</f>
        <v>450.66879697830359</v>
      </c>
      <c r="G4" s="107" t="n">
        <f>forecast!F2</f>
        <v>446.4122085701693</v>
      </c>
      <c r="H4" s="107" t="n">
        <f>forecast!G2</f>
        <v>449.361288</v>
      </c>
      <c r="I4" s="107" t="n">
        <f>forecast!H2</f>
        <v>448.45372699103427</v>
      </c>
      <c r="J4" s="107" t="n">
        <f>forecast!I2</f>
        <v>451.58735077743574</v>
      </c>
      <c r="K4" s="107" t="n">
        <f>forecast!J2</f>
        <v>451.94885143297614</v>
      </c>
      <c r="L4" s="107" t="n">
        <f>forecast!K2</f>
        <v>456.14453320000007</v>
      </c>
    </row>
    <row r="5">
      <c r="B5" t="str">
        <f>forecast!A3</f>
        <v>Investment Grants</v>
      </c>
      <c r="C5" t="str">
        <f>forecast!B3</f>
        <v>investment_grants</v>
      </c>
      <c r="D5" s="107" t="n">
        <f>forecast!C3</f>
        <v>77.680999999999997</v>
      </c>
      <c r="E5" s="107" t="n">
        <f>forecast!D3</f>
        <v>79.275000000000006</v>
      </c>
      <c r="F5" s="107" t="n">
        <f>forecast!E3</f>
        <v>79.275000000000006</v>
      </c>
      <c r="G5" s="107" t="n">
        <f>forecast!F3</f>
        <v>75.203000000000003</v>
      </c>
      <c r="H5" s="107" t="n">
        <f>forecast!G3</f>
        <v>75.203000000000003</v>
      </c>
      <c r="I5" s="107" t="n">
        <f>forecast!H3</f>
        <v>75.203000000000003</v>
      </c>
      <c r="J5" s="107" t="n">
        <f>forecast!I3</f>
        <v>75.203000000000003</v>
      </c>
      <c r="K5" s="107" t="n">
        <f>forecast!J3</f>
        <v>75.203000000000003</v>
      </c>
      <c r="L5" s="107" t="n">
        <f>forecast!K3</f>
        <v>75.203000000000003</v>
      </c>
    </row>
    <row r="6">
      <c r="B6" t="str">
        <f>forecast!A4</f>
        <v>Federal Purchases (NIPA Consistent)</v>
      </c>
      <c r="C6" t="str">
        <f>forecast!B4</f>
        <v>federal_purchases</v>
      </c>
      <c r="D6" s="107" t="n">
        <f>forecast!C4</f>
        <v>1893.8</v>
      </c>
      <c r="E6" s="107" t="n">
        <f>forecast!D4</f>
        <v>1912.4971583458348</v>
      </c>
      <c r="F6" s="107" t="n">
        <f>forecast!E4</f>
        <v>1935.0590711580471</v>
      </c>
      <c r="G6" s="107" t="n">
        <f>forecast!F4</f>
        <v>1958.5173485033267</v>
      </c>
      <c r="H6" s="107" t="n">
        <f>forecast!G4</f>
        <v>1982.5668934767234</v>
      </c>
      <c r="I6" s="107" t="n">
        <f>forecast!H4</f>
        <v>1996.7237135152873</v>
      </c>
      <c r="J6" s="107" t="n">
        <f>forecast!I4</f>
        <v>2009.5092045072995</v>
      </c>
      <c r="K6" s="107" t="n">
        <f>forecast!J4</f>
        <v>2024.6889854831752</v>
      </c>
      <c r="L6" s="107" t="n">
        <f>forecast!K4</f>
        <v>2038.6112533011726</v>
      </c>
    </row>
    <row r="7">
      <c r="B7" t="str">
        <f>forecast!A5</f>
        <v>State Purchases (NIPA Consistent)</v>
      </c>
      <c r="C7" t="str">
        <f>forecast!B5</f>
        <v>state_purchases</v>
      </c>
      <c r="D7" s="107" t="n">
        <f>forecast!C5</f>
        <v>3141.3</v>
      </c>
      <c r="E7" s="107" t="n">
        <f>forecast!D5</f>
        <v>3170.0081969519542</v>
      </c>
      <c r="F7" s="107" t="n">
        <f>forecast!E5</f>
        <v>3197.6978532742573</v>
      </c>
      <c r="G7" s="107" t="n">
        <f>forecast!F5</f>
        <v>3225.5203329104074</v>
      </c>
      <c r="H7" s="107" t="n">
        <f>forecast!G5</f>
        <v>3252.3349184119561</v>
      </c>
      <c r="I7" s="107" t="n">
        <f>forecast!H5</f>
        <v>3279.1265200230273</v>
      </c>
      <c r="J7" s="107" t="n">
        <f>forecast!I5</f>
        <v>3307.0342914902399</v>
      </c>
      <c r="K7" s="107" t="n">
        <f>forecast!J5</f>
        <v>3334.5587822637485</v>
      </c>
      <c r="L7" s="107" t="n">
        <f>forecast!K5</f>
        <v>3362.3936734190011</v>
      </c>
    </row>
    <row r="8">
      <c r="B8" t="str">
        <f>forecast!A6</f>
        <v>Non-ARP Subsidies + ARP Provider Relief and PPP</v>
      </c>
      <c r="C8" t="str">
        <f>forecast!B6</f>
        <v>federal_subsidies</v>
      </c>
      <c r="D8" s="107" t="n">
        <f>forecast!C6</f>
        <v>90.734999999999999</v>
      </c>
      <c r="E8" s="107" t="n">
        <f>forecast!D6</f>
        <v>97.833999999999989</v>
      </c>
      <c r="F8" s="107" t="n">
        <f>forecast!E6</f>
        <v>97.833999999999989</v>
      </c>
      <c r="G8" s="107" t="n">
        <f>forecast!F6</f>
        <v>89.811999999999998</v>
      </c>
      <c r="H8" s="107" t="n">
        <f>forecast!G6</f>
        <v>89.811999999999998</v>
      </c>
      <c r="I8" s="107" t="n">
        <f>forecast!H6</f>
        <v>94.150999999999996</v>
      </c>
      <c r="J8" s="107" t="n">
        <f>forecast!I6</f>
        <v>92.000999999999991</v>
      </c>
      <c r="K8" s="107" t="n">
        <f>forecast!J6</f>
        <v>92.000999999999991</v>
      </c>
      <c r="L8" s="107" t="n">
        <f>forecast!K6</f>
        <v>0</v>
      </c>
    </row>
    <row r="9">
      <c r="B9" t="str">
        <f>forecast!A7</f>
        <v>ARP Subsidies less Provider Relief and PPP</v>
      </c>
      <c r="C9" t="str">
        <f>forecast!B7</f>
        <v>federal_aid_to_small_businesses_arp</v>
      </c>
      <c r="D9" s="107" t="n">
        <f>forecast!C7</f>
        <v>1.365</v>
      </c>
      <c r="E9" s="107" t="n">
        <f>forecast!D7</f>
        <v>-0.90100000000000025</v>
      </c>
      <c r="F9" s="107" t="n">
        <f>forecast!E7</f>
        <v>-0.90100000000000025</v>
      </c>
      <c r="G9" s="107" t="n">
        <f>forecast!F7</f>
        <v>-0.90100000000000025</v>
      </c>
      <c r="H9" s="107" t="n">
        <f>forecast!G7</f>
        <v>-0.90100000000000025</v>
      </c>
      <c r="I9" s="107" t="n">
        <f>forecast!H7</f>
        <v>-2.1500000000000004</v>
      </c>
      <c r="J9" s="107" t="n">
        <f>forecast!I7</f>
        <v>0</v>
      </c>
      <c r="K9" s="107" t="n">
        <f>forecast!J7</f>
        <v>0</v>
      </c>
      <c r="L9" s="107" t="n">
        <f>forecast!K7</f>
        <v>0</v>
      </c>
    </row>
    <row r="10">
      <c r="B10" t="str">
        <f>forecast!A8</f>
        <v>Federal UI</v>
      </c>
      <c r="C10" t="str">
        <f>forecast!B8</f>
        <v>federal_ui</v>
      </c>
      <c r="D10" s="107" t="n">
        <f>forecast!C8</f>
        <v>13.200000000000003</v>
      </c>
      <c r="E10" s="107" t="n">
        <f>forecast!D8</f>
        <v>0</v>
      </c>
      <c r="F10" s="107" t="n">
        <f>forecast!E8</f>
        <v>0</v>
      </c>
      <c r="G10" s="107" t="n">
        <f>forecast!F8</f>
        <v>0</v>
      </c>
      <c r="H10" s="107" t="n">
        <f>forecast!G8</f>
        <v>0</v>
      </c>
      <c r="I10" s="107" t="n">
        <f>forecast!H8</f>
        <v>0</v>
      </c>
      <c r="J10" s="107" t="n">
        <f>forecast!I8</f>
        <v>0</v>
      </c>
      <c r="K10" s="107" t="n">
        <f>forecast!J8</f>
        <v>0</v>
      </c>
      <c r="L10" s="107" t="n">
        <f>forecast!K8</f>
        <v>0</v>
      </c>
    </row>
    <row r="11">
      <c r="B11" t="str">
        <f>forecast!A9</f>
        <v>State UI</v>
      </c>
      <c r="C11" t="str">
        <f>forecast!B9</f>
        <v>state_ui</v>
      </c>
      <c r="D11" s="107" t="n">
        <f>forecast!C9</f>
        <v>22.5</v>
      </c>
      <c r="E11" s="107" t="n">
        <f>forecast!D9</f>
        <v>22.5</v>
      </c>
      <c r="F11" s="107" t="n">
        <f>forecast!E9</f>
        <v>22.5</v>
      </c>
      <c r="G11" s="107" t="n">
        <f>forecast!F9</f>
        <v>22.5</v>
      </c>
      <c r="H11" s="107" t="n">
        <f>forecast!G9</f>
        <v>22.5</v>
      </c>
      <c r="I11" s="107" t="n">
        <f>forecast!H9</f>
        <v>22.5</v>
      </c>
      <c r="J11" s="107" t="n">
        <f>forecast!I9</f>
        <v>22.5</v>
      </c>
      <c r="K11" s="107" t="n">
        <f>forecast!J9</f>
        <v>22.5</v>
      </c>
      <c r="L11" s="107" t="n">
        <f>forecast!K9</f>
        <v>23.5</v>
      </c>
    </row>
    <row r="12">
      <c r="B12" t="str">
        <f>forecast!A10</f>
        <v>Federal Medicaid</v>
      </c>
      <c r="C12" t="str">
        <f>forecast!B10</f>
        <v>medicaid_grants</v>
      </c>
      <c r="D12" s="107" t="n">
        <f>forecast!C10</f>
        <v>641.23699999999997</v>
      </c>
      <c r="E12" s="107" t="n">
        <f>forecast!D10</f>
        <v>643.02662379304854</v>
      </c>
      <c r="F12" s="107" t="n">
        <f>forecast!E10</f>
        <v>644.82124223444191</v>
      </c>
      <c r="G12" s="107" t="n">
        <f>forecast!F10</f>
        <v>647.9853484636235</v>
      </c>
      <c r="H12" s="107" t="n">
        <f>forecast!G10</f>
        <v>651.15828537442746</v>
      </c>
      <c r="I12" s="107" t="n">
        <f>forecast!H10</f>
        <v>656.37608937178231</v>
      </c>
      <c r="J12" s="107" t="n">
        <f>forecast!I10</f>
        <v>661.62477049069525</v>
      </c>
      <c r="K12" s="107" t="n">
        <f>forecast!J10</f>
        <v>666.90451145106874</v>
      </c>
      <c r="L12" s="107" t="n">
        <f>forecast!K10</f>
        <v>672.21549605407665</v>
      </c>
    </row>
    <row r="13">
      <c r="B13" t="str">
        <f>forecast!A11</f>
        <v>Total Medicaid</v>
      </c>
      <c r="C13" t="str">
        <f>forecast!B11</f>
        <v>medicaid</v>
      </c>
      <c r="D13" s="107" t="n">
        <f>forecast!C11</f>
        <v>939.9</v>
      </c>
      <c r="E13" s="107" t="n">
        <f>forecast!D11</f>
        <v>942.52316024042022</v>
      </c>
      <c r="F13" s="107" t="n">
        <f>forecast!E11</f>
        <v>945.15364144014143</v>
      </c>
      <c r="G13" s="107" t="n">
        <f>forecast!F11</f>
        <v>949.79146403117693</v>
      </c>
      <c r="H13" s="107" t="n">
        <f>forecast!G11</f>
        <v>954.44223028837143</v>
      </c>
      <c r="I13" s="107" t="n">
        <f>forecast!H11</f>
        <v>962.09028237693428</v>
      </c>
      <c r="J13" s="107" t="n">
        <f>forecast!I11</f>
        <v>969.78359293709593</v>
      </c>
      <c r="K13" s="107" t="n">
        <f>forecast!J11</f>
        <v>977.5224297925098</v>
      </c>
      <c r="L13" s="107" t="n">
        <f>forecast!K11</f>
        <v>985.3070623517151</v>
      </c>
    </row>
    <row r="14">
      <c r="B14" t="str">
        <f>forecast!A12</f>
        <v>Medicare</v>
      </c>
      <c r="C14" t="str">
        <f>forecast!B12</f>
        <v>medicare</v>
      </c>
      <c r="D14" s="107" t="n">
        <f>forecast!C12</f>
        <v>1090.2</v>
      </c>
      <c r="E14" s="107" t="n">
        <f>forecast!D12</f>
        <v>1104.0159349148526</v>
      </c>
      <c r="F14" s="107" t="n">
        <f>forecast!E12</f>
        <v>1118.0069570224873</v>
      </c>
      <c r="G14" s="107" t="n">
        <f>forecast!F12</f>
        <v>1132.1752851756471</v>
      </c>
      <c r="H14" s="107" t="n">
        <f>forecast!G12</f>
        <v>1146.5231663462498</v>
      </c>
      <c r="I14" s="107" t="n">
        <f>forecast!H12</f>
        <v>1164.5690174846386</v>
      </c>
      <c r="J14" s="107" t="n">
        <f>forecast!I12</f>
        <v>1182.8989036542137</v>
      </c>
      <c r="K14" s="107" t="n">
        <f>forecast!J12</f>
        <v>1201.5172954614495</v>
      </c>
      <c r="L14" s="107" t="n">
        <f>forecast!K12</f>
        <v>1220.4287338785157</v>
      </c>
    </row>
    <row r="15">
      <c r="B15" t="str">
        <f>forecast!A13</f>
        <v>Non-ARP Rebate Checks</v>
      </c>
      <c r="C15" t="str">
        <f>forecast!B13</f>
        <v>rebate_checks</v>
      </c>
      <c r="D15" s="107" t="n">
        <f>forecast!C13</f>
        <v>0</v>
      </c>
      <c r="E15" s="107" t="n">
        <f>forecast!D13</f>
        <v>0</v>
      </c>
      <c r="F15" s="107" t="n">
        <f>forecast!E13</f>
        <v>0</v>
      </c>
      <c r="G15" s="107" t="n">
        <f>forecast!F13</f>
        <v>0</v>
      </c>
      <c r="H15" s="107" t="n">
        <f>forecast!G13</f>
        <v>0</v>
      </c>
      <c r="I15" s="107" t="n">
        <f>forecast!H13</f>
        <v>0</v>
      </c>
      <c r="J15" s="107" t="n">
        <f>forecast!I13</f>
        <v>0</v>
      </c>
      <c r="K15" s="107" t="n">
        <f>forecast!J13</f>
        <v>0</v>
      </c>
      <c r="L15" s="107" t="n">
        <f>forecast!K13</f>
        <v>0</v>
      </c>
    </row>
    <row r="16">
      <c r="B16" t="str">
        <f>forecast!A14</f>
        <v>ARP Rebate Checks</v>
      </c>
      <c r="C16" t="str">
        <f>forecast!B14</f>
        <v>rebate_checks_arp</v>
      </c>
      <c r="D16" s="107" t="n">
        <f>forecast!C14</f>
        <v>0</v>
      </c>
      <c r="E16" s="107" t="n">
        <f>forecast!D14</f>
        <v>0</v>
      </c>
      <c r="F16" s="107" t="n">
        <f>forecast!E14</f>
        <v>0</v>
      </c>
      <c r="G16" s="107" t="n">
        <f>forecast!F14</f>
        <v>0</v>
      </c>
      <c r="H16" s="107" t="n">
        <f>forecast!G14</f>
        <v>0</v>
      </c>
      <c r="I16" s="107" t="n">
        <f>forecast!H14</f>
        <v>0</v>
      </c>
      <c r="J16" s="107" t="n">
        <f>forecast!I14</f>
        <v>0</v>
      </c>
      <c r="K16" s="107" t="n">
        <f>forecast!J14</f>
        <v>0</v>
      </c>
      <c r="L16" s="107" t="n">
        <f>forecast!K14</f>
        <v>0</v>
      </c>
    </row>
    <row r="17">
      <c r="B17" t="str">
        <f>forecast!A15</f>
        <v>ARP Other Vulnerable</v>
      </c>
      <c r="C17" t="str">
        <f>forecast!B15</f>
        <v>federal_other_vulnerable_arp</v>
      </c>
      <c r="D17" s="107" t="n">
        <f>forecast!C15</f>
        <v>4.2219999999999995</v>
      </c>
      <c r="E17" s="107" t="n">
        <f>forecast!D15</f>
        <v>2.3719999999999999</v>
      </c>
      <c r="F17" s="107" t="n">
        <f>forecast!E15</f>
        <v>2.3719999999999999</v>
      </c>
      <c r="G17" s="107" t="n">
        <f>forecast!F15</f>
        <v>2.3719999999999999</v>
      </c>
      <c r="H17" s="107" t="n">
        <f>forecast!G15</f>
        <v>2.3719999999999999</v>
      </c>
      <c r="I17" s="107" t="n">
        <f>forecast!H15</f>
        <v>0.49</v>
      </c>
      <c r="J17" s="107" t="n">
        <f>forecast!I15</f>
        <v>0</v>
      </c>
      <c r="K17" s="107" t="n">
        <f>forecast!J15</f>
        <v>0</v>
      </c>
      <c r="L17" s="107" t="n">
        <f>forecast!K15</f>
        <v>0</v>
      </c>
    </row>
    <row r="18">
      <c r="B18" t="str">
        <f>forecast!A16</f>
        <v>ARP Other Direct Aid plus Provider Relief </v>
      </c>
      <c r="C18" t="str">
        <f>forecast!B16</f>
        <v>federal_other_direct_aid_arp</v>
      </c>
      <c r="D18" s="107" t="n">
        <f>forecast!C16</f>
        <v>1.4790000000000001</v>
      </c>
      <c r="E18" s="107" t="n">
        <f>forecast!D16</f>
        <v>1.63</v>
      </c>
      <c r="F18" s="107" t="n">
        <f>forecast!E16</f>
        <v>1.63</v>
      </c>
      <c r="G18" s="107" t="n">
        <f>forecast!F16</f>
        <v>1.63</v>
      </c>
      <c r="H18" s="107" t="n">
        <f>forecast!G16</f>
        <v>1.63</v>
      </c>
      <c r="I18" s="107" t="n">
        <f>forecast!H16</f>
        <v>1.671</v>
      </c>
      <c r="J18" s="107" t="n">
        <f>forecast!I16</f>
        <v>0</v>
      </c>
      <c r="K18" s="107" t="n">
        <f>forecast!J16</f>
        <v>0</v>
      </c>
      <c r="L18" s="107" t="n">
        <f>forecast!K16</f>
        <v>0</v>
      </c>
    </row>
    <row r="19">
      <c r="B19" t="str">
        <f>forecast!A17</f>
        <v>Other Federal Social Benefits (including all SNAP)</v>
      </c>
      <c r="C19" t="str">
        <f>forecast!B17</f>
        <v>federal_social_benefits</v>
      </c>
      <c r="D19" s="107" t="n">
        <f>forecast!C17</f>
        <v>2151.8989999999999</v>
      </c>
      <c r="E19" s="107" t="n">
        <f>forecast!D17</f>
        <v>2160.1270000000004</v>
      </c>
      <c r="F19" s="107" t="n">
        <f>forecast!E17</f>
        <v>2201.6786902400004</v>
      </c>
      <c r="G19" s="107" t="n">
        <f>forecast!F17</f>
        <v>2208.3786902400002</v>
      </c>
      <c r="H19" s="107" t="n">
        <f>forecast!G17</f>
        <v>2215.0786902400005</v>
      </c>
      <c r="I19" s="107" t="n">
        <f>forecast!H17</f>
        <v>2205.5396902400003</v>
      </c>
      <c r="J19" s="107" t="n">
        <f>forecast!I17</f>
        <v>2249.2967743555205</v>
      </c>
      <c r="K19" s="107" t="n">
        <f>forecast!J17</f>
        <v>2255.2687743555202</v>
      </c>
      <c r="L19" s="107" t="n">
        <f>forecast!K17</f>
        <v>2262.9687743555205</v>
      </c>
    </row>
    <row r="20">
      <c r="B20" t="str">
        <f>forecast!A18</f>
        <v>State Social Benefits ex Medicaid</v>
      </c>
      <c r="C20" t="str">
        <f>forecast!B18</f>
        <v>state_social_benefits</v>
      </c>
      <c r="D20" s="107" t="n">
        <f>forecast!C18</f>
        <v>221.50560454500092</v>
      </c>
      <c r="E20" s="107" t="n">
        <f>forecast!D18</f>
        <v>224.74365842066501</v>
      </c>
      <c r="F20" s="107" t="n">
        <f>forecast!E18</f>
        <v>228.02904740969223</v>
      </c>
      <c r="G20" s="107" t="n">
        <f>forecast!F18</f>
        <v>231.36246347492295</v>
      </c>
      <c r="H20" s="107" t="n">
        <f>forecast!G18</f>
        <v>234.7446086945757</v>
      </c>
      <c r="I20" s="107" t="n">
        <f>forecast!H18</f>
        <v>238.17619541011769</v>
      </c>
      <c r="J20" s="107" t="n">
        <f>forecast!I18</f>
        <v>241.65794637629688</v>
      </c>
      <c r="K20" s="107" t="n">
        <f>forecast!J18</f>
        <v>245.19059491336728</v>
      </c>
      <c r="L20" s="107" t="n">
        <f>forecast!K18</f>
        <v>248.77488506153966</v>
      </c>
    </row>
    <row r="21">
      <c r="B21" t="str">
        <f>forecast!A19</f>
        <v>Federal Non-Corporate Taxes</v>
      </c>
      <c r="C21" t="str">
        <f>forecast!B19</f>
        <v>federal_non_corporate_taxes</v>
      </c>
      <c r="D21" s="107" t="n">
        <f>forecast!C19</f>
        <v>4504.1000000000004</v>
      </c>
      <c r="E21" s="107" t="n">
        <f>forecast!D19</f>
        <v>4552.9882030471372</v>
      </c>
      <c r="F21" s="107" t="n">
        <f>forecast!E19</f>
        <v>4626.7154307232277</v>
      </c>
      <c r="G21" s="107" t="n">
        <f>forecast!F19</f>
        <v>4658.6873840226308</v>
      </c>
      <c r="H21" s="107" t="n">
        <f>forecast!G19</f>
        <v>4690.9082507369558</v>
      </c>
      <c r="I21" s="107" t="n">
        <f>forecast!H19</f>
        <v>4723.3802338405858</v>
      </c>
      <c r="J21" s="107" t="n">
        <f>forecast!I19</f>
        <v>4806.464364966072</v>
      </c>
      <c r="K21" s="107" t="n">
        <f>forecast!J19</f>
        <v>4839.695205906226</v>
      </c>
      <c r="L21" s="107" t="n">
        <f>forecast!K19</f>
        <v>4873.1851463948542</v>
      </c>
    </row>
    <row r="22">
      <c r="B22" t="str">
        <f>forecast!A20</f>
        <v>State Non-Corporate Taxes</v>
      </c>
      <c r="C22" t="str">
        <f>forecast!B20</f>
        <v>state_non_corporate_taxes</v>
      </c>
      <c r="D22" s="107" t="n">
        <f>forecast!C20</f>
        <v>2478.8000000000002</v>
      </c>
      <c r="E22" s="107" t="n">
        <f>forecast!D20</f>
        <v>2512.4856358621441</v>
      </c>
      <c r="F22" s="107" t="n">
        <f>forecast!E20</f>
        <v>2538.4776641817052</v>
      </c>
      <c r="G22" s="107" t="n">
        <f>forecast!F20</f>
        <v>2564.3998583408274</v>
      </c>
      <c r="H22" s="107" t="n">
        <f>forecast!G20</f>
        <v>2589.3170887899796</v>
      </c>
      <c r="I22" s="107" t="n">
        <f>forecast!H20</f>
        <v>2613.9226775762554</v>
      </c>
      <c r="J22" s="107" t="n">
        <f>forecast!I20</f>
        <v>2635.9547394000233</v>
      </c>
      <c r="K22" s="107" t="n">
        <f>forecast!J20</f>
        <v>2658.8495252859329</v>
      </c>
      <c r="L22" s="107" t="n">
        <f>forecast!K20</f>
        <v>2682.2577853029111</v>
      </c>
    </row>
    <row r="23">
      <c r="B23" t="str">
        <f>forecast!A21</f>
        <v>Federal Corporate Taxes</v>
      </c>
      <c r="C23" t="str">
        <f>forecast!B21</f>
        <v>federal_corporate_taxes</v>
      </c>
      <c r="D23" s="107" t="n">
        <f>forecast!C21</f>
        <v>505.54985730942667</v>
      </c>
      <c r="E23" s="107" t="n">
        <f>forecast!D21</f>
        <v>515.70262144095193</v>
      </c>
      <c r="F23" s="107" t="n">
        <f>forecast!E21</f>
        <v>526.05927964547527</v>
      </c>
      <c r="G23" s="107" t="n">
        <f>forecast!F21</f>
        <v>536.62392664956224</v>
      </c>
      <c r="H23" s="107" t="n">
        <f>forecast!G21</f>
        <v>547.40073941260346</v>
      </c>
      <c r="I23" s="107" t="n">
        <f>forecast!H21</f>
        <v>546.01847728412918</v>
      </c>
      <c r="J23" s="107" t="n">
        <f>forecast!I21</f>
        <v>544.63970555757487</v>
      </c>
      <c r="K23" s="107" t="n">
        <f>forecast!J21</f>
        <v>543.26441541919576</v>
      </c>
      <c r="L23" s="107" t="n">
        <f>forecast!K21</f>
        <v>541.89259807750295</v>
      </c>
    </row>
    <row r="24">
      <c r="B24" t="str">
        <f>forecast!A22</f>
        <v>State Corporate Taxes</v>
      </c>
      <c r="C24" s="85" t="str">
        <f>forecast!B22</f>
        <v>state_corporate_taxes</v>
      </c>
      <c r="D24" s="107" t="n">
        <f>forecast!C22</f>
        <v>159.96188433732857</v>
      </c>
      <c r="E24" s="107" t="n">
        <f>forecast!D22</f>
        <v>161.16761359902281</v>
      </c>
      <c r="F24" s="107" t="n">
        <f>forecast!E22</f>
        <v>162.64368574450504</v>
      </c>
      <c r="G24" s="107" t="n">
        <f>forecast!F22</f>
        <v>164.11435103231145</v>
      </c>
      <c r="H24" s="107" t="n">
        <f>forecast!G22</f>
        <v>165.04973741021774</v>
      </c>
      <c r="I24" s="107" t="n">
        <f>forecast!H22</f>
        <v>165.13084027535413</v>
      </c>
      <c r="J24" s="107" t="n">
        <f>forecast!I22</f>
        <v>164.40632134680243</v>
      </c>
      <c r="K24" s="107" t="n">
        <f>forecast!J22</f>
        <v>164.28737047793575</v>
      </c>
      <c r="L24" s="107" t="n">
        <f>forecast!K22</f>
        <v>164.7253259496722</v>
      </c>
    </row>
    <row r="25">
      <c r="B25" s="85" t="str">
        <f>forecast!A23</f>
        <v>Federal Student Loans</v>
      </c>
      <c r="C25" s="85" t="str">
        <f>forecast!B23</f>
        <v>federal_student_loans</v>
      </c>
      <c r="D25" s="107" t="n">
        <f>forecast!C23</f>
        <v>2.626465</v>
      </c>
      <c r="E25" s="107" t="n">
        <f>forecast!D23</f>
        <v>2.6498349999999999</v>
      </c>
      <c r="F25" s="107" t="n">
        <f>forecast!E23</f>
        <v>2.6454420000000001</v>
      </c>
      <c r="G25" s="107" t="n">
        <f>forecast!F23</f>
        <v>2.6696</v>
      </c>
      <c r="H25" s="107" t="n">
        <f>forecast!G23</f>
        <v>2.693006</v>
      </c>
      <c r="I25" s="107" t="n">
        <f>forecast!H23</f>
        <v>2.7175400000000001</v>
      </c>
      <c r="J25" s="107" t="n">
        <f>forecast!I23</f>
        <v>2.7175400000000001</v>
      </c>
      <c r="K25" s="107" t="n">
        <f>forecast!J23</f>
        <v>2.7175400000000001</v>
      </c>
      <c r="L25" s="107" t="n">
        <f>forecast!K23</f>
        <v>0</v>
      </c>
    </row>
    <row r="26">
      <c r="B26" s="85"/>
      <c r="C26" s="85"/>
      <c r="D26" s="107"/>
      <c r="E26" s="107"/>
      <c r="F26" s="107"/>
      <c r="G26" s="107"/>
    </row>
    <row r="27">
      <c r="B27" s="105" t="s">
        <v>1895</v>
      </c>
      <c r="C27" s="85"/>
      <c r="D27" s="107"/>
      <c r="E27" s="107"/>
      <c r="F27" s="107"/>
      <c r="G27" s="107"/>
    </row>
    <row r="28">
      <c r="B28" s="85" t="s">
        <v>1709</v>
      </c>
      <c r="C28" s="85"/>
      <c r="D28" s="111" t="n">
        <f>Deflators!AA45</f>
        <v>1.5108171538000592E-2</v>
      </c>
      <c r="E28" s="111" t="n">
        <f>Deflators!AB45</f>
        <v>1.9985836297992499E-2</v>
      </c>
      <c r="F28" s="111" t="n">
        <f>Deflators!AC45</f>
        <v>2.089603364592264E-2</v>
      </c>
      <c r="G28" s="111" t="n">
        <f>Deflators!AD45</f>
        <v>2.0776747995004643E-2</v>
      </c>
      <c r="H28" s="111" t="n">
        <f>Deflators!AE45</f>
        <v>2.0708760783051394E-2</v>
      </c>
      <c r="I28" s="111" t="n">
        <f>Deflators!AF45</f>
        <v>2.0110814282412459E-2</v>
      </c>
      <c r="J28" s="111" t="n">
        <f>Deflators!AG45</f>
        <v>1.9760549063349009E-2</v>
      </c>
      <c r="K28" s="111" t="n">
        <f>Deflators!AH45</f>
        <v>1.9516602813602013E-2</v>
      </c>
      <c r="L28" s="111" t="n">
        <f>Deflators!AI45</f>
        <v>1.931367329950362E-2</v>
      </c>
    </row>
    <row r="29">
      <c r="B29" s="85" t="s">
        <v>1710</v>
      </c>
      <c r="C29" s="85"/>
      <c r="D29" s="111" t="n">
        <f>Deflators!AA48</f>
        <v>1.775479802281521E-2</v>
      </c>
      <c r="E29" s="111" t="n">
        <f>Deflators!AB48</f>
        <v>2.3438723088733626E-2</v>
      </c>
      <c r="F29" s="111" t="n">
        <f>Deflators!AC48</f>
        <v>2.2377163912874476E-2</v>
      </c>
      <c r="G29" s="111" t="n">
        <f>Deflators!AD46</f>
        <v>2.1576747995004641E-2</v>
      </c>
      <c r="H29" s="111" t="n">
        <f>Deflators!AE46</f>
        <v>2.0708760783051394E-2</v>
      </c>
      <c r="I29" s="111" t="n">
        <f>Deflators!AF46</f>
        <v>2.0110814282412459E-2</v>
      </c>
      <c r="J29" s="111" t="n">
        <f>Deflators!AG46</f>
        <v>1.9760549063349009E-2</v>
      </c>
      <c r="K29" s="111" t="n">
        <f>Deflators!AH46</f>
        <v>1.9516602813602013E-2</v>
      </c>
      <c r="L29" s="111" t="n">
        <f>Deflators!AI46</f>
        <v>1.931367329950362E-2</v>
      </c>
    </row>
    <row r="30">
      <c r="B30" s="85" t="s">
        <v>1711</v>
      </c>
      <c r="C30" s="85"/>
      <c r="D30" s="111" t="n">
        <f>Deflators!AA49</f>
        <v>2.9253854388085809E-2</v>
      </c>
      <c r="E30" s="111" t="n">
        <f>Deflators!AB49</f>
        <v>2.1533565330379201E-2</v>
      </c>
      <c r="F30" s="111" t="n">
        <f>Deflators!AC49</f>
        <v>2.3821649071183115E-2</v>
      </c>
      <c r="G30" s="111" t="n">
        <f>Deflators!AD47</f>
        <v>-8.0000000000000004E-4</v>
      </c>
      <c r="H30" s="111" t="n">
        <f>Deflators!AE47</f>
        <v>0</v>
      </c>
      <c r="I30" s="111" t="n">
        <f>Deflators!AF47</f>
        <v>0</v>
      </c>
      <c r="J30" s="111" t="n">
        <f>Deflators!AG47</f>
        <v>0</v>
      </c>
      <c r="K30" s="111" t="n">
        <f>Deflators!AH47</f>
        <v>0</v>
      </c>
      <c r="L30" s="111" t="n">
        <f>Deflators!AI47</f>
        <v>0</v>
      </c>
    </row>
    <row r="31">
      <c r="B31" s="85" t="s">
        <v>1712</v>
      </c>
      <c r="C31" s="85"/>
      <c r="D31" s="111" t="n">
        <f>Deflators!AA51</f>
        <v>2.928827340124518E-2</v>
      </c>
      <c r="E31" s="111" t="n">
        <f>Deflators!AB51</f>
        <v>2.1533565330379201E-2</v>
      </c>
      <c r="F31" s="111" t="n">
        <f>Deflators!AC51</f>
        <v>2.3821649071183115E-2</v>
      </c>
      <c r="G31" s="111" t="n">
        <f>Deflators!AD48</f>
        <v>2.1708971853545922E-2</v>
      </c>
      <c r="H31" s="111" t="n">
        <f>Deflators!AE48</f>
        <v>2.1471980846518912E-2</v>
      </c>
      <c r="I31" s="111" t="n">
        <f>Deflators!AF48</f>
        <v>2.1530345294352937E-2</v>
      </c>
      <c r="J31" s="111" t="n">
        <f>Deflators!AG48</f>
        <v>1.5936865457563565E-2</v>
      </c>
      <c r="K31" s="111" t="n">
        <f>Deflators!AH48</f>
        <v>1.6813069627471089E-2</v>
      </c>
      <c r="L31" s="111" t="n">
        <f>Deflators!AI48</f>
        <v>1.7900488886725352E-2</v>
      </c>
    </row>
    <row r="32">
      <c r="B32" s="85" t="s">
        <v>1713</v>
      </c>
      <c r="C32" s="85"/>
      <c r="D32" s="111" t="n">
        <f>Deflators!AA52</f>
        <v>2.9096256387030728E-2</v>
      </c>
      <c r="E32" s="111" t="n">
        <f>Deflators!AB52</f>
        <v>2.1533565330379201E-2</v>
      </c>
      <c r="F32" s="111" t="n">
        <f>Deflators!AC52</f>
        <v>2.3821649071183115E-2</v>
      </c>
      <c r="G32" s="111" t="n">
        <f>Deflators!AD49</f>
        <v>2.3493967451795994E-2</v>
      </c>
      <c r="H32" s="111" t="n">
        <f>Deflators!AE49</f>
        <v>2.3095343044312822E-2</v>
      </c>
      <c r="I32" s="111" t="n">
        <f>Deflators!AF49</f>
        <v>2.2877364391311605E-2</v>
      </c>
      <c r="J32" s="111" t="n">
        <f>Deflators!AG49</f>
        <v>2.2926764441147718E-2</v>
      </c>
      <c r="K32" s="111" t="n">
        <f>Deflators!AH49</f>
        <v>2.3049272742582838E-2</v>
      </c>
      <c r="L32" s="111" t="n">
        <f>Deflators!AI49</f>
        <v>2.3441602770702952E-2</v>
      </c>
    </row>
    <row r="34">
      <c r="B34" s="106" t="s">
        <v>1980</v>
      </c>
      <c r="C34" s="106"/>
      <c r="D34" s="106"/>
      <c r="E34" s="106"/>
      <c r="F34" s="106"/>
      <c r="G34" s="106"/>
      <c r="H34" s="106"/>
      <c r="I34" s="106"/>
      <c r="J34" s="106"/>
      <c r="K34" s="106"/>
    </row>
    <row r="35">
      <c r="B35" t="s">
        <v>178</v>
      </c>
      <c r="C35" t="s">
        <v>179</v>
      </c>
      <c r="D35" t="s">
        <v>175</v>
      </c>
      <c r="E35" t="s">
        <v>176</v>
      </c>
      <c r="F35" t="s">
        <v>177</v>
      </c>
      <c r="G35" t="s">
        <v>764</v>
      </c>
      <c r="H35" t="s">
        <v>765</v>
      </c>
      <c r="I35" t="s">
        <v>766</v>
      </c>
      <c r="J35" t="s">
        <v>1156</v>
      </c>
      <c r="K35" t="s">
        <v>1157</v>
      </c>
    </row>
    <row r="36">
      <c r="B36" t="s">
        <v>192</v>
      </c>
      <c r="C36" t="s">
        <v>193</v>
      </c>
      <c r="D36" s="107" t="n">
        <v>445.29967702850576</v>
      </c>
      <c r="E36" s="107" t="n">
        <v>450.29553388750912</v>
      </c>
      <c r="F36" s="107" t="n">
        <v>433.71185158492381</v>
      </c>
      <c r="G36" s="107" t="n">
        <v>429.2881794999999</v>
      </c>
      <c r="H36" t="n">
        <v>432.06852890964586</v>
      </c>
      <c r="I36" t="n">
        <v>430.99057531500949</v>
      </c>
      <c r="J36" t="n">
        <v>433.9521275683208</v>
      </c>
      <c r="K36" t="n">
        <v>434.13986119999998</v>
      </c>
    </row>
    <row r="37">
      <c r="B37" t="s">
        <v>134</v>
      </c>
      <c r="C37" t="s">
        <v>194</v>
      </c>
      <c r="D37" s="107" t="n">
        <v>77.680999999999997</v>
      </c>
      <c r="E37" s="107" t="n">
        <v>79.275000000000006</v>
      </c>
      <c r="F37" s="107" t="n">
        <v>79.275000000000006</v>
      </c>
      <c r="G37" s="107" t="n">
        <v>75.203000000000003</v>
      </c>
      <c r="H37" t="n">
        <v>75.203000000000003</v>
      </c>
      <c r="I37" t="n">
        <v>75.203000000000003</v>
      </c>
      <c r="J37" t="n">
        <v>75.203000000000003</v>
      </c>
      <c r="K37" t="n">
        <v>75.203000000000003</v>
      </c>
    </row>
    <row r="38">
      <c r="B38" t="s">
        <v>195</v>
      </c>
      <c r="C38" t="s">
        <v>196</v>
      </c>
      <c r="D38" s="107" t="n">
        <v>1841.2044052049291</v>
      </c>
      <c r="E38" s="107" t="n">
        <v>1859.3822963820151</v>
      </c>
      <c r="F38" s="107" t="n">
        <v>1881.3176080620735</v>
      </c>
      <c r="G38" s="107" t="n">
        <v>1904.1243899749725</v>
      </c>
      <c r="H38" t="n">
        <v>1927.5060185250791</v>
      </c>
      <c r="I38" t="n">
        <v>1941.2696680227541</v>
      </c>
      <c r="J38" t="n">
        <v>1953.7000737346566</v>
      </c>
      <c r="K38" t="n">
        <v>1968.458273968487</v>
      </c>
    </row>
    <row r="39">
      <c r="B39" t="s">
        <v>197</v>
      </c>
      <c r="C39" t="s">
        <v>198</v>
      </c>
      <c r="D39" s="107" t="n">
        <v>3129.8724476856896</v>
      </c>
      <c r="E39" s="107" t="n">
        <v>3158.4762087599756</v>
      </c>
      <c r="F39" s="107" t="n">
        <v>3186.0651344942453</v>
      </c>
      <c r="G39" s="107" t="n">
        <v>3213.7864003521649</v>
      </c>
      <c r="H39" t="n">
        <v>3240.5034386348534</v>
      </c>
      <c r="I39" t="n">
        <v>3267.1975766388209</v>
      </c>
      <c r="J39" t="n">
        <v>3295.0038240496183</v>
      </c>
      <c r="K39" t="n">
        <v>3322.428185081224</v>
      </c>
    </row>
    <row r="40">
      <c r="B40" t="s">
        <v>199</v>
      </c>
      <c r="C40" t="s">
        <v>200</v>
      </c>
      <c r="D40" s="107" t="n">
        <v>92.335000000000008</v>
      </c>
      <c r="E40" s="107" t="n">
        <v>99.433999999999997</v>
      </c>
      <c r="F40" s="107" t="n">
        <v>99.433999999999997</v>
      </c>
      <c r="G40" s="107" t="n">
        <v>91.411999999999992</v>
      </c>
      <c r="H40" t="n">
        <v>91.411999999999992</v>
      </c>
      <c r="I40" t="n">
        <v>95.751000000000005</v>
      </c>
      <c r="J40" t="n">
        <v>93.600999999999999</v>
      </c>
      <c r="K40" t="n">
        <v>93.600999999999999</v>
      </c>
    </row>
    <row r="41">
      <c r="B41" t="s">
        <v>201</v>
      </c>
      <c r="C41" t="s">
        <v>202</v>
      </c>
      <c r="D41" s="107" t="n">
        <v>1.365</v>
      </c>
      <c r="E41" s="107" t="n">
        <v>-0.90100000000000025</v>
      </c>
      <c r="F41" s="107" t="n">
        <v>-0.90100000000000025</v>
      </c>
      <c r="G41" s="107" t="n">
        <v>-0.90100000000000025</v>
      </c>
      <c r="H41" t="n">
        <v>-0.90100000000000025</v>
      </c>
      <c r="I41" t="n">
        <v>-2.1500000000000004</v>
      </c>
      <c r="J41" t="n">
        <v>0</v>
      </c>
      <c r="K41" t="n">
        <v>0</v>
      </c>
    </row>
    <row r="42">
      <c r="B42" t="s">
        <v>203</v>
      </c>
      <c r="C42" t="s">
        <v>204</v>
      </c>
      <c r="D42" s="107" t="n">
        <v>13</v>
      </c>
      <c r="E42" s="107" t="n">
        <v>0</v>
      </c>
      <c r="F42" s="107" t="n">
        <v>0</v>
      </c>
      <c r="G42" s="107" t="n">
        <v>0</v>
      </c>
      <c r="H42" t="n">
        <v>0</v>
      </c>
      <c r="I42" t="n">
        <v>0</v>
      </c>
      <c r="J42" t="n">
        <v>0</v>
      </c>
      <c r="K42" t="n">
        <v>0</v>
      </c>
    </row>
    <row r="43">
      <c r="B43" t="s">
        <v>205</v>
      </c>
      <c r="C43" t="s">
        <v>206</v>
      </c>
      <c r="D43" s="107" t="n">
        <v>22.5</v>
      </c>
      <c r="E43" s="107" t="n">
        <v>22.5</v>
      </c>
      <c r="F43" s="107" t="n">
        <v>22.5</v>
      </c>
      <c r="G43" s="107" t="n">
        <v>22.5</v>
      </c>
      <c r="H43" t="n">
        <v>22.5</v>
      </c>
      <c r="I43" t="n">
        <v>22.5</v>
      </c>
      <c r="J43" t="n">
        <v>22.5</v>
      </c>
      <c r="K43" t="n">
        <v>22.5</v>
      </c>
    </row>
    <row r="44">
      <c r="B44" t="s">
        <v>207</v>
      </c>
      <c r="C44" t="s">
        <v>208</v>
      </c>
      <c r="D44" s="107" t="n">
        <v>629.04867844130683</v>
      </c>
      <c r="E44" s="107" t="n">
        <v>630.97432661492644</v>
      </c>
      <c r="F44" s="107" t="n">
        <v>632.90586959607947</v>
      </c>
      <c r="G44" s="107" t="n">
        <v>636.20194336013105</v>
      </c>
      <c r="H44" t="n">
        <v>639.50810708803021</v>
      </c>
      <c r="I44" t="n">
        <v>644.82469325918362</v>
      </c>
      <c r="J44" t="n">
        <v>650.17418421916273</v>
      </c>
      <c r="K44" t="n">
        <v>655.55678361841024</v>
      </c>
    </row>
    <row r="45">
      <c r="B45" t="s">
        <v>209</v>
      </c>
      <c r="C45" t="s">
        <v>210</v>
      </c>
      <c r="D45" s="107" t="n">
        <v>926.01262575228236</v>
      </c>
      <c r="E45" s="107" t="n">
        <v>928.84734201930803</v>
      </c>
      <c r="F45" s="107" t="n">
        <v>931.69073593941425</v>
      </c>
      <c r="G45" s="107" t="n">
        <v>936.54283407669288</v>
      </c>
      <c r="H45" t="n">
        <v>941.40978549041336</v>
      </c>
      <c r="I45" t="n">
        <v>949.23624803475423</v>
      </c>
      <c r="J45" t="n">
        <v>957.11114919910108</v>
      </c>
      <c r="K45" t="n">
        <v>965.03478877405473</v>
      </c>
    </row>
    <row r="46">
      <c r="B46" t="s">
        <v>55</v>
      </c>
      <c r="C46" t="s">
        <v>211</v>
      </c>
      <c r="D46" s="107" t="n">
        <v>1090.8130230282566</v>
      </c>
      <c r="E46" s="107" t="n">
        <v>1104.6367266885316</v>
      </c>
      <c r="F46" s="107" t="n">
        <v>1118.6356159936906</v>
      </c>
      <c r="G46" s="107" t="n">
        <v>1132.8119110441444</v>
      </c>
      <c r="H46" t="n">
        <v>1147.1678600752905</v>
      </c>
      <c r="I46" t="n">
        <v>1165.223858454839</v>
      </c>
      <c r="J46" t="n">
        <v>1183.5640515794014</v>
      </c>
      <c r="K46" t="n">
        <v>1202.1929125692891</v>
      </c>
    </row>
    <row r="47">
      <c r="B47" t="s">
        <v>212</v>
      </c>
      <c r="C47" t="s">
        <v>213</v>
      </c>
      <c r="D47" s="107" t="n">
        <v>0</v>
      </c>
      <c r="E47" s="107" t="n">
        <v>0</v>
      </c>
      <c r="F47" s="107" t="n">
        <v>0</v>
      </c>
      <c r="G47" s="107" t="n">
        <v>0</v>
      </c>
      <c r="H47" t="n">
        <v>0</v>
      </c>
      <c r="I47" t="n">
        <v>0</v>
      </c>
      <c r="J47" t="n">
        <v>0</v>
      </c>
      <c r="K47" t="n">
        <v>0</v>
      </c>
    </row>
    <row r="48">
      <c r="B48" t="s">
        <v>214</v>
      </c>
      <c r="C48" t="s">
        <v>215</v>
      </c>
      <c r="D48" s="107" t="n">
        <v>0</v>
      </c>
      <c r="E48" s="107" t="n">
        <v>0</v>
      </c>
      <c r="F48" s="107" t="n">
        <v>0</v>
      </c>
      <c r="G48" s="107" t="n">
        <v>0</v>
      </c>
      <c r="H48" t="n">
        <v>0</v>
      </c>
      <c r="I48" t="n">
        <v>0</v>
      </c>
      <c r="J48" t="n">
        <v>0</v>
      </c>
      <c r="K48" t="n">
        <v>0</v>
      </c>
    </row>
    <row r="49">
      <c r="B49" t="s">
        <v>216</v>
      </c>
      <c r="C49" t="s">
        <v>217</v>
      </c>
      <c r="D49" s="107" t="n">
        <v>4.2219999999999995</v>
      </c>
      <c r="E49" s="107" t="n">
        <v>2.3719999999999999</v>
      </c>
      <c r="F49" s="107" t="n">
        <v>2.3719999999999999</v>
      </c>
      <c r="G49" s="107" t="n">
        <v>2.3719999999999999</v>
      </c>
      <c r="H49" t="n">
        <v>2.3719999999999999</v>
      </c>
      <c r="I49" t="n">
        <v>0.49</v>
      </c>
      <c r="J49" t="n">
        <v>0</v>
      </c>
      <c r="K49" t="n">
        <v>0</v>
      </c>
    </row>
    <row r="50">
      <c r="B50" t="s">
        <v>796</v>
      </c>
      <c r="C50" t="s">
        <v>219</v>
      </c>
      <c r="D50" s="107" t="n">
        <v>1.4790000000000001</v>
      </c>
      <c r="E50" s="107" t="n">
        <v>1.63</v>
      </c>
      <c r="F50" s="107" t="n">
        <v>1.63</v>
      </c>
      <c r="G50" s="107" t="n">
        <v>1.63</v>
      </c>
      <c r="H50" t="n">
        <v>1.63</v>
      </c>
      <c r="I50" t="n">
        <v>1.671</v>
      </c>
      <c r="J50" t="n">
        <v>0</v>
      </c>
      <c r="K50" t="n">
        <v>0</v>
      </c>
    </row>
    <row r="51">
      <c r="B51" t="s">
        <v>220</v>
      </c>
      <c r="C51" t="s">
        <v>221</v>
      </c>
      <c r="D51" s="107" t="n">
        <v>2142.0989999999997</v>
      </c>
      <c r="E51" s="107" t="n">
        <v>2150.3270000000002</v>
      </c>
      <c r="F51" s="107" t="n">
        <v>2191.8356321700003</v>
      </c>
      <c r="G51" s="107" t="n">
        <v>2198.5356321700001</v>
      </c>
      <c r="H51" t="n">
        <v>2205.2356321700004</v>
      </c>
      <c r="I51" t="n">
        <v>2195.6966321700002</v>
      </c>
      <c r="J51" t="n">
        <v>2239.4096678799101</v>
      </c>
      <c r="K51" t="n">
        <v>2245.3816678799103</v>
      </c>
    </row>
    <row r="52">
      <c r="B52" t="s">
        <v>222</v>
      </c>
      <c r="C52" t="s">
        <v>223</v>
      </c>
      <c r="D52" s="107" t="n">
        <v>221.50560454500092</v>
      </c>
      <c r="E52" s="107" t="n">
        <v>224.74365842066501</v>
      </c>
      <c r="F52" s="107" t="n">
        <v>228.02904740969223</v>
      </c>
      <c r="G52" s="107" t="n">
        <v>231.36246347492295</v>
      </c>
      <c r="H52" t="n">
        <v>234.7446086945757</v>
      </c>
      <c r="I52" t="n">
        <v>238.17619541011769</v>
      </c>
      <c r="J52" t="n">
        <v>241.65794637629688</v>
      </c>
      <c r="K52" t="n">
        <v>245.19059491336728</v>
      </c>
    </row>
    <row r="53">
      <c r="B53" t="s">
        <v>224</v>
      </c>
      <c r="C53" t="s">
        <v>225</v>
      </c>
      <c r="D53" s="107" t="n">
        <v>4501.5597062208099</v>
      </c>
      <c r="E53" s="107" t="n">
        <v>4550.4337788833154</v>
      </c>
      <c r="F53" s="107" t="n">
        <v>4624.3005834725918</v>
      </c>
      <c r="G53" s="107" t="n">
        <v>4656.1439308541367</v>
      </c>
      <c r="H53" t="n">
        <v>4688.2340423940623</v>
      </c>
      <c r="I53" t="n">
        <v>4720.5730897158128</v>
      </c>
      <c r="J53" t="n">
        <v>4803.8410738325583</v>
      </c>
      <c r="K53" t="n">
        <v>4836.9361050978423</v>
      </c>
    </row>
    <row r="54">
      <c r="B54" t="s">
        <v>226</v>
      </c>
      <c r="C54" t="s">
        <v>227</v>
      </c>
      <c r="D54" s="107" t="n">
        <v>2474.8032440532561</v>
      </c>
      <c r="E54" s="107" t="n">
        <v>2499.8538378348994</v>
      </c>
      <c r="F54" s="107" t="n">
        <v>2525.6579131179797</v>
      </c>
      <c r="G54" s="107" t="n">
        <v>2551.3961630103295</v>
      </c>
      <c r="H54" t="n">
        <v>2576.1311979546622</v>
      </c>
      <c r="I54" t="n">
        <v>2600.5456475395313</v>
      </c>
      <c r="J54" t="n">
        <v>2622.3921862308584</v>
      </c>
      <c r="K54" t="n">
        <v>2645.1184425378392</v>
      </c>
    </row>
    <row r="55">
      <c r="B55" t="s">
        <v>228</v>
      </c>
      <c r="C55" t="s">
        <v>229</v>
      </c>
      <c r="D55" s="107" t="n">
        <v>505.54985730942667</v>
      </c>
      <c r="E55" s="107" t="n">
        <v>515.70262144095193</v>
      </c>
      <c r="F55" s="107" t="n">
        <v>526.05927964547527</v>
      </c>
      <c r="G55" s="107" t="n">
        <v>536.62392664956224</v>
      </c>
      <c r="H55" t="n">
        <v>547.40073941260346</v>
      </c>
      <c r="I55" t="n">
        <v>546.01847728412918</v>
      </c>
      <c r="J55" t="n">
        <v>544.63970555757487</v>
      </c>
      <c r="K55" t="n">
        <v>543.26441541919576</v>
      </c>
    </row>
    <row r="56">
      <c r="B56" t="s">
        <v>230</v>
      </c>
      <c r="C56" s="85" t="s">
        <v>231</v>
      </c>
      <c r="D56" s="107" t="n">
        <v>159.96188433732857</v>
      </c>
      <c r="E56" s="107" t="n">
        <v>161.16761359902281</v>
      </c>
      <c r="F56" s="107" t="n">
        <v>162.64368574450504</v>
      </c>
      <c r="G56" s="107" t="n">
        <v>164.11435103231145</v>
      </c>
      <c r="H56" t="n">
        <v>165.04973741021774</v>
      </c>
      <c r="I56" t="n">
        <v>165.13084027535413</v>
      </c>
      <c r="J56" t="n">
        <v>164.40632134680243</v>
      </c>
      <c r="K56" t="n">
        <v>164.28737047793575</v>
      </c>
    </row>
    <row r="57">
      <c r="B57" s="85" t="s">
        <v>1384</v>
      </c>
      <c r="C57" s="85" t="s">
        <v>1383</v>
      </c>
      <c r="D57" s="107" t="n">
        <v>2.626465</v>
      </c>
      <c r="E57" s="107" t="n">
        <v>2.6498349999999999</v>
      </c>
      <c r="F57" s="107" t="n">
        <v>2.6454420000000001</v>
      </c>
      <c r="G57" s="107" t="n">
        <v>2.6696</v>
      </c>
      <c r="H57" t="n">
        <v>2.693006</v>
      </c>
      <c r="I57" t="n">
        <v>2.7175400000000001</v>
      </c>
      <c r="J57" t="n">
        <v>2.7175400000000001</v>
      </c>
      <c r="K57" t="n">
        <v>2.7175400000000001</v>
      </c>
    </row>
    <row r="58">
      <c r="B58" s="85"/>
      <c r="C58" s="85"/>
      <c r="D58" s="107"/>
      <c r="E58" s="107"/>
      <c r="F58" s="107"/>
    </row>
    <row r="59">
      <c r="B59" s="105" t="s">
        <v>1895</v>
      </c>
      <c r="C59" s="85"/>
    </row>
    <row r="60">
      <c r="B60" s="85" t="s">
        <v>1709</v>
      </c>
      <c r="C60" s="85"/>
      <c r="D60" s="111" t="n">
        <v>1.4974645472145172E-2</v>
      </c>
      <c r="E60" s="111" t="n">
        <v>1.9985836297992499E-2</v>
      </c>
      <c r="F60" s="111" t="n">
        <v>2.089603364592264E-2</v>
      </c>
      <c r="G60" s="108" t="n">
        <v>2.0776747995004643E-2</v>
      </c>
      <c r="H60" s="108" t="n">
        <v>2.0708760783051394E-2</v>
      </c>
      <c r="I60" s="108" t="n">
        <v>2.0110814282412459E-2</v>
      </c>
      <c r="J60" t="n">
        <v>1.9760549063349009E-2</v>
      </c>
      <c r="K60" t="n">
        <v>1.9516602813602013E-2</v>
      </c>
    </row>
    <row r="61">
      <c r="B61" s="85" t="s">
        <v>1710</v>
      </c>
      <c r="C61" s="85"/>
      <c r="D61" s="111" t="n">
        <v>2.5505871693797699E-2</v>
      </c>
      <c r="E61" s="111" t="n">
        <v>2.3438723088733626E-2</v>
      </c>
      <c r="F61" s="111" t="n">
        <v>2.2377163912874476E-2</v>
      </c>
      <c r="G61" s="108" t="n">
        <v>2.1576747995004641E-2</v>
      </c>
      <c r="H61" s="108" t="n">
        <v>2.0708760783051394E-2</v>
      </c>
      <c r="I61" s="108" t="n">
        <v>2.0110814282412459E-2</v>
      </c>
      <c r="J61" t="n">
        <v>1.9760549063349009E-2</v>
      </c>
      <c r="K61" t="n">
        <v>1.9516602813602013E-2</v>
      </c>
    </row>
    <row r="62">
      <c r="B62" s="85" t="s">
        <v>1711</v>
      </c>
      <c r="C62" s="85"/>
      <c r="D62" s="111" t="n">
        <v>2.2724337980433162E-2</v>
      </c>
      <c r="E62" s="111" t="n">
        <v>2.1533565330379201E-2</v>
      </c>
      <c r="F62" s="111" t="n">
        <v>2.3821649071183115E-2</v>
      </c>
      <c r="G62" s="108" t="n">
        <v>-8.0000000000000004E-4</v>
      </c>
      <c r="H62" s="108" t="n">
        <v>0</v>
      </c>
      <c r="I62" s="108" t="n">
        <v>0</v>
      </c>
      <c r="J62" t="n">
        <v>0</v>
      </c>
      <c r="K62" t="n">
        <v>0</v>
      </c>
    </row>
    <row r="63">
      <c r="B63" s="85" t="s">
        <v>1712</v>
      </c>
      <c r="C63" s="85"/>
      <c r="D63" s="111" t="n">
        <v>2.2724337980433162E-2</v>
      </c>
      <c r="E63" s="111" t="n">
        <v>2.1533565330379201E-2</v>
      </c>
      <c r="F63" s="111" t="n">
        <v>2.3821649071183115E-2</v>
      </c>
      <c r="G63" s="108" t="n">
        <v>2.1708971853545922E-2</v>
      </c>
      <c r="H63" s="108" t="n">
        <v>2.1471980846518912E-2</v>
      </c>
      <c r="I63" s="108" t="n">
        <v>2.1530345294352937E-2</v>
      </c>
      <c r="J63" t="n">
        <v>1.5936865457563565E-2</v>
      </c>
      <c r="K63" t="n">
        <v>1.6813069627471089E-2</v>
      </c>
    </row>
    <row r="64">
      <c r="B64" s="85" t="s">
        <v>1713</v>
      </c>
      <c r="C64" s="85"/>
      <c r="D64" s="111" t="n">
        <v>2.2724337980433162E-2</v>
      </c>
      <c r="E64" s="111" t="n">
        <v>2.1533565330379201E-2</v>
      </c>
      <c r="F64" s="111" t="n">
        <v>2.3821649071183115E-2</v>
      </c>
      <c r="G64" s="108" t="n">
        <v>2.3493967451795994E-2</v>
      </c>
      <c r="H64" s="108" t="n">
        <v>2.3095343044312822E-2</v>
      </c>
      <c r="I64" s="108" t="n">
        <v>2.2877364391311605E-2</v>
      </c>
      <c r="J64" t="n">
        <v>2.2926764441147718E-2</v>
      </c>
      <c r="K64" t="n">
        <v>2.3049272742582838E-2</v>
      </c>
    </row>
    <row r="65">
      <c r="D65" s="110"/>
      <c r="E65" s="110"/>
      <c r="F65" s="110"/>
    </row>
    <row r="66">
      <c r="B66" s="106" t="s">
        <v>232</v>
      </c>
      <c r="C66" s="106"/>
      <c r="D66" s="106"/>
      <c r="E66" s="106"/>
      <c r="F66" s="106"/>
      <c r="G66" s="106"/>
      <c r="H66" s="106"/>
      <c r="I66" s="106"/>
      <c r="J66" s="106"/>
      <c r="K66" s="106"/>
    </row>
    <row r="67">
      <c r="B67" t="s">
        <v>178</v>
      </c>
      <c r="C67" t="s">
        <v>179</v>
      </c>
      <c r="D67" t="s">
        <v>175</v>
      </c>
      <c r="E67" t="s">
        <v>176</v>
      </c>
      <c r="F67" t="s">
        <v>177</v>
      </c>
      <c r="G67" t="s">
        <v>764</v>
      </c>
      <c r="H67" t="s">
        <v>765</v>
      </c>
      <c r="I67" t="s">
        <v>766</v>
      </c>
      <c r="J67" t="s">
        <v>1156</v>
      </c>
      <c r="K67" t="s">
        <v>1157</v>
      </c>
    </row>
    <row r="68">
      <c r="B68" s="85" t="s">
        <v>192</v>
      </c>
      <c r="C68" s="85" t="s">
        <v>193</v>
      </c>
      <c r="D68" s="107" t="n">
        <f t="shared" ref="D68:F68" si="0">D4-D36</f>
        <v>16.627652971494342</v>
      </c>
      <c r="E68" s="107" t="n">
        <f t="shared" si="0"/>
        <v>16.791491996177683</v>
      </c>
      <c r="F68" s="107" t="n">
        <f t="shared" si="0"/>
        <v>16.956945393379783</v>
      </c>
      <c r="G68" s="107" t="n">
        <f t="shared" ref="G68:K68" si="1">G4-G36</f>
        <v>17.124029070169399</v>
      </c>
      <c r="H68" s="107" t="n">
        <f t="shared" si="1"/>
        <v>17.292759090354139</v>
      </c>
      <c r="I68" s="107" t="n">
        <f t="shared" si="1"/>
        <v>17.463151676024779</v>
      </c>
      <c r="J68" s="107" t="n">
        <f t="shared" si="1"/>
        <v>17.63522320911494</v>
      </c>
      <c r="K68" s="107" t="n">
        <f t="shared" si="1"/>
        <v>17.808990232976157</v>
      </c>
    </row>
    <row r="69">
      <c r="B69" s="85" t="s">
        <v>134</v>
      </c>
      <c r="C69" s="85" t="s">
        <v>194</v>
      </c>
      <c r="D69" s="107" t="n">
        <f t="shared" ref="D69:F69" si="2">D5-D37</f>
        <v>0</v>
      </c>
      <c r="E69" s="107" t="n">
        <f t="shared" si="2"/>
        <v>0</v>
      </c>
      <c r="F69" s="107" t="n">
        <f t="shared" si="2"/>
        <v>0</v>
      </c>
      <c r="G69" s="107" t="n">
        <f t="shared" ref="G69:K69" si="3">G5-G37</f>
        <v>0</v>
      </c>
      <c r="H69" s="107" t="n">
        <f t="shared" si="3"/>
        <v>0</v>
      </c>
      <c r="I69" s="107" t="n">
        <f t="shared" si="3"/>
        <v>0</v>
      </c>
      <c r="J69" s="107" t="n">
        <f t="shared" si="3"/>
        <v>0</v>
      </c>
      <c r="K69" s="107" t="n">
        <f t="shared" si="3"/>
        <v>0</v>
      </c>
    </row>
    <row r="70">
      <c r="B70" s="85" t="s">
        <v>195</v>
      </c>
      <c r="C70" s="85" t="s">
        <v>196</v>
      </c>
      <c r="D70" s="107" t="n">
        <f t="shared" ref="D70:F70" si="4">D6-D38</f>
        <v>52.595594795070838</v>
      </c>
      <c r="E70" s="107" t="n">
        <f t="shared" si="4"/>
        <v>53.114861963819749</v>
      </c>
      <c r="F70" s="107" t="n">
        <f t="shared" si="4"/>
        <v>53.741463095973586</v>
      </c>
      <c r="G70" s="107" t="n">
        <f t="shared" ref="G70:K70" si="5">G6-G38</f>
        <v>54.392958528354256</v>
      </c>
      <c r="H70" s="107" t="n">
        <f t="shared" si="5"/>
        <v>55.060874951644337</v>
      </c>
      <c r="I70" s="107" t="n">
        <f t="shared" si="5"/>
        <v>55.454045492533169</v>
      </c>
      <c r="J70" s="107" t="n">
        <f t="shared" si="5"/>
        <v>55.809130772642902</v>
      </c>
      <c r="K70" s="107" t="n">
        <f t="shared" si="5"/>
        <v>56.23071151468821</v>
      </c>
    </row>
    <row r="71">
      <c r="B71" s="85" t="s">
        <v>197</v>
      </c>
      <c r="C71" s="85" t="s">
        <v>198</v>
      </c>
      <c r="D71" s="107" t="n">
        <f t="shared" ref="D71:F71" si="6">D7-D39</f>
        <v>11.42755231431056</v>
      </c>
      <c r="E71" s="107" t="n">
        <f t="shared" si="6"/>
        <v>11.531988191978598</v>
      </c>
      <c r="F71" s="107" t="n">
        <f t="shared" si="6"/>
        <v>11.632718780012056</v>
      </c>
      <c r="G71" s="107" t="n">
        <f t="shared" ref="G71:K71" si="7">G7-G39</f>
        <v>11.733932558242486</v>
      </c>
      <c r="H71" s="107" t="n">
        <f t="shared" si="7"/>
        <v>11.831479777102686</v>
      </c>
      <c r="I71" s="107" t="n">
        <f t="shared" si="7"/>
        <v>11.928943384206377</v>
      </c>
      <c r="J71" s="107" t="n">
        <f t="shared" si="7"/>
        <v>12.030467440621578</v>
      </c>
      <c r="K71" s="107" t="n">
        <f t="shared" si="7"/>
        <v>12.130597182524525</v>
      </c>
    </row>
    <row r="72">
      <c r="B72" s="85" t="s">
        <v>199</v>
      </c>
      <c r="C72" s="85" t="s">
        <v>200</v>
      </c>
      <c r="D72" s="107" t="n">
        <f t="shared" ref="D72:F72" si="8">D8-D40</f>
        <v>-1.6000000000000085</v>
      </c>
      <c r="E72" s="107" t="n">
        <f t="shared" si="8"/>
        <v>-1.6000000000000085</v>
      </c>
      <c r="F72" s="107" t="n">
        <f t="shared" si="8"/>
        <v>-1.6000000000000085</v>
      </c>
      <c r="G72" s="107" t="n">
        <f t="shared" ref="G72:K72" si="9">G8-G40</f>
        <v>-1.5999999999999943</v>
      </c>
      <c r="H72" s="107" t="n">
        <f t="shared" si="9"/>
        <v>-1.5999999999999943</v>
      </c>
      <c r="I72" s="107" t="n">
        <f t="shared" si="9"/>
        <v>-1.6000000000000085</v>
      </c>
      <c r="J72" s="107" t="n">
        <f t="shared" si="9"/>
        <v>-1.6000000000000085</v>
      </c>
      <c r="K72" s="107" t="n">
        <f t="shared" si="9"/>
        <v>-1.6000000000000085</v>
      </c>
    </row>
    <row r="73">
      <c r="B73" s="85" t="s">
        <v>201</v>
      </c>
      <c r="C73" s="85" t="s">
        <v>202</v>
      </c>
      <c r="D73" s="107" t="n">
        <f t="shared" ref="D73:F73" si="10">D9-D41</f>
        <v>0</v>
      </c>
      <c r="E73" s="107" t="n">
        <f t="shared" si="10"/>
        <v>0</v>
      </c>
      <c r="F73" s="107" t="n">
        <f t="shared" si="10"/>
        <v>0</v>
      </c>
      <c r="G73" s="107" t="n">
        <f t="shared" ref="G73:K73" si="11">G9-G41</f>
        <v>0</v>
      </c>
      <c r="H73" s="107" t="n">
        <f t="shared" si="11"/>
        <v>0</v>
      </c>
      <c r="I73" s="107" t="n">
        <f t="shared" si="11"/>
        <v>0</v>
      </c>
      <c r="J73" s="107" t="n">
        <f t="shared" si="11"/>
        <v>0</v>
      </c>
      <c r="K73" s="107" t="n">
        <f t="shared" si="11"/>
        <v>0</v>
      </c>
    </row>
    <row r="74">
      <c r="B74" s="85" t="s">
        <v>203</v>
      </c>
      <c r="C74" s="85" t="s">
        <v>204</v>
      </c>
      <c r="D74" s="107" t="n">
        <f t="shared" ref="D74:F74" si="12">D10-D42</f>
        <v>0.20000000000000284</v>
      </c>
      <c r="E74" s="107" t="n">
        <f t="shared" si="12"/>
        <v>0</v>
      </c>
      <c r="F74" s="107" t="n">
        <f t="shared" si="12"/>
        <v>0</v>
      </c>
      <c r="G74" s="107" t="n">
        <f t="shared" ref="G74:K74" si="13">G10-G42</f>
        <v>0</v>
      </c>
      <c r="H74" s="107" t="n">
        <f t="shared" si="13"/>
        <v>0</v>
      </c>
      <c r="I74" s="107" t="n">
        <f t="shared" si="13"/>
        <v>0</v>
      </c>
      <c r="J74" s="107" t="n">
        <f t="shared" si="13"/>
        <v>0</v>
      </c>
      <c r="K74" s="107" t="n">
        <f t="shared" si="13"/>
        <v>0</v>
      </c>
    </row>
    <row r="75">
      <c r="B75" s="85" t="s">
        <v>205</v>
      </c>
      <c r="C75" s="85" t="s">
        <v>206</v>
      </c>
      <c r="D75" s="107" t="n">
        <f t="shared" ref="D75:F75" si="14">D11-D43</f>
        <v>0</v>
      </c>
      <c r="E75" s="107" t="n">
        <f t="shared" si="14"/>
        <v>0</v>
      </c>
      <c r="F75" s="107" t="n">
        <f t="shared" si="14"/>
        <v>0</v>
      </c>
      <c r="G75" s="107" t="n">
        <f t="shared" ref="G75:K75" si="15">G11-G43</f>
        <v>0</v>
      </c>
      <c r="H75" s="107" t="n">
        <f t="shared" si="15"/>
        <v>0</v>
      </c>
      <c r="I75" s="107" t="n">
        <f t="shared" si="15"/>
        <v>0</v>
      </c>
      <c r="J75" s="107" t="n">
        <f t="shared" si="15"/>
        <v>0</v>
      </c>
      <c r="K75" s="107" t="n">
        <f t="shared" si="15"/>
        <v>0</v>
      </c>
    </row>
    <row r="76">
      <c r="B76" s="85" t="s">
        <v>207</v>
      </c>
      <c r="C76" s="85" t="s">
        <v>208</v>
      </c>
      <c r="D76" s="107" t="n">
        <f t="shared" ref="D76:F76" si="16">D12-D44</f>
        <v>12.188321558693133</v>
      </c>
      <c r="E76" s="107" t="n">
        <f t="shared" si="16"/>
        <v>12.052297178122103</v>
      </c>
      <c r="F76" s="107" t="n">
        <f t="shared" si="16"/>
        <v>11.915372638362442</v>
      </c>
      <c r="G76" s="107" t="n">
        <f t="shared" ref="G76:K76" si="17">G12-G44</f>
        <v>11.783405103492441</v>
      </c>
      <c r="H76" s="107" t="n">
        <f t="shared" si="17"/>
        <v>11.650178286397249</v>
      </c>
      <c r="I76" s="107" t="n">
        <f t="shared" si="17"/>
        <v>11.551396112598695</v>
      </c>
      <c r="J76" s="107" t="n">
        <f t="shared" si="17"/>
        <v>11.450586271532529</v>
      </c>
      <c r="K76" s="107" t="n">
        <f t="shared" si="17"/>
        <v>11.347727832658506</v>
      </c>
    </row>
    <row r="77">
      <c r="B77" s="85" t="s">
        <v>209</v>
      </c>
      <c r="C77" s="85" t="s">
        <v>210</v>
      </c>
      <c r="D77" s="107" t="n">
        <f t="shared" ref="D77:F77" si="18">D13-D45</f>
        <v>13.887374247717617</v>
      </c>
      <c r="E77" s="107" t="n">
        <f t="shared" si="18"/>
        <v>13.675818221112195</v>
      </c>
      <c r="F77" s="107" t="n">
        <f t="shared" si="18"/>
        <v>13.462905500727175</v>
      </c>
      <c r="G77" s="107" t="n">
        <f t="shared" ref="G77:K77" si="19">G13-G45</f>
        <v>13.248629954484045</v>
      </c>
      <c r="H77" s="107" t="n">
        <f t="shared" si="19"/>
        <v>13.032444797958078</v>
      </c>
      <c r="I77" s="107" t="n">
        <f t="shared" si="19"/>
        <v>12.854034342180057</v>
      </c>
      <c r="J77" s="107" t="n">
        <f t="shared" si="19"/>
        <v>12.672443737994854</v>
      </c>
      <c r="K77" s="107" t="n">
        <f t="shared" si="19"/>
        <v>12.487641018455065</v>
      </c>
    </row>
    <row r="78">
      <c r="B78" s="85" t="s">
        <v>55</v>
      </c>
      <c r="C78" s="85" t="s">
        <v>211</v>
      </c>
      <c r="D78" s="107" t="n">
        <f t="shared" ref="D78:F78" si="20">D14-D46</f>
        <v>-0.61302302825652077</v>
      </c>
      <c r="E78" s="107" t="n">
        <f t="shared" si="20"/>
        <v>-0.62079177367900229</v>
      </c>
      <c r="F78" s="107" t="n">
        <f t="shared" si="20"/>
        <v>-0.62865897120332193</v>
      </c>
      <c r="G78" s="107" t="n">
        <f t="shared" ref="G78:K78" si="21">G14-G46</f>
        <v>-0.63662586849727631</v>
      </c>
      <c r="H78" s="107" t="n">
        <f t="shared" si="21"/>
        <v>-0.64469372904068223</v>
      </c>
      <c r="I78" s="107" t="n">
        <f t="shared" si="21"/>
        <v>-0.65484097020043919</v>
      </c>
      <c r="J78" s="107" t="n">
        <f t="shared" si="21"/>
        <v>-0.66514792518773902</v>
      </c>
      <c r="K78" s="107" t="n">
        <f t="shared" si="21"/>
        <v>-0.67561710783957096</v>
      </c>
    </row>
    <row r="79">
      <c r="B79" s="85" t="s">
        <v>212</v>
      </c>
      <c r="C79" s="85" t="s">
        <v>213</v>
      </c>
      <c r="D79" s="107" t="n">
        <f t="shared" ref="D79:F79" si="22">D15-D47</f>
        <v>0</v>
      </c>
      <c r="E79" s="107" t="n">
        <f t="shared" si="22"/>
        <v>0</v>
      </c>
      <c r="F79" s="107" t="n">
        <f t="shared" si="22"/>
        <v>0</v>
      </c>
      <c r="G79" s="107" t="n">
        <f t="shared" ref="G79:K79" si="23">G15-G47</f>
        <v>0</v>
      </c>
      <c r="H79" s="107" t="n">
        <f t="shared" si="23"/>
        <v>0</v>
      </c>
      <c r="I79" s="107" t="n">
        <f t="shared" si="23"/>
        <v>0</v>
      </c>
      <c r="J79" s="107" t="n">
        <f t="shared" si="23"/>
        <v>0</v>
      </c>
      <c r="K79" s="107" t="n">
        <f t="shared" si="23"/>
        <v>0</v>
      </c>
    </row>
    <row r="80">
      <c r="B80" s="85" t="s">
        <v>214</v>
      </c>
      <c r="C80" s="85" t="s">
        <v>215</v>
      </c>
      <c r="D80" s="107" t="n">
        <f t="shared" ref="D80:F80" si="24">D16-D48</f>
        <v>0</v>
      </c>
      <c r="E80" s="107" t="n">
        <f t="shared" si="24"/>
        <v>0</v>
      </c>
      <c r="F80" s="107" t="n">
        <f t="shared" si="24"/>
        <v>0</v>
      </c>
      <c r="G80" s="107" t="n">
        <f t="shared" ref="G80:K80" si="25">G16-G48</f>
        <v>0</v>
      </c>
      <c r="H80" s="107" t="n">
        <f t="shared" si="25"/>
        <v>0</v>
      </c>
      <c r="I80" s="107" t="n">
        <f t="shared" si="25"/>
        <v>0</v>
      </c>
      <c r="J80" s="107" t="n">
        <f t="shared" si="25"/>
        <v>0</v>
      </c>
      <c r="K80" s="107" t="n">
        <f t="shared" si="25"/>
        <v>0</v>
      </c>
    </row>
    <row r="81">
      <c r="B81" s="85" t="s">
        <v>216</v>
      </c>
      <c r="C81" s="85" t="s">
        <v>217</v>
      </c>
      <c r="D81" s="107" t="n">
        <f t="shared" ref="D81:F81" si="26">D17-D49</f>
        <v>0</v>
      </c>
      <c r="E81" s="107" t="n">
        <f t="shared" si="26"/>
        <v>0</v>
      </c>
      <c r="F81" s="107" t="n">
        <f t="shared" si="26"/>
        <v>0</v>
      </c>
      <c r="G81" s="107" t="n">
        <f t="shared" ref="G81:K81" si="27">G17-G49</f>
        <v>0</v>
      </c>
      <c r="H81" s="107" t="n">
        <f t="shared" si="27"/>
        <v>0</v>
      </c>
      <c r="I81" s="107" t="n">
        <f t="shared" si="27"/>
        <v>0</v>
      </c>
      <c r="J81" s="107" t="n">
        <f t="shared" si="27"/>
        <v>0</v>
      </c>
      <c r="K81" s="107" t="n">
        <f t="shared" si="27"/>
        <v>0</v>
      </c>
    </row>
    <row r="82">
      <c r="B82" s="85" t="s">
        <v>821</v>
      </c>
      <c r="C82" s="85" t="s">
        <v>219</v>
      </c>
      <c r="D82" s="107" t="n">
        <f t="shared" ref="D82:F82" si="28">D18-D50</f>
        <v>0</v>
      </c>
      <c r="E82" s="107" t="n">
        <f t="shared" si="28"/>
        <v>0</v>
      </c>
      <c r="F82" s="107" t="n">
        <f t="shared" si="28"/>
        <v>0</v>
      </c>
      <c r="G82" s="107" t="n">
        <f t="shared" ref="G82:K82" si="29">G18-G50</f>
        <v>0</v>
      </c>
      <c r="H82" s="107" t="n">
        <f t="shared" si="29"/>
        <v>0</v>
      </c>
      <c r="I82" s="107" t="n">
        <f t="shared" si="29"/>
        <v>0</v>
      </c>
      <c r="J82" s="107" t="n">
        <f t="shared" si="29"/>
        <v>0</v>
      </c>
      <c r="K82" s="107" t="n">
        <f t="shared" si="29"/>
        <v>0</v>
      </c>
    </row>
    <row r="83">
      <c r="B83" s="85" t="s">
        <v>220</v>
      </c>
      <c r="C83" s="85" t="s">
        <v>221</v>
      </c>
      <c r="D83" s="107" t="n">
        <f t="shared" ref="D83:F83" si="30">D19-D51</f>
        <v>9.8000000000001819</v>
      </c>
      <c r="E83" s="107" t="n">
        <f t="shared" si="30"/>
        <v>9.8000000000001819</v>
      </c>
      <c r="F83" s="107" t="n">
        <f t="shared" si="30"/>
        <v>9.8430580700000974</v>
      </c>
      <c r="G83" s="107" t="n">
        <f t="shared" ref="G83:K83" si="31">G19-G51</f>
        <v>9.8430580700000974</v>
      </c>
      <c r="H83" s="107" t="n">
        <f t="shared" si="31"/>
        <v>9.8430580700000974</v>
      </c>
      <c r="I83" s="107" t="n">
        <f t="shared" si="31"/>
        <v>9.8430580700000974</v>
      </c>
      <c r="J83" s="107" t="n">
        <f t="shared" si="31"/>
        <v>9.8871064756103806</v>
      </c>
      <c r="K83" s="107" t="n">
        <f t="shared" si="31"/>
        <v>9.8871064756099258</v>
      </c>
    </row>
    <row r="84">
      <c r="B84" s="85" t="s">
        <v>222</v>
      </c>
      <c r="C84" s="85" t="s">
        <v>223</v>
      </c>
      <c r="D84" s="107" t="n">
        <f t="shared" ref="D84:F84" si="32">D20-D52</f>
        <v>0</v>
      </c>
      <c r="E84" s="107" t="n">
        <f t="shared" si="32"/>
        <v>0</v>
      </c>
      <c r="F84" s="107" t="n">
        <f t="shared" si="32"/>
        <v>0</v>
      </c>
      <c r="G84" s="107" t="n">
        <f t="shared" ref="G84:K84" si="33">G20-G52</f>
        <v>0</v>
      </c>
      <c r="H84" s="107" t="n">
        <f t="shared" si="33"/>
        <v>0</v>
      </c>
      <c r="I84" s="107" t="n">
        <f t="shared" si="33"/>
        <v>0</v>
      </c>
      <c r="J84" s="107" t="n">
        <f t="shared" si="33"/>
        <v>0</v>
      </c>
      <c r="K84" s="107" t="n">
        <f t="shared" si="33"/>
        <v>0</v>
      </c>
    </row>
    <row r="85">
      <c r="B85" s="85" t="s">
        <v>224</v>
      </c>
      <c r="C85" s="85" t="s">
        <v>225</v>
      </c>
      <c r="D85" s="107" t="n">
        <f t="shared" ref="D85:F85" si="34">D21-D53</f>
        <v>2.540293779190506</v>
      </c>
      <c r="E85" s="107" t="n">
        <f t="shared" si="34"/>
        <v>2.55442416382175</v>
      </c>
      <c r="F85" s="107" t="n">
        <f t="shared" si="34"/>
        <v>2.4148472506358303</v>
      </c>
      <c r="G85" s="107" t="n">
        <f t="shared" ref="G85:K85" si="35">G21-G53</f>
        <v>2.5434531684941248</v>
      </c>
      <c r="H85" s="107" t="n">
        <f t="shared" si="35"/>
        <v>2.6742083428935075</v>
      </c>
      <c r="I85" s="107" t="n">
        <f t="shared" si="35"/>
        <v>2.8071441247730036</v>
      </c>
      <c r="J85" s="107" t="n">
        <f t="shared" si="35"/>
        <v>2.6232911335137032</v>
      </c>
      <c r="K85" s="107" t="n">
        <f t="shared" si="35"/>
        <v>2.7591008083836641</v>
      </c>
      <c r="L85" s="104"/>
      <c r="M85" s="104"/>
      <c r="N85" s="104"/>
    </row>
    <row r="86">
      <c r="B86" s="85" t="s">
        <v>226</v>
      </c>
      <c r="C86" s="85" t="s">
        <v>227</v>
      </c>
      <c r="D86" s="107" t="n">
        <f t="shared" ref="D86:F86" si="36">D22-D54</f>
        <v>3.9967559467440879</v>
      </c>
      <c r="E86" s="107" t="n">
        <f t="shared" si="36"/>
        <v>12.631798027244713</v>
      </c>
      <c r="F86" s="107" t="n">
        <f t="shared" si="36"/>
        <v>12.819751063725562</v>
      </c>
      <c r="G86" s="107" t="n">
        <f t="shared" ref="G86:K86" si="37">G22-G54</f>
        <v>13.003695330497976</v>
      </c>
      <c r="H86" s="107" t="n">
        <f t="shared" si="37"/>
        <v>13.185890835317423</v>
      </c>
      <c r="I86" s="107" t="n">
        <f t="shared" si="37"/>
        <v>13.377030036724136</v>
      </c>
      <c r="J86" s="107" t="n">
        <f t="shared" si="37"/>
        <v>13.562553169164858</v>
      </c>
      <c r="K86" s="107" t="n">
        <f t="shared" si="37"/>
        <v>13.731082748093741</v>
      </c>
    </row>
    <row r="87">
      <c r="B87" s="85" t="s">
        <v>228</v>
      </c>
      <c r="C87" s="85" t="s">
        <v>229</v>
      </c>
      <c r="D87" s="107" t="n">
        <f t="shared" ref="D87:F87" si="38">D23-D55</f>
        <v>0</v>
      </c>
      <c r="E87" s="107" t="n">
        <f t="shared" si="38"/>
        <v>0</v>
      </c>
      <c r="F87" s="107" t="n">
        <f t="shared" si="38"/>
        <v>0</v>
      </c>
      <c r="G87" s="107" t="n">
        <f t="shared" ref="G87:K87" si="39">G23-G55</f>
        <v>0</v>
      </c>
      <c r="H87" s="107" t="n">
        <f t="shared" si="39"/>
        <v>0</v>
      </c>
      <c r="I87" s="107" t="n">
        <f t="shared" si="39"/>
        <v>0</v>
      </c>
      <c r="J87" s="107" t="n">
        <f t="shared" si="39"/>
        <v>0</v>
      </c>
      <c r="K87" s="107" t="n">
        <f t="shared" si="39"/>
        <v>0</v>
      </c>
    </row>
    <row r="88">
      <c r="B88" s="85" t="s">
        <v>230</v>
      </c>
      <c r="C88" s="85" t="s">
        <v>231</v>
      </c>
      <c r="D88" s="107" t="n">
        <f t="shared" ref="D88:F88" si="40">D24-D56</f>
        <v>0</v>
      </c>
      <c r="E88" s="107" t="n">
        <f t="shared" si="40"/>
        <v>0</v>
      </c>
      <c r="F88" s="107" t="n">
        <f t="shared" si="40"/>
        <v>0</v>
      </c>
      <c r="G88" s="107" t="n">
        <f t="shared" ref="G88:K88" si="41">G24-G56</f>
        <v>0</v>
      </c>
      <c r="H88" s="107" t="n">
        <f t="shared" si="41"/>
        <v>0</v>
      </c>
      <c r="I88" s="107" t="n">
        <f t="shared" si="41"/>
        <v>0</v>
      </c>
      <c r="J88" s="107" t="n">
        <f t="shared" si="41"/>
        <v>0</v>
      </c>
      <c r="K88" s="107" t="n">
        <f t="shared" si="41"/>
        <v>0</v>
      </c>
    </row>
    <row r="89">
      <c r="B89" s="85" t="s">
        <v>1384</v>
      </c>
      <c r="C89" s="85" t="s">
        <v>1383</v>
      </c>
      <c r="D89" s="107" t="n">
        <f t="shared" ref="D89:F89" si="42">D25-D57</f>
        <v>0</v>
      </c>
      <c r="E89" s="107" t="n">
        <f t="shared" si="42"/>
        <v>0</v>
      </c>
      <c r="F89" s="107" t="n">
        <f t="shared" si="42"/>
        <v>0</v>
      </c>
      <c r="G89" s="107" t="n">
        <f t="shared" ref="G89:K89" si="43">G25-G57</f>
        <v>0</v>
      </c>
      <c r="H89" s="107" t="n">
        <f t="shared" si="43"/>
        <v>0</v>
      </c>
      <c r="I89" s="107" t="n">
        <f t="shared" si="43"/>
        <v>0</v>
      </c>
      <c r="J89" s="107" t="n">
        <f t="shared" si="43"/>
        <v>0</v>
      </c>
      <c r="K89" s="107" t="n">
        <f t="shared" si="43"/>
        <v>0</v>
      </c>
    </row>
    <row r="90">
      <c r="B90" s="85"/>
      <c r="C90" s="85"/>
      <c r="D90" s="107"/>
      <c r="E90" s="107"/>
      <c r="F90" s="107"/>
      <c r="G90" s="107"/>
      <c r="H90" s="107"/>
      <c r="I90" s="107"/>
      <c r="J90" s="107"/>
      <c r="K90" s="107"/>
    </row>
    <row r="91">
      <c r="B91" s="105" t="s">
        <v>1895</v>
      </c>
      <c r="C91" s="85"/>
      <c r="D91" s="107"/>
      <c r="E91" s="107"/>
      <c r="F91" s="107"/>
      <c r="G91" s="107"/>
      <c r="H91" s="107"/>
      <c r="I91" s="107"/>
      <c r="J91" s="107"/>
      <c r="K91" s="107"/>
    </row>
    <row r="92">
      <c r="B92" s="85" t="s">
        <v>1709</v>
      </c>
      <c r="C92" s="85" t="s">
        <v>1896</v>
      </c>
      <c r="D92" s="109" t="n">
        <f t="shared" ref="D92:G92" si="44">D28-D60</f>
        <v>1.3352606585542021E-4</v>
      </c>
      <c r="E92" s="109" t="n">
        <f t="shared" si="44"/>
        <v>0</v>
      </c>
      <c r="F92" s="109" t="n">
        <f t="shared" si="44"/>
        <v>0</v>
      </c>
      <c r="G92" s="109" t="n">
        <f t="shared" si="44"/>
        <v>0</v>
      </c>
      <c r="H92" s="109" t="n">
        <f t="shared" ref="H92:I92" si="45">H28-H60</f>
        <v>0</v>
      </c>
      <c r="I92" s="109" t="n">
        <f t="shared" si="45"/>
        <v>0</v>
      </c>
      <c r="J92" s="109" t="n">
        <f t="shared" ref="J92:K92" si="46">J28-J60</f>
        <v>0</v>
      </c>
      <c r="K92" s="109" t="n">
        <f t="shared" si="46"/>
        <v>0</v>
      </c>
    </row>
    <row r="93">
      <c r="B93" s="85" t="s">
        <v>1710</v>
      </c>
      <c r="C93" s="85"/>
      <c r="D93" s="109" t="n">
        <f t="shared" ref="D93:G96" si="47">D29-D61</f>
        <v>-7.751073670982489E-3</v>
      </c>
      <c r="E93" s="109" t="n">
        <f t="shared" si="47"/>
        <v>0</v>
      </c>
      <c r="F93" s="109" t="n">
        <f t="shared" si="47"/>
        <v>0</v>
      </c>
      <c r="G93" s="109" t="n">
        <f t="shared" si="47"/>
        <v>0</v>
      </c>
      <c r="H93" s="109" t="n">
        <f t="shared" ref="H93:I93" si="48">H29-H61</f>
        <v>0</v>
      </c>
      <c r="I93" s="109" t="n">
        <f t="shared" si="48"/>
        <v>0</v>
      </c>
      <c r="J93" s="109" t="n">
        <f t="shared" ref="J93:K93" si="49">J29-J61</f>
        <v>0</v>
      </c>
      <c r="K93" s="109" t="n">
        <f t="shared" si="49"/>
        <v>0</v>
      </c>
    </row>
    <row r="94">
      <c r="B94" s="85" t="s">
        <v>1711</v>
      </c>
      <c r="C94" s="85"/>
      <c r="D94" s="109" t="n">
        <f t="shared" si="47"/>
        <v>6.5295164076526468E-3</v>
      </c>
      <c r="E94" s="109" t="n">
        <f t="shared" si="47"/>
        <v>0</v>
      </c>
      <c r="F94" s="109" t="n">
        <f t="shared" si="47"/>
        <v>0</v>
      </c>
      <c r="G94" s="109" t="n">
        <f t="shared" si="47"/>
        <v>0</v>
      </c>
      <c r="H94" s="109" t="n">
        <f t="shared" ref="H94:I94" si="50">H30-H62</f>
        <v>0</v>
      </c>
      <c r="I94" s="109" t="n">
        <f t="shared" si="50"/>
        <v>0</v>
      </c>
      <c r="J94" s="109" t="n">
        <f t="shared" ref="J94:K94" si="51">J30-J62</f>
        <v>0</v>
      </c>
      <c r="K94" s="109" t="n">
        <f t="shared" si="51"/>
        <v>0</v>
      </c>
    </row>
    <row r="95">
      <c r="B95" s="85" t="s">
        <v>1712</v>
      </c>
      <c r="C95" s="85"/>
      <c r="D95" s="109" t="n">
        <f t="shared" si="47"/>
        <v>6.5639354208120171E-3</v>
      </c>
      <c r="E95" s="109" t="n">
        <f t="shared" si="47"/>
        <v>0</v>
      </c>
      <c r="F95" s="109" t="n">
        <f t="shared" si="47"/>
        <v>0</v>
      </c>
      <c r="G95" s="109" t="n">
        <f t="shared" si="47"/>
        <v>0</v>
      </c>
      <c r="H95" s="109" t="n">
        <f t="shared" ref="H95:I95" si="52">H31-H63</f>
        <v>0</v>
      </c>
      <c r="I95" s="109" t="n">
        <f t="shared" si="52"/>
        <v>0</v>
      </c>
      <c r="J95" s="109" t="n">
        <f t="shared" ref="J95:K95" si="53">J31-J63</f>
        <v>0</v>
      </c>
      <c r="K95" s="109" t="n">
        <f t="shared" si="53"/>
        <v>0</v>
      </c>
    </row>
    <row r="96">
      <c r="B96" s="85" t="s">
        <v>1713</v>
      </c>
      <c r="C96" s="85"/>
      <c r="D96" s="109" t="n">
        <f t="shared" si="47"/>
        <v>6.3719184065975654E-3</v>
      </c>
      <c r="E96" s="109" t="n">
        <f t="shared" si="47"/>
        <v>0</v>
      </c>
      <c r="F96" s="109" t="n">
        <f t="shared" si="47"/>
        <v>0</v>
      </c>
      <c r="G96" s="109" t="n">
        <f t="shared" si="47"/>
        <v>0</v>
      </c>
      <c r="H96" s="109" t="n">
        <f t="shared" ref="H96:I96" si="54">H32-H64</f>
        <v>0</v>
      </c>
      <c r="I96" s="109" t="n">
        <f t="shared" si="54"/>
        <v>0</v>
      </c>
      <c r="J96" s="109" t="n">
        <f t="shared" ref="J96:K96" si="55">J32-J64</f>
        <v>0</v>
      </c>
      <c r="K96" s="109" t="n">
        <f t="shared" si="55"/>
        <v>0</v>
      </c>
    </row>
    <row r="98">
      <c r="B98" s="106" t="s">
        <v>233</v>
      </c>
      <c r="C98" s="106"/>
      <c r="D98" s="106"/>
      <c r="E98" s="106"/>
      <c r="F98" s="106"/>
      <c r="G98" s="106"/>
      <c r="H98" s="106"/>
      <c r="I98" s="106"/>
      <c r="J98" s="106"/>
      <c r="K98" s="106"/>
    </row>
    <row r="99">
      <c r="B99" t="s">
        <v>178</v>
      </c>
      <c r="C99" t="s">
        <v>179</v>
      </c>
      <c r="D99" t="s">
        <v>175</v>
      </c>
      <c r="E99" t="s">
        <v>176</v>
      </c>
      <c r="F99" t="s">
        <v>177</v>
      </c>
      <c r="G99" t="s">
        <v>764</v>
      </c>
      <c r="H99" t="s">
        <v>765</v>
      </c>
      <c r="I99" t="s">
        <v>766</v>
      </c>
      <c r="J99" t="s">
        <v>1156</v>
      </c>
      <c r="K99" t="s">
        <v>1157</v>
      </c>
    </row>
    <row r="100">
      <c r="B100" t="s">
        <v>192</v>
      </c>
      <c r="C100" t="s">
        <v>193</v>
      </c>
      <c r="D100" s="110" t="n">
        <f t="shared" ref="D100:F100" si="56">(D4/D36-1)</f>
        <v>3.7340366115805379E-2</v>
      </c>
      <c r="E100" s="110" t="n">
        <f t="shared" si="56"/>
        <v>3.7289936791539358E-2</v>
      </c>
      <c r="F100" s="110" t="n">
        <f t="shared" si="56"/>
        <v>3.9097260845913251E-2</v>
      </c>
      <c r="G100" s="110" t="n">
        <f t="shared" ref="G100:K100" si="57">(G4/G36-1)</f>
        <v>3.9889356119970687E-2</v>
      </c>
      <c r="H100" s="110" t="n">
        <f t="shared" si="57"/>
        <v>4.0023185983930842E-2</v>
      </c>
      <c r="I100" s="110" t="n">
        <f t="shared" si="57"/>
        <v>4.0518639330479722E-2</v>
      </c>
      <c r="J100" s="110" t="n">
        <f t="shared" si="57"/>
        <v>4.0638637510397979E-2</v>
      </c>
      <c r="K100" s="110" t="n">
        <f t="shared" si="57"/>
        <v>4.1021320142662354E-2</v>
      </c>
    </row>
    <row r="101">
      <c r="B101" t="s">
        <v>134</v>
      </c>
      <c r="C101" t="s">
        <v>194</v>
      </c>
      <c r="D101" s="110" t="n">
        <f t="shared" ref="D101:F101" si="58">(D5/D37-1)</f>
        <v>0</v>
      </c>
      <c r="E101" s="110" t="n">
        <f t="shared" si="58"/>
        <v>0</v>
      </c>
      <c r="F101" s="110" t="n">
        <f t="shared" si="58"/>
        <v>0</v>
      </c>
      <c r="G101" s="110" t="n">
        <f t="shared" ref="G101:K101" si="59">(G5/G37-1)</f>
        <v>0</v>
      </c>
      <c r="H101" s="110" t="n">
        <f t="shared" si="59"/>
        <v>0</v>
      </c>
      <c r="I101" s="110" t="n">
        <f t="shared" si="59"/>
        <v>0</v>
      </c>
      <c r="J101" s="110" t="n">
        <f t="shared" si="59"/>
        <v>0</v>
      </c>
      <c r="K101" s="110" t="n">
        <f t="shared" si="59"/>
        <v>0</v>
      </c>
    </row>
    <row r="102">
      <c r="B102" t="s">
        <v>195</v>
      </c>
      <c r="C102" t="s">
        <v>196</v>
      </c>
      <c r="D102" s="110" t="n">
        <f t="shared" ref="D102:F102" si="60">(D6/D38-1)</f>
        <v>2.856586408678341E-2</v>
      </c>
      <c r="E102" s="110" t="n">
        <f t="shared" si="60"/>
        <v>2.856586408678341E-2</v>
      </c>
      <c r="F102" s="110" t="n">
        <f t="shared" si="60"/>
        <v>2.856586408678341E-2</v>
      </c>
      <c r="G102" s="110" t="n">
        <f t="shared" ref="G102:K102" si="61">(G6/G38-1)</f>
        <v>2.856586408678341E-2</v>
      </c>
      <c r="H102" s="110" t="n">
        <f t="shared" si="61"/>
        <v>2.856586408678341E-2</v>
      </c>
      <c r="I102" s="110" t="n">
        <f t="shared" si="61"/>
        <v>2.856586408678341E-2</v>
      </c>
      <c r="J102" s="110" t="n">
        <f t="shared" si="61"/>
        <v>2.856586408678341E-2</v>
      </c>
      <c r="K102" s="110" t="n">
        <f t="shared" si="61"/>
        <v>2.856586408678341E-2</v>
      </c>
    </row>
    <row r="103">
      <c r="B103" t="s">
        <v>197</v>
      </c>
      <c r="C103" t="s">
        <v>198</v>
      </c>
      <c r="D103" s="110" t="n">
        <f t="shared" ref="D103:F103" si="62">(D7/D39-1)</f>
        <v>3.6511239692085251E-3</v>
      </c>
      <c r="E103" s="110" t="n">
        <f t="shared" si="62"/>
        <v>3.6511239692085251E-3</v>
      </c>
      <c r="F103" s="110" t="n">
        <f t="shared" si="62"/>
        <v>3.6511239692087472E-3</v>
      </c>
      <c r="G103" s="110" t="n">
        <f t="shared" ref="G103:K103" si="63">(G7/G39-1)</f>
        <v>3.6511239692085251E-3</v>
      </c>
      <c r="H103" s="110" t="n">
        <f t="shared" si="63"/>
        <v>3.6511239692085251E-3</v>
      </c>
      <c r="I103" s="110" t="n">
        <f t="shared" si="63"/>
        <v>3.6511239692087472E-3</v>
      </c>
      <c r="J103" s="110" t="n">
        <f t="shared" si="63"/>
        <v>3.6511239692085251E-3</v>
      </c>
      <c r="K103" s="110" t="n">
        <f t="shared" si="63"/>
        <v>3.6511239692087472E-3</v>
      </c>
    </row>
    <row r="104">
      <c r="B104" t="s">
        <v>199</v>
      </c>
      <c r="C104" t="s">
        <v>200</v>
      </c>
      <c r="D104" s="110" t="n">
        <f t="shared" ref="D104:F104" si="64">(D8/D40-1)</f>
        <v>-1.7328207072074608E-2</v>
      </c>
      <c r="E104" s="110" t="n">
        <f t="shared" si="64"/>
        <v>-1.6091075487257966E-2</v>
      </c>
      <c r="F104" s="110" t="n">
        <f t="shared" si="64"/>
        <v>-1.6091075487257966E-2</v>
      </c>
      <c r="G104" s="110" t="n">
        <f t="shared" ref="G104:K104" si="65">(G8/G40-1)</f>
        <v>-1.7503172450006543E-2</v>
      </c>
      <c r="H104" s="110" t="n">
        <f t="shared" si="65"/>
        <v>-1.7503172450006543E-2</v>
      </c>
      <c r="I104" s="110" t="n">
        <f t="shared" si="65"/>
        <v>-1.6710008250566677E-2</v>
      </c>
      <c r="J104" s="110" t="n">
        <f t="shared" si="65"/>
        <v>-1.7093834467580615E-2</v>
      </c>
      <c r="K104" s="110" t="n">
        <f t="shared" si="65"/>
        <v>-1.7093834467580615E-2</v>
      </c>
    </row>
    <row r="105">
      <c r="B105" t="s">
        <v>201</v>
      </c>
      <c r="C105" t="s">
        <v>202</v>
      </c>
      <c r="D105" s="110" t="n">
        <f t="shared" ref="D105:F105" si="66">(D9/D41-1)</f>
        <v>0</v>
      </c>
      <c r="E105" s="110" t="n">
        <f t="shared" si="66"/>
        <v>0</v>
      </c>
      <c r="F105" s="110" t="n">
        <f t="shared" si="66"/>
        <v>0</v>
      </c>
      <c r="G105" s="110" t="n">
        <f t="shared" ref="G105:K105" si="67">(G9/G41-1)</f>
        <v>0</v>
      </c>
      <c r="H105" s="110" t="n">
        <f t="shared" si="67"/>
        <v>0</v>
      </c>
      <c r="I105" s="110" t="n">
        <f t="shared" si="67"/>
        <v>0</v>
      </c>
      <c r="J105" s="110" t="e">
        <f t="shared" si="67"/>
        <v>#DIV/0!</v>
      </c>
      <c r="K105" s="110" t="e">
        <f t="shared" si="67"/>
        <v>#DIV/0!</v>
      </c>
    </row>
    <row r="106">
      <c r="B106" t="s">
        <v>203</v>
      </c>
      <c r="C106" t="s">
        <v>204</v>
      </c>
      <c r="D106" s="110" t="n">
        <f t="shared" ref="D106:F106" si="68">(D10/D42-1)</f>
        <v>1.5384615384615552E-2</v>
      </c>
      <c r="E106" s="110" t="e">
        <f t="shared" si="68"/>
        <v>#DIV/0!</v>
      </c>
      <c r="F106" s="110" t="e">
        <f t="shared" si="68"/>
        <v>#DIV/0!</v>
      </c>
      <c r="G106" s="110" t="e">
        <f t="shared" ref="G106:K106" si="69">(G10/G42-1)</f>
        <v>#DIV/0!</v>
      </c>
      <c r="H106" s="110" t="e">
        <f t="shared" si="69"/>
        <v>#DIV/0!</v>
      </c>
      <c r="I106" s="110" t="e">
        <f t="shared" si="69"/>
        <v>#DIV/0!</v>
      </c>
      <c r="J106" s="110" t="e">
        <f t="shared" si="69"/>
        <v>#DIV/0!</v>
      </c>
      <c r="K106" s="110" t="e">
        <f t="shared" si="69"/>
        <v>#DIV/0!</v>
      </c>
    </row>
    <row r="107">
      <c r="B107" t="s">
        <v>205</v>
      </c>
      <c r="C107" t="s">
        <v>206</v>
      </c>
      <c r="D107" s="110" t="n">
        <f t="shared" ref="D107:F107" si="70">(D11/D43-1)</f>
        <v>0</v>
      </c>
      <c r="E107" s="110" t="n">
        <f t="shared" si="70"/>
        <v>0</v>
      </c>
      <c r="F107" s="110" t="n">
        <f t="shared" si="70"/>
        <v>0</v>
      </c>
      <c r="G107" s="110" t="n">
        <f t="shared" ref="G107:K107" si="71">(G11/G43-1)</f>
        <v>0</v>
      </c>
      <c r="H107" s="110" t="n">
        <f t="shared" si="71"/>
        <v>0</v>
      </c>
      <c r="I107" s="110" t="n">
        <f t="shared" si="71"/>
        <v>0</v>
      </c>
      <c r="J107" s="110" t="n">
        <f t="shared" si="71"/>
        <v>0</v>
      </c>
      <c r="K107" s="110" t="n">
        <f t="shared" si="71"/>
        <v>0</v>
      </c>
    </row>
    <row r="108">
      <c r="B108" t="s">
        <v>207</v>
      </c>
      <c r="C108" t="s">
        <v>208</v>
      </c>
      <c r="D108" s="110" t="n">
        <f t="shared" ref="D108:F108" si="72">(D12/D44-1)</f>
        <v>1.9375800278118582E-2</v>
      </c>
      <c r="E108" s="110" t="n">
        <f t="shared" si="72"/>
        <v>1.9101089647784342E-2</v>
      </c>
      <c r="F108" s="110" t="n">
        <f t="shared" si="72"/>
        <v>1.8826453048961023E-2</v>
      </c>
      <c r="G108" s="110" t="n">
        <f t="shared" ref="G108:K108" si="73">(G12/G44-1)</f>
        <v>1.8521485554190198E-2</v>
      </c>
      <c r="H108" s="110" t="n">
        <f t="shared" si="73"/>
        <v>1.8217405154480115E-2</v>
      </c>
      <c r="I108" s="110" t="n">
        <f t="shared" si="73"/>
        <v>1.7914010169513883E-2</v>
      </c>
      <c r="J108" s="110" t="n">
        <f t="shared" si="73"/>
        <v>1.7611567099183212E-2</v>
      </c>
      <c r="K108" s="110" t="n">
        <f t="shared" si="73"/>
        <v>1.7310060876837507E-2</v>
      </c>
    </row>
    <row r="109">
      <c r="B109" t="s">
        <v>209</v>
      </c>
      <c r="C109" t="s">
        <v>210</v>
      </c>
      <c r="D109" s="110" t="n">
        <f t="shared" ref="D109:F109" si="74">(D13/D45-1)</f>
        <v>1.4996959935007048E-2</v>
      </c>
      <c r="E109" s="110" t="n">
        <f t="shared" si="74"/>
        <v>1.4723429354258633E-2</v>
      </c>
      <c r="F109" s="110" t="n">
        <f t="shared" si="74"/>
        <v>1.4449972487010632E-2</v>
      </c>
      <c r="G109" s="110" t="n">
        <f t="shared" ref="G109:K109" si="75">(G13/G45-1)</f>
        <v>1.4146315013499056E-2</v>
      </c>
      <c r="H109" s="110" t="n">
        <f t="shared" si="75"/>
        <v>1.3843540824433953E-2</v>
      </c>
      <c r="I109" s="110" t="n">
        <f t="shared" si="75"/>
        <v>1.3541449105838765E-2</v>
      </c>
      <c r="J109" s="110" t="n">
        <f t="shared" si="75"/>
        <v>1.3240305212826042E-2</v>
      </c>
      <c r="K109" s="110" t="n">
        <f t="shared" si="75"/>
        <v>1.2940094143464975E-2</v>
      </c>
    </row>
    <row r="110">
      <c r="B110" t="s">
        <v>55</v>
      </c>
      <c r="C110" t="s">
        <v>211</v>
      </c>
      <c r="D110" s="110" t="n">
        <f t="shared" ref="D110:F110" si="76">(D14/D46-1)</f>
        <v>-5.6198726575029667E-4</v>
      </c>
      <c r="E110" s="110" t="n">
        <f t="shared" si="76"/>
        <v>-5.6198726575029667E-4</v>
      </c>
      <c r="F110" s="110" t="n">
        <f t="shared" si="76"/>
        <v>-5.6198726575040769E-4</v>
      </c>
      <c r="G110" s="110" t="n">
        <f t="shared" ref="G110:K110" si="77">(G14/G46-1)</f>
        <v>-5.6198726575051872E-4</v>
      </c>
      <c r="H110" s="110" t="n">
        <f t="shared" si="77"/>
        <v>-5.6198726575062974E-4</v>
      </c>
      <c r="I110" s="110" t="n">
        <f t="shared" si="77"/>
        <v>-5.6198726575062974E-4</v>
      </c>
      <c r="J110" s="110" t="n">
        <f t="shared" si="77"/>
        <v>-5.6198726575051872E-4</v>
      </c>
      <c r="K110" s="110" t="n">
        <f t="shared" si="77"/>
        <v>-5.6198726575062974E-4</v>
      </c>
    </row>
    <row r="111">
      <c r="B111" t="s">
        <v>212</v>
      </c>
      <c r="C111" t="s">
        <v>213</v>
      </c>
      <c r="D111" s="110" t="e">
        <f t="shared" ref="D111:F111" si="78">(D15/D47-1)</f>
        <v>#DIV/0!</v>
      </c>
      <c r="E111" s="110" t="e">
        <f t="shared" si="78"/>
        <v>#DIV/0!</v>
      </c>
      <c r="F111" s="110" t="e">
        <f t="shared" si="78"/>
        <v>#DIV/0!</v>
      </c>
      <c r="G111" s="110" t="e">
        <f t="shared" ref="G111:K111" si="79">(G15/G47-1)</f>
        <v>#DIV/0!</v>
      </c>
      <c r="H111" s="110" t="e">
        <f t="shared" si="79"/>
        <v>#DIV/0!</v>
      </c>
      <c r="I111" s="110" t="e">
        <f t="shared" si="79"/>
        <v>#DIV/0!</v>
      </c>
      <c r="J111" s="110" t="e">
        <f t="shared" si="79"/>
        <v>#DIV/0!</v>
      </c>
      <c r="K111" s="110" t="e">
        <f t="shared" si="79"/>
        <v>#DIV/0!</v>
      </c>
    </row>
    <row r="112">
      <c r="B112" t="s">
        <v>214</v>
      </c>
      <c r="C112" t="s">
        <v>215</v>
      </c>
      <c r="D112" s="110" t="e">
        <f t="shared" ref="D112:F112" si="80">(D16/D48-1)</f>
        <v>#DIV/0!</v>
      </c>
      <c r="E112" s="110" t="e">
        <f t="shared" si="80"/>
        <v>#DIV/0!</v>
      </c>
      <c r="F112" s="110" t="e">
        <f t="shared" si="80"/>
        <v>#DIV/0!</v>
      </c>
      <c r="G112" s="110" t="e">
        <f t="shared" ref="G112:K112" si="81">(G16/G48-1)</f>
        <v>#DIV/0!</v>
      </c>
      <c r="H112" s="110" t="e">
        <f t="shared" si="81"/>
        <v>#DIV/0!</v>
      </c>
      <c r="I112" s="110" t="e">
        <f t="shared" si="81"/>
        <v>#DIV/0!</v>
      </c>
      <c r="J112" s="110" t="e">
        <f t="shared" si="81"/>
        <v>#DIV/0!</v>
      </c>
      <c r="K112" s="110" t="e">
        <f t="shared" si="81"/>
        <v>#DIV/0!</v>
      </c>
    </row>
    <row r="113">
      <c r="B113" t="s">
        <v>216</v>
      </c>
      <c r="C113" t="s">
        <v>217</v>
      </c>
      <c r="D113" s="110" t="n">
        <f t="shared" ref="D113:F113" si="82">(D17/D49-1)</f>
        <v>0</v>
      </c>
      <c r="E113" s="110" t="n">
        <f t="shared" si="82"/>
        <v>0</v>
      </c>
      <c r="F113" s="110" t="n">
        <f t="shared" si="82"/>
        <v>0</v>
      </c>
      <c r="G113" s="110" t="n">
        <f t="shared" ref="G113:K113" si="83">(G17/G49-1)</f>
        <v>0</v>
      </c>
      <c r="H113" s="110" t="n">
        <f t="shared" si="83"/>
        <v>0</v>
      </c>
      <c r="I113" s="110" t="n">
        <f t="shared" si="83"/>
        <v>0</v>
      </c>
      <c r="J113" s="110" t="e">
        <f t="shared" si="83"/>
        <v>#DIV/0!</v>
      </c>
      <c r="K113" s="110" t="e">
        <f t="shared" si="83"/>
        <v>#DIV/0!</v>
      </c>
    </row>
    <row r="114">
      <c r="B114" t="s">
        <v>218</v>
      </c>
      <c r="C114" t="s">
        <v>219</v>
      </c>
      <c r="D114" s="110" t="n">
        <f t="shared" ref="D114:F114" si="84">(D18/D50-1)</f>
        <v>0</v>
      </c>
      <c r="E114" s="110" t="n">
        <f t="shared" si="84"/>
        <v>0</v>
      </c>
      <c r="F114" s="110" t="n">
        <f t="shared" si="84"/>
        <v>0</v>
      </c>
      <c r="G114" s="110" t="n">
        <f t="shared" ref="G114:K114" si="85">(G18/G50-1)</f>
        <v>0</v>
      </c>
      <c r="H114" s="110" t="n">
        <f t="shared" si="85"/>
        <v>0</v>
      </c>
      <c r="I114" s="110" t="n">
        <f t="shared" si="85"/>
        <v>0</v>
      </c>
      <c r="J114" s="110" t="e">
        <f t="shared" si="85"/>
        <v>#DIV/0!</v>
      </c>
      <c r="K114" s="110" t="e">
        <f t="shared" si="85"/>
        <v>#DIV/0!</v>
      </c>
    </row>
    <row r="115">
      <c r="B115" t="s">
        <v>220</v>
      </c>
      <c r="C115" t="s">
        <v>221</v>
      </c>
      <c r="D115" s="110" t="n">
        <f t="shared" ref="D115:F115" si="86">(D19/D51-1)</f>
        <v>4.5749519513338388E-3</v>
      </c>
      <c r="E115" s="110" t="n">
        <f t="shared" si="86"/>
        <v>4.5574463790856168E-3</v>
      </c>
      <c r="F115" s="110" t="n">
        <f t="shared" si="86"/>
        <v>4.4907829426310553E-3</v>
      </c>
      <c r="G115" s="110" t="n">
        <f t="shared" ref="G115:K115" si="87">(G19/G51-1)</f>
        <v>4.477097357883153E-3</v>
      </c>
      <c r="H115" s="110" t="n">
        <f t="shared" si="87"/>
        <v>4.463494932881229E-3</v>
      </c>
      <c r="I115" s="110" t="n">
        <f t="shared" si="87"/>
        <v>4.4828861718808621E-3</v>
      </c>
      <c r="J115" s="110" t="n">
        <f t="shared" si="87"/>
        <v>4.4150503668096697E-3</v>
      </c>
      <c r="K115" s="110" t="n">
        <f t="shared" si="87"/>
        <v>4.4033077391896214E-3</v>
      </c>
    </row>
    <row r="116">
      <c r="B116" t="s">
        <v>222</v>
      </c>
      <c r="C116" t="s">
        <v>223</v>
      </c>
      <c r="D116" s="110" t="n">
        <f t="shared" ref="D116:F116" si="88">(D20/D52-1)</f>
        <v>0</v>
      </c>
      <c r="E116" s="110" t="n">
        <f t="shared" si="88"/>
        <v>0</v>
      </c>
      <c r="F116" s="110" t="n">
        <f t="shared" si="88"/>
        <v>0</v>
      </c>
      <c r="G116" s="110" t="n">
        <f t="shared" ref="G116:K116" si="89">(G20/G52-1)</f>
        <v>0</v>
      </c>
      <c r="H116" s="110" t="n">
        <f t="shared" si="89"/>
        <v>0</v>
      </c>
      <c r="I116" s="110" t="n">
        <f t="shared" si="89"/>
        <v>0</v>
      </c>
      <c r="J116" s="110" t="n">
        <f t="shared" si="89"/>
        <v>0</v>
      </c>
      <c r="K116" s="110" t="n">
        <f t="shared" si="89"/>
        <v>0</v>
      </c>
    </row>
    <row r="117">
      <c r="B117" t="s">
        <v>224</v>
      </c>
      <c r="C117" t="s">
        <v>225</v>
      </c>
      <c r="D117" s="110" t="n">
        <f t="shared" ref="D117:F117" si="90">(D21/D53-1)</f>
        <v>5.6431413664914665E-4</v>
      </c>
      <c r="E117" s="110" t="n">
        <f t="shared" si="90"/>
        <v>5.6135838646320657E-4</v>
      </c>
      <c r="F117" s="110" t="n">
        <f t="shared" si="90"/>
        <v>5.222081062954409E-4</v>
      </c>
      <c r="G117" s="110" t="n">
        <f t="shared" ref="G117:K117" si="91">(G21/G53-1)</f>
        <v>5.4625741950120599E-4</v>
      </c>
      <c r="H117" s="110" t="n">
        <f t="shared" si="91"/>
        <v>5.7040845629963144E-4</v>
      </c>
      <c r="I117" s="110" t="n">
        <f t="shared" si="91"/>
        <v>5.9466172251165794E-4</v>
      </c>
      <c r="J117" s="110" t="n">
        <f t="shared" si="91"/>
        <v>5.4608199838312999E-4</v>
      </c>
      <c r="K117" s="110" t="n">
        <f t="shared" si="91"/>
        <v>5.7042324902245589E-4</v>
      </c>
    </row>
    <row r="118">
      <c r="B118" t="s">
        <v>226</v>
      </c>
      <c r="C118" t="s">
        <v>227</v>
      </c>
      <c r="D118" s="110" t="n">
        <f t="shared" ref="D118:F118" si="92">(D22/D54-1)</f>
        <v>1.6149792741495528E-3</v>
      </c>
      <c r="E118" s="110" t="n">
        <f t="shared" si="92"/>
        <v>5.0530146347216309E-3</v>
      </c>
      <c r="F118" s="110" t="n">
        <f t="shared" si="92"/>
        <v>5.075806583758391E-3</v>
      </c>
      <c r="G118" s="110" t="n">
        <f t="shared" ref="G118:K118" si="93">(G22/G54-1)</f>
        <v>5.0966978468585111E-3</v>
      </c>
      <c r="H118" s="110" t="n">
        <f t="shared" si="93"/>
        <v>5.1184857532824424E-3</v>
      </c>
      <c r="I118" s="110" t="n">
        <f t="shared" si="93"/>
        <v>5.1439320241812858E-3</v>
      </c>
      <c r="J118" s="110" t="n">
        <f t="shared" si="93"/>
        <v>5.1718248858338978E-3</v>
      </c>
      <c r="K118" s="110" t="n">
        <f t="shared" si="93"/>
        <v>5.1911031760527582E-3</v>
      </c>
    </row>
    <row r="119">
      <c r="B119" t="s">
        <v>228</v>
      </c>
      <c r="C119" t="s">
        <v>229</v>
      </c>
      <c r="D119" s="110" t="n">
        <f t="shared" ref="D119:F119" si="94">(D23/D55-1)</f>
        <v>0</v>
      </c>
      <c r="E119" s="110" t="n">
        <f t="shared" si="94"/>
        <v>0</v>
      </c>
      <c r="F119" s="110" t="n">
        <f t="shared" si="94"/>
        <v>0</v>
      </c>
      <c r="G119" s="110" t="n">
        <f t="shared" ref="G119:K119" si="95">(G23/G55-1)</f>
        <v>0</v>
      </c>
      <c r="H119" s="110" t="n">
        <f t="shared" si="95"/>
        <v>0</v>
      </c>
      <c r="I119" s="110" t="n">
        <f t="shared" si="95"/>
        <v>0</v>
      </c>
      <c r="J119" s="110" t="n">
        <f t="shared" si="95"/>
        <v>0</v>
      </c>
      <c r="K119" s="110" t="n">
        <f t="shared" si="95"/>
        <v>0</v>
      </c>
    </row>
    <row r="120">
      <c r="B120" t="s">
        <v>230</v>
      </c>
      <c r="C120" t="s">
        <v>231</v>
      </c>
      <c r="D120" s="110" t="n">
        <f t="shared" ref="D120:F120" si="96">(D24/D56-1)</f>
        <v>0</v>
      </c>
      <c r="E120" s="110" t="n">
        <f t="shared" si="96"/>
        <v>0</v>
      </c>
      <c r="F120" s="110" t="n">
        <f t="shared" si="96"/>
        <v>0</v>
      </c>
      <c r="G120" s="110" t="n">
        <f t="shared" ref="G120:K120" si="97">(G24/G56-1)</f>
        <v>0</v>
      </c>
      <c r="H120" s="110" t="n">
        <f t="shared" si="97"/>
        <v>0</v>
      </c>
      <c r="I120" s="110" t="n">
        <f t="shared" si="97"/>
        <v>0</v>
      </c>
      <c r="J120" s="110" t="n">
        <f t="shared" si="97"/>
        <v>0</v>
      </c>
      <c r="K120" s="110" t="n">
        <f t="shared" si="97"/>
        <v>0</v>
      </c>
    </row>
    <row r="121">
      <c r="B121" s="85" t="s">
        <v>1384</v>
      </c>
      <c r="C121" s="85" t="s">
        <v>1383</v>
      </c>
      <c r="D121" s="110" t="n">
        <f t="shared" ref="D121:F121" si="98">(D25/D57-1)</f>
        <v>0</v>
      </c>
      <c r="E121" s="110" t="n">
        <f t="shared" si="98"/>
        <v>0</v>
      </c>
      <c r="F121" s="110" t="n">
        <f t="shared" si="98"/>
        <v>0</v>
      </c>
      <c r="G121" s="110" t="n">
        <f t="shared" ref="G121:K121" si="99">(G25/G57-1)</f>
        <v>0</v>
      </c>
      <c r="H121" s="110" t="n">
        <f t="shared" si="99"/>
        <v>0</v>
      </c>
      <c r="I121" s="110" t="n">
        <f t="shared" si="99"/>
        <v>0</v>
      </c>
      <c r="J121" s="110" t="n">
        <f t="shared" si="99"/>
        <v>0</v>
      </c>
      <c r="K121" s="110" t="n">
        <f t="shared" si="99"/>
        <v>0</v>
      </c>
    </row>
    <row r="122">
      <c r="B122" s="85"/>
      <c r="D122" s="110"/>
      <c r="E122" s="110"/>
      <c r="F122" s="110"/>
    </row>
    <row r="123">
      <c r="B123" s="105" t="s">
        <v>1895</v>
      </c>
      <c r="D123" s="110"/>
      <c r="E123" s="110"/>
      <c r="F123" s="110"/>
    </row>
    <row r="124">
      <c r="B124" s="85" t="s">
        <v>1709</v>
      </c>
      <c r="D124" s="110" t="n">
        <f t="shared" ref="D124:G124" si="100">(D28/D60-1)</f>
        <v>8.9168098238985305E-3</v>
      </c>
      <c r="E124" s="110" t="n">
        <f t="shared" si="100"/>
        <v>0</v>
      </c>
      <c r="F124" s="110" t="n">
        <f t="shared" si="100"/>
        <v>0</v>
      </c>
      <c r="G124" s="110" t="n">
        <f t="shared" si="100"/>
        <v>0</v>
      </c>
      <c r="H124" s="110" t="n">
        <f t="shared" ref="H124:K124" si="101">(H28/H60-1)</f>
        <v>0</v>
      </c>
      <c r="I124" s="110" t="n">
        <f t="shared" si="101"/>
        <v>0</v>
      </c>
      <c r="J124" s="110" t="n">
        <f t="shared" si="101"/>
        <v>0</v>
      </c>
      <c r="K124" s="110" t="n">
        <f t="shared" si="101"/>
        <v>0</v>
      </c>
    </row>
    <row r="125">
      <c r="B125" s="85" t="s">
        <v>1710</v>
      </c>
      <c r="D125" s="110" t="n">
        <f t="shared" ref="D125:G125" si="102">(D29/D61-1)</f>
        <v>-0.30389369804864697</v>
      </c>
      <c r="E125" s="110" t="n">
        <f t="shared" si="102"/>
        <v>0</v>
      </c>
      <c r="F125" s="110" t="n">
        <f t="shared" si="102"/>
        <v>0</v>
      </c>
      <c r="G125" s="110" t="n">
        <f t="shared" si="102"/>
        <v>0</v>
      </c>
      <c r="H125" s="110" t="n">
        <f t="shared" ref="H125:K125" si="103">(H29/H61-1)</f>
        <v>0</v>
      </c>
      <c r="I125" s="110" t="n">
        <f t="shared" si="103"/>
        <v>0</v>
      </c>
      <c r="J125" s="110" t="n">
        <f t="shared" si="103"/>
        <v>0</v>
      </c>
      <c r="K125" s="110" t="n">
        <f t="shared" si="103"/>
        <v>0</v>
      </c>
    </row>
    <row r="126">
      <c r="B126" s="85" t="s">
        <v>1711</v>
      </c>
      <c r="D126" s="110" t="n">
        <f t="shared" ref="D126:G126" si="104">(D30/D62-1)</f>
        <v>0.28733582528454304</v>
      </c>
      <c r="E126" s="110" t="n">
        <f t="shared" si="104"/>
        <v>0</v>
      </c>
      <c r="F126" s="110" t="n">
        <f t="shared" si="104"/>
        <v>0</v>
      </c>
      <c r="G126" s="110" t="n">
        <f t="shared" si="104"/>
        <v>0</v>
      </c>
      <c r="H126" s="110" t="e">
        <f t="shared" ref="H126:K126" si="105">(H30/H62-1)</f>
        <v>#DIV/0!</v>
      </c>
      <c r="I126" s="110" t="e">
        <f t="shared" si="105"/>
        <v>#DIV/0!</v>
      </c>
      <c r="J126" s="110" t="e">
        <f t="shared" si="105"/>
        <v>#DIV/0!</v>
      </c>
      <c r="K126" s="110" t="e">
        <f t="shared" si="105"/>
        <v>#DIV/0!</v>
      </c>
    </row>
    <row r="127">
      <c r="B127" s="85" t="s">
        <v>1712</v>
      </c>
      <c r="D127" s="110" t="n">
        <f t="shared" ref="D127:G127" si="106">(D31/D63-1)</f>
        <v>0.28885045744628113</v>
      </c>
      <c r="E127" s="110" t="n">
        <f t="shared" si="106"/>
        <v>0</v>
      </c>
      <c r="F127" s="110" t="n">
        <f t="shared" si="106"/>
        <v>0</v>
      </c>
      <c r="G127" s="110" t="n">
        <f t="shared" si="106"/>
        <v>0</v>
      </c>
      <c r="H127" s="110" t="n">
        <f t="shared" ref="H127:K127" si="107">(H31/H63-1)</f>
        <v>0</v>
      </c>
      <c r="I127" s="110" t="n">
        <f t="shared" si="107"/>
        <v>0</v>
      </c>
      <c r="J127" s="110" t="n">
        <f t="shared" si="107"/>
        <v>0</v>
      </c>
      <c r="K127" s="110" t="n">
        <f t="shared" si="107"/>
        <v>0</v>
      </c>
    </row>
    <row r="128">
      <c r="B128" s="85" t="s">
        <v>1713</v>
      </c>
      <c r="D128" s="110" t="n">
        <f t="shared" ref="D128:G128" si="108">(D32/D64-1)</f>
        <v>0.28040061770266389</v>
      </c>
      <c r="E128" s="110" t="n">
        <f t="shared" si="108"/>
        <v>0</v>
      </c>
      <c r="F128" s="110" t="n">
        <f t="shared" si="108"/>
        <v>0</v>
      </c>
      <c r="G128" s="110" t="n">
        <f t="shared" si="108"/>
        <v>0</v>
      </c>
      <c r="H128" s="110" t="n">
        <f t="shared" ref="H128:K128" si="109">(H32/H64-1)</f>
        <v>0</v>
      </c>
      <c r="I128" s="110" t="n">
        <f t="shared" si="109"/>
        <v>0</v>
      </c>
      <c r="J128" s="110" t="n">
        <f t="shared" si="109"/>
        <v>0</v>
      </c>
      <c r="K128" s="110" t="n">
        <f t="shared" si="109"/>
        <v>0</v>
      </c>
    </row>
  </sheetData>
  <mergeCells count="4">
    <mergeCell ref="B34:K34"/>
    <mergeCell ref="B66:K66"/>
    <mergeCell ref="B98:K98"/>
    <mergeCell ref="B2:L2"/>
  </mergeCells>
  <conditionalFormatting sqref="G100:K121 D68:K96 D100:F123 D124:K128">
    <cfRule type="cellIs" dxfId="69" priority="3" operator="lessThan">
      <formula>0</formula>
    </cfRule>
    <cfRule type="cellIs" dxfId="68" priority="4" operator="greaterThan">
      <formula>0</formula>
    </cfRule>
  </conditionalFormatting>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selection activeCell="K9" sqref="K9"/>
    </sheetView>
  </sheetViews>
  <sheetFormatPr defaultRowHeight="15.0" baseColWidth="10"/>
  <cols>
    <col min="1" max="1" width="41.1796875" hidden="0" customWidth="1"/>
    <col min="2" max="2" width="23.453125" hidden="0" customWidth="1"/>
  </cols>
  <sheetData>
    <row r="1">
      <c r="A1" s="105" t="s">
        <v>178</v>
      </c>
      <c r="B1" s="105" t="s">
        <v>179</v>
      </c>
      <c r="C1" s="113" t="s">
        <v>175</v>
      </c>
      <c r="D1" s="113" t="s">
        <v>176</v>
      </c>
      <c r="E1" s="113" t="s">
        <v>177</v>
      </c>
      <c r="F1" s="113" t="s">
        <v>764</v>
      </c>
      <c r="G1" s="113" t="s">
        <v>765</v>
      </c>
      <c r="H1" s="113" t="s">
        <v>766</v>
      </c>
      <c r="I1" s="113" t="s">
        <v>1156</v>
      </c>
      <c r="J1" s="113" t="s">
        <v>1157</v>
      </c>
      <c r="K1" s="113" t="s">
        <v>1158</v>
      </c>
    </row>
    <row r="2">
      <c r="A2" t="s">
        <v>192</v>
      </c>
      <c r="B2" t="s">
        <v>193</v>
      </c>
      <c r="C2" s="107" t="n">
        <f>Grants!AA73</f>
        <v>461.9273300000001</v>
      </c>
      <c r="D2" s="107" t="n">
        <f>Grants!AB73</f>
        <v>467.08702588368681</v>
      </c>
      <c r="E2" s="107" t="n">
        <f>Grants!AC73</f>
        <v>450.66879697830359</v>
      </c>
      <c r="F2" s="107" t="n">
        <f>Grants!AD73</f>
        <v>446.4122085701693</v>
      </c>
      <c r="G2" s="107" t="n">
        <f>Grants!AE73</f>
        <v>449.361288</v>
      </c>
      <c r="H2" s="107" t="n">
        <f>Grants!AF73</f>
        <v>448.45372699103427</v>
      </c>
      <c r="I2" s="107" t="n">
        <f>Grants!AG73</f>
        <v>451.58735077743574</v>
      </c>
      <c r="J2" s="107" t="n">
        <f>Grants!AH73</f>
        <v>451.94885143297614</v>
      </c>
      <c r="K2" s="107" t="n">
        <f>Grants!AI73</f>
        <v>456.14453320000007</v>
      </c>
    </row>
    <row r="3">
      <c r="A3" t="s">
        <v>134</v>
      </c>
      <c r="B3" t="s">
        <v>194</v>
      </c>
      <c r="C3" s="107" t="n">
        <f>Grants!AA94</f>
        <v>77.680999999999997</v>
      </c>
      <c r="D3" s="107" t="n">
        <f>Grants!AB94</f>
        <v>79.275000000000006</v>
      </c>
      <c r="E3" s="107" t="n">
        <f>Grants!AC94</f>
        <v>79.275000000000006</v>
      </c>
      <c r="F3" s="107" t="n">
        <f>Grants!AD94</f>
        <v>75.203000000000003</v>
      </c>
      <c r="G3" s="107" t="n">
        <f>Grants!AE94</f>
        <v>75.203000000000003</v>
      </c>
      <c r="H3" s="107" t="n">
        <f>Grants!AF94</f>
        <v>75.203000000000003</v>
      </c>
      <c r="I3" s="107" t="n">
        <f>Grants!AG94</f>
        <v>75.203000000000003</v>
      </c>
      <c r="J3" s="107" t="n">
        <f>Grants!AH94</f>
        <v>75.203000000000003</v>
      </c>
      <c r="K3" s="107" t="n">
        <f>Grants!AI94</f>
        <v>75.203000000000003</v>
      </c>
    </row>
    <row r="4">
      <c r="A4" t="s">
        <v>195</v>
      </c>
      <c r="B4" t="s">
        <v>196</v>
      </c>
      <c r="C4" s="107" t="n">
        <f>'Federal and State Purchases'!AA11</f>
        <v>1893.8</v>
      </c>
      <c r="D4" s="107" t="n">
        <f>'Federal and State Purchases'!AB11</f>
        <v>1912.4971583458348</v>
      </c>
      <c r="E4" s="107" t="n">
        <f>'Federal and State Purchases'!AC11</f>
        <v>1935.0590711580471</v>
      </c>
      <c r="F4" s="107" t="n">
        <f>'Federal and State Purchases'!AD11</f>
        <v>1958.5173485033267</v>
      </c>
      <c r="G4" s="107" t="n">
        <f>'Federal and State Purchases'!AE11</f>
        <v>1982.5668934767234</v>
      </c>
      <c r="H4" s="107" t="n">
        <f>'Federal and State Purchases'!AF11</f>
        <v>1996.7237135152873</v>
      </c>
      <c r="I4" s="107" t="n">
        <f>'Federal and State Purchases'!AG11</f>
        <v>2009.5092045072995</v>
      </c>
      <c r="J4" s="107" t="n">
        <f>'Federal and State Purchases'!AH11</f>
        <v>2024.6889854831752</v>
      </c>
      <c r="K4" s="107" t="n">
        <f>'Federal and State Purchases'!AI11</f>
        <v>2038.6112533011726</v>
      </c>
    </row>
    <row r="5">
      <c r="A5" t="s">
        <v>197</v>
      </c>
      <c r="B5" t="s">
        <v>198</v>
      </c>
      <c r="C5" s="107" t="n">
        <f>'Federal and State Purchases'!AA27</f>
        <v>3141.3</v>
      </c>
      <c r="D5" s="107" t="n">
        <f>'Federal and State Purchases'!AB27</f>
        <v>3170.0081969519542</v>
      </c>
      <c r="E5" s="107" t="n">
        <f>'Federal and State Purchases'!AC27</f>
        <v>3197.6978532742573</v>
      </c>
      <c r="F5" s="107" t="n">
        <f>'Federal and State Purchases'!AD27</f>
        <v>3225.5203329104074</v>
      </c>
      <c r="G5" s="107" t="n">
        <f>'Federal and State Purchases'!AE27</f>
        <v>3252.3349184119561</v>
      </c>
      <c r="H5" s="107" t="n">
        <f>'Federal and State Purchases'!AF27</f>
        <v>3279.1265200230273</v>
      </c>
      <c r="I5" s="107" t="n">
        <f>'Federal and State Purchases'!AG27</f>
        <v>3307.0342914902399</v>
      </c>
      <c r="J5" s="107" t="n">
        <f>'Federal and State Purchases'!AH27</f>
        <v>3334.5587822637485</v>
      </c>
      <c r="K5" s="107" t="n">
        <f>'Federal and State Purchases'!AI27</f>
        <v>3362.3936734190011</v>
      </c>
    </row>
    <row r="6">
      <c r="A6" t="s">
        <v>199</v>
      </c>
      <c r="B6" t="s">
        <v>200</v>
      </c>
      <c r="C6" s="107" t="n">
        <f>Subsidies!AA46</f>
        <v>90.734999999999999</v>
      </c>
      <c r="D6" s="107" t="n">
        <f>Subsidies!AB46</f>
        <v>97.833999999999989</v>
      </c>
      <c r="E6" s="107" t="n">
        <f>Subsidies!AC46</f>
        <v>97.833999999999989</v>
      </c>
      <c r="F6" s="107" t="n">
        <f>Subsidies!AD46</f>
        <v>89.811999999999998</v>
      </c>
      <c r="G6" s="107" t="n">
        <f>Subsidies!AE46</f>
        <v>89.811999999999998</v>
      </c>
      <c r="H6" s="107" t="n">
        <f>Subsidies!AF46</f>
        <v>94.150999999999996</v>
      </c>
      <c r="I6" s="107" t="n">
        <f>Subsidies!AG46</f>
        <v>92.000999999999991</v>
      </c>
      <c r="J6" s="107" t="n">
        <f>Subsidies!AH46</f>
        <v>92.000999999999991</v>
      </c>
      <c r="K6" s="107" t="n">
        <f>Subsidies!AI46</f>
        <v>0</v>
      </c>
    </row>
    <row r="7">
      <c r="A7" t="s">
        <v>201</v>
      </c>
      <c r="B7" t="s">
        <v>202</v>
      </c>
      <c r="C7" s="107" t="n">
        <f>Subsidies!AA45</f>
        <v>1.365</v>
      </c>
      <c r="D7" s="107" t="n">
        <f>Subsidies!AB45</f>
        <v>-0.90100000000000025</v>
      </c>
      <c r="E7" s="107" t="n">
        <f>Subsidies!AC45</f>
        <v>-0.90100000000000025</v>
      </c>
      <c r="F7" s="107" t="n">
        <f>Subsidies!AD45</f>
        <v>-0.90100000000000025</v>
      </c>
      <c r="G7" s="107" t="n">
        <f>Subsidies!AE45</f>
        <v>-0.90100000000000025</v>
      </c>
      <c r="H7" s="107" t="n">
        <f>Subsidies!AF45</f>
        <v>-2.1500000000000004</v>
      </c>
      <c r="I7" s="107" t="n">
        <f>Subsidies!AG45</f>
        <v>0</v>
      </c>
      <c r="J7" s="107" t="n">
        <f>Subsidies!AH45</f>
        <v>0</v>
      </c>
      <c r="K7" s="107" t="n">
        <f>Subsidies!AI45</f>
        <v>0</v>
      </c>
    </row>
    <row r="8">
      <c r="A8" t="s">
        <v>203</v>
      </c>
      <c r="B8" t="s">
        <v>204</v>
      </c>
      <c r="C8" s="107" t="n">
        <f>'Unemployment Insurance'!AA20</f>
        <v>13.200000000000003</v>
      </c>
      <c r="D8" s="107" t="n">
        <f>'Unemployment Insurance'!AB20</f>
        <v>0</v>
      </c>
      <c r="E8" s="107" t="n">
        <f>'Unemployment Insurance'!AC20</f>
        <v>0</v>
      </c>
      <c r="F8" s="107" t="n">
        <f>'Unemployment Insurance'!AD20</f>
        <v>0</v>
      </c>
      <c r="G8" s="107" t="n">
        <f>'Unemployment Insurance'!AE20</f>
        <v>0</v>
      </c>
      <c r="H8" s="107" t="n">
        <f>'Unemployment Insurance'!AF20</f>
        <v>0</v>
      </c>
      <c r="I8" s="107" t="n">
        <f>'Unemployment Insurance'!AG20</f>
        <v>0</v>
      </c>
      <c r="J8" s="107" t="n">
        <f>'Unemployment Insurance'!AH20</f>
        <v>0</v>
      </c>
      <c r="K8" s="107" t="n">
        <f>'Unemployment Insurance'!AI20</f>
        <v>0</v>
      </c>
    </row>
    <row r="9">
      <c r="A9" t="s">
        <v>205</v>
      </c>
      <c r="B9" t="s">
        <v>206</v>
      </c>
      <c r="C9" s="107" t="n">
        <f>'Unemployment Insurance'!AA21</f>
        <v>22.5</v>
      </c>
      <c r="D9" s="107" t="n">
        <f>'Unemployment Insurance'!AB21</f>
        <v>22.5</v>
      </c>
      <c r="E9" s="107" t="n">
        <f>'Unemployment Insurance'!AC21</f>
        <v>22.5</v>
      </c>
      <c r="F9" s="107" t="n">
        <f>'Unemployment Insurance'!AD21</f>
        <v>22.5</v>
      </c>
      <c r="G9" s="107" t="n">
        <f>'Unemployment Insurance'!AE21</f>
        <v>22.5</v>
      </c>
      <c r="H9" s="107" t="n">
        <f>'Unemployment Insurance'!AF21</f>
        <v>22.5</v>
      </c>
      <c r="I9" s="107" t="n">
        <f>'Unemployment Insurance'!AG21</f>
        <v>22.5</v>
      </c>
      <c r="J9" s="107" t="n">
        <f>'Unemployment Insurance'!AH21</f>
        <v>22.5</v>
      </c>
      <c r="K9" s="107" t="n">
        <f>'Unemployment Insurance'!AI21</f>
        <v>23.5</v>
      </c>
    </row>
    <row r="10">
      <c r="A10" s="85" t="s">
        <v>207</v>
      </c>
      <c r="B10" s="85" t="s">
        <v>208</v>
      </c>
      <c r="C10" s="107" t="n">
        <f>Medicaid!AA29</f>
        <v>641.23699999999997</v>
      </c>
      <c r="D10" s="107" t="n">
        <f>Medicaid!AB29</f>
        <v>643.02662379304854</v>
      </c>
      <c r="E10" s="107" t="n">
        <f>Medicaid!AC29</f>
        <v>644.82124223444191</v>
      </c>
      <c r="F10" s="107" t="n">
        <f>Medicaid!AD29</f>
        <v>647.9853484636235</v>
      </c>
      <c r="G10" s="107" t="n">
        <f>Medicaid!AE29</f>
        <v>651.15828537442746</v>
      </c>
      <c r="H10" s="107" t="n">
        <f>Medicaid!AF29</f>
        <v>656.37608937178231</v>
      </c>
      <c r="I10" s="107" t="n">
        <f>Medicaid!AG29</f>
        <v>661.62477049069525</v>
      </c>
      <c r="J10" s="107" t="n">
        <f>Medicaid!AH29</f>
        <v>666.90451145106874</v>
      </c>
      <c r="K10" s="107" t="n">
        <f>Medicaid!AI29</f>
        <v>672.21549605407665</v>
      </c>
    </row>
    <row r="11">
      <c r="A11" s="85" t="s">
        <v>209</v>
      </c>
      <c r="B11" s="85" t="s">
        <v>210</v>
      </c>
      <c r="C11" s="107" t="n">
        <f>Medicaid!AA27</f>
        <v>939.9</v>
      </c>
      <c r="D11" s="107" t="n">
        <f>Medicaid!AB27</f>
        <v>942.52316024042022</v>
      </c>
      <c r="E11" s="107" t="n">
        <f>Medicaid!AC27</f>
        <v>945.15364144014143</v>
      </c>
      <c r="F11" s="107" t="n">
        <f>Medicaid!AD27</f>
        <v>949.79146403117693</v>
      </c>
      <c r="G11" s="107" t="n">
        <f>Medicaid!AE27</f>
        <v>954.44223028837143</v>
      </c>
      <c r="H11" s="107" t="n">
        <f>Medicaid!AF27</f>
        <v>962.09028237693428</v>
      </c>
      <c r="I11" s="107" t="n">
        <f>Medicaid!AG27</f>
        <v>969.78359293709593</v>
      </c>
      <c r="J11" s="107" t="n">
        <f>Medicaid!AH27</f>
        <v>977.5224297925098</v>
      </c>
      <c r="K11" s="107" t="n">
        <f>Medicaid!AI27</f>
        <v>985.3070623517151</v>
      </c>
    </row>
    <row r="12">
      <c r="A12" t="s">
        <v>55</v>
      </c>
      <c r="B12" t="s">
        <v>211</v>
      </c>
      <c r="C12" s="107" t="n">
        <f>Medicare!AA10</f>
        <v>1090.2</v>
      </c>
      <c r="D12" s="107" t="n">
        <f>Medicare!AB10</f>
        <v>1104.0159349148526</v>
      </c>
      <c r="E12" s="107" t="n">
        <f>Medicare!AC10</f>
        <v>1118.0069570224873</v>
      </c>
      <c r="F12" s="107" t="n">
        <f>Medicare!AD10</f>
        <v>1132.1752851756471</v>
      </c>
      <c r="G12" s="107" t="n">
        <f>Medicare!AE10</f>
        <v>1146.5231663462498</v>
      </c>
      <c r="H12" s="107" t="n">
        <f>Medicare!AF10</f>
        <v>1164.5690174846386</v>
      </c>
      <c r="I12" s="107" t="n">
        <f>Medicare!AG10</f>
        <v>1182.8989036542137</v>
      </c>
      <c r="J12" s="107" t="n">
        <f>Medicare!AH10</f>
        <v>1201.5172954614495</v>
      </c>
      <c r="K12" s="107" t="n">
        <f>Medicare!AI10</f>
        <v>1220.4287338785157</v>
      </c>
    </row>
    <row r="13">
      <c r="A13" t="s">
        <v>212</v>
      </c>
      <c r="B13" t="s">
        <v>213</v>
      </c>
      <c r="C13" s="107" t="n">
        <f>'Rebate Checks (expired)'!AA11</f>
        <v>0</v>
      </c>
      <c r="D13" s="107" t="n">
        <f>'Rebate Checks (expired)'!AB11</f>
        <v>0</v>
      </c>
      <c r="E13" s="107" t="n">
        <f>'Rebate Checks (expired)'!AC11</f>
        <v>0</v>
      </c>
      <c r="F13" s="107" t="n">
        <f>'Rebate Checks (expired)'!AD11</f>
        <v>0</v>
      </c>
      <c r="G13" s="107" t="n">
        <f>'Rebate Checks (expired)'!AE11</f>
        <v>0</v>
      </c>
      <c r="H13" s="107" t="n">
        <f>'Rebate Checks (expired)'!AF11</f>
        <v>0</v>
      </c>
      <c r="I13" s="107" t="n">
        <f>'Rebate Checks (expired)'!AG11</f>
        <v>0</v>
      </c>
      <c r="J13" s="107" t="n">
        <f>'Rebate Checks (expired)'!AH11</f>
        <v>0</v>
      </c>
      <c r="K13" s="107" t="n">
        <f>'Rebate Checks (expired)'!AI11</f>
        <v>0</v>
      </c>
    </row>
    <row r="14">
      <c r="A14" t="s">
        <v>214</v>
      </c>
      <c r="B14" t="s">
        <v>215</v>
      </c>
      <c r="C14" s="107" t="n">
        <f>'Rebate Checks (expired)'!AA10</f>
        <v>0</v>
      </c>
      <c r="D14" s="107" t="n">
        <f>'Rebate Checks (expired)'!AB10</f>
        <v>0</v>
      </c>
      <c r="E14" s="107" t="n">
        <f>'Rebate Checks (expired)'!AC10</f>
        <v>0</v>
      </c>
      <c r="F14" s="107" t="n">
        <f>'Rebate Checks (expired)'!AD10</f>
        <v>0</v>
      </c>
      <c r="G14" s="107" t="n">
        <f>'Rebate Checks (expired)'!AE10</f>
        <v>0</v>
      </c>
      <c r="H14" s="107" t="n">
        <f>'Rebate Checks (expired)'!AF10</f>
        <v>0</v>
      </c>
      <c r="I14" s="107" t="n">
        <f>'Rebate Checks (expired)'!AG10</f>
        <v>0</v>
      </c>
      <c r="J14" s="107" t="n">
        <f>'Rebate Checks (expired)'!AH10</f>
        <v>0</v>
      </c>
      <c r="K14" s="107" t="n">
        <f>'Rebate Checks (expired)'!AI10</f>
        <v>0</v>
      </c>
    </row>
    <row r="15">
      <c r="A15" t="s">
        <v>216</v>
      </c>
      <c r="B15" t="s">
        <v>217</v>
      </c>
      <c r="C15" s="107" t="n">
        <f>'Social Benefits'!AA24</f>
        <v>4.2219999999999995</v>
      </c>
      <c r="D15" s="107" t="n">
        <f>'Social Benefits'!AB24</f>
        <v>2.3719999999999999</v>
      </c>
      <c r="E15" s="107" t="n">
        <f>'Social Benefits'!AC24</f>
        <v>2.3719999999999999</v>
      </c>
      <c r="F15" s="107" t="n">
        <f>'Social Benefits'!AD24</f>
        <v>2.3719999999999999</v>
      </c>
      <c r="G15" s="107" t="n">
        <f>'Social Benefits'!AE24</f>
        <v>2.3719999999999999</v>
      </c>
      <c r="H15" s="107" t="n">
        <f>'Social Benefits'!AF24</f>
        <v>0.49</v>
      </c>
      <c r="I15" s="107" t="n">
        <f>'Social Benefits'!AG24</f>
        <v>0</v>
      </c>
      <c r="J15" s="107" t="n">
        <f>'Social Benefits'!AH24</f>
        <v>0</v>
      </c>
      <c r="K15" s="107" t="n">
        <f>'Social Benefits'!AI24</f>
        <v>0</v>
      </c>
    </row>
    <row r="16">
      <c r="A16" t="s">
        <v>796</v>
      </c>
      <c r="B16" t="s">
        <v>219</v>
      </c>
      <c r="C16" s="107" t="n">
        <f>'Social Benefits'!AA30</f>
        <v>1.4790000000000001</v>
      </c>
      <c r="D16" s="107" t="n">
        <f>'Social Benefits'!AB30</f>
        <v>1.63</v>
      </c>
      <c r="E16" s="107" t="n">
        <f>'Social Benefits'!AC30</f>
        <v>1.63</v>
      </c>
      <c r="F16" s="107" t="n">
        <f>'Social Benefits'!AD30</f>
        <v>1.63</v>
      </c>
      <c r="G16" s="107" t="n">
        <f>'Social Benefits'!AE30</f>
        <v>1.63</v>
      </c>
      <c r="H16" s="107" t="n">
        <f>'Social Benefits'!AF30</f>
        <v>1.671</v>
      </c>
      <c r="I16" s="107" t="n">
        <f>'Social Benefits'!AG30</f>
        <v>0</v>
      </c>
      <c r="J16" s="107" t="n">
        <f>'Social Benefits'!AH30</f>
        <v>0</v>
      </c>
      <c r="K16" s="107" t="n">
        <f>'Social Benefits'!AI30</f>
        <v>0</v>
      </c>
    </row>
    <row r="17">
      <c r="A17" t="s">
        <v>220</v>
      </c>
      <c r="B17" t="s">
        <v>221</v>
      </c>
      <c r="C17" s="107" t="n">
        <f>'Social Benefits'!AA33</f>
        <v>2151.8989999999999</v>
      </c>
      <c r="D17" s="107" t="n">
        <f>'Social Benefits'!AB33</f>
        <v>2160.1270000000004</v>
      </c>
      <c r="E17" s="107" t="n">
        <f>'Social Benefits'!AC33</f>
        <v>2201.6786902400004</v>
      </c>
      <c r="F17" s="107" t="n">
        <f>'Social Benefits'!AD33</f>
        <v>2208.3786902400002</v>
      </c>
      <c r="G17" s="107" t="n">
        <f>'Social Benefits'!AE33</f>
        <v>2215.0786902400005</v>
      </c>
      <c r="H17" s="107" t="n">
        <f>'Social Benefits'!AF33</f>
        <v>2205.5396902400003</v>
      </c>
      <c r="I17" s="107" t="n">
        <f>'Social Benefits'!AG33</f>
        <v>2249.2967743555205</v>
      </c>
      <c r="J17" s="107" t="n">
        <f>'Social Benefits'!AH33</f>
        <v>2255.2687743555202</v>
      </c>
      <c r="K17" s="107" t="n">
        <f>'Social Benefits'!AI33</f>
        <v>2262.9687743555205</v>
      </c>
    </row>
    <row r="18">
      <c r="A18" t="s">
        <v>222</v>
      </c>
      <c r="B18" t="s">
        <v>223</v>
      </c>
      <c r="C18" s="107" t="n">
        <f>'Social Benefits'!AA38</f>
        <v>221.50560454500092</v>
      </c>
      <c r="D18" s="107" t="n">
        <f>'Social Benefits'!AB38</f>
        <v>224.74365842066501</v>
      </c>
      <c r="E18" s="107" t="n">
        <f>'Social Benefits'!AC38</f>
        <v>228.02904740969223</v>
      </c>
      <c r="F18" s="107" t="n">
        <f>'Social Benefits'!AD38</f>
        <v>231.36246347492295</v>
      </c>
      <c r="G18" s="107" t="n">
        <f>'Social Benefits'!AE38</f>
        <v>234.7446086945757</v>
      </c>
      <c r="H18" s="107" t="n">
        <f>'Social Benefits'!AF38</f>
        <v>238.17619541011769</v>
      </c>
      <c r="I18" s="107" t="n">
        <f>'Social Benefits'!AG38</f>
        <v>241.65794637629688</v>
      </c>
      <c r="J18" s="107" t="n">
        <f>'Social Benefits'!AH38</f>
        <v>245.19059491336728</v>
      </c>
      <c r="K18" s="107" t="n">
        <f>'Social Benefits'!AI38</f>
        <v>248.77488506153966</v>
      </c>
    </row>
    <row r="19">
      <c r="A19" t="s">
        <v>224</v>
      </c>
      <c r="B19" t="s">
        <v>225</v>
      </c>
      <c r="C19" s="107" t="n">
        <f>Taxes!AA9</f>
        <v>4504.1000000000004</v>
      </c>
      <c r="D19" s="107" t="n">
        <f>Taxes!AB9</f>
        <v>4552.9882030471372</v>
      </c>
      <c r="E19" s="107" t="n">
        <f>Taxes!AC9</f>
        <v>4626.7154307232277</v>
      </c>
      <c r="F19" s="107" t="n">
        <f>Taxes!AD9</f>
        <v>4658.6873840226308</v>
      </c>
      <c r="G19" s="107" t="n">
        <f>Taxes!AE9</f>
        <v>4690.9082507369558</v>
      </c>
      <c r="H19" s="107" t="n">
        <f>Taxes!AF9</f>
        <v>4723.3802338405858</v>
      </c>
      <c r="I19" s="107" t="n">
        <f>Taxes!AG9</f>
        <v>4806.464364966072</v>
      </c>
      <c r="J19" s="107" t="n">
        <f>Taxes!AH9</f>
        <v>4839.695205906226</v>
      </c>
      <c r="K19" s="107" t="n">
        <f>Taxes!AI9</f>
        <v>4873.1851463948542</v>
      </c>
    </row>
    <row r="20">
      <c r="A20" t="s">
        <v>226</v>
      </c>
      <c r="B20" t="s">
        <v>227</v>
      </c>
      <c r="C20" s="107" t="n">
        <f>Taxes!AA19</f>
        <v>2478.8000000000002</v>
      </c>
      <c r="D20" s="107" t="n">
        <f>Taxes!AB19</f>
        <v>2512.4856358621441</v>
      </c>
      <c r="E20" s="107" t="n">
        <f>Taxes!AC19</f>
        <v>2538.4776641817052</v>
      </c>
      <c r="F20" s="107" t="n">
        <f>Taxes!AD19</f>
        <v>2564.3998583408274</v>
      </c>
      <c r="G20" s="107" t="n">
        <f>Taxes!AE19</f>
        <v>2589.3170887899796</v>
      </c>
      <c r="H20" s="107" t="n">
        <f>Taxes!AF19</f>
        <v>2613.9226775762554</v>
      </c>
      <c r="I20" s="107" t="n">
        <f>Taxes!AG19</f>
        <v>2635.9547394000233</v>
      </c>
      <c r="J20" s="107" t="n">
        <f>Taxes!AH19</f>
        <v>2658.8495252859329</v>
      </c>
      <c r="K20" s="107" t="n">
        <f>Taxes!AI19</f>
        <v>2682.2577853029111</v>
      </c>
    </row>
    <row r="21">
      <c r="A21" t="s">
        <v>228</v>
      </c>
      <c r="B21" t="s">
        <v>229</v>
      </c>
      <c r="C21" s="107" t="n">
        <f>Taxes!AA16</f>
        <v>505.54985730942667</v>
      </c>
      <c r="D21" s="107" t="n">
        <f>Taxes!AB16</f>
        <v>515.70262144095193</v>
      </c>
      <c r="E21" s="107" t="n">
        <f>Taxes!AC16</f>
        <v>526.05927964547527</v>
      </c>
      <c r="F21" s="107" t="n">
        <f>Taxes!AD16</f>
        <v>536.62392664956224</v>
      </c>
      <c r="G21" s="107" t="n">
        <f>Taxes!AE16</f>
        <v>547.40073941260346</v>
      </c>
      <c r="H21" s="107" t="n">
        <f>Taxes!AF16</f>
        <v>546.01847728412918</v>
      </c>
      <c r="I21" s="107" t="n">
        <f>Taxes!AG16</f>
        <v>544.63970555757487</v>
      </c>
      <c r="J21" s="107" t="n">
        <f>Taxes!AH16</f>
        <v>543.26441541919576</v>
      </c>
      <c r="K21" s="107" t="n">
        <f>Taxes!AI16</f>
        <v>541.89259807750295</v>
      </c>
    </row>
    <row r="22">
      <c r="A22" t="s">
        <v>230</v>
      </c>
      <c r="B22" t="s">
        <v>231</v>
      </c>
      <c r="C22" s="107" t="n">
        <f>Taxes!AA25</f>
        <v>159.96188433732857</v>
      </c>
      <c r="D22" s="107" t="n">
        <f>Taxes!AB25</f>
        <v>161.16761359902281</v>
      </c>
      <c r="E22" s="107" t="n">
        <f>Taxes!AC25</f>
        <v>162.64368574450504</v>
      </c>
      <c r="F22" s="107" t="n">
        <f>Taxes!AD25</f>
        <v>164.11435103231145</v>
      </c>
      <c r="G22" s="107" t="n">
        <f>Taxes!AE25</f>
        <v>165.04973741021774</v>
      </c>
      <c r="H22" s="107" t="n">
        <f>Taxes!AF25</f>
        <v>165.13084027535413</v>
      </c>
      <c r="I22" s="107" t="n">
        <f>Taxes!AG25</f>
        <v>164.40632134680243</v>
      </c>
      <c r="J22" s="107" t="n">
        <f>Taxes!AH25</f>
        <v>164.28737047793575</v>
      </c>
      <c r="K22" s="107" t="n">
        <f>Taxes!AI25</f>
        <v>164.7253259496722</v>
      </c>
    </row>
    <row r="23">
      <c r="A23" s="85" t="s">
        <v>1384</v>
      </c>
      <c r="B23" t="s">
        <v>1383</v>
      </c>
      <c r="C23" s="107" t="n">
        <f>'Student loans'!AA11</f>
        <v>2.626465</v>
      </c>
      <c r="D23" s="107" t="n">
        <f>'Student loans'!AB11</f>
        <v>2.6498349999999999</v>
      </c>
      <c r="E23" s="107" t="n">
        <f>'Student loans'!AC11</f>
        <v>2.6454420000000001</v>
      </c>
      <c r="F23" s="107" t="n">
        <f>'Student loans'!AD11</f>
        <v>2.6696</v>
      </c>
      <c r="G23" s="107" t="n">
        <f>'Student loans'!AE11</f>
        <v>2.693006</v>
      </c>
      <c r="H23" s="107" t="n">
        <f>'Student loans'!AF11</f>
        <v>2.7175400000000001</v>
      </c>
      <c r="I23" s="107" t="n">
        <f>'Student loans'!AG11</f>
        <v>2.7175400000000001</v>
      </c>
      <c r="J23" s="107" t="n">
        <f>'Student loans'!AH11</f>
        <v>2.7175400000000001</v>
      </c>
      <c r="K23" s="107" t="n">
        <f>'Student loans'!AI11</f>
        <v>0</v>
      </c>
    </row>
    <row r="24">
      <c r="A24" s="112" t="s">
        <v>1952</v>
      </c>
      <c r="B24" t="s">
        <v>1884</v>
      </c>
      <c r="C24" s="107" t="n">
        <f>'Supply Side IRA'!AA14</f>
        <v>79.813256511764848</v>
      </c>
      <c r="D24" s="107" t="n">
        <f>'Supply Side IRA'!AB14</f>
        <v>71.273911547282538</v>
      </c>
      <c r="E24" s="107" t="n">
        <f>'Supply Side IRA'!AC14</f>
        <v>74.056247742351616</v>
      </c>
      <c r="F24" s="107" t="n">
        <f>'Supply Side IRA'!AD14</f>
        <v>88.486802161935842</v>
      </c>
      <c r="G24" s="107" t="n">
        <f>'Supply Side IRA'!AE14</f>
        <v>103.1617647413514</v>
      </c>
      <c r="H24" s="107" t="n">
        <f>'Supply Side IRA'!AF14</f>
        <v>109.6909516030525</v>
      </c>
      <c r="I24" s="107" t="n">
        <f>'Supply Side IRA'!AG14</f>
        <v>134.69219639112575</v>
      </c>
      <c r="J24" s="107" t="n">
        <f>'Supply Side IRA'!AH14</f>
        <v>155.1546813780385</v>
      </c>
      <c r="K24" s="107" t="n">
        <f>'Supply Side IRA'!AI14</f>
        <v>162.72574530545867</v>
      </c>
    </row>
    <row r="25">
      <c r="A25" s="97"/>
      <c r="C25" s="109"/>
      <c r="D25" s="109"/>
      <c r="E25" s="109"/>
    </row>
    <row r="26">
      <c r="A26" s="97"/>
      <c r="C26" s="109"/>
      <c r="D26" s="109"/>
      <c r="E26" s="109"/>
    </row>
    <row r="27">
      <c r="A27" s="97"/>
      <c r="C27" s="109"/>
      <c r="D27" s="109"/>
      <c r="E27" s="109"/>
    </row>
    <row r="28">
      <c r="A28" s="85"/>
      <c r="C28" s="109"/>
      <c r="D28" s="109"/>
      <c r="E28" s="109"/>
    </row>
  </sheetData>
  <pageMargins left="0.7" right="0.7" top="0.75" bottom="0.75" header="0.3" footer="0.3"/>
  <pageSetup paperSize="9" orientation="portrait" horizontalDpi="300" verticalDpi="300"/>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120" zoomScaleNormal="120" workbookViewId="0">
      <pane xSplit="2" ySplit="7" topLeftCell="C8" activePane="bottomRight" state="frozen"/>
      <selection pane="topRight" activeCell="C1" sqref="C1"/>
      <selection pane="bottomLeft" activeCell="A8" sqref="A8"/>
      <selection pane="bottomRight" activeCell="B12" sqref="B12"/>
    </sheetView>
  </sheetViews>
  <sheetFormatPr defaultRowHeight="15.0" baseColWidth="10"/>
  <cols>
    <col min="1" max="1" width="6.54296875" hidden="0" customWidth="1"/>
    <col min="2" max="2" width="65" hidden="0" customWidth="1"/>
    <col min="3" max="3" width="11.54296875" hidden="0" customWidth="1"/>
    <col min="4" max="4" width="11.54296875" hidden="0" customWidth="1"/>
    <col min="5" max="5" width="11.54296875" hidden="0" customWidth="1"/>
    <col min="6" max="6" width="11.54296875" hidden="0" customWidth="1"/>
    <col min="7" max="7" width="11.54296875" hidden="0" customWidth="1"/>
    <col min="8" max="8" width="11.54296875" hidden="0" customWidth="1"/>
    <col min="9" max="9" width="11.54296875" hidden="0" customWidth="1"/>
    <col min="10" max="10" width="11.54296875" hidden="0" customWidth="1"/>
    <col min="11" max="11" width="11.54296875" hidden="0" customWidth="1"/>
    <col min="12" max="12" width="11.54296875" hidden="0" customWidth="1"/>
    <col min="13" max="13" width="11.54296875" hidden="0" customWidth="1"/>
    <col min="14" max="14" width="11.54296875" hidden="0" customWidth="1"/>
    <col min="15" max="15" width="11.54296875" hidden="0" customWidth="1"/>
    <col min="16" max="16" width="11.54296875" hidden="0" customWidth="1"/>
    <col min="17" max="17" width="11.54296875" hidden="0" customWidth="1"/>
    <col min="18" max="18" width="11.54296875" hidden="0" customWidth="1"/>
    <col min="19" max="19" width="11.54296875" hidden="0" customWidth="1"/>
    <col min="20" max="20" width="11.54296875" hidden="0" customWidth="1"/>
    <col min="21" max="21" width="11.54296875" hidden="0" customWidth="1"/>
    <col min="22" max="22" width="11.54296875" hidden="0" customWidth="1"/>
    <col min="23" max="23" width="11.54296875" hidden="0" customWidth="1"/>
    <col min="24" max="24" width="11.54296875" hidden="0" customWidth="1"/>
    <col min="25" max="25" width="11.54296875" hidden="0" customWidth="1"/>
    <col min="26" max="26" width="11.54296875" hidden="0" customWidth="1"/>
    <col min="27" max="27" width="11.54296875" hidden="0" customWidth="1"/>
    <col min="28" max="28" width="11.54296875" hidden="0" customWidth="1"/>
  </cols>
  <sheetData>
    <row r="2" ht="21" customHeight="1">
      <c r="A2" s="138" t="s">
        <v>1811</v>
      </c>
      <c r="B2" s="138"/>
      <c r="C2" s="138"/>
      <c r="D2" s="138"/>
      <c r="E2" s="138"/>
      <c r="F2" s="138"/>
      <c r="G2" s="138"/>
      <c r="H2" s="138"/>
      <c r="I2" s="138"/>
      <c r="J2" s="138"/>
      <c r="K2" s="138"/>
      <c r="L2" s="215"/>
      <c r="M2" s="227"/>
      <c r="N2" s="202"/>
      <c r="O2" s="215"/>
      <c r="P2" s="227"/>
      <c r="Q2" s="202"/>
      <c r="R2" s="215"/>
      <c r="S2" s="227"/>
      <c r="T2" s="202"/>
      <c r="U2" s="215"/>
      <c r="V2" s="227"/>
      <c r="W2" s="202"/>
      <c r="X2" s="215"/>
      <c r="Y2" s="227"/>
      <c r="Z2" s="202"/>
      <c r="AA2" s="215"/>
      <c r="AB2" s="227"/>
      <c r="AC2" s="105"/>
    </row>
    <row r="3">
      <c r="A3" s="105" t="s">
        <v>883</v>
      </c>
      <c r="B3" s="105"/>
      <c r="C3" s="105"/>
      <c r="D3" s="105"/>
      <c r="E3" s="105"/>
      <c r="F3" s="105"/>
      <c r="G3" s="105"/>
      <c r="H3" s="105"/>
      <c r="I3" s="105"/>
      <c r="J3" s="105"/>
      <c r="K3" s="105"/>
      <c r="L3" s="216"/>
      <c r="M3" s="233"/>
      <c r="N3" s="203"/>
      <c r="O3" s="216"/>
      <c r="P3" s="233"/>
      <c r="Q3" s="203"/>
      <c r="R3" s="216"/>
      <c r="S3" s="233"/>
      <c r="T3" s="203"/>
      <c r="U3" s="216"/>
      <c r="V3" s="233"/>
      <c r="W3" s="203"/>
      <c r="X3" s="216"/>
      <c r="Y3" s="233"/>
      <c r="Z3" s="203"/>
      <c r="AA3" s="216"/>
      <c r="AB3" s="233"/>
      <c r="AC3" s="105"/>
    </row>
    <row r="4" ht="15" customHeight="1">
      <c r="A4" s="140"/>
      <c r="B4" s="140"/>
      <c r="C4" s="140"/>
      <c r="D4" s="99"/>
      <c r="E4" s="99"/>
      <c r="F4" s="99"/>
      <c r="G4" s="99"/>
      <c r="H4" s="99"/>
      <c r="I4" s="99"/>
      <c r="J4" s="99"/>
      <c r="K4" s="99"/>
      <c r="L4" s="217"/>
      <c r="M4" s="115"/>
      <c r="N4" s="205"/>
      <c r="O4" s="217"/>
      <c r="P4" s="115"/>
      <c r="Q4" s="205"/>
      <c r="R4" s="217"/>
      <c r="S4" s="115"/>
      <c r="T4" s="205"/>
      <c r="U4" s="217"/>
      <c r="V4" s="115"/>
      <c r="W4" s="205"/>
      <c r="X4" s="217"/>
      <c r="Y4" s="115"/>
      <c r="Z4" s="205"/>
      <c r="AA4" s="217"/>
      <c r="AB4" s="115"/>
    </row>
    <row r="5">
      <c r="A5" s="141" t="s">
        <v>814</v>
      </c>
      <c r="B5" s="144"/>
      <c r="C5" s="148" t="s">
        <v>895</v>
      </c>
      <c r="D5" s="148" t="s">
        <v>895</v>
      </c>
      <c r="E5" s="148" t="s">
        <v>895</v>
      </c>
      <c r="F5" s="148" t="s">
        <v>895</v>
      </c>
      <c r="G5" s="148" t="s">
        <v>895</v>
      </c>
      <c r="H5" s="148" t="s">
        <v>895</v>
      </c>
      <c r="I5" s="148" t="s">
        <v>895</v>
      </c>
      <c r="J5" s="149" t="s">
        <v>895</v>
      </c>
      <c r="K5" s="167"/>
      <c r="L5" s="218"/>
      <c r="M5" s="127"/>
      <c r="N5" s="206"/>
      <c r="O5" s="218"/>
      <c r="P5" s="127"/>
      <c r="Q5" s="206"/>
      <c r="R5" s="218"/>
      <c r="S5" s="127"/>
      <c r="T5" s="206"/>
      <c r="U5" s="218"/>
      <c r="V5" s="127"/>
      <c r="W5" s="206"/>
      <c r="X5" s="218"/>
      <c r="Y5" s="127"/>
      <c r="Z5" s="206"/>
      <c r="AA5" s="218"/>
      <c r="AB5" s="127"/>
    </row>
    <row r="6">
      <c r="A6" s="142" t="s">
        <v>814</v>
      </c>
      <c r="B6" s="145"/>
      <c r="C6" s="150" t="n">
        <v>2022</v>
      </c>
      <c r="D6" s="151"/>
      <c r="E6" s="151"/>
      <c r="F6" s="151"/>
      <c r="G6" s="151"/>
      <c r="H6" s="152"/>
      <c r="I6" s="150" t="n">
        <v>2023</v>
      </c>
      <c r="J6" s="151" t="n">
        <v>2023</v>
      </c>
      <c r="K6" s="152" t="n">
        <v>2023</v>
      </c>
      <c r="L6" s="219"/>
      <c r="M6" s="131"/>
      <c r="N6" s="207"/>
      <c r="O6" s="219"/>
      <c r="P6" s="131"/>
      <c r="Q6" s="207"/>
      <c r="R6" s="219"/>
      <c r="S6" s="131"/>
      <c r="T6" s="207"/>
      <c r="U6" s="219"/>
      <c r="V6" s="131"/>
      <c r="W6" s="207"/>
      <c r="X6" s="219"/>
      <c r="Y6" s="131"/>
      <c r="Z6" s="207"/>
      <c r="AA6" s="219"/>
      <c r="AB6" s="131"/>
    </row>
    <row r="7" ht="32.5" customHeight="1">
      <c r="A7" s="143" t="s">
        <v>814</v>
      </c>
      <c r="B7" s="147"/>
      <c r="C7" s="170" t="s">
        <v>1753</v>
      </c>
      <c r="D7" s="170" t="s">
        <v>1830</v>
      </c>
      <c r="E7" s="170" t="s">
        <v>1831</v>
      </c>
      <c r="F7" s="170" t="s">
        <v>1835</v>
      </c>
      <c r="G7" s="170" t="s">
        <v>1836</v>
      </c>
      <c r="H7" s="170" t="s">
        <v>1837</v>
      </c>
      <c r="I7" s="170" t="s">
        <v>234</v>
      </c>
      <c r="J7" s="170" t="s">
        <v>235</v>
      </c>
      <c r="K7" s="170" t="s">
        <v>1885</v>
      </c>
      <c r="L7" s="228" t="s">
        <v>1893</v>
      </c>
      <c r="M7" s="235" t="s">
        <v>1894</v>
      </c>
      <c r="N7" s="241" t="s">
        <v>1899</v>
      </c>
      <c r="O7" s="228" t="s">
        <v>1900</v>
      </c>
      <c r="P7" s="235" t="s">
        <v>1830</v>
      </c>
      <c r="Q7" s="241" t="s">
        <v>1831</v>
      </c>
      <c r="R7" s="228" t="s">
        <v>1835</v>
      </c>
      <c r="S7" s="235" t="s">
        <v>1948</v>
      </c>
      <c r="T7" s="241" t="s">
        <v>1941</v>
      </c>
      <c r="U7" s="228" t="s">
        <v>234</v>
      </c>
      <c r="V7" s="235" t="s">
        <v>235</v>
      </c>
      <c r="W7" s="241" t="s">
        <v>1885</v>
      </c>
      <c r="X7" s="228" t="s">
        <v>1975</v>
      </c>
      <c r="Y7" s="235" t="s">
        <v>912</v>
      </c>
      <c r="Z7" s="241" t="s">
        <v>1899</v>
      </c>
      <c r="AA7" s="228" t="s">
        <v>1900</v>
      </c>
      <c r="AB7" s="235" t="s">
        <v>1976</v>
      </c>
    </row>
    <row r="8">
      <c r="A8" s="162" t="n">
        <v>1</v>
      </c>
      <c r="B8" s="75" t="s">
        <v>239</v>
      </c>
      <c r="C8" s="171" t="n">
        <v>21852.3</v>
      </c>
      <c r="D8" s="171" t="n">
        <v>21975.8</v>
      </c>
      <c r="E8" s="172" t="n">
        <v>22080.400000000001</v>
      </c>
      <c r="F8" s="172" t="n">
        <v>22201.9</v>
      </c>
      <c r="G8" s="172" t="n">
        <v>22240.1</v>
      </c>
      <c r="H8" s="172" t="n">
        <v>22281.9</v>
      </c>
      <c r="I8" s="171" t="n">
        <v>22525.3</v>
      </c>
      <c r="J8" s="172" t="n">
        <v>22648.400000000001</v>
      </c>
      <c r="K8" s="171" t="n">
        <v>22757.9</v>
      </c>
      <c r="L8" s="229" t="n">
        <v>22806.1</v>
      </c>
      <c r="M8" s="236" t="n">
        <v>22876.6</v>
      </c>
      <c r="N8" s="187" t="n">
        <v>22921.4</v>
      </c>
      <c r="O8" s="128" t="n">
        <v>22986.400000000001</v>
      </c>
      <c r="P8" s="236" t="n">
        <v>23094.5</v>
      </c>
      <c r="Q8" s="187" t="n">
        <v>23176.2</v>
      </c>
      <c r="R8" s="229" t="n">
        <v>23189.4</v>
      </c>
      <c r="S8" s="236" t="n">
        <v>23241.5</v>
      </c>
      <c r="T8" s="242" t="n">
        <v>23311.599999999999</v>
      </c>
      <c r="U8" s="128" t="n">
        <v>24226.7</v>
      </c>
      <c r="V8" s="236" t="n">
        <v>24330.9</v>
      </c>
      <c r="W8" s="242" t="n">
        <v>24474.9</v>
      </c>
      <c r="X8" s="229" t="n">
        <v>24565.4</v>
      </c>
      <c r="Y8" s="236" t="n">
        <v>24676.2</v>
      </c>
      <c r="Z8" s="242" t="n">
        <v>24738</v>
      </c>
      <c r="AA8" s="229" t="n">
        <v>24803.200000000001</v>
      </c>
      <c r="AB8" s="122" t="n">
        <v>24853.7</v>
      </c>
    </row>
    <row r="9">
      <c r="A9" s="163" t="n">
        <v>2</v>
      </c>
      <c r="B9" s="198" t="s">
        <v>1754</v>
      </c>
      <c r="C9" s="173" t="n">
        <v>13654.1</v>
      </c>
      <c r="D9" s="173" t="n">
        <v>13754.9</v>
      </c>
      <c r="E9" s="174" t="n">
        <v>13856.1</v>
      </c>
      <c r="F9" s="174" t="n">
        <v>13828.8</v>
      </c>
      <c r="G9" s="174" t="n">
        <v>13822.8</v>
      </c>
      <c r="H9" s="174" t="n">
        <v>13832.7</v>
      </c>
      <c r="I9" s="173" t="n">
        <v>13885.2</v>
      </c>
      <c r="J9" s="174" t="n">
        <v>13968.7</v>
      </c>
      <c r="K9" s="173" t="n">
        <v>14041.7</v>
      </c>
      <c r="L9" s="230" t="n">
        <v>14092.7</v>
      </c>
      <c r="M9" s="237" t="n">
        <v>14151.1</v>
      </c>
      <c r="N9" s="189" t="n">
        <v>14218.6</v>
      </c>
      <c r="O9" s="129" t="n">
        <v>14296.4</v>
      </c>
      <c r="P9" s="237" t="n">
        <v>14372.7</v>
      </c>
      <c r="Q9" s="189" t="n">
        <v>14437.1</v>
      </c>
      <c r="R9" s="230" t="n">
        <v>14416.2</v>
      </c>
      <c r="S9" s="237" t="n">
        <v>14436.6</v>
      </c>
      <c r="T9" s="114" t="n">
        <v>14491.6</v>
      </c>
      <c r="U9" s="129" t="n">
        <v>14686.6</v>
      </c>
      <c r="V9" s="237" t="n">
        <v>14836.5</v>
      </c>
      <c r="W9" s="114" t="n">
        <v>14948.1</v>
      </c>
      <c r="X9" s="230" t="n">
        <v>14976.3</v>
      </c>
      <c r="Y9" s="237" t="n">
        <v>15060.3</v>
      </c>
      <c r="Z9" s="114" t="n">
        <v>15095</v>
      </c>
      <c r="AA9" s="230" t="n">
        <v>15146.6</v>
      </c>
      <c r="AB9" s="123" t="n">
        <v>15217.1</v>
      </c>
    </row>
    <row r="10">
      <c r="A10" s="163" t="n">
        <v>3</v>
      </c>
      <c r="B10" s="199" t="s">
        <v>1755</v>
      </c>
      <c r="C10" s="173" t="n">
        <v>11271.8</v>
      </c>
      <c r="D10" s="173" t="n">
        <v>11360.7</v>
      </c>
      <c r="E10" s="174" t="n">
        <v>11450.6</v>
      </c>
      <c r="F10" s="174" t="n">
        <v>11420.4</v>
      </c>
      <c r="G10" s="174" t="n">
        <v>11408.7</v>
      </c>
      <c r="H10" s="174" t="n">
        <v>11412.7</v>
      </c>
      <c r="I10" s="173" t="n">
        <v>11494.7</v>
      </c>
      <c r="J10" s="174" t="n">
        <v>11568.5</v>
      </c>
      <c r="K10" s="173" t="n">
        <v>11633.1</v>
      </c>
      <c r="L10" s="230" t="n">
        <v>11680.1</v>
      </c>
      <c r="M10" s="237" t="n">
        <v>11730.8</v>
      </c>
      <c r="N10" s="189" t="n">
        <v>11788.9</v>
      </c>
      <c r="O10" s="129" t="n">
        <v>11855.6</v>
      </c>
      <c r="P10" s="237" t="n">
        <v>11921.2</v>
      </c>
      <c r="Q10" s="189" t="n">
        <v>11975.7</v>
      </c>
      <c r="R10" s="230" t="n">
        <v>11950.9</v>
      </c>
      <c r="S10" s="237" t="n">
        <v>11965.4</v>
      </c>
      <c r="T10" s="114" t="n">
        <v>12011.8</v>
      </c>
      <c r="U10" s="129" t="n">
        <v>12129</v>
      </c>
      <c r="V10" s="237" t="n">
        <v>12263.3</v>
      </c>
      <c r="W10" s="114" t="n">
        <v>12360.5</v>
      </c>
      <c r="X10" s="230" t="n">
        <v>12379.6</v>
      </c>
      <c r="Y10" s="237" t="n">
        <v>12450.6</v>
      </c>
      <c r="Z10" s="114" t="n">
        <v>12474.4</v>
      </c>
      <c r="AA10" s="230" t="n">
        <v>12514.6</v>
      </c>
      <c r="AB10" s="123" t="n">
        <v>12572.8</v>
      </c>
    </row>
    <row r="11">
      <c r="A11" s="163" t="n">
        <v>4</v>
      </c>
      <c r="B11" s="204" t="s">
        <v>1756</v>
      </c>
      <c r="C11" s="175" t="n">
        <v>9656.4</v>
      </c>
      <c r="D11" s="175" t="n">
        <v>9735.9</v>
      </c>
      <c r="E11" s="176" t="n">
        <v>9819.5</v>
      </c>
      <c r="F11" s="176" t="n">
        <v>9785.7999999999993</v>
      </c>
      <c r="G11" s="176" t="n">
        <v>9763.9</v>
      </c>
      <c r="H11" s="176" t="n">
        <v>9762.2999999999993</v>
      </c>
      <c r="I11" s="175" t="n">
        <v>9818.2999999999993</v>
      </c>
      <c r="J11" s="176" t="n">
        <v>9882.7999999999993</v>
      </c>
      <c r="K11" s="175" t="n">
        <v>9937.7000000000007</v>
      </c>
      <c r="L11" s="231" t="n">
        <v>9976.9</v>
      </c>
      <c r="M11" s="238" t="n">
        <v>10019.799999999999</v>
      </c>
      <c r="N11" s="190" t="n">
        <v>10070.4</v>
      </c>
      <c r="O11" s="130" t="n">
        <v>10117.4</v>
      </c>
      <c r="P11" s="238" t="n">
        <v>10167.9</v>
      </c>
      <c r="Q11" s="190" t="n">
        <v>10207.1</v>
      </c>
      <c r="R11" s="231" t="n">
        <v>10171.700000000001</v>
      </c>
      <c r="S11" s="238" t="n">
        <v>10179.4</v>
      </c>
      <c r="T11" s="116" t="n">
        <v>10214.799999999999</v>
      </c>
      <c r="U11" s="130" t="n">
        <v>10325.4</v>
      </c>
      <c r="V11" s="238" t="n">
        <v>10447.5</v>
      </c>
      <c r="W11" s="116" t="n">
        <v>10531.2</v>
      </c>
      <c r="X11" s="231" t="n">
        <v>10543.9</v>
      </c>
      <c r="Y11" s="238" t="n">
        <v>10607.7</v>
      </c>
      <c r="Z11" s="116" t="n">
        <v>10623.1</v>
      </c>
      <c r="AA11" s="231" t="n">
        <v>10656</v>
      </c>
      <c r="AB11" s="124" t="n">
        <v>10706.1</v>
      </c>
    </row>
    <row r="12">
      <c r="A12" s="163" t="n">
        <v>5</v>
      </c>
      <c r="B12" s="200" t="s">
        <v>1757</v>
      </c>
      <c r="C12" s="175" t="n">
        <v>1767.7</v>
      </c>
      <c r="D12" s="175" t="n">
        <v>1780.1</v>
      </c>
      <c r="E12" s="176" t="n">
        <v>1797.4</v>
      </c>
      <c r="F12" s="176" t="n">
        <v>1795.8</v>
      </c>
      <c r="G12" s="176" t="n">
        <v>1793.7</v>
      </c>
      <c r="H12" s="176" t="n">
        <v>1789.6</v>
      </c>
      <c r="I12" s="175" t="n">
        <v>1804.5</v>
      </c>
      <c r="J12" s="176" t="n">
        <v>1806.7</v>
      </c>
      <c r="K12" s="175" t="n">
        <v>1818.5</v>
      </c>
      <c r="L12" s="231" t="n">
        <v>1828.4</v>
      </c>
      <c r="M12" s="238" t="n">
        <v>1836.7</v>
      </c>
      <c r="N12" s="190" t="n">
        <v>1847.2</v>
      </c>
      <c r="O12" s="130" t="n">
        <v>1859</v>
      </c>
      <c r="P12" s="238" t="n">
        <v>1867.1</v>
      </c>
      <c r="Q12" s="190" t="n">
        <v>1876.1</v>
      </c>
      <c r="R12" s="231" t="n">
        <v>1875.9</v>
      </c>
      <c r="S12" s="238" t="n">
        <v>1879.8</v>
      </c>
      <c r="T12" s="116" t="n">
        <v>1881.1</v>
      </c>
      <c r="U12" s="130" t="n">
        <v>1904</v>
      </c>
      <c r="V12" s="238" t="n">
        <v>1929.1</v>
      </c>
      <c r="W12" s="116" t="n">
        <v>1951.7</v>
      </c>
      <c r="X12" s="231" t="n">
        <v>1955.5</v>
      </c>
      <c r="Y12" s="238" t="n">
        <v>1967.3</v>
      </c>
      <c r="Z12" s="116" t="n">
        <v>1977.1</v>
      </c>
      <c r="AA12" s="231" t="n">
        <v>1977.9</v>
      </c>
      <c r="AB12" s="124" t="n">
        <v>1987.8</v>
      </c>
    </row>
    <row r="13">
      <c r="A13" s="163" t="n">
        <v>6</v>
      </c>
      <c r="B13" s="214" t="s">
        <v>1758</v>
      </c>
      <c r="C13" s="175" t="n">
        <v>1046.3</v>
      </c>
      <c r="D13" s="175" t="n">
        <v>1054.4000000000001</v>
      </c>
      <c r="E13" s="176" t="n">
        <v>1064.8</v>
      </c>
      <c r="F13" s="176" t="n">
        <v>1061.4000000000001</v>
      </c>
      <c r="G13" s="176" t="n">
        <v>1055.5</v>
      </c>
      <c r="H13" s="176" t="n">
        <v>1046.9000000000001</v>
      </c>
      <c r="I13" s="175" t="n">
        <v>1066</v>
      </c>
      <c r="J13" s="176" t="n">
        <v>1064.3</v>
      </c>
      <c r="K13" s="175" t="n">
        <v>1071.2</v>
      </c>
      <c r="L13" s="231" t="n">
        <v>1077.3</v>
      </c>
      <c r="M13" s="238" t="n">
        <v>1079.5</v>
      </c>
      <c r="N13" s="190" t="n">
        <v>1088.5999999999999</v>
      </c>
      <c r="O13" s="130" t="n">
        <v>1096.9000000000001</v>
      </c>
      <c r="P13" s="238" t="n">
        <v>1102.2</v>
      </c>
      <c r="Q13" s="190" t="n">
        <v>1108.5999999999999</v>
      </c>
      <c r="R13" s="231" t="n">
        <v>1103.3</v>
      </c>
      <c r="S13" s="238" t="n">
        <v>1103.3</v>
      </c>
      <c r="T13" s="116" t="n">
        <v>1101</v>
      </c>
      <c r="U13" s="130" t="n">
        <v>1108.9000000000001</v>
      </c>
      <c r="V13" s="238" t="n">
        <v>1124</v>
      </c>
      <c r="W13" s="116" t="n">
        <v>1136.7</v>
      </c>
      <c r="X13" s="231" t="n">
        <v>1137.4000000000001</v>
      </c>
      <c r="Y13" s="238" t="n">
        <v>1148.5</v>
      </c>
      <c r="Z13" s="116" t="n">
        <v>1154.0999999999999</v>
      </c>
      <c r="AA13" s="231" t="n">
        <v>1154.7</v>
      </c>
      <c r="AB13" s="124" t="n">
        <v>1158.8</v>
      </c>
    </row>
    <row r="14">
      <c r="A14" s="163" t="n">
        <v>7</v>
      </c>
      <c r="B14" s="200" t="s">
        <v>1759</v>
      </c>
      <c r="C14" s="175" t="n">
        <v>7888.7</v>
      </c>
      <c r="D14" s="175" t="n">
        <v>7955.8</v>
      </c>
      <c r="E14" s="176" t="n">
        <v>8022.1</v>
      </c>
      <c r="F14" s="176" t="n">
        <v>7990</v>
      </c>
      <c r="G14" s="176" t="n">
        <v>7970.1</v>
      </c>
      <c r="H14" s="176" t="n">
        <v>7972.7</v>
      </c>
      <c r="I14" s="175" t="n">
        <v>8013.8</v>
      </c>
      <c r="J14" s="176" t="n">
        <v>8076.2</v>
      </c>
      <c r="K14" s="175" t="n">
        <v>8119.2</v>
      </c>
      <c r="L14" s="231" t="n">
        <v>8148.5</v>
      </c>
      <c r="M14" s="238" t="n">
        <v>8183.1</v>
      </c>
      <c r="N14" s="190" t="n">
        <v>8223.2000000000007</v>
      </c>
      <c r="O14" s="130" t="n">
        <v>8258.4</v>
      </c>
      <c r="P14" s="238" t="n">
        <v>8300.7999999999993</v>
      </c>
      <c r="Q14" s="190" t="n">
        <v>8331</v>
      </c>
      <c r="R14" s="231" t="n">
        <v>8295.7000000000007</v>
      </c>
      <c r="S14" s="238" t="n">
        <v>8299.6</v>
      </c>
      <c r="T14" s="116" t="n">
        <v>8333.7000000000007</v>
      </c>
      <c r="U14" s="130" t="n">
        <v>8421.4</v>
      </c>
      <c r="V14" s="238" t="n">
        <v>8518.5</v>
      </c>
      <c r="W14" s="116" t="n">
        <v>8579.5</v>
      </c>
      <c r="X14" s="231" t="n">
        <v>8588.4</v>
      </c>
      <c r="Y14" s="238" t="n">
        <v>8640.4</v>
      </c>
      <c r="Z14" s="116" t="n">
        <v>8646</v>
      </c>
      <c r="AA14" s="231" t="n">
        <v>8678.1</v>
      </c>
      <c r="AB14" s="124" t="n">
        <v>8718.2999999999993</v>
      </c>
    </row>
    <row r="15">
      <c r="A15" s="163" t="n">
        <v>8</v>
      </c>
      <c r="B15" s="220" t="s">
        <v>1760</v>
      </c>
      <c r="C15" s="175" t="n">
        <v>1734</v>
      </c>
      <c r="D15" s="175" t="n">
        <v>1748.4</v>
      </c>
      <c r="E15" s="176" t="n">
        <v>1762.3</v>
      </c>
      <c r="F15" s="176" t="n">
        <v>1757.7</v>
      </c>
      <c r="G15" s="176" t="n">
        <v>1749.7</v>
      </c>
      <c r="H15" s="176" t="n">
        <v>1745.6</v>
      </c>
      <c r="I15" s="175" t="n">
        <v>1778.8</v>
      </c>
      <c r="J15" s="176" t="n">
        <v>1795.8</v>
      </c>
      <c r="K15" s="175" t="n">
        <v>1796</v>
      </c>
      <c r="L15" s="231" t="n">
        <v>1797.8</v>
      </c>
      <c r="M15" s="238" t="n">
        <v>1793.1</v>
      </c>
      <c r="N15" s="190" t="n">
        <v>1804.5</v>
      </c>
      <c r="O15" s="130" t="n">
        <v>1816.7</v>
      </c>
      <c r="P15" s="238" t="n">
        <v>1828</v>
      </c>
      <c r="Q15" s="190" t="n">
        <v>1837.3</v>
      </c>
      <c r="R15" s="231" t="n">
        <v>1825.7</v>
      </c>
      <c r="S15" s="238" t="n">
        <v>1822.5</v>
      </c>
      <c r="T15" s="116" t="n">
        <v>1833.5</v>
      </c>
      <c r="U15" s="130" t="n">
        <v>1842.8</v>
      </c>
      <c r="V15" s="238" t="n">
        <v>1865</v>
      </c>
      <c r="W15" s="116" t="n">
        <v>1867.7</v>
      </c>
      <c r="X15" s="231" t="n">
        <v>1866.7</v>
      </c>
      <c r="Y15" s="238" t="n">
        <v>1878.9</v>
      </c>
      <c r="Z15" s="116" t="n">
        <v>1881</v>
      </c>
      <c r="AA15" s="231" t="n">
        <v>1884.5</v>
      </c>
      <c r="AB15" s="124" t="n">
        <v>1895.4</v>
      </c>
    </row>
    <row r="16">
      <c r="A16" s="163" t="n">
        <v>9</v>
      </c>
      <c r="B16" s="220" t="s">
        <v>1761</v>
      </c>
      <c r="C16" s="175" t="n">
        <v>6154.8</v>
      </c>
      <c r="D16" s="175" t="n">
        <v>6207.4</v>
      </c>
      <c r="E16" s="176" t="n">
        <v>6259.8</v>
      </c>
      <c r="F16" s="176" t="n">
        <v>6232.2</v>
      </c>
      <c r="G16" s="176" t="n">
        <v>6220.4</v>
      </c>
      <c r="H16" s="176" t="n">
        <v>6227.2</v>
      </c>
      <c r="I16" s="175" t="n">
        <v>6235</v>
      </c>
      <c r="J16" s="176" t="n">
        <v>6280.4</v>
      </c>
      <c r="K16" s="175" t="n">
        <v>6323.1</v>
      </c>
      <c r="L16" s="231" t="n">
        <v>6350.7</v>
      </c>
      <c r="M16" s="238" t="n">
        <v>6390</v>
      </c>
      <c r="N16" s="190" t="n">
        <v>6418.7</v>
      </c>
      <c r="O16" s="130" t="n">
        <v>6441.7</v>
      </c>
      <c r="P16" s="238" t="n">
        <v>6472.8</v>
      </c>
      <c r="Q16" s="190" t="n">
        <v>6493.8</v>
      </c>
      <c r="R16" s="231" t="n">
        <v>6470.1</v>
      </c>
      <c r="S16" s="238" t="n">
        <v>6477.1</v>
      </c>
      <c r="T16" s="116" t="n">
        <v>6500.2</v>
      </c>
      <c r="U16" s="130" t="n">
        <v>6578.6</v>
      </c>
      <c r="V16" s="238" t="n">
        <v>6653.4</v>
      </c>
      <c r="W16" s="116" t="n">
        <v>6711.8</v>
      </c>
      <c r="X16" s="231" t="n">
        <v>6721.7</v>
      </c>
      <c r="Y16" s="238" t="n">
        <v>6761.5</v>
      </c>
      <c r="Z16" s="116" t="n">
        <v>6765</v>
      </c>
      <c r="AA16" s="231" t="n">
        <v>6793.5</v>
      </c>
      <c r="AB16" s="124" t="n">
        <v>6822.9</v>
      </c>
    </row>
    <row r="17" ht="16.399999999999999" customHeight="1">
      <c r="A17" s="163" t="n">
        <v>10</v>
      </c>
      <c r="B17" s="204" t="s">
        <v>1762</v>
      </c>
      <c r="C17" s="175" t="n">
        <v>1615.4</v>
      </c>
      <c r="D17" s="175" t="n">
        <v>1624.8</v>
      </c>
      <c r="E17" s="176" t="n">
        <v>1631.1</v>
      </c>
      <c r="F17" s="176" t="n">
        <v>1634.6</v>
      </c>
      <c r="G17" s="176" t="n">
        <v>1644.8</v>
      </c>
      <c r="H17" s="176" t="n">
        <v>1650.4</v>
      </c>
      <c r="I17" s="175" t="n">
        <v>1676.4</v>
      </c>
      <c r="J17" s="176" t="n">
        <v>1685.7</v>
      </c>
      <c r="K17" s="175" t="n">
        <v>1695.5</v>
      </c>
      <c r="L17" s="231" t="n">
        <v>1703.2</v>
      </c>
      <c r="M17" s="238" t="n">
        <v>1711</v>
      </c>
      <c r="N17" s="190" t="n">
        <v>1718.6</v>
      </c>
      <c r="O17" s="130" t="n">
        <v>1738.2</v>
      </c>
      <c r="P17" s="238" t="n">
        <v>1753.3</v>
      </c>
      <c r="Q17" s="190" t="n">
        <v>1768.6</v>
      </c>
      <c r="R17" s="231" t="n">
        <v>1779.3</v>
      </c>
      <c r="S17" s="238" t="n">
        <v>1786</v>
      </c>
      <c r="T17" s="116" t="n">
        <v>1797</v>
      </c>
      <c r="U17" s="130" t="n">
        <v>1803.6</v>
      </c>
      <c r="V17" s="238" t="n">
        <v>1815.8</v>
      </c>
      <c r="W17" s="116" t="n">
        <v>1829.3</v>
      </c>
      <c r="X17" s="231" t="n">
        <v>1835.7</v>
      </c>
      <c r="Y17" s="238" t="n">
        <v>1842.9</v>
      </c>
      <c r="Z17" s="116" t="n">
        <v>1851.3</v>
      </c>
      <c r="AA17" s="231" t="n">
        <v>1858.6</v>
      </c>
      <c r="AB17" s="124" t="n">
        <v>1866.7</v>
      </c>
    </row>
    <row r="18" ht="16.399999999999999" customHeight="1">
      <c r="A18" s="163" t="n">
        <v>11</v>
      </c>
      <c r="B18" s="199" t="s">
        <v>1763</v>
      </c>
      <c r="C18" s="173" t="n">
        <v>2382.3000000000002</v>
      </c>
      <c r="D18" s="173" t="n">
        <v>2394.1</v>
      </c>
      <c r="E18" s="174" t="n">
        <v>2405.5</v>
      </c>
      <c r="F18" s="174" t="n">
        <v>2408.5</v>
      </c>
      <c r="G18" s="174" t="n">
        <v>2414.1</v>
      </c>
      <c r="H18" s="174" t="n">
        <v>2420</v>
      </c>
      <c r="I18" s="173" t="n">
        <v>2390.6</v>
      </c>
      <c r="J18" s="174" t="n">
        <v>2400.1999999999998</v>
      </c>
      <c r="K18" s="173" t="n">
        <v>2408.6</v>
      </c>
      <c r="L18" s="230" t="n">
        <v>2412.6</v>
      </c>
      <c r="M18" s="237" t="n">
        <v>2420.3000000000002</v>
      </c>
      <c r="N18" s="189" t="n">
        <v>2429.6</v>
      </c>
      <c r="O18" s="129" t="n">
        <v>2440.8000000000002</v>
      </c>
      <c r="P18" s="237" t="n">
        <v>2451.5</v>
      </c>
      <c r="Q18" s="189" t="n">
        <v>2461.4</v>
      </c>
      <c r="R18" s="230" t="n">
        <v>2465.3000000000002</v>
      </c>
      <c r="S18" s="237" t="n">
        <v>2471.1999999999998</v>
      </c>
      <c r="T18" s="114" t="n">
        <v>2479.8000000000002</v>
      </c>
      <c r="U18" s="129" t="n">
        <v>2557.6</v>
      </c>
      <c r="V18" s="237" t="n">
        <v>2573.1999999999998</v>
      </c>
      <c r="W18" s="114" t="n">
        <v>2587.6</v>
      </c>
      <c r="X18" s="230" t="n">
        <v>2596.6999999999998</v>
      </c>
      <c r="Y18" s="237" t="n">
        <v>2609.8000000000002</v>
      </c>
      <c r="Z18" s="114" t="n">
        <v>2620.6</v>
      </c>
      <c r="AA18" s="230" t="n">
        <v>2632</v>
      </c>
      <c r="AB18" s="123" t="n">
        <v>2644.3</v>
      </c>
    </row>
    <row r="19" ht="16.5" customHeight="1">
      <c r="A19" s="164" t="n">
        <v>12</v>
      </c>
      <c r="B19" s="139" t="s">
        <v>1764</v>
      </c>
      <c r="C19" s="175" t="n">
        <v>1614.2</v>
      </c>
      <c r="D19" s="175" t="n">
        <v>1620.2</v>
      </c>
      <c r="E19" s="176" t="n">
        <v>1625.6</v>
      </c>
      <c r="F19" s="176" t="n">
        <v>1630.6</v>
      </c>
      <c r="G19" s="176" t="n">
        <v>1637.1</v>
      </c>
      <c r="H19" s="176" t="n">
        <v>1642.9</v>
      </c>
      <c r="I19" s="175" t="n">
        <v>1594</v>
      </c>
      <c r="J19" s="176" t="n">
        <v>1599</v>
      </c>
      <c r="K19" s="175" t="n">
        <v>1603.5</v>
      </c>
      <c r="L19" s="231" t="n">
        <v>1604.7</v>
      </c>
      <c r="M19" s="238" t="n">
        <v>1609.4</v>
      </c>
      <c r="N19" s="190" t="n">
        <v>1615</v>
      </c>
      <c r="O19" s="130" t="n">
        <v>1622</v>
      </c>
      <c r="P19" s="238" t="n">
        <v>1628.6</v>
      </c>
      <c r="Q19" s="190" t="n">
        <v>1635</v>
      </c>
      <c r="R19" s="231" t="n">
        <v>1640.6</v>
      </c>
      <c r="S19" s="238" t="n">
        <v>1645.5</v>
      </c>
      <c r="T19" s="116" t="n">
        <v>1650.9</v>
      </c>
      <c r="U19" s="130" t="n">
        <v>1712.3</v>
      </c>
      <c r="V19" s="238" t="n">
        <v>1722.8</v>
      </c>
      <c r="W19" s="116" t="n">
        <v>1733</v>
      </c>
      <c r="X19" s="231" t="n">
        <v>1741.4</v>
      </c>
      <c r="Y19" s="238" t="n">
        <v>1749.9</v>
      </c>
      <c r="Z19" s="116" t="n">
        <v>1759.5</v>
      </c>
      <c r="AA19" s="231" t="n">
        <v>1768.6</v>
      </c>
      <c r="AB19" s="124" t="n">
        <v>1777.2</v>
      </c>
    </row>
    <row r="20">
      <c r="A20" s="164" t="n">
        <v>13</v>
      </c>
      <c r="B20" s="139" t="s">
        <v>1765</v>
      </c>
      <c r="C20" s="175" t="n">
        <v>768.1</v>
      </c>
      <c r="D20" s="175" t="n">
        <v>774</v>
      </c>
      <c r="E20" s="176" t="n">
        <v>779.9</v>
      </c>
      <c r="F20" s="176" t="n">
        <v>777.9</v>
      </c>
      <c r="G20" s="176" t="n">
        <v>777</v>
      </c>
      <c r="H20" s="176" t="n">
        <v>777.1</v>
      </c>
      <c r="I20" s="175" t="n">
        <v>796.6</v>
      </c>
      <c r="J20" s="176" t="n">
        <v>801.1</v>
      </c>
      <c r="K20" s="175" t="n">
        <v>805.1</v>
      </c>
      <c r="L20" s="231" t="n">
        <v>807.9</v>
      </c>
      <c r="M20" s="238" t="n">
        <v>811</v>
      </c>
      <c r="N20" s="190" t="n">
        <v>814.6</v>
      </c>
      <c r="O20" s="130" t="n">
        <v>818.7</v>
      </c>
      <c r="P20" s="238" t="n">
        <v>822.9</v>
      </c>
      <c r="Q20" s="190" t="n">
        <v>826.4</v>
      </c>
      <c r="R20" s="231" t="n">
        <v>824.7</v>
      </c>
      <c r="S20" s="238" t="n">
        <v>825.7</v>
      </c>
      <c r="T20" s="116" t="n">
        <v>828.9</v>
      </c>
      <c r="U20" s="130" t="n">
        <v>845.2</v>
      </c>
      <c r="V20" s="238" t="n">
        <v>850.4</v>
      </c>
      <c r="W20" s="116" t="n">
        <v>854.6</v>
      </c>
      <c r="X20" s="231" t="n">
        <v>855.3</v>
      </c>
      <c r="Y20" s="238" t="n">
        <v>859.9</v>
      </c>
      <c r="Z20" s="116" t="n">
        <v>861.1</v>
      </c>
      <c r="AA20" s="231" t="n">
        <v>863.5</v>
      </c>
      <c r="AB20" s="124" t="n">
        <v>867.1</v>
      </c>
    </row>
    <row r="21" ht="16.399999999999999" customHeight="1">
      <c r="A21" s="164" t="n">
        <v>14</v>
      </c>
      <c r="B21" s="120" t="s">
        <v>1766</v>
      </c>
      <c r="C21" s="173" t="n">
        <v>1846.5</v>
      </c>
      <c r="D21" s="173" t="n">
        <v>1869.7</v>
      </c>
      <c r="E21" s="174" t="n">
        <v>1874.4</v>
      </c>
      <c r="F21" s="174" t="n">
        <v>1877.2</v>
      </c>
      <c r="G21" s="174" t="n">
        <v>1882.7</v>
      </c>
      <c r="H21" s="174" t="n">
        <v>1888.6</v>
      </c>
      <c r="I21" s="173" t="n">
        <v>1832.2</v>
      </c>
      <c r="J21" s="174" t="n">
        <v>1828.6</v>
      </c>
      <c r="K21" s="173" t="n">
        <v>1821.5</v>
      </c>
      <c r="L21" s="230" t="n">
        <v>1821.1</v>
      </c>
      <c r="M21" s="237" t="n">
        <v>1821.3</v>
      </c>
      <c r="N21" s="189" t="n">
        <v>1829.9</v>
      </c>
      <c r="O21" s="129" t="n">
        <v>1839.7</v>
      </c>
      <c r="P21" s="237" t="n">
        <v>1861.1</v>
      </c>
      <c r="Q21" s="189" t="n">
        <v>1877.8</v>
      </c>
      <c r="R21" s="230" t="n">
        <v>1880.2</v>
      </c>
      <c r="S21" s="237" t="n">
        <v>1886.2</v>
      </c>
      <c r="T21" s="114" t="n">
        <v>1881.5</v>
      </c>
      <c r="U21" s="129" t="n">
        <v>1969.7</v>
      </c>
      <c r="V21" s="237" t="n">
        <v>1971.2</v>
      </c>
      <c r="W21" s="114" t="n">
        <v>1975.6</v>
      </c>
      <c r="X21" s="230" t="n">
        <v>1995.2</v>
      </c>
      <c r="Y21" s="237" t="n">
        <v>2003</v>
      </c>
      <c r="Z21" s="114" t="n">
        <v>2008.7</v>
      </c>
      <c r="AA21" s="230" t="n">
        <v>2021.8</v>
      </c>
      <c r="AB21" s="123" t="n">
        <v>2018</v>
      </c>
    </row>
    <row r="22">
      <c r="A22" s="163" t="n">
        <v>15</v>
      </c>
      <c r="B22" s="73" t="s">
        <v>1767</v>
      </c>
      <c r="C22" s="175" t="n">
        <v>94.8</v>
      </c>
      <c r="D22" s="175" t="n">
        <v>95.9</v>
      </c>
      <c r="E22" s="176" t="n">
        <v>97.1</v>
      </c>
      <c r="F22" s="176" t="n">
        <v>99</v>
      </c>
      <c r="G22" s="176" t="n">
        <v>100.9</v>
      </c>
      <c r="H22" s="176" t="n">
        <v>102.8</v>
      </c>
      <c r="I22" s="175" t="n">
        <v>78.7</v>
      </c>
      <c r="J22" s="176" t="n">
        <v>71.2</v>
      </c>
      <c r="K22" s="175" t="n">
        <v>63.8</v>
      </c>
      <c r="L22" s="231" t="n">
        <v>61</v>
      </c>
      <c r="M22" s="238" t="n">
        <v>58.2</v>
      </c>
      <c r="N22" s="190" t="n">
        <v>55.5</v>
      </c>
      <c r="O22" s="130" t="n">
        <v>52.7</v>
      </c>
      <c r="P22" s="238" t="n">
        <v>49.9</v>
      </c>
      <c r="Q22" s="190" t="n">
        <v>47.2</v>
      </c>
      <c r="R22" s="231" t="n">
        <v>42.6</v>
      </c>
      <c r="S22" s="238" t="n">
        <v>38</v>
      </c>
      <c r="T22" s="116" t="n">
        <v>33.4</v>
      </c>
      <c r="U22" s="130" t="n">
        <v>39.5</v>
      </c>
      <c r="V22" s="238" t="n">
        <v>38.1</v>
      </c>
      <c r="W22" s="116" t="n">
        <v>37.9</v>
      </c>
      <c r="X22" s="231" t="n">
        <v>39.5</v>
      </c>
      <c r="Y22" s="238" t="n">
        <v>41.1</v>
      </c>
      <c r="Z22" s="116" t="n">
        <v>42.6</v>
      </c>
      <c r="AA22" s="231" t="n">
        <v>44.4</v>
      </c>
      <c r="AB22" s="124" t="n">
        <v>46.2</v>
      </c>
    </row>
    <row r="23">
      <c r="A23" s="163" t="n">
        <v>16</v>
      </c>
      <c r="B23" s="73" t="s">
        <v>1768</v>
      </c>
      <c r="C23" s="175" t="n">
        <v>1751.7</v>
      </c>
      <c r="D23" s="175" t="n">
        <v>1773.7</v>
      </c>
      <c r="E23" s="176" t="n">
        <v>1777.4</v>
      </c>
      <c r="F23" s="176" t="n">
        <v>1778.3</v>
      </c>
      <c r="G23" s="176" t="n">
        <v>1781.9</v>
      </c>
      <c r="H23" s="176" t="n">
        <v>1785.8</v>
      </c>
      <c r="I23" s="175" t="n">
        <v>1753.5</v>
      </c>
      <c r="J23" s="176" t="n">
        <v>1757.4</v>
      </c>
      <c r="K23" s="175" t="n">
        <v>1757.7</v>
      </c>
      <c r="L23" s="231" t="n">
        <v>1760.1</v>
      </c>
      <c r="M23" s="238" t="n">
        <v>1763.1</v>
      </c>
      <c r="N23" s="190" t="n">
        <v>1774.4</v>
      </c>
      <c r="O23" s="130" t="n">
        <v>1787</v>
      </c>
      <c r="P23" s="238" t="n">
        <v>1811.2</v>
      </c>
      <c r="Q23" s="190" t="n">
        <v>1830.6</v>
      </c>
      <c r="R23" s="231" t="n">
        <v>1837.6</v>
      </c>
      <c r="S23" s="238" t="n">
        <v>1848.2</v>
      </c>
      <c r="T23" s="116" t="n">
        <v>1848.1</v>
      </c>
      <c r="U23" s="130" t="n">
        <v>1930.1</v>
      </c>
      <c r="V23" s="238" t="n">
        <v>1933</v>
      </c>
      <c r="W23" s="116" t="n">
        <v>1937.7</v>
      </c>
      <c r="X23" s="231" t="n">
        <v>1955.7</v>
      </c>
      <c r="Y23" s="238" t="n">
        <v>1961.9</v>
      </c>
      <c r="Z23" s="116" t="n">
        <v>1966.1</v>
      </c>
      <c r="AA23" s="231" t="n">
        <v>1977.3</v>
      </c>
      <c r="AB23" s="124" t="n">
        <v>1971.7</v>
      </c>
    </row>
    <row r="24">
      <c r="A24" s="164" t="n">
        <v>17</v>
      </c>
      <c r="B24" s="120" t="s">
        <v>1769</v>
      </c>
      <c r="C24" s="173" t="n">
        <v>792.9</v>
      </c>
      <c r="D24" s="173" t="n">
        <v>794.9</v>
      </c>
      <c r="E24" s="174" t="n">
        <v>797</v>
      </c>
      <c r="F24" s="174" t="n">
        <v>804.7</v>
      </c>
      <c r="G24" s="174" t="n">
        <v>810.6</v>
      </c>
      <c r="H24" s="174" t="n">
        <v>820</v>
      </c>
      <c r="I24" s="173" t="n">
        <v>930.9</v>
      </c>
      <c r="J24" s="174" t="n">
        <v>945.7</v>
      </c>
      <c r="K24" s="173" t="n">
        <v>960.7</v>
      </c>
      <c r="L24" s="230" t="n">
        <v>960.6</v>
      </c>
      <c r="M24" s="237" t="n">
        <v>960.8</v>
      </c>
      <c r="N24" s="189" t="n">
        <v>961.8</v>
      </c>
      <c r="O24" s="129" t="n">
        <v>967.2</v>
      </c>
      <c r="P24" s="237" t="n">
        <v>974.5</v>
      </c>
      <c r="Q24" s="189" t="n">
        <v>981.5</v>
      </c>
      <c r="R24" s="230" t="n">
        <v>985.3</v>
      </c>
      <c r="S24" s="237" t="n">
        <v>988.1</v>
      </c>
      <c r="T24" s="114" t="n">
        <v>991</v>
      </c>
      <c r="U24" s="129" t="n">
        <v>1032</v>
      </c>
      <c r="V24" s="237" t="n">
        <v>1046.4000000000001</v>
      </c>
      <c r="W24" s="114" t="n">
        <v>1059.9000000000001</v>
      </c>
      <c r="X24" s="230" t="n">
        <v>1060.7</v>
      </c>
      <c r="Y24" s="237" t="n">
        <v>1053.5</v>
      </c>
      <c r="Z24" s="114" t="n">
        <v>1046</v>
      </c>
      <c r="AA24" s="230" t="n">
        <v>1052.8</v>
      </c>
      <c r="AB24" s="123" t="n">
        <v>1060.2</v>
      </c>
    </row>
    <row r="25">
      <c r="A25" s="163" t="n">
        <v>18</v>
      </c>
      <c r="B25" s="198" t="s">
        <v>1770</v>
      </c>
      <c r="C25" s="173" t="n">
        <v>3350.6</v>
      </c>
      <c r="D25" s="173" t="n">
        <v>3358.1</v>
      </c>
      <c r="E25" s="174" t="n">
        <v>3367.7</v>
      </c>
      <c r="F25" s="174" t="n">
        <v>3413.8</v>
      </c>
      <c r="G25" s="174" t="n">
        <v>3424.7</v>
      </c>
      <c r="H25" s="174" t="n">
        <v>3433.5</v>
      </c>
      <c r="I25" s="173" t="n">
        <v>3559.3</v>
      </c>
      <c r="J25" s="174" t="n">
        <v>3570.9</v>
      </c>
      <c r="K25" s="173" t="n">
        <v>3600.9</v>
      </c>
      <c r="L25" s="230" t="n">
        <v>3606.8</v>
      </c>
      <c r="M25" s="237" t="n">
        <v>3610.2</v>
      </c>
      <c r="N25" s="189" t="n">
        <v>3590.7</v>
      </c>
      <c r="O25" s="129" t="n">
        <v>3594.4</v>
      </c>
      <c r="P25" s="237" t="n">
        <v>3607.3</v>
      </c>
      <c r="Q25" s="189" t="n">
        <v>3617.9</v>
      </c>
      <c r="R25" s="230" t="n">
        <v>3645.6</v>
      </c>
      <c r="S25" s="237" t="n">
        <v>3672.7</v>
      </c>
      <c r="T25" s="114" t="n">
        <v>3683.6</v>
      </c>
      <c r="U25" s="129" t="n">
        <v>3999.7</v>
      </c>
      <c r="V25" s="237" t="n">
        <v>3912.2</v>
      </c>
      <c r="W25" s="114" t="n">
        <v>3904.9</v>
      </c>
      <c r="X25" s="230" t="n">
        <v>3929.6</v>
      </c>
      <c r="Y25" s="237" t="n">
        <v>3953.7</v>
      </c>
      <c r="Z25" s="114" t="n">
        <v>3967.4</v>
      </c>
      <c r="AA25" s="230" t="n">
        <v>3949.4</v>
      </c>
      <c r="AB25" s="123" t="n">
        <v>3928.9</v>
      </c>
    </row>
    <row r="26">
      <c r="A26" s="163" t="n">
        <v>19</v>
      </c>
      <c r="B26" s="73" t="s">
        <v>1771</v>
      </c>
      <c r="C26" s="175" t="n">
        <v>1731.1</v>
      </c>
      <c r="D26" s="175" t="n">
        <v>1738</v>
      </c>
      <c r="E26" s="176" t="n">
        <v>1745.2</v>
      </c>
      <c r="F26" s="176" t="n">
        <v>1766.6</v>
      </c>
      <c r="G26" s="176" t="n">
        <v>1788.7</v>
      </c>
      <c r="H26" s="176" t="n">
        <v>1811.6</v>
      </c>
      <c r="I26" s="175" t="n">
        <v>1736.2</v>
      </c>
      <c r="J26" s="176" t="n">
        <v>1744.3</v>
      </c>
      <c r="K26" s="175" t="n">
        <v>1752.6</v>
      </c>
      <c r="L26" s="231" t="n">
        <v>1753.6</v>
      </c>
      <c r="M26" s="238" t="n">
        <v>1754.7</v>
      </c>
      <c r="N26" s="190" t="n">
        <v>1756.1</v>
      </c>
      <c r="O26" s="130" t="n">
        <v>1766.1</v>
      </c>
      <c r="P26" s="238" t="n">
        <v>1776.3</v>
      </c>
      <c r="Q26" s="190" t="n">
        <v>1786.7</v>
      </c>
      <c r="R26" s="231" t="n">
        <v>1801</v>
      </c>
      <c r="S26" s="238" t="n">
        <v>1815.5</v>
      </c>
      <c r="T26" s="116" t="n">
        <v>1830.2</v>
      </c>
      <c r="U26" s="130" t="n">
        <v>1967.6</v>
      </c>
      <c r="V26" s="238" t="n">
        <v>1951</v>
      </c>
      <c r="W26" s="116" t="n">
        <v>1934.3</v>
      </c>
      <c r="X26" s="231" t="n">
        <v>1950.4</v>
      </c>
      <c r="Y26" s="238" t="n">
        <v>1966.3</v>
      </c>
      <c r="Z26" s="116" t="n">
        <v>1982</v>
      </c>
      <c r="AA26" s="231" t="n">
        <v>1969.8</v>
      </c>
      <c r="AB26" s="124" t="n">
        <v>1957.4</v>
      </c>
    </row>
    <row r="27">
      <c r="A27" s="163" t="n">
        <v>20</v>
      </c>
      <c r="B27" s="73" t="s">
        <v>1772</v>
      </c>
      <c r="C27" s="175" t="n">
        <v>1619.5</v>
      </c>
      <c r="D27" s="175" t="n">
        <v>1620.1</v>
      </c>
      <c r="E27" s="176" t="n">
        <v>1622.6</v>
      </c>
      <c r="F27" s="176" t="n">
        <v>1647.2</v>
      </c>
      <c r="G27" s="176" t="n">
        <v>1636</v>
      </c>
      <c r="H27" s="176" t="n">
        <v>1622</v>
      </c>
      <c r="I27" s="175" t="n">
        <v>1823.1</v>
      </c>
      <c r="J27" s="176" t="n">
        <v>1826.6</v>
      </c>
      <c r="K27" s="175" t="n">
        <v>1848.3</v>
      </c>
      <c r="L27" s="231" t="n">
        <v>1853.3</v>
      </c>
      <c r="M27" s="238" t="n">
        <v>1855.5</v>
      </c>
      <c r="N27" s="190" t="n">
        <v>1834.7</v>
      </c>
      <c r="O27" s="130" t="n">
        <v>1828.3</v>
      </c>
      <c r="P27" s="238" t="n">
        <v>1831</v>
      </c>
      <c r="Q27" s="190" t="n">
        <v>1831.2</v>
      </c>
      <c r="R27" s="231" t="n">
        <v>1844.6</v>
      </c>
      <c r="S27" s="238" t="n">
        <v>1857.2</v>
      </c>
      <c r="T27" s="116" t="n">
        <v>1853.4</v>
      </c>
      <c r="U27" s="130" t="n">
        <v>2032.1</v>
      </c>
      <c r="V27" s="238" t="n">
        <v>1961.2</v>
      </c>
      <c r="W27" s="116" t="n">
        <v>1970.6</v>
      </c>
      <c r="X27" s="231" t="n">
        <v>1979.2</v>
      </c>
      <c r="Y27" s="238" t="n">
        <v>1987.5</v>
      </c>
      <c r="Z27" s="116" t="n">
        <v>1985.3</v>
      </c>
      <c r="AA27" s="231" t="n">
        <v>1979.6</v>
      </c>
      <c r="AB27" s="124" t="n">
        <v>1971.5</v>
      </c>
    </row>
    <row r="28">
      <c r="A28" s="163" t="n">
        <v>21</v>
      </c>
      <c r="B28" s="198" t="s">
        <v>1773</v>
      </c>
      <c r="C28" s="173" t="n">
        <v>3891.7</v>
      </c>
      <c r="D28" s="173" t="n">
        <v>3893.9</v>
      </c>
      <c r="E28" s="174" t="n">
        <v>3892.9</v>
      </c>
      <c r="F28" s="174" t="n">
        <v>3981.6</v>
      </c>
      <c r="G28" s="174" t="n">
        <v>4002.2</v>
      </c>
      <c r="H28" s="174" t="n">
        <v>4010.8</v>
      </c>
      <c r="I28" s="173" t="n">
        <v>4083.3</v>
      </c>
      <c r="J28" s="174" t="n">
        <v>4108.8</v>
      </c>
      <c r="K28" s="173" t="n">
        <v>4115.1000000000004</v>
      </c>
      <c r="L28" s="230" t="n">
        <v>4112.3</v>
      </c>
      <c r="M28" s="237" t="n">
        <v>4126.8</v>
      </c>
      <c r="N28" s="189" t="n">
        <v>4121.3</v>
      </c>
      <c r="O28" s="129" t="n">
        <v>4097.8999999999996</v>
      </c>
      <c r="P28" s="237" t="n">
        <v>4096.5</v>
      </c>
      <c r="Q28" s="189" t="n">
        <v>4086.6</v>
      </c>
      <c r="R28" s="230" t="n">
        <v>4083.8</v>
      </c>
      <c r="S28" s="237" t="n">
        <v>4082</v>
      </c>
      <c r="T28" s="114" t="n">
        <v>4094.6</v>
      </c>
      <c r="U28" s="129" t="n">
        <v>4411.3</v>
      </c>
      <c r="V28" s="237" t="n">
        <v>4448.1000000000004</v>
      </c>
      <c r="W28" s="114" t="n">
        <v>4478.8999999999996</v>
      </c>
      <c r="X28" s="230" t="n">
        <v>4498.6000000000004</v>
      </c>
      <c r="Y28" s="237" t="n">
        <v>4510.1000000000004</v>
      </c>
      <c r="Z28" s="114" t="n">
        <v>4528.3999999999996</v>
      </c>
      <c r="AA28" s="230" t="n">
        <v>4545.3999999999996</v>
      </c>
      <c r="AB28" s="123" t="n">
        <v>4549.8999999999996</v>
      </c>
    </row>
    <row r="29">
      <c r="A29" s="163" t="n">
        <v>22</v>
      </c>
      <c r="B29" s="73" t="s">
        <v>1774</v>
      </c>
      <c r="C29" s="175" t="n">
        <v>3821.1</v>
      </c>
      <c r="D29" s="175" t="n">
        <v>3824.5</v>
      </c>
      <c r="E29" s="176" t="n">
        <v>3823.5</v>
      </c>
      <c r="F29" s="176" t="n">
        <v>3912.2</v>
      </c>
      <c r="G29" s="176" t="n">
        <v>3932.8</v>
      </c>
      <c r="H29" s="176" t="n">
        <v>3941.2</v>
      </c>
      <c r="I29" s="175" t="n">
        <v>3983.1</v>
      </c>
      <c r="J29" s="176" t="n">
        <v>4007.9</v>
      </c>
      <c r="K29" s="175" t="n">
        <v>4013.6</v>
      </c>
      <c r="L29" s="231" t="n">
        <v>4010.1</v>
      </c>
      <c r="M29" s="238" t="n">
        <v>4024</v>
      </c>
      <c r="N29" s="190" t="n">
        <v>4017.8</v>
      </c>
      <c r="O29" s="130" t="n">
        <v>3993.8</v>
      </c>
      <c r="P29" s="238" t="n">
        <v>3991.8</v>
      </c>
      <c r="Q29" s="190" t="n">
        <v>3977.7</v>
      </c>
      <c r="R29" s="231" t="n">
        <v>3977.9</v>
      </c>
      <c r="S29" s="238" t="n">
        <v>3972.1</v>
      </c>
      <c r="T29" s="116" t="n">
        <v>3987.7</v>
      </c>
      <c r="U29" s="130" t="n">
        <v>4271.8</v>
      </c>
      <c r="V29" s="238" t="n">
        <v>4321</v>
      </c>
      <c r="W29" s="116" t="n">
        <v>4350.8999999999996</v>
      </c>
      <c r="X29" s="231" t="n">
        <v>4362.3</v>
      </c>
      <c r="Y29" s="238" t="n">
        <v>4380.3</v>
      </c>
      <c r="Z29" s="116" t="n">
        <v>4397.6000000000004</v>
      </c>
      <c r="AA29" s="231" t="n">
        <v>4413.7</v>
      </c>
      <c r="AB29" s="124" t="n">
        <v>4417.2</v>
      </c>
      <c r="AC29" s="166"/>
    </row>
    <row r="30" ht="16.5" customHeight="1">
      <c r="A30" s="181" t="n">
        <v>23</v>
      </c>
      <c r="B30" s="183" t="s">
        <v>1775</v>
      </c>
      <c r="C30" s="184" t="n">
        <v>1211.0999999999999</v>
      </c>
      <c r="D30" s="184" t="n">
        <v>1215.9000000000001</v>
      </c>
      <c r="E30" s="185" t="n">
        <v>1216.9000000000001</v>
      </c>
      <c r="F30" s="176" t="n">
        <v>1229.0999999999999</v>
      </c>
      <c r="G30" s="176" t="n">
        <v>1224.3</v>
      </c>
      <c r="H30" s="176" t="n">
        <v>1223.5999999999999</v>
      </c>
      <c r="I30" s="175" t="n">
        <v>1335.4</v>
      </c>
      <c r="J30" s="176" t="n">
        <v>1340.1</v>
      </c>
      <c r="K30" s="175" t="n">
        <v>1344.5</v>
      </c>
      <c r="L30" s="231" t="n">
        <v>1349.9</v>
      </c>
      <c r="M30" s="238" t="n">
        <v>1354.7</v>
      </c>
      <c r="N30" s="190" t="n">
        <v>1356.7</v>
      </c>
      <c r="O30" s="130" t="n">
        <v>1358.3</v>
      </c>
      <c r="P30" s="238" t="n">
        <v>1362.1</v>
      </c>
      <c r="Q30" s="190" t="n">
        <v>1363.4</v>
      </c>
      <c r="R30" s="231" t="n">
        <v>1378.6</v>
      </c>
      <c r="S30" s="238" t="n">
        <v>1370.3</v>
      </c>
      <c r="T30" s="116" t="n">
        <v>1373.8</v>
      </c>
      <c r="U30" s="130" t="n">
        <v>1421.9</v>
      </c>
      <c r="V30" s="238" t="n">
        <v>1425</v>
      </c>
      <c r="W30" s="116" t="n">
        <v>1432.7</v>
      </c>
      <c r="X30" s="231" t="n">
        <v>1435.9</v>
      </c>
      <c r="Y30" s="238" t="n">
        <v>1438.7</v>
      </c>
      <c r="Z30" s="116" t="n">
        <v>1444.6</v>
      </c>
      <c r="AA30" s="231" t="n">
        <v>1449.9</v>
      </c>
      <c r="AB30" s="124" t="n">
        <v>1451.7</v>
      </c>
      <c r="AC30" s="186" t="n">
        <f>'Social Benefits'!AA70</f>
        <v>1452.56</v>
      </c>
    </row>
    <row r="31" ht="16.399999999999999" customHeight="1">
      <c r="A31" s="181" t="n">
        <v>24</v>
      </c>
      <c r="B31" s="183" t="s">
        <v>1776</v>
      </c>
      <c r="C31" s="184" t="n">
        <v>914.1</v>
      </c>
      <c r="D31" s="184" t="n">
        <v>920.1</v>
      </c>
      <c r="E31" s="185" t="n">
        <v>926.7</v>
      </c>
      <c r="F31" s="176" t="n">
        <v>933.8</v>
      </c>
      <c r="G31" s="176" t="n">
        <v>941.5</v>
      </c>
      <c r="H31" s="176" t="n">
        <v>949.7</v>
      </c>
      <c r="I31" s="175" t="n">
        <v>936.9</v>
      </c>
      <c r="J31" s="176" t="n">
        <v>938.1</v>
      </c>
      <c r="K31" s="175" t="n">
        <v>939.3</v>
      </c>
      <c r="L31" s="231" t="n">
        <v>940.6</v>
      </c>
      <c r="M31" s="238" t="n">
        <v>941.9</v>
      </c>
      <c r="N31" s="190" t="n">
        <v>943.3</v>
      </c>
      <c r="O31" s="130" t="n">
        <v>944.8</v>
      </c>
      <c r="P31" s="238" t="n">
        <v>946.3</v>
      </c>
      <c r="Q31" s="190" t="n">
        <v>947.9</v>
      </c>
      <c r="R31" s="231" t="n">
        <v>949.6</v>
      </c>
      <c r="S31" s="238" t="n">
        <v>951.3</v>
      </c>
      <c r="T31" s="116" t="n">
        <v>953.1</v>
      </c>
      <c r="U31" s="130" t="n">
        <v>1044.2</v>
      </c>
      <c r="V31" s="238" t="n">
        <v>1049</v>
      </c>
      <c r="W31" s="116" t="n">
        <v>1054.4000000000001</v>
      </c>
      <c r="X31" s="231" t="n">
        <v>1060.4000000000001</v>
      </c>
      <c r="Y31" s="238" t="n">
        <v>1066.9000000000001</v>
      </c>
      <c r="Z31" s="116" t="n">
        <v>1074.0999999999999</v>
      </c>
      <c r="AA31" s="231" t="n">
        <v>1081.8</v>
      </c>
      <c r="AB31" s="124" t="n">
        <v>1090</v>
      </c>
      <c r="AC31" s="188" t="n">
        <f>Medicare!AA10</f>
        <v>1090.2</v>
      </c>
    </row>
    <row r="32">
      <c r="A32" s="181" t="n">
        <v>25</v>
      </c>
      <c r="B32" s="183" t="s">
        <v>54</v>
      </c>
      <c r="C32" s="184" t="n">
        <v>790.3</v>
      </c>
      <c r="D32" s="184" t="n">
        <v>785.3</v>
      </c>
      <c r="E32" s="185" t="n">
        <v>782.8</v>
      </c>
      <c r="F32" s="176" t="n">
        <v>791.2</v>
      </c>
      <c r="G32" s="176" t="n">
        <v>796.9</v>
      </c>
      <c r="H32" s="176" t="n">
        <v>800.6</v>
      </c>
      <c r="I32" s="175" t="n">
        <v>856.7</v>
      </c>
      <c r="J32" s="176" t="n">
        <v>871.5</v>
      </c>
      <c r="K32" s="175" t="n">
        <v>886.1</v>
      </c>
      <c r="L32" s="231" t="n">
        <v>908.2</v>
      </c>
      <c r="M32" s="238" t="n">
        <v>916.2</v>
      </c>
      <c r="N32" s="190" t="n">
        <v>909.8</v>
      </c>
      <c r="O32" s="130" t="n">
        <v>893.4</v>
      </c>
      <c r="P32" s="238" t="n">
        <v>879.5</v>
      </c>
      <c r="Q32" s="190" t="n">
        <v>868.8</v>
      </c>
      <c r="R32" s="231" t="n">
        <v>863.5</v>
      </c>
      <c r="S32" s="238" t="n">
        <v>865.8</v>
      </c>
      <c r="T32" s="116" t="n">
        <v>875.6</v>
      </c>
      <c r="U32" s="130" t="n">
        <v>889.7</v>
      </c>
      <c r="V32" s="238" t="n">
        <v>906.4</v>
      </c>
      <c r="W32" s="116" t="n">
        <v>918.4</v>
      </c>
      <c r="X32" s="231" t="n">
        <v>922.3</v>
      </c>
      <c r="Y32" s="238" t="n">
        <v>925.2</v>
      </c>
      <c r="Z32" s="116" t="n">
        <v>926.4</v>
      </c>
      <c r="AA32" s="231" t="n">
        <v>926.7</v>
      </c>
      <c r="AB32" s="124" t="n">
        <v>926.9</v>
      </c>
      <c r="AC32" s="188" t="n">
        <f>forecast!C11</f>
        <v>939.9</v>
      </c>
      <c r="AD32" t="s">
        <v>1978</v>
      </c>
    </row>
    <row r="33">
      <c r="A33" s="181" t="n">
        <v>26</v>
      </c>
      <c r="B33" s="183" t="s">
        <v>262</v>
      </c>
      <c r="C33" s="184" t="n">
        <v>18.7</v>
      </c>
      <c r="D33" s="184" t="n">
        <v>18.899999999999999</v>
      </c>
      <c r="E33" s="185" t="n">
        <v>18</v>
      </c>
      <c r="F33" s="176" t="n">
        <v>18.899999999999999</v>
      </c>
      <c r="G33" s="176" t="n">
        <v>20.6</v>
      </c>
      <c r="H33" s="176" t="n">
        <v>21.6</v>
      </c>
      <c r="I33" s="175" t="n">
        <v>21.1</v>
      </c>
      <c r="J33" s="176" t="n">
        <v>22</v>
      </c>
      <c r="K33" s="175" t="n">
        <v>22.8</v>
      </c>
      <c r="L33" s="231" t="n">
        <v>22.8</v>
      </c>
      <c r="M33" s="238" t="n">
        <v>22.3</v>
      </c>
      <c r="N33" s="190" t="n">
        <v>21.6</v>
      </c>
      <c r="O33" s="130" t="n">
        <v>21.1</v>
      </c>
      <c r="P33" s="238" t="n">
        <v>21.1</v>
      </c>
      <c r="Q33" s="190" t="n">
        <v>20.8</v>
      </c>
      <c r="R33" s="231" t="n">
        <v>22.1</v>
      </c>
      <c r="S33" s="238" t="n">
        <v>23.1</v>
      </c>
      <c r="T33" s="116" t="n">
        <v>22.9</v>
      </c>
      <c r="U33" s="130" t="n">
        <v>34.799999999999997</v>
      </c>
      <c r="V33" s="238" t="n">
        <v>35</v>
      </c>
      <c r="W33" s="116" t="n">
        <v>35</v>
      </c>
      <c r="X33" s="231" t="n">
        <v>34.5</v>
      </c>
      <c r="Y33" s="238" t="n">
        <v>34.799999999999997</v>
      </c>
      <c r="Z33" s="116" t="n">
        <v>35.6</v>
      </c>
      <c r="AA33" s="231" t="n">
        <v>35.9</v>
      </c>
      <c r="AB33" s="124" t="n">
        <v>35.799999999999997</v>
      </c>
      <c r="AC33" s="188" t="n">
        <f>forecast!C9+forecast!C8</f>
        <v>35.700000000000003</v>
      </c>
      <c r="AD33" t="s">
        <v>1977</v>
      </c>
    </row>
    <row r="34" ht="16.399999999999999" customHeight="1">
      <c r="A34" s="163" t="n">
        <v>27</v>
      </c>
      <c r="B34" s="204" t="s">
        <v>1777</v>
      </c>
      <c r="C34" s="175" t="n">
        <v>161.1</v>
      </c>
      <c r="D34" s="175" t="n">
        <v>161.6</v>
      </c>
      <c r="E34" s="176" t="n">
        <v>162.5</v>
      </c>
      <c r="F34" s="176" t="n">
        <v>163.19999999999999</v>
      </c>
      <c r="G34" s="176" t="n">
        <v>164</v>
      </c>
      <c r="H34" s="176" t="n">
        <v>164.8</v>
      </c>
      <c r="I34" s="175" t="n">
        <v>173.1</v>
      </c>
      <c r="J34" s="176" t="n">
        <v>172.9</v>
      </c>
      <c r="K34" s="175" t="n">
        <v>172.7</v>
      </c>
      <c r="L34" s="231" t="n">
        <v>172.7</v>
      </c>
      <c r="M34" s="238" t="n">
        <v>172.4</v>
      </c>
      <c r="N34" s="190" t="n">
        <v>172.5</v>
      </c>
      <c r="O34" s="130" t="n">
        <v>172.7</v>
      </c>
      <c r="P34" s="238" t="n">
        <v>172.9</v>
      </c>
      <c r="Q34" s="190" t="n">
        <v>173</v>
      </c>
      <c r="R34" s="231" t="n">
        <v>173.3</v>
      </c>
      <c r="S34" s="238" t="n">
        <v>173.6</v>
      </c>
      <c r="T34" s="116" t="n">
        <v>173.9</v>
      </c>
      <c r="U34" s="130" t="n">
        <v>210.1</v>
      </c>
      <c r="V34" s="238" t="n">
        <v>211.7</v>
      </c>
      <c r="W34" s="116" t="n">
        <v>213.4</v>
      </c>
      <c r="X34" s="231" t="n">
        <v>215.1</v>
      </c>
      <c r="Y34" s="238" t="n">
        <v>216.8</v>
      </c>
      <c r="Z34" s="116" t="n">
        <v>218.4</v>
      </c>
      <c r="AA34" s="231" t="n">
        <v>219.9</v>
      </c>
      <c r="AB34" s="124" t="n">
        <v>221.6</v>
      </c>
    </row>
    <row r="35">
      <c r="A35" s="163" t="n">
        <v>28</v>
      </c>
      <c r="B35" s="204" t="s">
        <v>531</v>
      </c>
      <c r="C35" s="175" t="n">
        <v>725.8</v>
      </c>
      <c r="D35" s="175" t="n">
        <v>722.7</v>
      </c>
      <c r="E35" s="176" t="n">
        <v>716.6</v>
      </c>
      <c r="F35" s="176" t="n">
        <v>776</v>
      </c>
      <c r="G35" s="176" t="n">
        <v>785.4</v>
      </c>
      <c r="H35" s="176" t="n">
        <v>780.9</v>
      </c>
      <c r="I35" s="175" t="n">
        <v>659.8</v>
      </c>
      <c r="J35" s="176" t="n">
        <v>663.3</v>
      </c>
      <c r="K35" s="175" t="n">
        <v>648.20000000000005</v>
      </c>
      <c r="L35" s="231" t="n">
        <v>615.9</v>
      </c>
      <c r="M35" s="238" t="n">
        <v>616.4</v>
      </c>
      <c r="N35" s="190" t="n">
        <v>613.79999999999995</v>
      </c>
      <c r="O35" s="130" t="n">
        <v>603.5</v>
      </c>
      <c r="P35" s="238" t="n">
        <v>610</v>
      </c>
      <c r="Q35" s="190" t="n">
        <v>603.79999999999995</v>
      </c>
      <c r="R35" s="231" t="n">
        <v>590.79999999999995</v>
      </c>
      <c r="S35" s="238" t="n">
        <v>588.1</v>
      </c>
      <c r="T35" s="116" t="n">
        <v>588.29999999999995</v>
      </c>
      <c r="U35" s="130" t="n">
        <v>671.2</v>
      </c>
      <c r="V35" s="238" t="n">
        <v>693.9</v>
      </c>
      <c r="W35" s="116" t="n">
        <v>697.1</v>
      </c>
      <c r="X35" s="231" t="n">
        <v>694.1</v>
      </c>
      <c r="Y35" s="238" t="n">
        <v>697.8</v>
      </c>
      <c r="Z35" s="116" t="n">
        <v>698.6</v>
      </c>
      <c r="AA35" s="231" t="n">
        <v>699.5</v>
      </c>
      <c r="AB35" s="124" t="n">
        <v>691.3</v>
      </c>
    </row>
    <row r="36">
      <c r="A36" s="163" t="n">
        <v>29</v>
      </c>
      <c r="B36" s="201" t="s">
        <v>1778</v>
      </c>
      <c r="C36" s="175" t="n">
        <v>70.7</v>
      </c>
      <c r="D36" s="175" t="n">
        <v>69.400000000000006</v>
      </c>
      <c r="E36" s="176" t="n">
        <v>69.400000000000006</v>
      </c>
      <c r="F36" s="176" t="n">
        <v>69.400000000000006</v>
      </c>
      <c r="G36" s="176" t="n">
        <v>69.5</v>
      </c>
      <c r="H36" s="176" t="n">
        <v>69.599999999999994</v>
      </c>
      <c r="I36" s="175" t="n">
        <v>100.2</v>
      </c>
      <c r="J36" s="176" t="n">
        <v>100.9</v>
      </c>
      <c r="K36" s="175" t="n">
        <v>101.6</v>
      </c>
      <c r="L36" s="231" t="n">
        <v>102.2</v>
      </c>
      <c r="M36" s="238" t="n">
        <v>102.8</v>
      </c>
      <c r="N36" s="190" t="n">
        <v>103.5</v>
      </c>
      <c r="O36" s="130" t="n">
        <v>104.1</v>
      </c>
      <c r="P36" s="238" t="n">
        <v>104.7</v>
      </c>
      <c r="Q36" s="190" t="n">
        <v>108.9</v>
      </c>
      <c r="R36" s="231" t="n">
        <v>105.8</v>
      </c>
      <c r="S36" s="238" t="n">
        <v>109.9</v>
      </c>
      <c r="T36" s="116" t="n">
        <v>106.9</v>
      </c>
      <c r="U36" s="130" t="n">
        <v>139.5</v>
      </c>
      <c r="V36" s="238" t="n">
        <v>127.1</v>
      </c>
      <c r="W36" s="116" t="n">
        <v>128</v>
      </c>
      <c r="X36" s="231" t="n">
        <v>136.30000000000001</v>
      </c>
      <c r="Y36" s="238" t="n">
        <v>129.80000000000001</v>
      </c>
      <c r="Z36" s="116" t="n">
        <v>130.80000000000001</v>
      </c>
      <c r="AA36" s="231" t="n">
        <v>131.69999999999999</v>
      </c>
      <c r="AB36" s="124" t="n">
        <v>132.6</v>
      </c>
    </row>
    <row r="37" ht="42" customHeight="1">
      <c r="A37" s="181" t="n">
        <v>30</v>
      </c>
      <c r="B37" s="193" t="s">
        <v>1779</v>
      </c>
      <c r="C37" s="194" t="n">
        <v>1683.6</v>
      </c>
      <c r="D37" s="194" t="n">
        <v>1695.6</v>
      </c>
      <c r="E37" s="195" t="n">
        <v>1707.7</v>
      </c>
      <c r="F37" s="174" t="n">
        <v>1704.3</v>
      </c>
      <c r="G37" s="174" t="n">
        <v>1703.1</v>
      </c>
      <c r="H37" s="174" t="n">
        <v>1703.8</v>
      </c>
      <c r="I37" s="173" t="n">
        <v>1765.5</v>
      </c>
      <c r="J37" s="174" t="n">
        <v>1774.3</v>
      </c>
      <c r="K37" s="173" t="n">
        <v>1782</v>
      </c>
      <c r="L37" s="230" t="n">
        <v>1787.4</v>
      </c>
      <c r="M37" s="237" t="n">
        <v>1793.6</v>
      </c>
      <c r="N37" s="189" t="n">
        <v>1800.9</v>
      </c>
      <c r="O37" s="129" t="n">
        <v>1809.2</v>
      </c>
      <c r="P37" s="237" t="n">
        <v>1817.6</v>
      </c>
      <c r="Q37" s="189" t="n">
        <v>1824.6</v>
      </c>
      <c r="R37" s="230" t="n">
        <v>1821.7</v>
      </c>
      <c r="S37" s="237" t="n">
        <v>1824.1</v>
      </c>
      <c r="T37" s="114" t="n">
        <v>1830.7</v>
      </c>
      <c r="U37" s="129" t="n">
        <v>1872.5</v>
      </c>
      <c r="V37" s="237" t="n">
        <v>1883.5</v>
      </c>
      <c r="W37" s="114" t="n">
        <v>1892.5</v>
      </c>
      <c r="X37" s="230" t="n">
        <v>1894.9</v>
      </c>
      <c r="Y37" s="237" t="n">
        <v>1904.4</v>
      </c>
      <c r="Z37" s="114" t="n">
        <v>1907.4</v>
      </c>
      <c r="AA37" s="230" t="n">
        <v>1912.8</v>
      </c>
      <c r="AB37" s="123" t="n">
        <v>1920.4</v>
      </c>
      <c r="AC37" s="186" t="n">
        <f>Taxes!AA12+Taxes!AA23</f>
        <v>1928.2</v>
      </c>
    </row>
    <row r="38">
      <c r="A38" s="181" t="n">
        <v>31</v>
      </c>
      <c r="B38" s="196" t="s">
        <v>242</v>
      </c>
      <c r="C38" s="194" t="n">
        <v>3224.2</v>
      </c>
      <c r="D38" s="194" t="n">
        <v>3236.7</v>
      </c>
      <c r="E38" s="195" t="n">
        <v>3248.6</v>
      </c>
      <c r="F38" s="174" t="n">
        <v>3232.7</v>
      </c>
      <c r="G38" s="174" t="n">
        <v>3213.6</v>
      </c>
      <c r="H38" s="174" t="n">
        <v>3202.1</v>
      </c>
      <c r="I38" s="173" t="n">
        <v>2767.2</v>
      </c>
      <c r="J38" s="174" t="n">
        <v>2763.4</v>
      </c>
      <c r="K38" s="173" t="n">
        <v>2760.4</v>
      </c>
      <c r="L38" s="230" t="n">
        <v>2707.4</v>
      </c>
      <c r="M38" s="237" t="n">
        <v>2691.2</v>
      </c>
      <c r="N38" s="189" t="n">
        <v>2712.9</v>
      </c>
      <c r="O38" s="129" t="n">
        <v>2744.1</v>
      </c>
      <c r="P38" s="237" t="n">
        <v>2768.2</v>
      </c>
      <c r="Q38" s="189" t="n">
        <v>2783.7</v>
      </c>
      <c r="R38" s="230" t="n">
        <v>2785.6</v>
      </c>
      <c r="S38" s="237" t="n">
        <v>2791.7</v>
      </c>
      <c r="T38" s="114" t="n">
        <v>2800.1</v>
      </c>
      <c r="U38" s="129" t="n">
        <v>2947.9</v>
      </c>
      <c r="V38" s="237" t="n">
        <v>2966.4</v>
      </c>
      <c r="W38" s="114" t="n">
        <v>2982.6</v>
      </c>
      <c r="X38" s="230" t="n">
        <v>2999.5</v>
      </c>
      <c r="Y38" s="237" t="n">
        <v>3024.2</v>
      </c>
      <c r="Z38" s="114" t="n">
        <v>3039.1</v>
      </c>
      <c r="AA38" s="230" t="n">
        <v>3055.2</v>
      </c>
      <c r="AB38" s="123" t="n">
        <v>3071.5</v>
      </c>
      <c r="AC38" s="186" t="n">
        <f>Taxes!AA10+Taxes!AA21</f>
        <v>3076.2</v>
      </c>
    </row>
    <row r="39">
      <c r="A39" s="163" t="n">
        <v>32</v>
      </c>
      <c r="B39" s="75" t="s">
        <v>1780</v>
      </c>
      <c r="C39" s="173" t="n">
        <v>18628.099999999999</v>
      </c>
      <c r="D39" s="173" t="n">
        <v>18739.099999999999</v>
      </c>
      <c r="E39" s="174" t="n">
        <v>18831.7</v>
      </c>
      <c r="F39" s="174" t="n">
        <v>18969.2</v>
      </c>
      <c r="G39" s="174" t="n">
        <v>19026.5</v>
      </c>
      <c r="H39" s="174" t="n">
        <v>19079.7</v>
      </c>
      <c r="I39" s="173" t="n">
        <v>19758.099999999999</v>
      </c>
      <c r="J39" s="174" t="n">
        <v>19885</v>
      </c>
      <c r="K39" s="173" t="n">
        <v>19997.5</v>
      </c>
      <c r="L39" s="230" t="n">
        <v>20098.7</v>
      </c>
      <c r="M39" s="237" t="n">
        <v>20185.400000000001</v>
      </c>
      <c r="N39" s="189" t="n">
        <v>20208.400000000001</v>
      </c>
      <c r="O39" s="129" t="n">
        <v>20242.2</v>
      </c>
      <c r="P39" s="237" t="n">
        <v>20326.400000000001</v>
      </c>
      <c r="Q39" s="189" t="n">
        <v>20392.5</v>
      </c>
      <c r="R39" s="230" t="n">
        <v>20403.8</v>
      </c>
      <c r="S39" s="237" t="n">
        <v>20449.8</v>
      </c>
      <c r="T39" s="114" t="n">
        <v>20511.5</v>
      </c>
      <c r="U39" s="129" t="n">
        <v>21278.799999999999</v>
      </c>
      <c r="V39" s="237" t="n">
        <v>21364.6</v>
      </c>
      <c r="W39" s="114" t="n">
        <v>21492.3</v>
      </c>
      <c r="X39" s="230" t="n">
        <v>21565.9</v>
      </c>
      <c r="Y39" s="237" t="n">
        <v>21652</v>
      </c>
      <c r="Z39" s="114" t="n">
        <v>21698.9</v>
      </c>
      <c r="AA39" s="230" t="n">
        <v>21748</v>
      </c>
      <c r="AB39" s="123" t="n">
        <v>21782.2</v>
      </c>
    </row>
    <row r="40">
      <c r="A40" s="163" t="n">
        <v>33</v>
      </c>
      <c r="B40" s="75" t="s">
        <v>243</v>
      </c>
      <c r="C40" s="173" t="n">
        <v>17983.400000000001</v>
      </c>
      <c r="D40" s="173" t="n">
        <v>18132.7</v>
      </c>
      <c r="E40" s="174" t="n">
        <v>18257.400000000001</v>
      </c>
      <c r="F40" s="174" t="n">
        <v>18391.8</v>
      </c>
      <c r="G40" s="174" t="n">
        <v>18362.3</v>
      </c>
      <c r="H40" s="174" t="n">
        <v>18377.400000000001</v>
      </c>
      <c r="I40" s="173" t="n">
        <v>18887</v>
      </c>
      <c r="J40" s="174" t="n">
        <v>18959</v>
      </c>
      <c r="K40" s="173" t="n">
        <v>18950</v>
      </c>
      <c r="L40" s="230" t="n">
        <v>19056.2</v>
      </c>
      <c r="M40" s="237" t="n">
        <v>19125.400000000001</v>
      </c>
      <c r="N40" s="189" t="n">
        <v>19228.3</v>
      </c>
      <c r="O40" s="129" t="n">
        <v>19351.5</v>
      </c>
      <c r="P40" s="237" t="n">
        <v>19417</v>
      </c>
      <c r="Q40" s="189" t="n">
        <v>19600.900000000001</v>
      </c>
      <c r="R40" s="230" t="n">
        <v>19622.8</v>
      </c>
      <c r="S40" s="237" t="n">
        <v>19683.8</v>
      </c>
      <c r="T40" s="114" t="n">
        <v>19779.3</v>
      </c>
      <c r="U40" s="129" t="n">
        <v>20105.3</v>
      </c>
      <c r="V40" s="237" t="n">
        <v>20218.400000000001</v>
      </c>
      <c r="W40" s="114" t="n">
        <v>20367.8</v>
      </c>
      <c r="X40" s="230" t="n">
        <v>20423.3</v>
      </c>
      <c r="Y40" s="237" t="n">
        <v>20522.099999999999</v>
      </c>
      <c r="Z40" s="114" t="n">
        <v>20577.099999999999</v>
      </c>
      <c r="AA40" s="230" t="n">
        <v>20680.599999999999</v>
      </c>
      <c r="AB40" s="123" t="n">
        <v>20728.900000000001</v>
      </c>
    </row>
    <row r="41">
      <c r="A41" s="163" t="n">
        <v>34</v>
      </c>
      <c r="B41" s="157" t="s">
        <v>1714</v>
      </c>
      <c r="C41" s="175" t="n">
        <v>17420.3</v>
      </c>
      <c r="D41" s="175" t="n">
        <v>17550.900000000001</v>
      </c>
      <c r="E41" s="176" t="n">
        <v>17656.8</v>
      </c>
      <c r="F41" s="176" t="n">
        <v>17778.2</v>
      </c>
      <c r="G41" s="176" t="n">
        <v>17735</v>
      </c>
      <c r="H41" s="176" t="n">
        <v>17736.5</v>
      </c>
      <c r="I41" s="175" t="n">
        <v>18229.599999999999</v>
      </c>
      <c r="J41" s="176" t="n">
        <v>18296.5</v>
      </c>
      <c r="K41" s="175" t="n">
        <v>18282.599999999999</v>
      </c>
      <c r="L41" s="231" t="n">
        <v>18363.8</v>
      </c>
      <c r="M41" s="238" t="n">
        <v>18407.8</v>
      </c>
      <c r="N41" s="190" t="n">
        <v>18485.400000000001</v>
      </c>
      <c r="O41" s="130" t="n">
        <v>18595.400000000001</v>
      </c>
      <c r="P41" s="238" t="n">
        <v>18651.599999999999</v>
      </c>
      <c r="Q41" s="190" t="n">
        <v>18791.5</v>
      </c>
      <c r="R41" s="231" t="n">
        <v>18826.8</v>
      </c>
      <c r="S41" s="238" t="n">
        <v>18903</v>
      </c>
      <c r="T41" s="116" t="n">
        <v>19013.7</v>
      </c>
      <c r="U41" s="130" t="n">
        <v>19308.5</v>
      </c>
      <c r="V41" s="238" t="n">
        <v>19412.7</v>
      </c>
      <c r="W41" s="116" t="n">
        <v>19553.2</v>
      </c>
      <c r="X41" s="231" t="n">
        <v>19603.3</v>
      </c>
      <c r="Y41" s="238" t="n">
        <v>19697.3</v>
      </c>
      <c r="Z41" s="116" t="n">
        <v>19747.5</v>
      </c>
      <c r="AA41" s="231" t="n">
        <v>19849.900000000001</v>
      </c>
      <c r="AB41" s="124" t="n">
        <v>19897.099999999999</v>
      </c>
    </row>
    <row r="42" ht="16.399999999999999" customHeight="1">
      <c r="A42" s="163" t="n">
        <v>35</v>
      </c>
      <c r="B42" s="73" t="s">
        <v>1737</v>
      </c>
      <c r="C42" s="175" t="n">
        <v>5988.2</v>
      </c>
      <c r="D42" s="175" t="n">
        <v>5981.9</v>
      </c>
      <c r="E42" s="176" t="n">
        <v>5995.6</v>
      </c>
      <c r="F42" s="176" t="n">
        <v>6064.4</v>
      </c>
      <c r="G42" s="176" t="n">
        <v>5974.1</v>
      </c>
      <c r="H42" s="176" t="n">
        <v>5901.5</v>
      </c>
      <c r="I42" s="175" t="n">
        <v>6148.2</v>
      </c>
      <c r="J42" s="176" t="n">
        <v>6164.2</v>
      </c>
      <c r="K42" s="175" t="n">
        <v>6089.2</v>
      </c>
      <c r="L42" s="231" t="n">
        <v>6139.1</v>
      </c>
      <c r="M42" s="238" t="n">
        <v>6144.7</v>
      </c>
      <c r="N42" s="190" t="n">
        <v>6150.1</v>
      </c>
      <c r="O42" s="130" t="n">
        <v>6188.2</v>
      </c>
      <c r="P42" s="238" t="n">
        <v>6228.7</v>
      </c>
      <c r="Q42" s="190" t="n">
        <v>6278.4</v>
      </c>
      <c r="R42" s="231" t="n">
        <v>6250.7</v>
      </c>
      <c r="S42" s="238" t="n">
        <v>6242.4</v>
      </c>
      <c r="T42" s="116" t="n">
        <v>6273.8</v>
      </c>
      <c r="U42" s="130" t="n">
        <v>6115.8</v>
      </c>
      <c r="V42" s="238" t="n">
        <v>6134.2</v>
      </c>
      <c r="W42" s="116" t="n">
        <v>6196.5</v>
      </c>
      <c r="X42" s="231" t="n">
        <v>6186</v>
      </c>
      <c r="Y42" s="238" t="n">
        <v>6218.9</v>
      </c>
      <c r="Z42" s="116" t="n">
        <v>6209</v>
      </c>
      <c r="AA42" s="231" t="n">
        <v>6264.2</v>
      </c>
      <c r="AB42" s="124" t="n">
        <v>6256.6</v>
      </c>
    </row>
    <row r="43" ht="16.399999999999999" customHeight="1">
      <c r="A43" s="163" t="n">
        <v>36</v>
      </c>
      <c r="B43" s="204" t="s">
        <v>1781</v>
      </c>
      <c r="C43" s="175" t="n">
        <v>2189.5</v>
      </c>
      <c r="D43" s="175" t="n">
        <v>2197.8000000000002</v>
      </c>
      <c r="E43" s="176" t="n">
        <v>2200.1999999999998</v>
      </c>
      <c r="F43" s="176" t="n">
        <v>2238.9</v>
      </c>
      <c r="G43" s="176" t="n">
        <v>2167.3000000000002</v>
      </c>
      <c r="H43" s="176" t="n">
        <v>2134.9</v>
      </c>
      <c r="I43" s="175" t="n">
        <v>2213.6999999999998</v>
      </c>
      <c r="J43" s="176" t="n">
        <v>2203.6</v>
      </c>
      <c r="K43" s="175" t="n">
        <v>2167.3000000000002</v>
      </c>
      <c r="L43" s="231" t="n">
        <v>2183.6999999999998</v>
      </c>
      <c r="M43" s="238" t="n">
        <v>2202.8000000000002</v>
      </c>
      <c r="N43" s="190" t="n">
        <v>2194.1999999999998</v>
      </c>
      <c r="O43" s="130" t="n">
        <v>2206.9</v>
      </c>
      <c r="P43" s="238" t="n">
        <v>2193.1</v>
      </c>
      <c r="Q43" s="190" t="n">
        <v>2213.4</v>
      </c>
      <c r="R43" s="231" t="n">
        <v>2191.1</v>
      </c>
      <c r="S43" s="238" t="n">
        <v>2195.6999999999998</v>
      </c>
      <c r="T43" s="116" t="n">
        <v>2219.8000000000002</v>
      </c>
      <c r="U43" s="130" t="n">
        <v>2113</v>
      </c>
      <c r="V43" s="238" t="n">
        <v>2128.6</v>
      </c>
      <c r="W43" s="116" t="n">
        <v>2140.3000000000002</v>
      </c>
      <c r="X43" s="231" t="n">
        <v>2129.3000000000002</v>
      </c>
      <c r="Y43" s="238" t="n">
        <v>2151.6999999999998</v>
      </c>
      <c r="Z43" s="116" t="n">
        <v>2144.5</v>
      </c>
      <c r="AA43" s="231" t="n">
        <v>2168.8000000000002</v>
      </c>
      <c r="AB43" s="124" t="n">
        <v>2163.9</v>
      </c>
    </row>
    <row r="44" ht="16.399999999999999" customHeight="1">
      <c r="A44" s="163" t="n">
        <v>37</v>
      </c>
      <c r="B44" s="204" t="s">
        <v>1782</v>
      </c>
      <c r="C44" s="175" t="n">
        <v>3798.7</v>
      </c>
      <c r="D44" s="175" t="n">
        <v>3784.1</v>
      </c>
      <c r="E44" s="176" t="n">
        <v>3795.4</v>
      </c>
      <c r="F44" s="176" t="n">
        <v>3825.6</v>
      </c>
      <c r="G44" s="176" t="n">
        <v>3806.8</v>
      </c>
      <c r="H44" s="176" t="n">
        <v>3766.5</v>
      </c>
      <c r="I44" s="175" t="n">
        <v>3934.5</v>
      </c>
      <c r="J44" s="176" t="n">
        <v>3960.6</v>
      </c>
      <c r="K44" s="175" t="n">
        <v>3921.9</v>
      </c>
      <c r="L44" s="231" t="n">
        <v>3955.4</v>
      </c>
      <c r="M44" s="238" t="n">
        <v>3941.9</v>
      </c>
      <c r="N44" s="190" t="n">
        <v>3955.9</v>
      </c>
      <c r="O44" s="130" t="n">
        <v>3981.3</v>
      </c>
      <c r="P44" s="238" t="n">
        <v>4035.5</v>
      </c>
      <c r="Q44" s="190" t="n">
        <v>4065</v>
      </c>
      <c r="R44" s="231" t="n">
        <v>4059.7</v>
      </c>
      <c r="S44" s="238" t="n">
        <v>4046.7</v>
      </c>
      <c r="T44" s="116" t="n">
        <v>4054</v>
      </c>
      <c r="U44" s="130" t="n">
        <v>4002.8</v>
      </c>
      <c r="V44" s="238" t="n">
        <v>4005.6</v>
      </c>
      <c r="W44" s="116" t="n">
        <v>4056.2</v>
      </c>
      <c r="X44" s="231" t="n">
        <v>4056.7</v>
      </c>
      <c r="Y44" s="238" t="n">
        <v>4067.2</v>
      </c>
      <c r="Z44" s="116" t="n">
        <v>4064.5</v>
      </c>
      <c r="AA44" s="231" t="n">
        <v>4095.3</v>
      </c>
      <c r="AB44" s="124" t="n">
        <v>4092.6</v>
      </c>
      <c r="AC44" s="166"/>
    </row>
    <row r="45" ht="16.399999999999999" customHeight="1">
      <c r="A45" s="163" t="n">
        <v>38</v>
      </c>
      <c r="B45" s="73" t="s">
        <v>1738</v>
      </c>
      <c r="C45" s="175" t="n">
        <v>11432.1</v>
      </c>
      <c r="D45" s="175" t="n">
        <v>11568.9</v>
      </c>
      <c r="E45" s="176" t="n">
        <v>11661.2</v>
      </c>
      <c r="F45" s="176" t="n">
        <v>11713.7</v>
      </c>
      <c r="G45" s="176" t="n">
        <v>11760.9</v>
      </c>
      <c r="H45" s="176" t="n">
        <v>11835</v>
      </c>
      <c r="I45" s="175" t="n">
        <v>12081.4</v>
      </c>
      <c r="J45" s="176" t="n">
        <v>12132.4</v>
      </c>
      <c r="K45" s="175" t="n">
        <v>12193.4</v>
      </c>
      <c r="L45" s="231" t="n">
        <v>12224.7</v>
      </c>
      <c r="M45" s="238" t="n">
        <v>12263</v>
      </c>
      <c r="N45" s="190" t="n">
        <v>12335.3</v>
      </c>
      <c r="O45" s="130" t="n">
        <v>12407.2</v>
      </c>
      <c r="P45" s="238" t="n">
        <v>12422.9</v>
      </c>
      <c r="Q45" s="190" t="n">
        <v>12513</v>
      </c>
      <c r="R45" s="231" t="n">
        <v>12576.1</v>
      </c>
      <c r="S45" s="238" t="n">
        <v>12660.5</v>
      </c>
      <c r="T45" s="116" t="n">
        <v>12739.9</v>
      </c>
      <c r="U45" s="130" t="n">
        <v>13192.6</v>
      </c>
      <c r="V45" s="238" t="n">
        <v>13278.5</v>
      </c>
      <c r="W45" s="116" t="n">
        <v>13356.7</v>
      </c>
      <c r="X45" s="231" t="n">
        <v>13417.3</v>
      </c>
      <c r="Y45" s="238" t="n">
        <v>13478.5</v>
      </c>
      <c r="Z45" s="116" t="n">
        <v>13538.5</v>
      </c>
      <c r="AA45" s="231" t="n">
        <v>13585.8</v>
      </c>
      <c r="AB45" s="124" t="n">
        <v>13640.5</v>
      </c>
      <c r="AC45" s="166"/>
    </row>
    <row r="46" ht="16.399999999999999" customHeight="1">
      <c r="A46" s="163" t="n">
        <v>39</v>
      </c>
      <c r="B46" s="157" t="s">
        <v>1783</v>
      </c>
      <c r="C46" s="175" t="n">
        <v>338.7</v>
      </c>
      <c r="D46" s="175" t="n">
        <v>357.1</v>
      </c>
      <c r="E46" s="176" t="n">
        <v>375.6</v>
      </c>
      <c r="F46" s="176" t="n">
        <v>389.1</v>
      </c>
      <c r="G46" s="176" t="n">
        <v>402.6</v>
      </c>
      <c r="H46" s="176" t="n">
        <v>416.1</v>
      </c>
      <c r="I46" s="175" t="n">
        <v>415</v>
      </c>
      <c r="J46" s="176" t="n">
        <v>419.8</v>
      </c>
      <c r="K46" s="175" t="n">
        <v>424.7</v>
      </c>
      <c r="L46" s="231" t="n">
        <v>449.7</v>
      </c>
      <c r="M46" s="238" t="n">
        <v>474.7</v>
      </c>
      <c r="N46" s="190" t="n">
        <v>499.8</v>
      </c>
      <c r="O46" s="130" t="n">
        <v>510</v>
      </c>
      <c r="P46" s="238" t="n">
        <v>519</v>
      </c>
      <c r="Q46" s="190" t="n">
        <v>562.79999999999995</v>
      </c>
      <c r="R46" s="231" t="n">
        <v>547.29999999999995</v>
      </c>
      <c r="S46" s="238" t="n">
        <v>531.70000000000005</v>
      </c>
      <c r="T46" s="116" t="n">
        <v>516.1</v>
      </c>
      <c r="U46" s="130" t="n">
        <v>525.79999999999995</v>
      </c>
      <c r="V46" s="238" t="n">
        <v>534.4</v>
      </c>
      <c r="W46" s="116" t="n">
        <v>542.9</v>
      </c>
      <c r="X46" s="231" t="n">
        <v>547.29999999999995</v>
      </c>
      <c r="Y46" s="238" t="n">
        <v>551.70000000000005</v>
      </c>
      <c r="Z46" s="116" t="n">
        <v>556.1</v>
      </c>
      <c r="AA46" s="231" t="n">
        <v>556.79999999999995</v>
      </c>
      <c r="AB46" s="124" t="n">
        <v>557.5</v>
      </c>
      <c r="AC46" s="166"/>
    </row>
    <row r="47">
      <c r="A47" s="163" t="n">
        <v>40</v>
      </c>
      <c r="B47" s="157" t="s">
        <v>1784</v>
      </c>
      <c r="C47" s="175" t="n">
        <v>224.4</v>
      </c>
      <c r="D47" s="175" t="n">
        <v>224.7</v>
      </c>
      <c r="E47" s="176" t="n">
        <v>225</v>
      </c>
      <c r="F47" s="176" t="n">
        <v>224.5</v>
      </c>
      <c r="G47" s="176" t="n">
        <v>224.7</v>
      </c>
      <c r="H47" s="176" t="n">
        <v>224.8</v>
      </c>
      <c r="I47" s="175" t="n">
        <v>242.4</v>
      </c>
      <c r="J47" s="176" t="n">
        <v>242.6</v>
      </c>
      <c r="K47" s="175" t="n">
        <v>242.8</v>
      </c>
      <c r="L47" s="231" t="n">
        <v>242.6</v>
      </c>
      <c r="M47" s="238" t="n">
        <v>242.9</v>
      </c>
      <c r="N47" s="190" t="n">
        <v>243.1</v>
      </c>
      <c r="O47" s="130" t="n">
        <v>246.1</v>
      </c>
      <c r="P47" s="238" t="n">
        <v>246.4</v>
      </c>
      <c r="Q47" s="190" t="n">
        <v>246.7</v>
      </c>
      <c r="R47" s="231" t="n">
        <v>248.8</v>
      </c>
      <c r="S47" s="238" t="n">
        <v>249.1</v>
      </c>
      <c r="T47" s="116" t="n">
        <v>249.5</v>
      </c>
      <c r="U47" s="130" t="n">
        <v>271</v>
      </c>
      <c r="V47" s="238" t="n">
        <v>271.39999999999998</v>
      </c>
      <c r="W47" s="116" t="n">
        <v>271.7</v>
      </c>
      <c r="X47" s="231" t="n">
        <v>272.7</v>
      </c>
      <c r="Y47" s="238" t="n">
        <v>273.10000000000002</v>
      </c>
      <c r="Z47" s="116" t="n">
        <v>273.5</v>
      </c>
      <c r="AA47" s="231" t="n">
        <v>273.89999999999998</v>
      </c>
      <c r="AB47" s="124" t="n">
        <v>274.39999999999998</v>
      </c>
      <c r="AC47" s="166"/>
    </row>
    <row r="48">
      <c r="A48" s="163" t="n">
        <v>41</v>
      </c>
      <c r="B48" s="73" t="s">
        <v>1785</v>
      </c>
      <c r="C48" s="175" t="n">
        <v>116.1</v>
      </c>
      <c r="D48" s="175" t="n">
        <v>116.4</v>
      </c>
      <c r="E48" s="176" t="n">
        <v>116.7</v>
      </c>
      <c r="F48" s="176" t="n">
        <v>116.9</v>
      </c>
      <c r="G48" s="176" t="n">
        <v>117.1</v>
      </c>
      <c r="H48" s="176" t="n">
        <v>117.2</v>
      </c>
      <c r="I48" s="175" t="n">
        <v>129.5</v>
      </c>
      <c r="J48" s="176" t="n">
        <v>129.69999999999999</v>
      </c>
      <c r="K48" s="175" t="n">
        <v>129.9</v>
      </c>
      <c r="L48" s="231" t="n">
        <v>130.1</v>
      </c>
      <c r="M48" s="238" t="n">
        <v>130.4</v>
      </c>
      <c r="N48" s="190" t="n">
        <v>130.6</v>
      </c>
      <c r="O48" s="130" t="n">
        <v>130.9</v>
      </c>
      <c r="P48" s="238" t="n">
        <v>131.19999999999999</v>
      </c>
      <c r="Q48" s="190" t="n">
        <v>131.5</v>
      </c>
      <c r="R48" s="231" t="n">
        <v>131.80000000000001</v>
      </c>
      <c r="S48" s="238" t="n">
        <v>132.1</v>
      </c>
      <c r="T48" s="116" t="n">
        <v>132.5</v>
      </c>
      <c r="U48" s="130" t="n">
        <v>137.5</v>
      </c>
      <c r="V48" s="238" t="n">
        <v>137.9</v>
      </c>
      <c r="W48" s="116" t="n">
        <v>138.19999999999999</v>
      </c>
      <c r="X48" s="231" t="n">
        <v>138.6</v>
      </c>
      <c r="Y48" s="238" t="n">
        <v>139</v>
      </c>
      <c r="Z48" s="116" t="n">
        <v>139.4</v>
      </c>
      <c r="AA48" s="231" t="n">
        <v>139.80000000000001</v>
      </c>
      <c r="AB48" s="124" t="n">
        <v>140.30000000000001</v>
      </c>
      <c r="AC48" s="166"/>
    </row>
    <row r="49">
      <c r="A49" s="163" t="n">
        <v>42</v>
      </c>
      <c r="B49" s="73" t="s">
        <v>1786</v>
      </c>
      <c r="C49" s="175" t="n">
        <v>108.3</v>
      </c>
      <c r="D49" s="175" t="n">
        <v>108.3</v>
      </c>
      <c r="E49" s="176" t="n">
        <v>108.3</v>
      </c>
      <c r="F49" s="176" t="n">
        <v>107.6</v>
      </c>
      <c r="G49" s="176" t="n">
        <v>107.6</v>
      </c>
      <c r="H49" s="176" t="n">
        <v>107.6</v>
      </c>
      <c r="I49" s="175" t="n">
        <v>112.9</v>
      </c>
      <c r="J49" s="176" t="n">
        <v>112.9</v>
      </c>
      <c r="K49" s="175" t="n">
        <v>112.9</v>
      </c>
      <c r="L49" s="231" t="n">
        <v>112.5</v>
      </c>
      <c r="M49" s="238" t="n">
        <v>112.5</v>
      </c>
      <c r="N49" s="190" t="n">
        <v>112.5</v>
      </c>
      <c r="O49" s="130" t="n">
        <v>115.2</v>
      </c>
      <c r="P49" s="238" t="n">
        <v>115.2</v>
      </c>
      <c r="Q49" s="190" t="n">
        <v>115.2</v>
      </c>
      <c r="R49" s="231" t="n">
        <v>117</v>
      </c>
      <c r="S49" s="238" t="n">
        <v>117</v>
      </c>
      <c r="T49" s="116" t="n">
        <v>117</v>
      </c>
      <c r="U49" s="130" t="n">
        <v>133.5</v>
      </c>
      <c r="V49" s="238" t="n">
        <v>133.5</v>
      </c>
      <c r="W49" s="116" t="n">
        <v>133.5</v>
      </c>
      <c r="X49" s="231" t="n">
        <v>134.1</v>
      </c>
      <c r="Y49" s="238" t="n">
        <v>134.1</v>
      </c>
      <c r="Z49" s="116" t="n">
        <v>134.1</v>
      </c>
      <c r="AA49" s="231" t="n">
        <v>134.1</v>
      </c>
      <c r="AB49" s="124" t="n">
        <v>134.1</v>
      </c>
      <c r="AC49" s="166"/>
    </row>
    <row r="50">
      <c r="A50" s="163" t="n">
        <v>43</v>
      </c>
      <c r="B50" s="75" t="s">
        <v>244</v>
      </c>
      <c r="C50" s="173" t="n">
        <v>644.70000000000005</v>
      </c>
      <c r="D50" s="173" t="n">
        <v>606.4</v>
      </c>
      <c r="E50" s="174" t="n">
        <v>574.4</v>
      </c>
      <c r="F50" s="174" t="n">
        <v>577.4</v>
      </c>
      <c r="G50" s="174" t="n">
        <v>664.1</v>
      </c>
      <c r="H50" s="174" t="n">
        <v>702.3</v>
      </c>
      <c r="I50" s="173" t="n">
        <v>871.1</v>
      </c>
      <c r="J50" s="174" t="n">
        <v>926</v>
      </c>
      <c r="K50" s="173" t="n">
        <v>1047.5</v>
      </c>
      <c r="L50" s="230" t="n">
        <v>1042.5</v>
      </c>
      <c r="M50" s="237" t="n">
        <v>1060</v>
      </c>
      <c r="N50" s="189" t="n">
        <v>980.1</v>
      </c>
      <c r="O50" s="129" t="n">
        <v>890.7</v>
      </c>
      <c r="P50" s="237" t="n">
        <v>909.4</v>
      </c>
      <c r="Q50" s="189" t="n">
        <v>791.6</v>
      </c>
      <c r="R50" s="230" t="n">
        <v>781</v>
      </c>
      <c r="S50" s="237" t="n">
        <v>766</v>
      </c>
      <c r="T50" s="114" t="n">
        <v>732.3</v>
      </c>
      <c r="U50" s="129" t="n">
        <v>1173.5</v>
      </c>
      <c r="V50" s="237" t="n">
        <v>1146.2</v>
      </c>
      <c r="W50" s="114" t="n">
        <v>1124.5</v>
      </c>
      <c r="X50" s="230" t="n">
        <v>1142.5999999999999</v>
      </c>
      <c r="Y50" s="237" t="n">
        <v>1129.9000000000001</v>
      </c>
      <c r="Z50" s="114" t="n">
        <v>1121.8</v>
      </c>
      <c r="AA50" s="230" t="n">
        <v>1067.3</v>
      </c>
      <c r="AB50" s="123" t="n">
        <v>1053.2</v>
      </c>
    </row>
    <row r="51">
      <c r="A51" s="164" t="n">
        <v>44</v>
      </c>
      <c r="B51" s="120" t="s">
        <v>1787</v>
      </c>
      <c r="C51" s="173" t="n">
        <v>3.5</v>
      </c>
      <c r="D51" s="173" t="n">
        <v>3.2</v>
      </c>
      <c r="E51" s="174" t="n">
        <v>3</v>
      </c>
      <c r="F51" s="174" t="n">
        <v>3</v>
      </c>
      <c r="G51" s="174" t="n">
        <v>3.5</v>
      </c>
      <c r="H51" s="174" t="n">
        <v>3.7</v>
      </c>
      <c r="I51" s="173" t="n">
        <v>4.4000000000000004</v>
      </c>
      <c r="J51" s="174" t="n">
        <v>4.7</v>
      </c>
      <c r="K51" s="173" t="n">
        <v>5.2</v>
      </c>
      <c r="L51" s="230" t="n">
        <v>5.2</v>
      </c>
      <c r="M51" s="237" t="n">
        <v>5.3</v>
      </c>
      <c r="N51" s="189" t="n">
        <v>4.8</v>
      </c>
      <c r="O51" s="129" t="n">
        <v>4.4000000000000004</v>
      </c>
      <c r="P51" s="237" t="n">
        <v>4.5</v>
      </c>
      <c r="Q51" s="189" t="n">
        <v>3.9</v>
      </c>
      <c r="R51" s="230" t="n">
        <v>3.8</v>
      </c>
      <c r="S51" s="237" t="n">
        <v>3.7</v>
      </c>
      <c r="T51" s="114" t="n">
        <v>3.6</v>
      </c>
      <c r="U51" s="129" t="n">
        <v>5.5</v>
      </c>
      <c r="V51" s="237" t="n">
        <v>5.4</v>
      </c>
      <c r="W51" s="114" t="n">
        <v>5.2</v>
      </c>
      <c r="X51" s="230" t="n">
        <v>5.3</v>
      </c>
      <c r="Y51" s="237" t="n">
        <v>5.2</v>
      </c>
      <c r="Z51" s="114" t="n">
        <v>5.2</v>
      </c>
      <c r="AA51" s="230" t="n">
        <v>4.9000000000000004</v>
      </c>
      <c r="AB51" s="123" t="n">
        <v>4.8</v>
      </c>
    </row>
    <row r="52">
      <c r="A52" s="163"/>
      <c r="B52" s="75" t="s">
        <v>1739</v>
      </c>
      <c r="C52" s="173"/>
      <c r="D52" s="173"/>
      <c r="E52" s="174"/>
      <c r="F52" s="174"/>
      <c r="G52" s="174"/>
      <c r="H52" s="174"/>
      <c r="I52" s="173"/>
      <c r="J52" s="174"/>
      <c r="K52" s="173"/>
      <c r="L52" s="230"/>
      <c r="M52" s="237"/>
      <c r="N52" s="189"/>
      <c r="O52" s="129"/>
      <c r="P52" s="237"/>
      <c r="Q52" s="189"/>
      <c r="R52" s="230"/>
      <c r="S52" s="237"/>
      <c r="T52" s="114"/>
      <c r="U52" s="129"/>
      <c r="V52" s="237"/>
      <c r="W52" s="114"/>
      <c r="X52" s="230"/>
      <c r="Y52" s="237"/>
      <c r="Z52" s="114"/>
      <c r="AA52" s="230"/>
      <c r="AB52" s="123"/>
    </row>
    <row r="53" ht="31" customHeight="1">
      <c r="A53" s="164" t="n">
        <v>45</v>
      </c>
      <c r="B53" s="120" t="s">
        <v>1788</v>
      </c>
      <c r="C53" s="173" t="n">
        <v>14559.1</v>
      </c>
      <c r="D53" s="173" t="n">
        <v>14618.2</v>
      </c>
      <c r="E53" s="174" t="n">
        <v>14653.2</v>
      </c>
      <c r="F53" s="174" t="n">
        <v>14618.1</v>
      </c>
      <c r="G53" s="174" t="n">
        <v>14607</v>
      </c>
      <c r="H53" s="174" t="n">
        <v>14604.2</v>
      </c>
      <c r="I53" s="173" t="n">
        <v>15496.1</v>
      </c>
      <c r="J53" s="174" t="n">
        <v>15529.2</v>
      </c>
      <c r="K53" s="173" t="n">
        <v>15596.8</v>
      </c>
      <c r="L53" s="230" t="n">
        <v>15592.2</v>
      </c>
      <c r="M53" s="237" t="n">
        <v>15622.4</v>
      </c>
      <c r="N53" s="189" t="n">
        <v>15638</v>
      </c>
      <c r="O53" s="129" t="n">
        <v>15691.7</v>
      </c>
      <c r="P53" s="237" t="n">
        <v>15726.6</v>
      </c>
      <c r="Q53" s="189" t="n">
        <v>15741.9</v>
      </c>
      <c r="R53" s="230" t="n">
        <v>15749.7</v>
      </c>
      <c r="S53" s="237" t="n">
        <v>15795.9</v>
      </c>
      <c r="T53" s="114" t="n">
        <v>15823.3</v>
      </c>
      <c r="U53" s="129" t="n">
        <v>16227.8</v>
      </c>
      <c r="V53" s="237" t="n">
        <v>16232.7</v>
      </c>
      <c r="W53" s="114" t="n">
        <v>16269.5</v>
      </c>
      <c r="X53" s="230" t="n">
        <v>16284.5</v>
      </c>
      <c r="Y53" s="237" t="n">
        <v>16366.3</v>
      </c>
      <c r="Z53" s="114" t="n">
        <v>16382.3</v>
      </c>
      <c r="AA53" s="230" t="n">
        <v>16396.2</v>
      </c>
      <c r="AB53" s="123" t="n">
        <v>16418.599999999999</v>
      </c>
    </row>
    <row r="54">
      <c r="A54" s="163"/>
      <c r="B54" s="198" t="s">
        <v>1789</v>
      </c>
      <c r="C54" s="173"/>
      <c r="D54" s="173"/>
      <c r="E54" s="174"/>
      <c r="F54" s="174"/>
      <c r="G54" s="174"/>
      <c r="H54" s="174"/>
      <c r="I54" s="173"/>
      <c r="J54" s="174"/>
      <c r="K54" s="173"/>
      <c r="L54" s="230"/>
      <c r="M54" s="237"/>
      <c r="N54" s="189"/>
      <c r="O54" s="129"/>
      <c r="P54" s="237"/>
      <c r="Q54" s="189"/>
      <c r="R54" s="230"/>
      <c r="S54" s="237"/>
      <c r="T54" s="114"/>
      <c r="U54" s="129"/>
      <c r="V54" s="237"/>
      <c r="W54" s="114"/>
      <c r="X54" s="230"/>
      <c r="Y54" s="237"/>
      <c r="Z54" s="114"/>
      <c r="AA54" s="230"/>
      <c r="AB54" s="123"/>
    </row>
    <row r="55" ht="16.399999999999999" customHeight="1">
      <c r="A55" s="163" t="n">
        <v>46</v>
      </c>
      <c r="B55" s="201" t="s">
        <v>1790</v>
      </c>
      <c r="C55" s="175" t="n">
        <v>15100.2</v>
      </c>
      <c r="D55" s="175" t="n">
        <v>15149.6</v>
      </c>
      <c r="E55" s="176" t="n">
        <v>15172.2</v>
      </c>
      <c r="F55" s="176" t="n">
        <v>15218.9</v>
      </c>
      <c r="G55" s="176" t="n">
        <v>15238.7</v>
      </c>
      <c r="H55" s="176" t="n">
        <v>15250.6</v>
      </c>
      <c r="I55" s="175" t="n">
        <v>16601.900000000001</v>
      </c>
      <c r="J55" s="176" t="n">
        <v>16656.099999999999</v>
      </c>
      <c r="K55" s="175" t="n">
        <v>16730.2</v>
      </c>
      <c r="L55" s="231" t="n">
        <v>16763.900000000001</v>
      </c>
      <c r="M55" s="238" t="n">
        <v>16818.5</v>
      </c>
      <c r="N55" s="190" t="n">
        <v>16809.5</v>
      </c>
      <c r="O55" s="130" t="n">
        <v>16816.400000000001</v>
      </c>
      <c r="P55" s="238" t="n">
        <v>16826.2</v>
      </c>
      <c r="Q55" s="190" t="n">
        <v>16816.3</v>
      </c>
      <c r="R55" s="231" t="n">
        <v>16819.900000000001</v>
      </c>
      <c r="S55" s="238" t="n">
        <v>16859.599999999999</v>
      </c>
      <c r="T55" s="116" t="n">
        <v>16889.2</v>
      </c>
      <c r="U55" s="130" t="n">
        <v>17426.2</v>
      </c>
      <c r="V55" s="238" t="n">
        <v>17442.400000000001</v>
      </c>
      <c r="W55" s="116" t="n">
        <v>17486.900000000001</v>
      </c>
      <c r="X55" s="231" t="n">
        <v>17501</v>
      </c>
      <c r="Y55" s="238" t="n">
        <v>17572.2</v>
      </c>
      <c r="Z55" s="116" t="n">
        <v>17589.5</v>
      </c>
      <c r="AA55" s="231" t="n">
        <v>17602.3</v>
      </c>
      <c r="AB55" s="124" t="n">
        <v>17614</v>
      </c>
    </row>
    <row r="56">
      <c r="A56" s="163"/>
      <c r="B56" s="73" t="s">
        <v>1791</v>
      </c>
      <c r="C56" s="175"/>
      <c r="D56" s="175"/>
      <c r="E56" s="176"/>
      <c r="F56" s="176"/>
      <c r="G56" s="176"/>
      <c r="H56" s="176"/>
      <c r="I56" s="175"/>
      <c r="J56" s="176"/>
      <c r="K56" s="175"/>
      <c r="L56" s="231"/>
      <c r="M56" s="238"/>
      <c r="N56" s="190"/>
      <c r="O56" s="130"/>
      <c r="P56" s="238"/>
      <c r="Q56" s="190"/>
      <c r="R56" s="231"/>
      <c r="S56" s="238"/>
      <c r="T56" s="116"/>
      <c r="U56" s="130"/>
      <c r="V56" s="238"/>
      <c r="W56" s="116"/>
      <c r="X56" s="231"/>
      <c r="Y56" s="238"/>
      <c r="Z56" s="116"/>
      <c r="AA56" s="231"/>
      <c r="AB56" s="124"/>
    </row>
    <row r="57">
      <c r="A57" s="163" t="n">
        <v>47</v>
      </c>
      <c r="B57" s="204" t="s">
        <v>1792</v>
      </c>
      <c r="C57" s="177" t="n">
        <v>55836</v>
      </c>
      <c r="D57" s="177" t="n">
        <v>56139</v>
      </c>
      <c r="E57" s="178" t="n">
        <v>56387</v>
      </c>
      <c r="F57" s="178" t="n">
        <v>56770</v>
      </c>
      <c r="G57" s="178" t="n">
        <v>56917</v>
      </c>
      <c r="H57" s="178" t="n">
        <v>57053</v>
      </c>
      <c r="I57" s="177" t="n">
        <v>59062</v>
      </c>
      <c r="J57" s="178" t="n">
        <v>59423</v>
      </c>
      <c r="K57" s="177" t="n">
        <v>59738</v>
      </c>
      <c r="L57" s="232" t="n">
        <v>60018</v>
      </c>
      <c r="M57" s="239" t="n">
        <v>60253</v>
      </c>
      <c r="N57" s="191" t="n">
        <v>60309</v>
      </c>
      <c r="O57" s="132" t="n">
        <v>60380</v>
      </c>
      <c r="P57" s="239" t="n">
        <v>60598</v>
      </c>
      <c r="Q57" s="191" t="n">
        <v>60762</v>
      </c>
      <c r="R57" s="232" t="n">
        <v>60767</v>
      </c>
      <c r="S57" s="239" t="n">
        <v>60876</v>
      </c>
      <c r="T57" s="117" t="n">
        <v>61033</v>
      </c>
      <c r="U57" s="132" t="n">
        <v>63293</v>
      </c>
      <c r="V57" s="239" t="n">
        <v>63527</v>
      </c>
      <c r="W57" s="117" t="n">
        <v>63885</v>
      </c>
      <c r="X57" s="232" t="n">
        <v>64079</v>
      </c>
      <c r="Y57" s="239" t="n">
        <v>64309</v>
      </c>
      <c r="Z57" s="117" t="n">
        <v>64419</v>
      </c>
      <c r="AA57" s="232" t="n">
        <v>64533</v>
      </c>
      <c r="AB57" s="125" t="n">
        <v>64600</v>
      </c>
    </row>
    <row r="58">
      <c r="A58" s="163" t="n">
        <v>48</v>
      </c>
      <c r="B58" s="204" t="s">
        <v>1793</v>
      </c>
      <c r="C58" s="177" t="n">
        <v>45261</v>
      </c>
      <c r="D58" s="177" t="n">
        <v>45385</v>
      </c>
      <c r="E58" s="178" t="n">
        <v>45429</v>
      </c>
      <c r="F58" s="178" t="n">
        <v>45546</v>
      </c>
      <c r="G58" s="178" t="n">
        <v>45586</v>
      </c>
      <c r="H58" s="178" t="n">
        <v>45603</v>
      </c>
      <c r="I58" s="177" t="n">
        <v>49627</v>
      </c>
      <c r="J58" s="178" t="n">
        <v>49774</v>
      </c>
      <c r="K58" s="177" t="n">
        <v>49978</v>
      </c>
      <c r="L58" s="232" t="n">
        <v>50060</v>
      </c>
      <c r="M58" s="239" t="n">
        <v>50203</v>
      </c>
      <c r="N58" s="191" t="n">
        <v>50166</v>
      </c>
      <c r="O58" s="132" t="n">
        <v>50161</v>
      </c>
      <c r="P58" s="239" t="n">
        <v>50163</v>
      </c>
      <c r="Q58" s="191" t="n">
        <v>50106</v>
      </c>
      <c r="R58" s="232" t="n">
        <v>50093</v>
      </c>
      <c r="S58" s="239" t="n">
        <v>50188</v>
      </c>
      <c r="T58" s="117" t="n">
        <v>50255</v>
      </c>
      <c r="U58" s="132" t="n">
        <v>51834</v>
      </c>
      <c r="V58" s="239" t="n">
        <v>51865</v>
      </c>
      <c r="W58" s="117" t="n">
        <v>51979</v>
      </c>
      <c r="X58" s="232" t="n">
        <v>52001</v>
      </c>
      <c r="Y58" s="239" t="n">
        <v>52192</v>
      </c>
      <c r="Z58" s="117" t="n">
        <v>52219</v>
      </c>
      <c r="AA58" s="232" t="n">
        <v>52232</v>
      </c>
      <c r="AB58" s="125" t="n">
        <v>52239</v>
      </c>
    </row>
    <row r="59" ht="15" customHeight="1">
      <c r="A59" s="165" t="n">
        <v>49</v>
      </c>
      <c r="B59" s="157" t="s">
        <v>1794</v>
      </c>
      <c r="C59" s="179" t="n">
        <v>333624</v>
      </c>
      <c r="D59" s="179" t="n">
        <v>333799</v>
      </c>
      <c r="E59" s="180" t="n">
        <v>333976</v>
      </c>
      <c r="F59" s="180" t="n">
        <v>334141</v>
      </c>
      <c r="G59" s="180" t="n">
        <v>334287</v>
      </c>
      <c r="H59" s="180" t="n">
        <v>334420</v>
      </c>
      <c r="I59" s="179" t="n">
        <v>334533</v>
      </c>
      <c r="J59" s="180" t="n">
        <v>334637</v>
      </c>
      <c r="K59" s="179" t="n">
        <v>334753</v>
      </c>
      <c r="L59" s="234" t="n">
        <v>334880</v>
      </c>
      <c r="M59" s="240" t="n">
        <v>335013</v>
      </c>
      <c r="N59" s="192" t="n">
        <v>335080</v>
      </c>
      <c r="O59" s="133" t="n">
        <v>335248</v>
      </c>
      <c r="P59" s="240" t="n">
        <v>335431</v>
      </c>
      <c r="Q59" s="192" t="n">
        <v>335612</v>
      </c>
      <c r="R59" s="234" t="n">
        <v>335773</v>
      </c>
      <c r="S59" s="240" t="n">
        <v>335925</v>
      </c>
      <c r="T59" s="118" t="n">
        <v>336070</v>
      </c>
      <c r="U59" s="133" t="n">
        <v>336194</v>
      </c>
      <c r="V59" s="240" t="n">
        <v>336306</v>
      </c>
      <c r="W59" s="118" t="n">
        <v>336423</v>
      </c>
      <c r="X59" s="234" t="n">
        <v>336550</v>
      </c>
      <c r="Y59" s="240" t="n">
        <v>336687</v>
      </c>
      <c r="Z59" s="118" t="n">
        <v>336839</v>
      </c>
      <c r="AA59" s="234" t="n">
        <v>337005</v>
      </c>
      <c r="AB59" s="126" t="n">
        <v>337185</v>
      </c>
    </row>
    <row r="60">
      <c r="A60" s="153" t="s">
        <v>1795</v>
      </c>
      <c r="B60" s="153"/>
      <c r="C60" s="153"/>
      <c r="D60" s="153"/>
      <c r="E60" s="153"/>
      <c r="F60" s="153"/>
      <c r="G60" s="153"/>
      <c r="H60" s="153"/>
      <c r="I60" s="153"/>
      <c r="J60" s="153"/>
      <c r="K60" s="169"/>
      <c r="L60" s="221"/>
      <c r="M60" s="135"/>
      <c r="N60" s="208"/>
      <c r="O60" s="221"/>
      <c r="P60" s="135"/>
      <c r="Q60" s="208"/>
      <c r="R60" s="221"/>
      <c r="S60" s="135"/>
      <c r="T60" s="208"/>
      <c r="U60" s="221"/>
      <c r="V60" s="135"/>
      <c r="W60" s="208"/>
      <c r="X60" s="221"/>
      <c r="Y60" s="135"/>
      <c r="Z60" s="208"/>
      <c r="AA60" s="221"/>
      <c r="AB60" s="135"/>
    </row>
    <row r="61">
      <c r="A61" s="137" t="s">
        <v>1796</v>
      </c>
      <c r="B61" s="137"/>
      <c r="C61" s="137"/>
      <c r="D61" s="137"/>
      <c r="E61" s="137"/>
      <c r="F61" s="137"/>
      <c r="G61" s="137"/>
      <c r="H61" s="137"/>
      <c r="I61" s="137"/>
      <c r="J61" s="137"/>
      <c r="K61" s="137"/>
      <c r="L61" s="222"/>
      <c r="M61" s="136"/>
      <c r="N61" s="209"/>
      <c r="O61" s="222"/>
      <c r="P61" s="136"/>
      <c r="Q61" s="209"/>
      <c r="R61" s="222"/>
      <c r="S61" s="136"/>
      <c r="T61" s="209"/>
      <c r="U61" s="222"/>
      <c r="V61" s="136"/>
      <c r="W61" s="209"/>
      <c r="X61" s="222"/>
      <c r="Y61" s="136"/>
      <c r="Z61" s="209"/>
      <c r="AA61" s="222"/>
      <c r="AB61" s="136"/>
    </row>
    <row r="62">
      <c r="A62" s="137" t="s">
        <v>1797</v>
      </c>
      <c r="B62" s="137"/>
      <c r="C62" s="137"/>
      <c r="D62" s="137"/>
      <c r="E62" s="137"/>
      <c r="F62" s="137"/>
      <c r="G62" s="137"/>
      <c r="H62" s="137"/>
      <c r="I62" s="137"/>
      <c r="J62" s="137"/>
      <c r="K62" s="137"/>
      <c r="L62" s="222"/>
      <c r="M62" s="136"/>
      <c r="N62" s="209"/>
      <c r="O62" s="222"/>
      <c r="P62" s="136"/>
      <c r="Q62" s="209"/>
      <c r="R62" s="222"/>
      <c r="S62" s="136"/>
      <c r="T62" s="209"/>
      <c r="U62" s="222"/>
      <c r="V62" s="136"/>
      <c r="W62" s="209"/>
      <c r="X62" s="222"/>
      <c r="Y62" s="136"/>
      <c r="Z62" s="209"/>
      <c r="AA62" s="222"/>
      <c r="AB62" s="136"/>
    </row>
    <row r="63">
      <c r="A63" s="137" t="s">
        <v>1798</v>
      </c>
      <c r="B63" s="137"/>
      <c r="C63" s="137"/>
      <c r="D63" s="137"/>
      <c r="E63" s="137"/>
      <c r="F63" s="137"/>
      <c r="G63" s="137"/>
      <c r="H63" s="137"/>
      <c r="I63" s="137"/>
      <c r="J63" s="137"/>
      <c r="K63" s="137"/>
      <c r="L63" s="222"/>
      <c r="M63" s="136"/>
      <c r="N63" s="209"/>
      <c r="O63" s="222"/>
      <c r="P63" s="136"/>
      <c r="Q63" s="209"/>
      <c r="R63" s="222"/>
      <c r="S63" s="136"/>
      <c r="T63" s="209"/>
      <c r="U63" s="222"/>
      <c r="V63" s="136"/>
      <c r="W63" s="209"/>
      <c r="X63" s="222"/>
      <c r="Y63" s="136"/>
      <c r="Z63" s="209"/>
      <c r="AA63" s="222"/>
      <c r="AB63" s="136"/>
    </row>
    <row r="64">
      <c r="A64" s="137" t="s">
        <v>1799</v>
      </c>
      <c r="B64" s="137"/>
      <c r="C64" s="137"/>
      <c r="D64" s="137"/>
      <c r="E64" s="137"/>
      <c r="F64" s="137"/>
      <c r="G64" s="137"/>
      <c r="H64" s="137"/>
      <c r="I64" s="137"/>
      <c r="J64" s="137"/>
      <c r="K64" s="137"/>
      <c r="L64" s="222"/>
      <c r="M64" s="136"/>
      <c r="N64" s="209"/>
      <c r="O64" s="222"/>
      <c r="P64" s="136"/>
      <c r="Q64" s="209"/>
      <c r="R64" s="222"/>
      <c r="S64" s="136"/>
      <c r="T64" s="209"/>
      <c r="U64" s="222"/>
      <c r="V64" s="136"/>
      <c r="W64" s="209"/>
      <c r="X64" s="222"/>
      <c r="Y64" s="136"/>
      <c r="Z64" s="209"/>
      <c r="AA64" s="222"/>
      <c r="AB64" s="136"/>
    </row>
    <row r="65">
      <c r="A65" s="137" t="s">
        <v>1800</v>
      </c>
      <c r="B65" s="137"/>
      <c r="C65" s="137"/>
      <c r="D65" s="137"/>
      <c r="E65" s="137"/>
      <c r="F65" s="137"/>
      <c r="G65" s="137"/>
      <c r="H65" s="137"/>
      <c r="I65" s="137"/>
      <c r="J65" s="137"/>
      <c r="K65" s="137"/>
      <c r="L65" s="222"/>
      <c r="M65" s="136"/>
      <c r="N65" s="209"/>
      <c r="O65" s="222"/>
      <c r="P65" s="136"/>
      <c r="Q65" s="209"/>
      <c r="R65" s="222"/>
      <c r="S65" s="136"/>
      <c r="T65" s="209"/>
      <c r="U65" s="222"/>
      <c r="V65" s="136"/>
      <c r="W65" s="209"/>
      <c r="X65" s="222"/>
      <c r="Y65" s="136"/>
      <c r="Z65" s="209"/>
      <c r="AA65" s="222"/>
      <c r="AB65" s="136"/>
    </row>
    <row r="66" ht="14.5" customHeight="1">
      <c r="A66" s="137" t="s">
        <v>1801</v>
      </c>
      <c r="B66" s="137"/>
      <c r="C66" s="137"/>
      <c r="D66" s="137"/>
      <c r="E66" s="137"/>
      <c r="F66" s="137"/>
      <c r="G66" s="137"/>
      <c r="H66" s="137"/>
      <c r="I66" s="137"/>
      <c r="J66" s="137"/>
      <c r="K66" s="137"/>
      <c r="L66" s="222"/>
      <c r="M66" s="136"/>
      <c r="N66" s="209"/>
      <c r="O66" s="222"/>
      <c r="P66" s="136"/>
      <c r="Q66" s="209"/>
      <c r="R66" s="222"/>
      <c r="S66" s="136"/>
      <c r="T66" s="209"/>
      <c r="U66" s="222"/>
      <c r="V66" s="136"/>
      <c r="W66" s="209"/>
      <c r="X66" s="222"/>
      <c r="Y66" s="136"/>
      <c r="Z66" s="209"/>
      <c r="AA66" s="222"/>
      <c r="AB66" s="136"/>
    </row>
    <row r="67" ht="14.5" customHeight="1">
      <c r="A67" s="146" t="s">
        <v>1802</v>
      </c>
      <c r="B67" s="146"/>
      <c r="C67" s="146"/>
      <c r="D67" s="146"/>
      <c r="E67" s="146"/>
      <c r="F67" s="146"/>
      <c r="G67" s="146"/>
      <c r="H67" s="146"/>
      <c r="I67" s="146"/>
      <c r="J67" s="146"/>
      <c r="K67" s="146"/>
      <c r="L67" s="223"/>
      <c r="M67" s="158"/>
      <c r="N67" s="210"/>
      <c r="O67" s="223"/>
      <c r="P67" s="158"/>
      <c r="Q67" s="210"/>
      <c r="R67" s="223"/>
      <c r="S67" s="158"/>
      <c r="T67" s="210"/>
      <c r="U67" s="223"/>
      <c r="V67" s="158"/>
      <c r="W67" s="210"/>
      <c r="X67" s="223"/>
      <c r="Y67" s="158"/>
      <c r="Z67" s="210"/>
      <c r="AA67" s="223"/>
      <c r="AB67" s="158"/>
    </row>
    <row r="68" ht="14.5" customHeight="1">
      <c r="A68" s="157" t="s">
        <v>246</v>
      </c>
      <c r="B68" s="157"/>
      <c r="C68" s="157"/>
      <c r="D68" s="157"/>
      <c r="E68" s="157"/>
      <c r="F68" s="157"/>
      <c r="G68" s="157"/>
      <c r="H68" s="157"/>
      <c r="I68" s="157"/>
      <c r="J68" s="157"/>
      <c r="K68" s="157"/>
      <c r="L68" s="224"/>
      <c r="M68" s="159"/>
      <c r="N68" s="211"/>
      <c r="O68" s="224"/>
      <c r="P68" s="159"/>
      <c r="Q68" s="211"/>
      <c r="R68" s="224"/>
      <c r="S68" s="159"/>
      <c r="T68" s="211"/>
      <c r="U68" s="224"/>
      <c r="V68" s="159"/>
      <c r="W68" s="211"/>
      <c r="X68" s="224"/>
      <c r="Y68" s="159"/>
      <c r="Z68" s="211"/>
      <c r="AA68" s="224"/>
      <c r="AB68" s="159"/>
    </row>
    <row r="69">
      <c r="A69" s="156" t="s">
        <v>884</v>
      </c>
      <c r="B69" s="156"/>
      <c r="C69" s="156"/>
      <c r="D69" s="156"/>
      <c r="E69" s="156"/>
      <c r="F69" s="156"/>
      <c r="G69" s="156"/>
    </row>
    <row r="70">
      <c r="A70" s="77" t="s">
        <v>885</v>
      </c>
      <c r="B70" s="77"/>
      <c r="C70" s="77"/>
      <c r="D70" s="77"/>
      <c r="E70" s="77"/>
      <c r="F70" s="77"/>
      <c r="G70" s="77"/>
    </row>
    <row r="71">
      <c r="A71" s="155" t="s">
        <v>886</v>
      </c>
      <c r="B71" s="155"/>
      <c r="C71" s="155"/>
      <c r="D71" s="155"/>
      <c r="E71" s="155"/>
      <c r="F71" s="155"/>
      <c r="G71" s="155"/>
    </row>
    <row r="72">
      <c r="A72" s="154" t="s">
        <v>887</v>
      </c>
      <c r="B72" s="154"/>
      <c r="C72" s="154"/>
      <c r="D72" s="154"/>
      <c r="E72" s="154"/>
      <c r="F72" s="154"/>
      <c r="G72" s="154"/>
    </row>
    <row r="73">
      <c r="A73" s="154" t="s">
        <v>888</v>
      </c>
      <c r="B73" s="154"/>
      <c r="C73" s="154"/>
      <c r="D73" s="154"/>
      <c r="E73" s="154"/>
      <c r="F73" s="154"/>
      <c r="G73" s="154"/>
    </row>
    <row r="74">
      <c r="A74" s="155" t="s">
        <v>889</v>
      </c>
      <c r="B74" s="155"/>
      <c r="C74" s="155"/>
      <c r="D74" s="155"/>
      <c r="E74" s="155"/>
      <c r="F74" s="155"/>
      <c r="G74" s="155"/>
    </row>
    <row r="76">
      <c r="A76" s="156" t="s">
        <v>890</v>
      </c>
      <c r="B76" s="156"/>
      <c r="C76" s="156"/>
      <c r="D76" s="156"/>
      <c r="E76" s="156"/>
      <c r="F76" s="156"/>
      <c r="G76" s="156"/>
    </row>
    <row r="78">
      <c r="A78" s="85" t="s">
        <v>245</v>
      </c>
    </row>
    <row r="80">
      <c r="A80" s="85" t="s">
        <v>246</v>
      </c>
    </row>
    <row r="82">
      <c r="A82" t="s">
        <v>880</v>
      </c>
      <c r="B82" t="s">
        <v>881</v>
      </c>
      <c r="C82" s="168" t="n">
        <v>44743</v>
      </c>
      <c r="D82" s="168" t="n">
        <v>44774</v>
      </c>
      <c r="E82" s="168" t="n">
        <v>44805</v>
      </c>
      <c r="F82" s="168" t="n">
        <v>44835</v>
      </c>
      <c r="G82" s="168" t="n">
        <v>44866</v>
      </c>
      <c r="H82" s="168" t="n">
        <v>44896</v>
      </c>
      <c r="I82" s="168" t="n">
        <v>44927</v>
      </c>
      <c r="J82" s="168" t="n">
        <v>44958</v>
      </c>
      <c r="K82" s="168" t="n">
        <v>44986</v>
      </c>
      <c r="L82" s="226" t="n">
        <v>45017</v>
      </c>
      <c r="M82" s="161" t="n">
        <v>45047</v>
      </c>
      <c r="N82" s="213" t="n">
        <v>45078</v>
      </c>
      <c r="O82" s="226" t="n">
        <v>45108</v>
      </c>
      <c r="P82" s="161" t="n">
        <v>45139</v>
      </c>
      <c r="Q82" s="213" t="n">
        <v>45170</v>
      </c>
      <c r="R82" s="226" t="n">
        <v>45200</v>
      </c>
      <c r="S82" s="161" t="n">
        <v>45231</v>
      </c>
      <c r="T82" s="213" t="n">
        <v>45261</v>
      </c>
      <c r="U82" s="226" t="n">
        <v>45292</v>
      </c>
      <c r="V82" s="161" t="n">
        <v>45323</v>
      </c>
      <c r="W82" s="213" t="n">
        <v>45352</v>
      </c>
      <c r="X82" s="226" t="n">
        <v>45383</v>
      </c>
      <c r="Y82" s="161" t="n">
        <v>45413</v>
      </c>
      <c r="Z82" s="213" t="n">
        <v>45444</v>
      </c>
      <c r="AA82" s="226" t="n">
        <v>45474</v>
      </c>
      <c r="AB82" s="161" t="n">
        <v>45505</v>
      </c>
    </row>
    <row r="83">
      <c r="A83" s="182" t="s">
        <v>1906</v>
      </c>
      <c r="B83" t="s">
        <v>394</v>
      </c>
      <c r="C83" t="n">
        <f>'Federal and State Purchases'!V33</f>
        <v>5129</v>
      </c>
      <c r="D83" t="n">
        <f>'Federal and State Purchases'!W33</f>
        <v>5139</v>
      </c>
      <c r="E83" t="n">
        <f>'Federal and State Purchases'!X33</f>
        <v>5148</v>
      </c>
      <c r="F83" t="n">
        <f>'Federal and State Purchases'!Y33</f>
        <v>5143</v>
      </c>
      <c r="G83" t="n">
        <f>'Federal and State Purchases'!Z33</f>
        <v>5161</v>
      </c>
      <c r="H83" t="n">
        <f>'Federal and State Purchases'!AA33</f>
        <v>5131</v>
      </c>
      <c r="I83" t="n">
        <f>'Federal and State Purchases'!AB33</f>
        <v>5206</v>
      </c>
      <c r="J83" t="n">
        <f>'Federal and State Purchases'!AC33</f>
        <v>5229</v>
      </c>
      <c r="K83" t="n">
        <f>'Federal and State Purchases'!AD33</f>
        <v>5249</v>
      </c>
      <c r="L83" s="225" t="n">
        <f>'Federal and State Purchases'!AE33</f>
        <v>5263</v>
      </c>
      <c r="M83" s="160" t="n">
        <f>'Federal and State Purchases'!AF33</f>
        <v>5280</v>
      </c>
      <c r="N83" s="212" t="n">
        <f>'Federal and State Purchases'!AG33</f>
        <v>5301</v>
      </c>
      <c r="O83" s="225" t="n">
        <f>'Federal and State Purchases'!AH33</f>
        <v>5301</v>
      </c>
      <c r="P83" s="160" t="n">
        <f>'Federal and State Purchases'!AI33</f>
        <v>5329</v>
      </c>
      <c r="Q83" s="212" t="n">
        <f>'Federal and State Purchases'!AJ33</f>
        <v>5346</v>
      </c>
      <c r="R83" s="225" t="n">
        <f>'Federal and State Purchases'!AK33</f>
        <v>5375</v>
      </c>
      <c r="S83" s="160" t="n">
        <f>'Federal and State Purchases'!AL33</f>
        <v>5383</v>
      </c>
      <c r="T83" s="212" t="n">
        <f>'Federal and State Purchases'!AM33</f>
        <v>5404</v>
      </c>
      <c r="U83" s="225" t="n">
        <v>5420</v>
      </c>
      <c r="V83" s="160" t="n">
        <v>5434</v>
      </c>
      <c r="W83" s="212" t="n">
        <v>5444</v>
      </c>
      <c r="X83" s="225" t="n">
        <v>5448</v>
      </c>
      <c r="Y83" s="160" t="n">
        <v>5429</v>
      </c>
      <c r="Z83" s="212" t="n">
        <v>5436</v>
      </c>
      <c r="AA83" s="225" t="n">
        <v>5446</v>
      </c>
      <c r="AB83" s="160" t="n">
        <v>5447</v>
      </c>
    </row>
    <row r="84">
      <c r="A84" t="s">
        <v>397</v>
      </c>
      <c r="B84" t="s">
        <v>396</v>
      </c>
      <c r="C84" t="n">
        <f>'Federal and State Purchases'!V34</f>
        <v>14272</v>
      </c>
      <c r="D84" t="n">
        <f>'Federal and State Purchases'!W34</f>
        <v>14266</v>
      </c>
      <c r="E84" t="n">
        <f>'Federal and State Purchases'!X34</f>
        <v>14260</v>
      </c>
      <c r="F84" t="n">
        <f>'Federal and State Purchases'!Y34</f>
        <v>14287</v>
      </c>
      <c r="G84" t="n">
        <f>'Federal and State Purchases'!Z34</f>
        <v>14328</v>
      </c>
      <c r="H84" t="n">
        <f>'Federal and State Purchases'!AA34</f>
        <v>14360</v>
      </c>
      <c r="I84" t="n">
        <f>'Federal and State Purchases'!AB34</f>
        <v>14402</v>
      </c>
      <c r="J84" t="n">
        <f>'Federal and State Purchases'!AC34</f>
        <v>14430</v>
      </c>
      <c r="K84" t="n">
        <f>'Federal and State Purchases'!AD34</f>
        <v>14457</v>
      </c>
      <c r="L84" s="225" t="n">
        <f>'Federal and State Purchases'!AE34</f>
        <v>14482</v>
      </c>
      <c r="M84" s="160" t="n">
        <f>'Federal and State Purchases'!AF34</f>
        <v>14508</v>
      </c>
      <c r="N84" s="212" t="n">
        <f>'Federal and State Purchases'!AG34</f>
        <v>14536</v>
      </c>
      <c r="O84" s="225" t="n">
        <f>'Federal and State Purchases'!AH34</f>
        <v>14564</v>
      </c>
      <c r="P84" s="160" t="n">
        <f>'Federal and State Purchases'!AI34</f>
        <v>14585</v>
      </c>
      <c r="Q84" s="212" t="n">
        <f>'Federal and State Purchases'!AJ34</f>
        <v>14612</v>
      </c>
      <c r="R84" s="225" t="n">
        <f>'Federal and State Purchases'!AK34</f>
        <v>14642</v>
      </c>
      <c r="S84" s="160" t="n">
        <f>'Federal and State Purchases'!AL34</f>
        <v>14665</v>
      </c>
      <c r="T84" s="212" t="n">
        <f>'Federal and State Purchases'!AM34</f>
        <v>14711</v>
      </c>
      <c r="U84" s="225" t="n">
        <v>14742</v>
      </c>
      <c r="V84" s="160" t="n">
        <v>14776</v>
      </c>
      <c r="W84" s="212" t="n">
        <v>14832</v>
      </c>
      <c r="X84" s="225" t="n">
        <v>14828</v>
      </c>
      <c r="Y84" s="160" t="n">
        <v>14856</v>
      </c>
      <c r="Z84" s="212" t="n">
        <v>14868</v>
      </c>
      <c r="AA84" s="225" t="n">
        <v>14873</v>
      </c>
      <c r="AB84" s="160" t="n">
        <v>14895</v>
      </c>
    </row>
    <row r="85">
      <c r="B85" t="s">
        <v>1898</v>
      </c>
      <c r="C85" t="n">
        <f>'Federal and State Purchases'!V35</f>
        <v>19401</v>
      </c>
      <c r="D85" t="n">
        <f>'Federal and State Purchases'!W35</f>
        <v>19405</v>
      </c>
      <c r="E85" t="n">
        <f>'Federal and State Purchases'!X35</f>
        <v>19408</v>
      </c>
      <c r="F85" t="n">
        <f>'Federal and State Purchases'!Y35</f>
        <v>19430</v>
      </c>
      <c r="G85" t="n">
        <f>'Federal and State Purchases'!Z35</f>
        <v>19489</v>
      </c>
      <c r="H85" t="n">
        <f>'Federal and State Purchases'!AA35</f>
        <v>19491</v>
      </c>
      <c r="I85" t="n">
        <f>'Federal and State Purchases'!AB35</f>
        <v>19608</v>
      </c>
      <c r="J85" t="n">
        <f>'Federal and State Purchases'!AC35</f>
        <v>19659</v>
      </c>
      <c r="K85" t="n">
        <f>'Federal and State Purchases'!AD35</f>
        <v>19706</v>
      </c>
      <c r="L85" s="225" t="n">
        <f>'Federal and State Purchases'!AE35</f>
        <v>19745</v>
      </c>
      <c r="M85" s="160" t="n">
        <f>'Federal and State Purchases'!AF35</f>
        <v>19788</v>
      </c>
      <c r="N85" s="212" t="n">
        <f>'Federal and State Purchases'!AG35</f>
        <v>19837</v>
      </c>
      <c r="O85" s="225" t="n">
        <f>'Federal and State Purchases'!AH35</f>
        <v>19865</v>
      </c>
      <c r="P85" s="160" t="n">
        <f>'Federal and State Purchases'!AI35</f>
        <v>19914</v>
      </c>
      <c r="Q85" s="212" t="n">
        <f>'Federal and State Purchases'!AJ35</f>
        <v>19958</v>
      </c>
      <c r="R85" s="225" t="n">
        <f>'Federal and State Purchases'!AK35</f>
        <v>20017</v>
      </c>
      <c r="S85" s="160" t="n">
        <f>'Federal and State Purchases'!AL35</f>
        <v>20048</v>
      </c>
      <c r="T85" s="212" t="n">
        <f>'Federal and State Purchases'!AM35</f>
        <v>20115</v>
      </c>
      <c r="U85" s="225" t="n">
        <f>'Federal and State Purchases'!AN35</f>
        <v>20162</v>
      </c>
      <c r="V85" s="160" t="n">
        <f>'Federal and State Purchases'!AO35</f>
        <v>20210</v>
      </c>
      <c r="W85" s="212" t="n">
        <f>'Federal and State Purchases'!AP35</f>
        <v>20276</v>
      </c>
      <c r="X85" s="225" t="n">
        <f>'Federal and State Purchases'!AQ35</f>
        <v>20276</v>
      </c>
      <c r="Y85" s="160" t="n">
        <f>'Federal and State Purchases'!AR35</f>
        <v>20285</v>
      </c>
      <c r="Z85" s="212" t="n">
        <f>'Federal and State Purchases'!AS35</f>
        <v>20304</v>
      </c>
      <c r="AA85" s="225" t="n">
        <f>'Federal and State Purchases'!AT35</f>
        <v>20319</v>
      </c>
      <c r="AB85" s="160" t="n">
        <f>'Federal and State Purchases'!AU35</f>
        <v>20342</v>
      </c>
    </row>
    <row r="86">
      <c r="A86" t="s">
        <v>399</v>
      </c>
      <c r="B86" t="s">
        <v>398</v>
      </c>
      <c r="C86" t="n">
        <v>359534</v>
      </c>
      <c r="D86" t="n">
        <v>361704</v>
      </c>
      <c r="E86" t="n">
        <v>366800</v>
      </c>
      <c r="F86" t="n">
        <v>366024</v>
      </c>
      <c r="G86" t="n">
        <v>367116</v>
      </c>
      <c r="H86" t="n">
        <v>372938</v>
      </c>
      <c r="I86" t="n">
        <v>378357</v>
      </c>
      <c r="J86" t="n">
        <v>387772</v>
      </c>
      <c r="K86" t="n">
        <v>394738</v>
      </c>
      <c r="L86" t="n">
        <v>403577</v>
      </c>
      <c r="M86" t="n">
        <v>411117</v>
      </c>
      <c r="N86" t="n">
        <v>418667</v>
      </c>
      <c r="O86" t="n">
        <v>417761</v>
      </c>
      <c r="P86" t="n">
        <v>420853</v>
      </c>
      <c r="Q86" t="n">
        <v>429575</v>
      </c>
      <c r="R86" t="n">
        <v>440206</v>
      </c>
      <c r="S86" t="n">
        <v>445839</v>
      </c>
      <c r="T86" t="n">
        <v>446422</v>
      </c>
      <c r="U86" t="n">
        <v>442338</v>
      </c>
      <c r="V86" t="n">
        <v>445503</v>
      </c>
      <c r="W86" t="n">
        <v>450173</v>
      </c>
      <c r="X86" t="n">
        <v>450938</v>
      </c>
      <c r="Y86" t="n">
        <v>450559</v>
      </c>
      <c r="Z86" t="n">
        <v>449858</v>
      </c>
      <c r="AA86" t="n">
        <v>449601</v>
      </c>
      <c r="AB86" s="160"/>
    </row>
    <row r="87">
      <c r="C87" s="121"/>
      <c r="D87" s="121"/>
      <c r="E87" s="121"/>
      <c r="F87" s="121"/>
      <c r="G87" s="121"/>
      <c r="H87" s="121"/>
      <c r="I87" s="121"/>
      <c r="J87" s="121"/>
      <c r="K87" s="121"/>
      <c r="L87" s="121"/>
      <c r="M87" s="121"/>
      <c r="N87" s="121"/>
      <c r="O87" s="121"/>
      <c r="P87" s="121"/>
      <c r="Q87" s="121"/>
      <c r="R87" s="121"/>
      <c r="S87" s="121"/>
      <c r="T87" s="121"/>
      <c r="U87" s="121"/>
      <c r="V87" s="121"/>
      <c r="W87" s="121"/>
      <c r="X87" s="121"/>
      <c r="Y87" s="121"/>
      <c r="Z87" s="121"/>
    </row>
    <row r="88">
      <c r="A88" s="197"/>
    </row>
    <row r="89" ht="16.5" customHeight="1">
      <c r="A89" s="197"/>
      <c r="B89" t="s">
        <v>1951</v>
      </c>
      <c r="I89" t="n">
        <v>119.00700000000001</v>
      </c>
      <c r="J89" t="n">
        <v>119.401</v>
      </c>
      <c r="K89" t="n">
        <v>119.553</v>
      </c>
      <c r="L89" t="n">
        <v>119.97</v>
      </c>
      <c r="M89" t="n">
        <v>120.14</v>
      </c>
      <c r="N89" t="n">
        <v>120.435</v>
      </c>
      <c r="O89" t="n">
        <v>120.598</v>
      </c>
      <c r="P89" t="n">
        <v>120.965</v>
      </c>
      <c r="Q89" t="n">
        <v>121.387</v>
      </c>
      <c r="R89" t="n">
        <v>121.42100000000001</v>
      </c>
      <c r="S89" t="n">
        <v>121.41500000000001</v>
      </c>
      <c r="T89" t="n">
        <v>121.602</v>
      </c>
      <c r="U89" t="n">
        <v>122.11499999999999</v>
      </c>
      <c r="V89" t="n">
        <v>122.494</v>
      </c>
      <c r="W89" t="n">
        <v>122.91200000000001</v>
      </c>
      <c r="X89" t="n">
        <v>123.23399999999999</v>
      </c>
      <c r="Y89" t="n">
        <v>123.224</v>
      </c>
      <c r="Z89" t="n">
        <v>123.369</v>
      </c>
      <c r="AA89" t="n">
        <v>123.55800000000001</v>
      </c>
      <c r="AB89" t="n">
        <v>123.67</v>
      </c>
    </row>
    <row r="90" ht="72.5" customHeight="1">
      <c r="A90" s="197"/>
      <c r="B90" s="119" t="s">
        <v>1950</v>
      </c>
      <c r="AB90" t="n">
        <f>(AB89/Y89)^4-1</f>
        <v>1.4556490397154009E-2</v>
      </c>
      <c r="AC90" s="134" t="n">
        <f>Deflators!AA12</f>
        <v>1.5108171538000592E-2</v>
      </c>
    </row>
  </sheetData>
  <mergeCells count="23">
    <mergeCell ref="A72:G72"/>
    <mergeCell ref="A73:G73"/>
    <mergeCell ref="A74:G74"/>
    <mergeCell ref="A76:G76"/>
    <mergeCell ref="A66:J66"/>
    <mergeCell ref="A67:J67"/>
    <mergeCell ref="A68:J68"/>
    <mergeCell ref="A69:G69"/>
    <mergeCell ref="A70:G70"/>
    <mergeCell ref="A71:G71"/>
    <mergeCell ref="A65:J65"/>
    <mergeCell ref="A2:J2"/>
    <mergeCell ref="A4:C4"/>
    <mergeCell ref="A5:A7"/>
    <mergeCell ref="B5:B7"/>
    <mergeCell ref="C5:J5"/>
    <mergeCell ref="C6:H6"/>
    <mergeCell ref="I6:K6"/>
    <mergeCell ref="A60:J60"/>
    <mergeCell ref="A61:J61"/>
    <mergeCell ref="A62:J62"/>
    <mergeCell ref="A63:J63"/>
    <mergeCell ref="A64:J64"/>
  </mergeCells>
  <hyperlinks>
    <hyperlink ref="A74:G74" r:id="rId1h" display="2. Interest payments due on certain categories of federally-held student loans were initially suspended by the CARES Act. For more information, see &quot;How does the federal response to the COVID-19 pandemic affect BEA's estimate of personal interest payments?&quot;."/>
    <hyperlink ref="A76:G76" r:id="rId2h"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hyperlink ref="A69" r:id="rId3h" display="5. Unemployment insurance benefits were expanded through several programs that were initially established through the CARES Act. For more information, see How will the expansion of unemployment benefits in response to the COVID-19 pandemic be recorded in the NIPAs?"/>
    <hyperlink ref="A71:G71" r:id="rId4h" display="4. Economic impact payments, initially established by the CARES Act, provide direct payments to individuals. For more information, see &quot;How are federal economic impact payments to support individuals during the COVID-19 pandemic recorded in the NIPAs?&quot;."/>
    <hyperlink ref="C74:H74" r:id="rId5h" display="2. Interest payments due on certain categories of federally-held student loans were initially suspended by the CARES Act. For more information, see &quot;How does the federal response to the COVID-19 pandemic affect BEA's estimate of personal interest payments?&quot;."/>
    <hyperlink ref="C76:H76" r:id="rId6h"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hyperlink ref="C71:H71" r:id="rId7h" display="4. Economic impact payments, initially established by the CARES Act, provide direct payments to individuals. For more information, see &quot;How are federal economic impact payments to support individuals during the COVID-19 pandemic recorded in the NIPAs?&quot;."/>
    <hyperlink ref="A83" r:id="rId8h"/>
    <hyperlink ref="B90" r:id="rId9h" display="https://apps.bea.gov/iTable/?reqid=19&amp;step=3&amp;isuri=1&amp;1921=survey&amp;1903=11&amp;_gl=1*1m1fzad*_ga*MjA3ODA2MTA4MS4xNzE3MDcwOTIy*_ga_J4698JNNFT*MTcyMTk5OTU0Mi4xMy4xLjE3MjIwMDEzMTMuMzEuMC4w#eyJhcHBpZCI6MTksInN0ZXBzIjpbMSwyLDNdLCJkYXRhIjpbWyJOSVBBX1RhYmxlX0xpc3QiLCI4MSJdLFsiQ2F0ZWdvcmllcyIsIlN1cnZleSJdXX0=" location="eyJhcHBpZCI6MTksInN0ZXBzIjpbMSwyLDNdLCJkYXRhIjpbWyJOSVBBX1RhYmxlX0xpc3QiLCI4MSJdLFsiQ2F0ZWdvcmllcyIsIlN1cnZleSJdXX0="/>
  </hyperlink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124" zoomScaleNormal="124" workbookViewId="0">
      <selection activeCell="J4" sqref="J4"/>
    </sheetView>
  </sheetViews>
  <sheetFormatPr defaultRowHeight="15.0" baseColWidth="10"/>
  <cols>
    <col min="1" max="1" width="32.81640625" hidden="0" customWidth="1"/>
    <col min="2" max="2" width="28.54296875" hidden="0" customWidth="1"/>
  </cols>
  <sheetData>
    <row r="1">
      <c r="A1" s="105" t="s">
        <v>178</v>
      </c>
      <c r="B1" s="105" t="s">
        <v>179</v>
      </c>
      <c r="C1" s="113" t="s">
        <v>176</v>
      </c>
      <c r="D1" s="113" t="s">
        <v>177</v>
      </c>
      <c r="E1" s="113" t="s">
        <v>764</v>
      </c>
      <c r="F1" s="113" t="s">
        <v>765</v>
      </c>
      <c r="G1" s="113" t="s">
        <v>766</v>
      </c>
      <c r="H1" s="243" t="s">
        <v>1905</v>
      </c>
      <c r="I1" s="113" t="s">
        <v>1157</v>
      </c>
      <c r="J1" s="113" t="s">
        <v>1158</v>
      </c>
    </row>
    <row r="2">
      <c r="A2" s="112" t="s">
        <v>1707</v>
      </c>
      <c r="B2" t="s">
        <v>1725</v>
      </c>
      <c r="C2" s="109" t="n">
        <f>Deflators!AB23</f>
        <v>4.9594428306518612E-3</v>
      </c>
      <c r="D2" s="109" t="n">
        <f>Deflators!AC23</f>
        <v>5.1835649338582979E-3</v>
      </c>
      <c r="E2" s="244" t="n">
        <f>Deflators!AD23</f>
        <v>5.1542012116922997E-3</v>
      </c>
      <c r="F2" s="244" t="n">
        <f>Deflators!AE23</f>
        <v>5.1374641193888682E-3</v>
      </c>
      <c r="G2" s="244" t="n">
        <f>Deflators!AF23</f>
        <v>4.9902256196157069E-3</v>
      </c>
      <c r="H2" s="244" t="n">
        <f>Deflators!AG23</f>
        <v>4.9039461559314823E-3</v>
      </c>
      <c r="I2" s="244" t="n">
        <f>Deflators!AH23</f>
        <v>4.8438426974866111E-3</v>
      </c>
      <c r="J2" s="244" t="n">
        <f>Deflators!AI23</f>
        <v>4.7938367205500043E-3</v>
      </c>
    </row>
    <row r="3">
      <c r="A3" s="97" t="s">
        <v>1721</v>
      </c>
      <c r="B3" t="s">
        <v>1726</v>
      </c>
      <c r="C3" s="109" t="n">
        <f>Deflators!AB24</f>
        <v>5.8088700225948919E-3</v>
      </c>
      <c r="D3" s="109" t="n">
        <f>Deflators!AC24</f>
        <v>5.5479503472453118E-3</v>
      </c>
      <c r="E3" s="244" t="n">
        <f>Deflators!AD24</f>
        <v>5.3836118045782477E-3</v>
      </c>
      <c r="F3" s="244" t="n">
        <f>Deflators!AE24</f>
        <v>5.3253056701454415E-3</v>
      </c>
      <c r="G3" s="244" t="n">
        <f>Deflators!AF24</f>
        <v>5.3396658288893395E-3</v>
      </c>
      <c r="H3" s="244" t="n">
        <f>Deflators!AG24</f>
        <v>3.9606243564216381E-3</v>
      </c>
      <c r="I3" s="244" t="n">
        <f>Deflators!AH24</f>
        <v>4.1770231682358716E-3</v>
      </c>
      <c r="J3" s="244" t="n">
        <f>Deflators!AI24</f>
        <v>4.4453920111928724E-3</v>
      </c>
    </row>
    <row r="4">
      <c r="A4" s="97" t="s">
        <v>1722</v>
      </c>
      <c r="B4" t="s">
        <v>1727</v>
      </c>
      <c r="C4" s="109" t="n">
        <f>Deflators!AB25</f>
        <v>5.3404580780209709E-3</v>
      </c>
      <c r="D4" s="109" t="n">
        <f>Deflators!AC25</f>
        <v>5.9029392406417802E-3</v>
      </c>
      <c r="E4" s="244" t="n">
        <f>Deflators!AD25</f>
        <v>5.8224429274513767E-3</v>
      </c>
      <c r="F4" s="244" t="n">
        <f>Deflators!AE25</f>
        <v>5.7244931689288681E-3</v>
      </c>
      <c r="G4" s="244" t="n">
        <f>Deflators!AF25</f>
        <v>5.6709194747803782E-3</v>
      </c>
      <c r="H4" s="244" t="n">
        <f>Deflators!AG25</f>
        <v>5.6830615202378976E-3</v>
      </c>
      <c r="I4" s="244" t="n">
        <f>Deflators!AH25</f>
        <v>5.7131709559976596E-3</v>
      </c>
      <c r="J4" s="244" t="n">
        <f>Deflators!AI25</f>
        <v>5.8095775409217065E-3</v>
      </c>
    </row>
    <row r="5">
      <c r="A5" s="97" t="s">
        <v>1723</v>
      </c>
      <c r="B5" t="s">
        <v>1728</v>
      </c>
      <c r="C5" s="109" t="n">
        <f>Deflators!AB26</f>
        <v>5.3404580780209709E-3</v>
      </c>
      <c r="D5" s="109" t="n">
        <f>Deflators!AC26</f>
        <v>5.9029392406417802E-3</v>
      </c>
      <c r="E5" s="244" t="n">
        <f>Deflators!AD26</f>
        <v>5.8224429274513767E-3</v>
      </c>
      <c r="F5" s="244" t="n">
        <f>Deflators!AE26</f>
        <v>5.7244931689288681E-3</v>
      </c>
      <c r="G5" s="244" t="n">
        <f>Deflators!AF26</f>
        <v>5.6709194747803782E-3</v>
      </c>
      <c r="H5" s="244" t="n">
        <f>Deflators!AG26</f>
        <v>5.6830615202378976E-3</v>
      </c>
      <c r="I5" s="244" t="n">
        <f>Deflators!AH26</f>
        <v>5.7131709559976596E-3</v>
      </c>
      <c r="J5" s="244" t="n">
        <f>Deflators!AI26</f>
        <v>5.8095775409217065E-3</v>
      </c>
    </row>
    <row r="6">
      <c r="A6" s="85" t="s">
        <v>1724</v>
      </c>
      <c r="B6" t="s">
        <v>1729</v>
      </c>
      <c r="C6" s="109" t="n">
        <f>Deflators!AB27</f>
        <v>5.3404580780209709E-3</v>
      </c>
      <c r="D6" s="109" t="n">
        <f>Deflators!AC27</f>
        <v>5.9029392406417802E-3</v>
      </c>
      <c r="E6" s="244" t="n">
        <f>Deflators!AD27</f>
        <v>5.8224429274513767E-3</v>
      </c>
      <c r="F6" s="244" t="n">
        <f>Deflators!AE27</f>
        <v>5.7244931689288681E-3</v>
      </c>
      <c r="G6" s="244" t="n">
        <f>Deflators!AF27</f>
        <v>5.6709194747803782E-3</v>
      </c>
      <c r="H6" s="244" t="n">
        <f>Deflators!AG27</f>
        <v>5.6830615202378976E-3</v>
      </c>
      <c r="I6" s="244" t="n">
        <f>Deflators!AH27</f>
        <v>5.7131709559976596E-3</v>
      </c>
      <c r="J6" s="244" t="n">
        <f>Deflators!AI27</f>
        <v>5.8095775409217065E-3</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M1" zoomScale="89" zoomScaleNormal="110" workbookViewId="0">
      <selection activeCell="A9" sqref="A9"/>
    </sheetView>
  </sheetViews>
  <sheetFormatPr defaultRowHeight="15.0" baseColWidth="10"/>
  <cols>
    <col min="1" max="1" width="70.81640625" hidden="0" customWidth="1"/>
    <col min="2" max="2" width="70.81640625" hidden="0" customWidth="1"/>
  </cols>
  <sheetData>
    <row r="1" ht="15.65" customHeight="1">
      <c r="A1" s="245" t="s">
        <v>253</v>
      </c>
      <c r="B1" s="245"/>
      <c r="C1" s="245"/>
      <c r="D1" s="245"/>
      <c r="E1" s="245"/>
      <c r="F1" s="245"/>
      <c r="G1" s="245"/>
      <c r="H1" s="245"/>
      <c r="I1" s="245"/>
      <c r="J1" s="245"/>
      <c r="K1" s="245"/>
      <c r="L1" s="245"/>
      <c r="M1" s="245"/>
      <c r="N1" s="245"/>
      <c r="O1" s="245"/>
    </row>
    <row r="2" ht="31.4" customHeight="1">
      <c r="A2" s="246"/>
      <c r="B2" s="246" t="s">
        <v>179</v>
      </c>
      <c r="C2" s="252" t="n">
        <v>1</v>
      </c>
      <c r="D2" s="252" t="n">
        <f>C2+1</f>
        <v>2</v>
      </c>
      <c r="E2" s="252" t="n">
        <f t="shared" ref="E2:N2" si="0">D2+1</f>
        <v>3</v>
      </c>
      <c r="F2" s="252" t="n">
        <f t="shared" si="0"/>
        <v>4</v>
      </c>
      <c r="G2" s="252" t="n">
        <f t="shared" si="0"/>
        <v>5</v>
      </c>
      <c r="H2" s="252" t="n">
        <f t="shared" si="0"/>
        <v>6</v>
      </c>
      <c r="I2" s="252" t="n">
        <f t="shared" si="0"/>
        <v>7</v>
      </c>
      <c r="J2" s="252" t="n">
        <f t="shared" si="0"/>
        <v>8</v>
      </c>
      <c r="K2" s="252" t="n">
        <f t="shared" si="0"/>
        <v>9</v>
      </c>
      <c r="L2" s="252" t="n">
        <f t="shared" si="0"/>
        <v>10</v>
      </c>
      <c r="M2" s="252" t="n">
        <f t="shared" si="0"/>
        <v>11</v>
      </c>
      <c r="N2" s="252" t="n">
        <f t="shared" si="0"/>
        <v>12</v>
      </c>
      <c r="O2" s="250" t="s">
        <v>254</v>
      </c>
    </row>
    <row r="3" ht="15.65" customHeight="1">
      <c r="A3" s="247" t="s">
        <v>255</v>
      </c>
      <c r="B3" s="247" t="s">
        <v>256</v>
      </c>
      <c r="C3" s="109" t="n">
        <v>0.22500000000000001</v>
      </c>
      <c r="D3" s="109" t="n">
        <v>0.22500000000000001</v>
      </c>
      <c r="E3" s="109" t="n">
        <v>0.22500000000000001</v>
      </c>
      <c r="F3" s="109" t="n">
        <v>0.22500000000000001</v>
      </c>
      <c r="G3" s="253" t="n">
        <v>0</v>
      </c>
      <c r="H3" s="253" t="n">
        <v>0</v>
      </c>
      <c r="I3" s="253" t="n">
        <v>0</v>
      </c>
      <c r="J3" s="253" t="n">
        <v>0</v>
      </c>
      <c r="K3" s="253" t="n">
        <v>0</v>
      </c>
      <c r="L3" s="253" t="n">
        <v>0</v>
      </c>
      <c r="M3" s="253" t="n">
        <v>0</v>
      </c>
      <c r="N3" s="253" t="n">
        <v>0</v>
      </c>
      <c r="O3" s="251" t="n">
        <f>SUM(C3:N3)</f>
        <v>0.9</v>
      </c>
      <c r="P3" s="109"/>
      <c r="Q3" s="109"/>
      <c r="R3" s="109"/>
      <c r="S3" s="109"/>
      <c r="T3" s="253"/>
      <c r="U3" s="253"/>
      <c r="V3" s="253"/>
      <c r="W3" s="253"/>
      <c r="X3" s="253"/>
      <c r="Y3" s="253"/>
      <c r="Z3" s="253"/>
      <c r="AA3" s="253"/>
      <c r="AC3" s="110"/>
      <c r="AD3" s="110"/>
      <c r="AE3" s="110"/>
      <c r="AF3" s="110"/>
      <c r="AG3" s="110"/>
      <c r="AH3" s="110"/>
      <c r="AI3" s="110"/>
      <c r="AJ3" s="110"/>
      <c r="AK3" s="110"/>
      <c r="AL3" s="110"/>
      <c r="AM3" s="110"/>
      <c r="AN3" s="110"/>
      <c r="AO3" s="110"/>
      <c r="AP3" s="110"/>
      <c r="AQ3" s="110"/>
      <c r="AR3" s="110"/>
      <c r="AS3" s="110"/>
    </row>
    <row r="4" ht="15.65" customHeight="1">
      <c r="A4" s="249" t="s">
        <v>257</v>
      </c>
      <c r="B4" s="249" t="s">
        <v>258</v>
      </c>
      <c r="C4" s="109" t="n">
        <v>-3.3333333333333333E-2</v>
      </c>
      <c r="D4" s="109" t="n">
        <v>-3.3333333333333333E-2</v>
      </c>
      <c r="E4" s="109" t="n">
        <v>-3.3333333333333333E-2</v>
      </c>
      <c r="F4" s="109" t="n">
        <v>-3.3333333333333333E-2</v>
      </c>
      <c r="G4" s="109" t="n">
        <v>-3.3333333333333333E-2</v>
      </c>
      <c r="H4" s="109" t="n">
        <v>-3.3333333333333333E-2</v>
      </c>
      <c r="I4" s="109" t="n">
        <v>-3.3333333333333333E-2</v>
      </c>
      <c r="J4" s="109" t="n">
        <v>-3.3333333333333333E-2</v>
      </c>
      <c r="K4" s="109" t="n">
        <v>-3.3333333333333333E-2</v>
      </c>
      <c r="L4" s="109" t="n">
        <v>-3.3333333333333333E-2</v>
      </c>
      <c r="M4" s="109" t="n">
        <v>-3.3333333333333333E-2</v>
      </c>
      <c r="N4" s="109" t="n">
        <v>-3.3333333333333333E-2</v>
      </c>
      <c r="O4" s="251" t="n">
        <f>SUM(C4:N4)</f>
        <v>-0.39999999999999997</v>
      </c>
      <c r="P4" s="109"/>
      <c r="Q4" s="109"/>
      <c r="R4" s="109"/>
      <c r="S4" s="109"/>
      <c r="T4" s="109"/>
      <c r="U4" s="109"/>
      <c r="V4" s="109"/>
      <c r="W4" s="109"/>
      <c r="X4" s="109"/>
      <c r="Y4" s="109"/>
      <c r="Z4" s="109"/>
      <c r="AA4" s="109"/>
      <c r="AC4" s="110"/>
      <c r="AD4" s="110"/>
      <c r="AE4" s="110"/>
      <c r="AF4" s="110"/>
      <c r="AG4" s="110"/>
      <c r="AH4" s="110"/>
      <c r="AI4" s="110"/>
      <c r="AJ4" s="110"/>
      <c r="AK4" s="110"/>
      <c r="AL4" s="110"/>
      <c r="AM4" s="110"/>
      <c r="AN4" s="110"/>
    </row>
    <row r="5" ht="15.65" customHeight="1">
      <c r="A5" s="249" t="s">
        <v>259</v>
      </c>
      <c r="B5" s="249" t="s">
        <v>260</v>
      </c>
      <c r="C5" s="109" t="n">
        <v>-0.12</v>
      </c>
      <c r="D5" s="109" t="n">
        <v>-0.12</v>
      </c>
      <c r="E5" s="109" t="n">
        <v>-0.06</v>
      </c>
      <c r="F5" s="109" t="n">
        <v>-0.06</v>
      </c>
      <c r="G5" s="109" t="n">
        <v>-0.06</v>
      </c>
      <c r="H5" s="109" t="n">
        <v>-0.06</v>
      </c>
      <c r="I5" s="109" t="n">
        <v>-0.06</v>
      </c>
      <c r="J5" s="109" t="n">
        <v>-0.06</v>
      </c>
      <c r="K5" s="109" t="n">
        <v>0</v>
      </c>
      <c r="L5" s="109" t="n">
        <v>0</v>
      </c>
      <c r="M5" s="109" t="n">
        <v>0</v>
      </c>
      <c r="N5" s="109" t="n">
        <v>0</v>
      </c>
      <c r="O5" s="251" t="n">
        <f t="shared" ref="O5:O13" si="1">SUM(C5:N5)</f>
        <v>-0.60000000000000009</v>
      </c>
      <c r="P5" s="109"/>
      <c r="Q5" s="109"/>
      <c r="R5" s="109"/>
      <c r="S5" s="109"/>
      <c r="T5" s="109"/>
      <c r="U5" s="109"/>
      <c r="V5" s="109"/>
      <c r="W5" s="109"/>
      <c r="X5" s="109"/>
      <c r="Y5" s="109"/>
      <c r="Z5" s="109"/>
      <c r="AA5" s="109"/>
      <c r="AC5" s="110"/>
      <c r="AD5" s="110"/>
      <c r="AE5" s="110"/>
      <c r="AF5" s="110"/>
      <c r="AG5" s="110"/>
      <c r="AH5" s="110"/>
      <c r="AI5" s="110"/>
      <c r="AJ5" s="110"/>
      <c r="AK5" s="110"/>
      <c r="AL5" s="110"/>
      <c r="AM5" s="110"/>
      <c r="AN5" s="110"/>
    </row>
    <row r="6" ht="15.65" customHeight="1">
      <c r="A6" s="247" t="s">
        <v>261</v>
      </c>
      <c r="B6" s="247" t="s">
        <v>213</v>
      </c>
      <c r="C6" s="109" t="n">
        <v>0.24499999999999997</v>
      </c>
      <c r="D6" s="109" t="n">
        <v>0.105</v>
      </c>
      <c r="E6" s="109" t="n">
        <v>5.5999999999999994E-2</v>
      </c>
      <c r="F6" s="109" t="n">
        <v>5.5999999999999994E-2</v>
      </c>
      <c r="G6" s="109" t="n">
        <v>5.5999999999999994E-2</v>
      </c>
      <c r="H6" s="109" t="n">
        <v>5.5999999999999994E-2</v>
      </c>
      <c r="I6" s="109" t="n">
        <v>5.5999999999999994E-2</v>
      </c>
      <c r="J6" s="109" t="n">
        <v>5.5999999999999994E-2</v>
      </c>
      <c r="K6" s="109" t="n">
        <v>0</v>
      </c>
      <c r="L6" s="109" t="n">
        <v>0</v>
      </c>
      <c r="M6" s="109" t="n">
        <v>0</v>
      </c>
      <c r="N6" s="109" t="n">
        <v>0</v>
      </c>
      <c r="O6" s="251" t="n">
        <f t="shared" si="1"/>
        <v>0.68600000000000017</v>
      </c>
      <c r="P6" s="109"/>
      <c r="Q6" s="109"/>
      <c r="R6" s="109"/>
      <c r="S6" s="109"/>
      <c r="T6" s="109"/>
      <c r="U6" s="109"/>
      <c r="V6" s="109"/>
      <c r="W6" s="109"/>
      <c r="X6" s="109"/>
      <c r="Y6" s="109"/>
      <c r="Z6" s="109"/>
      <c r="AA6" s="109"/>
      <c r="AC6" s="110"/>
      <c r="AD6" s="110"/>
      <c r="AE6" s="110"/>
      <c r="AF6" s="110"/>
      <c r="AG6" s="110"/>
      <c r="AH6" s="110"/>
      <c r="AI6" s="110"/>
      <c r="AJ6" s="110"/>
      <c r="AK6" s="110"/>
      <c r="AL6" s="110"/>
      <c r="AM6" s="110"/>
      <c r="AN6" s="110"/>
    </row>
    <row r="7" ht="15.65" customHeight="1">
      <c r="A7" s="247" t="s">
        <v>262</v>
      </c>
      <c r="B7" s="247" t="s">
        <v>263</v>
      </c>
      <c r="C7" s="109" t="n">
        <v>0.315</v>
      </c>
      <c r="D7" s="109" t="n">
        <v>0.315</v>
      </c>
      <c r="E7" s="109" t="n">
        <v>9.0000000000000011E-2</v>
      </c>
      <c r="F7" s="109" t="n">
        <v>9.0000000000000011E-2</v>
      </c>
      <c r="G7" s="109" t="n">
        <v>4.5000000000000005E-2</v>
      </c>
      <c r="H7" s="109" t="n">
        <v>4.5000000000000005E-2</v>
      </c>
      <c r="I7" s="109" t="n">
        <v>0</v>
      </c>
      <c r="J7" s="109" t="n">
        <v>0</v>
      </c>
      <c r="K7" s="109" t="n">
        <v>0</v>
      </c>
      <c r="L7" s="109" t="n">
        <v>0</v>
      </c>
      <c r="M7" s="109" t="n">
        <v>0</v>
      </c>
      <c r="N7" s="109" t="n">
        <v>0</v>
      </c>
      <c r="O7" s="251" t="n">
        <f t="shared" si="1"/>
        <v>0.9</v>
      </c>
      <c r="P7" s="109"/>
      <c r="Q7" s="109"/>
      <c r="R7" s="109"/>
      <c r="S7" s="109"/>
      <c r="T7" s="109"/>
      <c r="U7" s="109"/>
      <c r="V7" s="109"/>
      <c r="W7" s="109"/>
      <c r="X7" s="109"/>
      <c r="Y7" s="109"/>
      <c r="Z7" s="109"/>
      <c r="AA7" s="109"/>
      <c r="AC7" s="110"/>
      <c r="AD7" s="110"/>
      <c r="AE7" s="110"/>
      <c r="AF7" s="110"/>
      <c r="AG7" s="110"/>
      <c r="AH7" s="110"/>
      <c r="AI7" s="110"/>
      <c r="AJ7" s="110"/>
      <c r="AK7" s="110"/>
      <c r="AL7" s="110"/>
      <c r="AM7" s="110"/>
      <c r="AN7" s="110"/>
    </row>
    <row r="8" ht="15.65" customHeight="1">
      <c r="A8" s="247" t="s">
        <v>264</v>
      </c>
      <c r="B8" s="247" t="s">
        <v>265</v>
      </c>
      <c r="C8" s="109" t="n">
        <v>0.22500000000000001</v>
      </c>
      <c r="D8" s="109" t="n">
        <v>0.22500000000000001</v>
      </c>
      <c r="E8" s="109" t="n">
        <v>0.22500000000000001</v>
      </c>
      <c r="F8" s="109" t="n">
        <v>0.22500000000000001</v>
      </c>
      <c r="G8" s="109" t="n">
        <v>0</v>
      </c>
      <c r="H8" s="109" t="n">
        <v>0</v>
      </c>
      <c r="I8" s="109" t="n">
        <v>0</v>
      </c>
      <c r="J8" s="109" t="n">
        <v>0</v>
      </c>
      <c r="K8" s="109" t="n">
        <v>0</v>
      </c>
      <c r="L8" s="109" t="n">
        <v>0</v>
      </c>
      <c r="M8" s="109" t="n">
        <v>0</v>
      </c>
      <c r="N8" s="109" t="n">
        <v>0</v>
      </c>
      <c r="O8" s="251" t="n">
        <f t="shared" si="1"/>
        <v>0.9</v>
      </c>
      <c r="P8" s="109"/>
      <c r="Q8" s="109"/>
      <c r="R8" s="109"/>
      <c r="S8" s="109"/>
      <c r="T8" s="109"/>
      <c r="U8" s="109"/>
      <c r="V8" s="109"/>
      <c r="W8" s="109"/>
      <c r="X8" s="109"/>
      <c r="Y8" s="109"/>
      <c r="Z8" s="109"/>
      <c r="AA8" s="109"/>
      <c r="AC8" s="110"/>
      <c r="AD8" s="110"/>
      <c r="AE8" s="110"/>
      <c r="AF8" s="110"/>
      <c r="AG8" s="110"/>
      <c r="AH8" s="110"/>
      <c r="AI8" s="110"/>
      <c r="AJ8" s="110"/>
      <c r="AK8" s="110"/>
      <c r="AL8" s="110"/>
      <c r="AM8" s="110"/>
      <c r="AN8" s="110"/>
    </row>
    <row r="9" ht="15.65" customHeight="1">
      <c r="A9" s="247" t="s">
        <v>266</v>
      </c>
      <c r="B9" s="247" t="s">
        <v>267</v>
      </c>
      <c r="C9" s="109" t="n">
        <v>4.9500000000000002E-2</v>
      </c>
      <c r="D9" s="109" t="n">
        <v>4.2750000000000003E-2</v>
      </c>
      <c r="E9" s="109" t="n">
        <v>4.0500000000000001E-2</v>
      </c>
      <c r="F9" s="109" t="n">
        <v>3.8250000000000006E-2</v>
      </c>
      <c r="G9" s="109" t="n">
        <v>3.6000000000000004E-2</v>
      </c>
      <c r="H9" s="109" t="n">
        <v>3.6000000000000004E-2</v>
      </c>
      <c r="I9" s="109" t="n">
        <v>3.6000000000000004E-2</v>
      </c>
      <c r="J9" s="109" t="n">
        <v>3.6000000000000004E-2</v>
      </c>
      <c r="K9" s="109" t="n">
        <v>3.3750000000000002E-2</v>
      </c>
      <c r="L9" s="109" t="n">
        <v>3.3750000000000002E-2</v>
      </c>
      <c r="M9" s="109" t="n">
        <v>3.3750000000000002E-2</v>
      </c>
      <c r="N9" s="109" t="n">
        <v>3.3750000000000002E-2</v>
      </c>
      <c r="O9" s="251" t="n">
        <f t="shared" si="1"/>
        <v>0.45000000000000007</v>
      </c>
      <c r="P9" s="109"/>
      <c r="Q9" s="109"/>
      <c r="R9" s="109"/>
      <c r="S9" s="109"/>
      <c r="T9" s="109"/>
      <c r="U9" s="109"/>
      <c r="V9" s="109"/>
      <c r="W9" s="109"/>
      <c r="X9" s="109"/>
      <c r="Y9" s="109"/>
      <c r="Z9" s="109"/>
      <c r="AA9" s="109"/>
      <c r="AC9" s="110"/>
      <c r="AD9" s="110"/>
      <c r="AE9" s="110"/>
      <c r="AF9" s="110"/>
      <c r="AG9" s="110"/>
      <c r="AH9" s="110"/>
      <c r="AI9" s="110"/>
      <c r="AJ9" s="110"/>
      <c r="AK9" s="110"/>
      <c r="AL9" s="110"/>
      <c r="AM9" s="110"/>
      <c r="AN9" s="110"/>
    </row>
    <row r="10" ht="15.65" customHeight="1">
      <c r="A10" s="247" t="s">
        <v>268</v>
      </c>
      <c r="B10" s="247" t="s">
        <v>215</v>
      </c>
      <c r="C10" s="109" t="n">
        <v>0.14000000000000001</v>
      </c>
      <c r="D10" s="109" t="n">
        <v>0.1</v>
      </c>
      <c r="E10" s="109" t="n">
        <v>0.1</v>
      </c>
      <c r="F10" s="109" t="n">
        <v>0.05</v>
      </c>
      <c r="G10" s="109" t="n">
        <v>0.05</v>
      </c>
      <c r="H10" s="109" t="n">
        <v>0.05</v>
      </c>
      <c r="I10" s="109" t="n">
        <v>0.05</v>
      </c>
      <c r="J10" s="109" t="n">
        <v>0.05</v>
      </c>
      <c r="K10" s="109" t="n">
        <v>0.05</v>
      </c>
      <c r="L10" s="109" t="n">
        <v>0.03</v>
      </c>
      <c r="M10" s="109" t="n">
        <v>0.03</v>
      </c>
      <c r="N10" s="109" t="n">
        <v>0.03</v>
      </c>
      <c r="O10" s="251" t="n">
        <f>SUM(C10:N10)</f>
        <v>0.7300000000000002</v>
      </c>
      <c r="P10" s="109"/>
      <c r="Q10" s="109"/>
      <c r="R10" s="109"/>
      <c r="S10" s="109"/>
      <c r="T10" s="109"/>
      <c r="U10" s="109"/>
      <c r="V10" s="109"/>
      <c r="W10" s="109"/>
      <c r="X10" s="109"/>
      <c r="Y10" s="109"/>
      <c r="Z10" s="109"/>
      <c r="AA10" s="109"/>
      <c r="AC10" s="110"/>
      <c r="AD10" s="110"/>
      <c r="AE10" s="110"/>
      <c r="AF10" s="110"/>
      <c r="AG10" s="110"/>
      <c r="AH10" s="110"/>
      <c r="AI10" s="110"/>
      <c r="AJ10" s="110"/>
      <c r="AK10" s="110"/>
      <c r="AL10" s="110"/>
      <c r="AM10" s="110"/>
      <c r="AN10" s="110"/>
    </row>
    <row r="11" ht="15.65" customHeight="1">
      <c r="A11" s="247" t="s">
        <v>269</v>
      </c>
      <c r="B11" s="247" t="s">
        <v>270</v>
      </c>
      <c r="C11" s="109" t="n">
        <v>0.2</v>
      </c>
      <c r="D11" s="109" t="n">
        <v>0.17</v>
      </c>
      <c r="E11" s="109" t="n">
        <v>0.16</v>
      </c>
      <c r="F11" s="109" t="n">
        <v>0.15</v>
      </c>
      <c r="G11" s="109" t="n">
        <v>0.09</v>
      </c>
      <c r="H11" s="109" t="n">
        <v>0.05</v>
      </c>
      <c r="I11" s="109" t="n">
        <v>0.05</v>
      </c>
      <c r="J11" s="109" t="n">
        <v>0.04</v>
      </c>
      <c r="K11" s="109" t="n">
        <v>0</v>
      </c>
      <c r="L11" s="109" t="n">
        <v>0</v>
      </c>
      <c r="M11" s="109" t="n">
        <v>0</v>
      </c>
      <c r="N11" s="109" t="n">
        <v>0</v>
      </c>
      <c r="O11" s="251" t="n">
        <f>SUM(C11:N11)</f>
        <v>0.91000000000000014</v>
      </c>
      <c r="P11" s="109"/>
      <c r="Q11" s="109"/>
      <c r="R11" s="109"/>
      <c r="S11" s="109"/>
      <c r="T11" s="109"/>
      <c r="U11" s="109"/>
      <c r="V11" s="109"/>
      <c r="W11" s="109"/>
      <c r="X11" s="109"/>
      <c r="Y11" s="109"/>
      <c r="Z11" s="109"/>
      <c r="AA11" s="109"/>
      <c r="AC11" s="110"/>
      <c r="AD11" s="110"/>
      <c r="AE11" s="110"/>
      <c r="AF11" s="110"/>
      <c r="AG11" s="110"/>
      <c r="AH11" s="110"/>
      <c r="AI11" s="110"/>
      <c r="AJ11" s="110"/>
      <c r="AK11" s="110"/>
      <c r="AL11" s="110"/>
      <c r="AM11" s="110"/>
      <c r="AN11" s="110"/>
    </row>
    <row r="12" ht="47.15" customHeight="1">
      <c r="A12" s="248" t="s">
        <v>271</v>
      </c>
      <c r="B12" s="248" t="s">
        <v>272</v>
      </c>
      <c r="C12" s="109" t="n">
        <v>0.2</v>
      </c>
      <c r="D12" s="109" t="n">
        <v>0.17</v>
      </c>
      <c r="E12" s="109" t="n">
        <v>0.16</v>
      </c>
      <c r="F12" s="109" t="n">
        <v>0.15</v>
      </c>
      <c r="G12" s="109" t="n">
        <v>0.09</v>
      </c>
      <c r="H12" s="109" t="n">
        <v>0.05</v>
      </c>
      <c r="I12" s="109" t="n">
        <v>0.05</v>
      </c>
      <c r="J12" s="109" t="n">
        <v>0.04</v>
      </c>
      <c r="K12" s="109" t="n">
        <v>0</v>
      </c>
      <c r="L12" s="109" t="n">
        <v>0</v>
      </c>
      <c r="M12" s="109" t="n">
        <v>0</v>
      </c>
      <c r="N12" s="109" t="n">
        <v>0</v>
      </c>
      <c r="O12" s="251" t="n">
        <f t="shared" si="1"/>
        <v>0.91000000000000014</v>
      </c>
      <c r="P12" s="109"/>
      <c r="Q12" s="109"/>
      <c r="R12" s="109"/>
      <c r="S12" s="109"/>
      <c r="T12" s="109"/>
      <c r="U12" s="109"/>
      <c r="V12" s="109"/>
      <c r="W12" s="109"/>
      <c r="X12" s="109"/>
      <c r="Y12" s="109"/>
      <c r="Z12" s="109"/>
      <c r="AA12" s="109"/>
      <c r="AC12" s="110"/>
      <c r="AD12" s="110"/>
      <c r="AE12" s="110"/>
      <c r="AF12" s="110"/>
      <c r="AG12" s="110"/>
      <c r="AH12" s="110"/>
      <c r="AI12" s="110"/>
      <c r="AJ12" s="110"/>
      <c r="AK12" s="110"/>
      <c r="AL12" s="110"/>
      <c r="AM12" s="110"/>
      <c r="AN12" s="110"/>
    </row>
    <row r="13" ht="31.4" customHeight="1">
      <c r="A13" s="248" t="s">
        <v>273</v>
      </c>
      <c r="B13" s="248" t="s">
        <v>274</v>
      </c>
      <c r="C13" s="109" t="n">
        <v>0.14000000000000001</v>
      </c>
      <c r="D13" s="109" t="n">
        <v>0.1</v>
      </c>
      <c r="E13" s="109" t="n">
        <v>0.1</v>
      </c>
      <c r="F13" s="109" t="n">
        <v>0.05</v>
      </c>
      <c r="G13" s="109" t="n">
        <v>0.05</v>
      </c>
      <c r="H13" s="109" t="n">
        <v>0.05</v>
      </c>
      <c r="I13" s="109" t="n">
        <v>0.05</v>
      </c>
      <c r="J13" s="109" t="n">
        <v>0.05</v>
      </c>
      <c r="K13" s="109" t="n">
        <v>0.05</v>
      </c>
      <c r="L13" s="109" t="n">
        <v>0</v>
      </c>
      <c r="M13" s="109" t="n">
        <v>0</v>
      </c>
      <c r="N13" s="109" t="n">
        <v>0</v>
      </c>
      <c r="O13" s="251" t="n">
        <f t="shared" si="1"/>
        <v>0.64000000000000012</v>
      </c>
      <c r="P13" s="109"/>
      <c r="Q13" s="109"/>
      <c r="R13" s="109"/>
      <c r="S13" s="109"/>
      <c r="T13" s="109"/>
      <c r="U13" s="109"/>
      <c r="V13" s="109"/>
      <c r="W13" s="109"/>
      <c r="X13" s="109"/>
      <c r="Y13" s="109"/>
      <c r="Z13" s="109"/>
      <c r="AA13" s="109"/>
      <c r="AC13" s="110"/>
      <c r="AD13" s="110"/>
      <c r="AE13" s="110"/>
      <c r="AF13" s="110"/>
      <c r="AG13" s="110"/>
      <c r="AH13" s="110"/>
      <c r="AI13" s="110"/>
      <c r="AJ13" s="110"/>
      <c r="AK13" s="110"/>
      <c r="AL13" s="110"/>
      <c r="AM13" s="110"/>
      <c r="AN13" s="110"/>
    </row>
    <row r="14" ht="47.15" customHeight="1">
      <c r="A14" s="248" t="s">
        <v>275</v>
      </c>
      <c r="B14" s="248" t="s">
        <v>276</v>
      </c>
      <c r="C14" s="109" t="n">
        <v>0.04</v>
      </c>
      <c r="D14" s="109" t="n">
        <v>0.04</v>
      </c>
      <c r="E14" s="109" t="n">
        <v>1.7000000000000001E-2</v>
      </c>
      <c r="F14" s="109" t="n">
        <v>1.7000000000000001E-2</v>
      </c>
      <c r="G14" s="109" t="n">
        <v>1.7000000000000001E-2</v>
      </c>
      <c r="H14" s="109" t="n">
        <v>1.7000000000000001E-2</v>
      </c>
      <c r="I14" s="109" t="n">
        <v>1.7000000000000001E-2</v>
      </c>
      <c r="J14" s="109" t="n">
        <v>1.7000000000000001E-2</v>
      </c>
      <c r="K14" s="109" t="n">
        <v>1.7000000000000001E-2</v>
      </c>
      <c r="L14" s="109" t="n">
        <v>1.7000000000000001E-2</v>
      </c>
      <c r="M14" s="109" t="n">
        <v>1.7000000000000001E-2</v>
      </c>
      <c r="N14" s="109" t="n">
        <v>1.7000000000000001E-2</v>
      </c>
      <c r="O14" s="251" t="n">
        <f>SUM(C14:N14)</f>
        <v>0.25000000000000011</v>
      </c>
      <c r="P14" s="109"/>
      <c r="Q14" s="109"/>
      <c r="R14" s="109"/>
      <c r="S14" s="109"/>
      <c r="T14" s="109"/>
      <c r="U14" s="109"/>
      <c r="V14" s="109"/>
      <c r="W14" s="109"/>
      <c r="X14" s="109"/>
      <c r="Y14" s="109"/>
      <c r="Z14" s="109"/>
      <c r="AA14" s="109"/>
      <c r="AC14" s="110"/>
      <c r="AD14" s="110"/>
      <c r="AE14" s="110"/>
      <c r="AF14" s="110"/>
      <c r="AG14" s="110"/>
      <c r="AH14" s="110"/>
      <c r="AI14" s="110"/>
      <c r="AJ14" s="110"/>
      <c r="AK14" s="110"/>
      <c r="AL14" s="110"/>
      <c r="AM14" s="110"/>
      <c r="AN14" s="110"/>
    </row>
    <row r="15" ht="15.75" customHeight="1">
      <c r="B15" s="248"/>
    </row>
  </sheetData>
  <mergeCells count="1">
    <mergeCell ref="A1:O1"/>
  </mergeCells>
  <pageMargins left="0.7" right="0.7" top="0.75" bottom="0.75" header="0.3" footer="0.3"/>
  <pageSetup paperSize="9" orientation="portrait" horizontalDpi="300" verticalDpi="300"/>
  <drawing r:id="rId1"/>
  <legacyDrawing r:id="rIdvml"/>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pane xSplit="2" ySplit="6" topLeftCell="W7" activePane="bottomRight" state="frozen"/>
      <selection pane="topRight" activeCell="C1" sqref="C1"/>
      <selection pane="bottomLeft" activeCell="A7" sqref="A7"/>
      <selection pane="bottomRight" activeCell="AK20" sqref="AK20"/>
    </sheetView>
  </sheetViews>
  <sheetFormatPr defaultRowHeight="15.0" baseColWidth="10"/>
  <cols>
    <col min="2" max="2" width="52.453125" hidden="0" customWidth="1"/>
    <col min="3" max="3" width="11.453125" hidden="0" customWidth="1"/>
    <col min="4" max="4" width="11.453125" hidden="0" customWidth="1"/>
    <col min="5" max="5" width="11.453125" hidden="0" customWidth="1"/>
    <col min="6" max="6" width="11.453125" hidden="0" customWidth="1"/>
    <col min="7" max="7" width="11.453125" hidden="0" customWidth="1"/>
    <col min="8" max="8" width="12.1796875" hidden="0" customWidth="1"/>
    <col min="9" max="9" width="8.453125" hidden="0" customWidth="1"/>
    <col min="10" max="10" width="10.453125" hidden="0" customWidth="1"/>
    <col min="11" max="11" width="8.453125" hidden="0" customWidth="1"/>
    <col min="12" max="12" width="11.453125" hidden="0" customWidth="1"/>
    <col min="13" max="13" width="9.453125" hidden="0" customWidth="1"/>
    <col min="14" max="14" width="9.453125" hidden="0" customWidth="1"/>
    <col min="15" max="15" width="9.453125" hidden="0" customWidth="1"/>
    <col min="16" max="16" width="9.453125" hidden="0" customWidth="1"/>
    <col min="17" max="17" width="9.453125" hidden="0" customWidth="1"/>
    <col min="18" max="18" width="9.453125" hidden="0" customWidth="1"/>
    <col min="19" max="19" width="9.453125" hidden="0" customWidth="1"/>
    <col min="20" max="20" width="9.453125" hidden="0" customWidth="1"/>
    <col min="21" max="21" width="10.81640625" hidden="0" customWidth="1"/>
    <col min="22" max="22" width="10.81640625" hidden="0" customWidth="1"/>
    <col min="23" max="23" width="10.81640625" hidden="0" customWidth="1"/>
    <col min="24" max="24" width="10.81640625" hidden="0" customWidth="1"/>
    <col min="25" max="25" width="10.81640625" hidden="0" customWidth="1"/>
    <col min="26" max="26" width="11.1796875" hidden="0" customWidth="1"/>
    <col min="27" max="27" width="9.453125" hidden="0" customWidth="1"/>
    <col min="28" max="28" width="9.453125" hidden="0" customWidth="1"/>
    <col min="29" max="29" width="9.453125" hidden="0" customWidth="1"/>
    <col min="30" max="30" width="9.453125" hidden="0" customWidth="1"/>
    <col min="31" max="31" width="9.453125" hidden="0" customWidth="1"/>
    <col min="32" max="32" width="9.453125" hidden="0" customWidth="1"/>
    <col min="33" max="33" width="9.453125" hidden="0" customWidth="1"/>
    <col min="34" max="34" width="9.453125" hidden="0" customWidth="1"/>
    <col min="35" max="35" width="9.453125" hidden="0" customWidth="1"/>
    <col min="36" max="36" width="9.453125" hidden="0" customWidth="1"/>
    <col min="37" max="37" width="9.453125" hidden="0" customWidth="1"/>
    <col min="38" max="38" width="8.453125" hidden="0" customWidth="1"/>
    <col min="39" max="39" width="8.453125" hidden="0" customWidth="1"/>
    <col min="40" max="40" width="8.453125" hidden="0" customWidth="1"/>
    <col min="41" max="41" width="8.453125" hidden="0" customWidth="1"/>
  </cols>
  <sheetData>
    <row r="1">
      <c r="B1" s="254" t="s">
        <v>53</v>
      </c>
      <c r="C1" s="254"/>
      <c r="D1" s="254"/>
      <c r="E1" s="254"/>
      <c r="F1" s="254"/>
      <c r="G1" s="254"/>
      <c r="H1" s="254"/>
      <c r="I1" s="254"/>
      <c r="J1" s="254"/>
      <c r="K1" s="254"/>
      <c r="L1" s="254"/>
      <c r="M1" s="254"/>
      <c r="N1" s="254"/>
      <c r="O1" s="254"/>
      <c r="P1" s="254"/>
      <c r="Q1" s="254"/>
      <c r="R1" s="254"/>
      <c r="S1" s="254"/>
      <c r="T1" s="254"/>
      <c r="U1" s="254"/>
      <c r="V1" s="254"/>
      <c r="W1" s="254"/>
      <c r="X1" s="254"/>
      <c r="Y1" s="254"/>
      <c r="Z1" s="254"/>
      <c r="AA1" s="254"/>
      <c r="AB1" s="254"/>
      <c r="AC1" s="254"/>
      <c r="AD1" s="254"/>
      <c r="AE1" s="254"/>
      <c r="AF1" s="254"/>
      <c r="AG1" s="254"/>
      <c r="AH1" s="254"/>
    </row>
    <row r="2" ht="14.25" customHeight="1">
      <c r="B2" s="255" t="s">
        <v>277</v>
      </c>
      <c r="C2" s="255"/>
      <c r="D2" s="255"/>
      <c r="E2" s="255"/>
      <c r="F2" s="255"/>
      <c r="G2" s="255"/>
      <c r="H2" s="255"/>
      <c r="I2" s="255"/>
      <c r="J2" s="255"/>
      <c r="K2" s="255"/>
      <c r="L2" s="255"/>
      <c r="M2" s="255"/>
      <c r="N2" s="255"/>
      <c r="O2" s="255"/>
      <c r="P2" s="255"/>
      <c r="Q2" s="255"/>
      <c r="R2" s="255"/>
      <c r="S2" s="255"/>
      <c r="T2" s="255"/>
      <c r="U2" s="255"/>
      <c r="V2" s="255"/>
      <c r="W2" s="255"/>
      <c r="X2" s="255"/>
      <c r="Y2" s="255"/>
      <c r="Z2" s="255"/>
      <c r="AA2" s="255"/>
      <c r="AB2" s="255"/>
      <c r="AC2" s="255"/>
      <c r="AD2" s="255"/>
      <c r="AE2" s="255"/>
      <c r="AF2" s="255"/>
      <c r="AG2" s="255"/>
      <c r="AH2" s="255"/>
    </row>
    <row r="3">
      <c r="B3" s="255"/>
      <c r="C3" s="255"/>
      <c r="D3" s="255"/>
      <c r="E3" s="255"/>
      <c r="F3" s="255"/>
      <c r="G3" s="255"/>
      <c r="H3" s="255"/>
      <c r="I3" s="255"/>
      <c r="J3" s="255"/>
      <c r="K3" s="255"/>
      <c r="L3" s="255"/>
      <c r="M3" s="255"/>
      <c r="N3" s="255"/>
      <c r="O3" s="255"/>
      <c r="P3" s="255"/>
      <c r="Q3" s="255"/>
      <c r="R3" s="255"/>
      <c r="S3" s="255"/>
      <c r="T3" s="255"/>
      <c r="U3" s="255"/>
      <c r="V3" s="255"/>
      <c r="W3" s="255"/>
      <c r="X3" s="255"/>
      <c r="Y3" s="255"/>
      <c r="Z3" s="255"/>
      <c r="AA3" s="255"/>
      <c r="AB3" s="255"/>
      <c r="AC3" s="255"/>
      <c r="AD3" s="255"/>
      <c r="AE3" s="255"/>
      <c r="AF3" s="255"/>
      <c r="AG3" s="255"/>
      <c r="AH3" s="255"/>
    </row>
    <row r="4">
      <c r="B4" s="255"/>
      <c r="C4" s="255"/>
      <c r="D4" s="255"/>
      <c r="E4" s="255"/>
      <c r="F4" s="255"/>
      <c r="G4" s="255"/>
      <c r="H4" s="255"/>
      <c r="I4" s="255"/>
      <c r="J4" s="255"/>
      <c r="K4" s="255"/>
      <c r="L4" s="255"/>
      <c r="M4" s="255"/>
      <c r="N4" s="255"/>
      <c r="O4" s="255"/>
      <c r="P4" s="255"/>
      <c r="Q4" s="255"/>
      <c r="R4" s="255"/>
      <c r="S4" s="255"/>
      <c r="T4" s="255"/>
      <c r="U4" s="255"/>
      <c r="V4" s="255"/>
      <c r="W4" s="255"/>
      <c r="X4" s="255"/>
      <c r="Y4" s="255"/>
      <c r="Z4" s="255"/>
      <c r="AA4" s="255"/>
      <c r="AB4" s="255"/>
      <c r="AC4" s="255"/>
      <c r="AD4" s="255"/>
      <c r="AE4" s="255"/>
      <c r="AF4" s="255"/>
      <c r="AG4" s="255"/>
      <c r="AH4" s="255"/>
    </row>
    <row r="5">
      <c r="B5" s="255"/>
      <c r="C5" s="255"/>
      <c r="D5" s="255"/>
      <c r="E5" s="255"/>
      <c r="F5" s="255"/>
      <c r="G5" s="255"/>
      <c r="H5" s="255"/>
      <c r="I5" s="255"/>
      <c r="J5" s="255"/>
      <c r="K5" s="255"/>
      <c r="L5" s="255"/>
      <c r="M5" s="255"/>
      <c r="N5" s="255"/>
      <c r="O5" s="255"/>
      <c r="P5" s="255"/>
      <c r="Q5" s="255"/>
      <c r="R5" s="255"/>
      <c r="S5" s="255"/>
      <c r="T5" s="255"/>
      <c r="U5" s="255"/>
      <c r="V5" s="255"/>
      <c r="W5" s="255"/>
      <c r="X5" s="255"/>
      <c r="Y5" s="255"/>
      <c r="Z5" s="255"/>
      <c r="AA5" s="255"/>
      <c r="AB5" s="255"/>
      <c r="AC5" s="255"/>
      <c r="AD5" s="255"/>
      <c r="AE5" s="255"/>
      <c r="AF5" s="255"/>
      <c r="AG5" s="255"/>
      <c r="AH5" s="255"/>
    </row>
    <row r="6" ht="38.9" customHeight="1">
      <c r="B6" s="255"/>
      <c r="C6" s="255"/>
      <c r="D6" s="255"/>
      <c r="E6" s="255"/>
      <c r="F6" s="255"/>
      <c r="G6" s="255"/>
      <c r="H6" s="255"/>
      <c r="I6" s="255"/>
      <c r="J6" s="255"/>
      <c r="K6" s="255"/>
      <c r="L6" s="255"/>
      <c r="M6" s="255"/>
      <c r="N6" s="255"/>
      <c r="O6" s="255"/>
      <c r="P6" s="255"/>
      <c r="Q6" s="255"/>
      <c r="R6" s="255"/>
      <c r="S6" s="255"/>
      <c r="T6" s="255"/>
      <c r="U6" s="255"/>
      <c r="V6" s="255"/>
      <c r="W6" s="255"/>
      <c r="X6" s="255"/>
      <c r="Y6" s="255"/>
      <c r="Z6" s="255"/>
      <c r="AA6" s="255"/>
      <c r="AB6" s="255"/>
      <c r="AC6" s="255"/>
      <c r="AD6" s="255"/>
      <c r="AE6" s="255"/>
      <c r="AF6" s="255"/>
      <c r="AG6" s="255"/>
      <c r="AH6" s="255"/>
    </row>
    <row r="7">
      <c r="B7" s="321"/>
      <c r="C7" s="321"/>
      <c r="D7" s="321"/>
      <c r="E7" s="321"/>
      <c r="F7" s="321"/>
      <c r="G7" s="321"/>
      <c r="H7" s="322"/>
      <c r="I7" s="322"/>
      <c r="J7" s="322"/>
      <c r="K7" s="322"/>
      <c r="L7" s="322"/>
      <c r="M7" s="322"/>
      <c r="N7" s="322"/>
      <c r="O7" s="322"/>
      <c r="P7" s="322"/>
      <c r="Q7" s="322"/>
      <c r="R7" s="322"/>
      <c r="S7" s="322"/>
      <c r="T7" s="322"/>
      <c r="U7" s="322"/>
      <c r="V7" s="322"/>
    </row>
    <row r="8" ht="14.9" customHeight="1">
      <c r="B8" s="259" t="s">
        <v>278</v>
      </c>
      <c r="C8" s="260"/>
      <c r="D8" s="263" t="s">
        <v>279</v>
      </c>
      <c r="E8" s="276"/>
      <c r="F8" s="276"/>
      <c r="G8" s="276"/>
      <c r="H8" s="276"/>
      <c r="I8" s="276"/>
      <c r="J8" s="276"/>
      <c r="K8" s="276"/>
      <c r="L8" s="276"/>
      <c r="M8" s="276"/>
      <c r="N8" s="276"/>
      <c r="O8" s="276"/>
      <c r="P8" s="276"/>
      <c r="Q8" s="276"/>
      <c r="R8" s="276"/>
      <c r="S8" s="276"/>
      <c r="T8" s="276"/>
      <c r="U8" s="277"/>
      <c r="V8" s="262"/>
      <c r="W8" s="272" t="s">
        <v>280</v>
      </c>
      <c r="X8" s="273"/>
      <c r="Y8" s="274"/>
      <c r="Z8" s="274"/>
      <c r="AA8" s="274"/>
      <c r="AB8" s="274"/>
      <c r="AC8" s="273"/>
      <c r="AD8" s="275"/>
      <c r="AE8" s="296"/>
      <c r="AF8" s="296"/>
      <c r="AG8" s="296"/>
      <c r="AH8" s="296"/>
    </row>
    <row r="9" ht="12.75" customHeight="1">
      <c r="B9" s="261"/>
      <c r="C9" s="262"/>
      <c r="D9" s="256" t="n">
        <v>2018</v>
      </c>
      <c r="E9" s="256" t="n">
        <v>2019</v>
      </c>
      <c r="F9" s="257"/>
      <c r="G9" s="257"/>
      <c r="H9" s="258"/>
      <c r="I9" s="256" t="n">
        <v>2020</v>
      </c>
      <c r="J9" s="257"/>
      <c r="K9" s="257"/>
      <c r="L9" s="258"/>
      <c r="M9" s="268" t="n">
        <v>2021</v>
      </c>
      <c r="N9" s="269"/>
      <c r="O9" s="269"/>
      <c r="P9" s="270"/>
      <c r="Q9" s="271" t="n">
        <v>2022</v>
      </c>
      <c r="R9" s="271"/>
      <c r="S9" s="317"/>
      <c r="T9" s="343"/>
      <c r="U9" s="297"/>
      <c r="V9" s="343" t="n">
        <v>2023</v>
      </c>
      <c r="W9" s="344"/>
      <c r="X9" s="316"/>
      <c r="Y9" s="265" t="n">
        <v>2024</v>
      </c>
      <c r="Z9" s="266"/>
      <c r="AA9" s="266"/>
      <c r="AB9" s="267"/>
      <c r="AC9" s="265" t="n">
        <v>2025</v>
      </c>
      <c r="AD9" s="266"/>
      <c r="AE9" s="266"/>
      <c r="AF9" s="266"/>
      <c r="AG9" s="265" t="n">
        <v>2026</v>
      </c>
      <c r="AH9" s="266"/>
      <c r="AI9" s="266"/>
      <c r="AJ9" s="267"/>
    </row>
    <row r="10" ht="14.9" customHeight="1">
      <c r="B10" s="263"/>
      <c r="C10" s="264"/>
      <c r="D10" s="256" t="s">
        <v>281</v>
      </c>
      <c r="E10" s="256" t="s">
        <v>282</v>
      </c>
      <c r="F10" s="257" t="s">
        <v>283</v>
      </c>
      <c r="G10" s="257" t="s">
        <v>238</v>
      </c>
      <c r="H10" s="258" t="s">
        <v>281</v>
      </c>
      <c r="I10" s="257" t="s">
        <v>282</v>
      </c>
      <c r="J10" s="257" t="s">
        <v>283</v>
      </c>
      <c r="K10" s="257" t="s">
        <v>238</v>
      </c>
      <c r="L10" s="257" t="s">
        <v>281</v>
      </c>
      <c r="M10" s="340" t="s">
        <v>282</v>
      </c>
      <c r="N10" s="341" t="s">
        <v>283</v>
      </c>
      <c r="O10" s="341" t="s">
        <v>238</v>
      </c>
      <c r="P10" s="339" t="s">
        <v>281</v>
      </c>
      <c r="Q10" s="257" t="s">
        <v>282</v>
      </c>
      <c r="R10" s="257" t="s">
        <v>283</v>
      </c>
      <c r="S10" s="257" t="s">
        <v>238</v>
      </c>
      <c r="T10" s="257" t="s">
        <v>281</v>
      </c>
      <c r="U10" s="340" t="s">
        <v>282</v>
      </c>
      <c r="V10" s="341" t="s">
        <v>283</v>
      </c>
      <c r="W10" s="326" t="s">
        <v>238</v>
      </c>
      <c r="X10" s="327" t="s">
        <v>281</v>
      </c>
      <c r="Y10" s="325" t="s">
        <v>282</v>
      </c>
      <c r="Z10" s="323" t="s">
        <v>283</v>
      </c>
      <c r="AA10" s="326" t="s">
        <v>238</v>
      </c>
      <c r="AB10" s="327" t="s">
        <v>281</v>
      </c>
      <c r="AC10" s="325" t="s">
        <v>282</v>
      </c>
      <c r="AD10" s="323" t="s">
        <v>283</v>
      </c>
      <c r="AE10" s="326" t="s">
        <v>238</v>
      </c>
      <c r="AF10" s="326" t="s">
        <v>281</v>
      </c>
      <c r="AG10" s="281" t="s">
        <v>282</v>
      </c>
      <c r="AH10" s="323" t="s">
        <v>283</v>
      </c>
      <c r="AI10" s="323" t="s">
        <v>238</v>
      </c>
      <c r="AJ10" s="346" t="s">
        <v>281</v>
      </c>
    </row>
    <row r="11">
      <c r="B11" s="307" t="s">
        <v>102</v>
      </c>
      <c r="C11" s="328" t="s">
        <v>284</v>
      </c>
      <c r="D11" s="309" t="n">
        <f>'Haver Pivoted'!GO14</f>
        <v>27.1</v>
      </c>
      <c r="E11" s="342" t="n">
        <f>'Haver Pivoted'!GP14</f>
        <v>29.6</v>
      </c>
      <c r="F11" s="342" t="n">
        <f>'Haver Pivoted'!GQ14</f>
        <v>27.3</v>
      </c>
      <c r="G11" s="342" t="n">
        <f>'Haver Pivoted'!GR14</f>
        <v>26.4</v>
      </c>
      <c r="H11" s="342" t="n">
        <f>'Haver Pivoted'!GS14</f>
        <v>26.7</v>
      </c>
      <c r="I11" s="342" t="n">
        <f>'Haver Pivoted'!GT14</f>
        <v>40.1</v>
      </c>
      <c r="J11" s="342" t="n">
        <f>'Haver Pivoted'!GU14</f>
        <v>951.5</v>
      </c>
      <c r="K11" s="342" t="n">
        <f>'Haver Pivoted'!GV14</f>
        <v>800</v>
      </c>
      <c r="L11" s="342" t="n">
        <f>'Haver Pivoted'!GW14</f>
        <v>322.7</v>
      </c>
      <c r="M11" s="342" t="n">
        <f>'Haver Pivoted'!GX14</f>
        <v>583.79999999999995</v>
      </c>
      <c r="N11" s="342" t="n">
        <f>'Haver Pivoted'!GY14</f>
        <v>440.8</v>
      </c>
      <c r="O11" s="342" t="n">
        <f>'Haver Pivoted'!GZ14</f>
        <v>212.8</v>
      </c>
      <c r="P11" s="342" t="n">
        <f>'Haver Pivoted'!HA14</f>
        <v>31.8</v>
      </c>
      <c r="Q11" s="278" t="n">
        <f>'Haver Pivoted'!HB14</f>
        <v>24.5</v>
      </c>
      <c r="R11" s="278" t="n">
        <f>'Haver Pivoted'!HC14</f>
        <v>21.7</v>
      </c>
      <c r="S11" s="257" t="n">
        <f>'Haver Pivoted'!HD14</f>
        <v>23.1</v>
      </c>
      <c r="T11" s="257" t="n">
        <f>'Haver Pivoted'!HE14</f>
        <v>25.9</v>
      </c>
      <c r="U11" s="257" t="n">
        <f>'Haver Pivoted'!HF14</f>
        <v>30.1</v>
      </c>
      <c r="V11" s="257" t="n">
        <f>'Haver Pivoted'!HG14</f>
        <v>32.700000000000003</v>
      </c>
      <c r="W11" s="257" t="n">
        <f>'Haver Pivoted'!HH14</f>
        <v>34.700000000000003</v>
      </c>
      <c r="X11" s="257" t="n">
        <f>'Haver Pivoted'!HI14</f>
        <v>35.299999999999997</v>
      </c>
      <c r="Y11" s="257" t="n">
        <f>'Haver Pivoted'!HJ14</f>
        <v>34.9</v>
      </c>
      <c r="Z11" s="257" t="n">
        <f>'Haver Pivoted'!HK14</f>
        <v>34.9</v>
      </c>
      <c r="AA11" s="257" t="n">
        <f>'Haver Pivoted'!HL14</f>
        <v>35.700000000000003</v>
      </c>
      <c r="AB11" s="333" t="n">
        <f t="shared" ref="AB11:AG11" si="0">AB13+AB14+AB21</f>
        <v>22.5</v>
      </c>
      <c r="AC11" s="333" t="n">
        <f t="shared" si="0"/>
        <v>22.5</v>
      </c>
      <c r="AD11" s="333" t="n">
        <f t="shared" si="0"/>
        <v>22.5</v>
      </c>
      <c r="AE11" s="333" t="n">
        <f t="shared" si="0"/>
        <v>22.5</v>
      </c>
      <c r="AF11" s="333" t="n">
        <f t="shared" si="0"/>
        <v>22.5</v>
      </c>
      <c r="AG11" s="280" t="n">
        <f t="shared" si="0"/>
        <v>22.5</v>
      </c>
      <c r="AH11" s="280" t="n">
        <f>AH13+AH14+AH21</f>
        <v>22.5</v>
      </c>
      <c r="AI11" s="280" t="n">
        <f t="shared" ref="AI11:AJ11" si="1">AI13+AI14+AI21</f>
        <v>23.5</v>
      </c>
      <c r="AJ11" s="280" t="n">
        <f t="shared" si="1"/>
        <v>24.5</v>
      </c>
      <c r="AK11" s="298" t="s">
        <v>285</v>
      </c>
    </row>
    <row r="12">
      <c r="B12" s="347" t="s">
        <v>1979</v>
      </c>
      <c r="C12" s="279"/>
      <c r="D12" s="330"/>
      <c r="E12" s="278"/>
      <c r="F12" s="278"/>
      <c r="G12" s="278"/>
      <c r="H12" s="278"/>
      <c r="I12" s="278"/>
      <c r="J12" s="278"/>
      <c r="K12" s="278"/>
      <c r="L12" s="278"/>
      <c r="M12" s="278"/>
      <c r="N12" s="278"/>
      <c r="O12" s="278"/>
      <c r="P12" s="278"/>
      <c r="Q12" s="278"/>
      <c r="R12" s="278"/>
      <c r="S12" s="257"/>
      <c r="T12" s="257"/>
      <c r="U12" s="257"/>
      <c r="V12" s="257"/>
      <c r="W12" s="257"/>
      <c r="X12" s="257"/>
      <c r="Y12" s="257"/>
      <c r="Z12" s="257"/>
      <c r="AA12" s="257"/>
      <c r="AB12" s="280"/>
      <c r="AC12" s="280"/>
      <c r="AD12" s="280"/>
      <c r="AE12" s="280"/>
      <c r="AF12" s="280"/>
      <c r="AG12" s="280"/>
      <c r="AH12" s="280"/>
      <c r="AI12" s="280"/>
      <c r="AJ12" s="280"/>
    </row>
    <row r="13">
      <c r="B13" s="320" t="s">
        <v>286</v>
      </c>
      <c r="C13" s="310" t="s">
        <v>287</v>
      </c>
      <c r="D13" s="330" t="n">
        <f>'Haver Pivoted'!GO63</f>
        <v>0</v>
      </c>
      <c r="E13" s="278" t="n">
        <f>'Haver Pivoted'!GP63</f>
        <v>0</v>
      </c>
      <c r="F13" s="278" t="n">
        <f>'Haver Pivoted'!GQ63</f>
        <v>0</v>
      </c>
      <c r="G13" s="278" t="n">
        <f>'Haver Pivoted'!GR63</f>
        <v>0</v>
      </c>
      <c r="H13" s="278" t="n">
        <f>'Haver Pivoted'!GS63</f>
        <v>0</v>
      </c>
      <c r="I13" s="278" t="n">
        <f>'Haver Pivoted'!GT63</f>
        <v>0</v>
      </c>
      <c r="J13" s="278" t="n">
        <f>'Haver Pivoted'!GU63</f>
        <v>0.1</v>
      </c>
      <c r="K13" s="278" t="n">
        <f>'Haver Pivoted'!GV63</f>
        <v>3.7</v>
      </c>
      <c r="L13" s="278" t="n">
        <f>'Haver Pivoted'!GW63</f>
        <v>12.9</v>
      </c>
      <c r="M13" s="278" t="n">
        <f>'Haver Pivoted'!GX63</f>
        <v>25.5</v>
      </c>
      <c r="N13" s="278" t="n">
        <f>'Haver Pivoted'!GY63</f>
        <v>3.8</v>
      </c>
      <c r="O13" s="278" t="n">
        <f>'Haver Pivoted'!GZ63</f>
        <v>1.8</v>
      </c>
      <c r="P13" s="278" t="n">
        <f>'Haver Pivoted'!HA63</f>
        <v>0.6</v>
      </c>
      <c r="Q13" s="278" t="n">
        <f>'Haver Pivoted'!HB63</f>
        <v>0.2</v>
      </c>
      <c r="R13" s="278" t="n">
        <f>'Haver Pivoted'!HC63</f>
        <v>0.1</v>
      </c>
      <c r="S13" s="257" t="n">
        <f>'Haver Pivoted'!HD63</f>
        <v>0</v>
      </c>
      <c r="T13" s="257" t="n">
        <f>'Haver Pivoted'!HE63</f>
        <v>0</v>
      </c>
      <c r="U13" s="257" t="n">
        <f>'Haver Pivoted'!HF63</f>
        <v>0</v>
      </c>
      <c r="V13" s="257" t="n">
        <f>'Haver Pivoted'!HG63</f>
        <v>0</v>
      </c>
      <c r="W13" s="257" t="n">
        <f>'Haver Pivoted'!HH63</f>
        <v>0</v>
      </c>
      <c r="X13" s="257" t="n">
        <f>'Haver Pivoted'!HI63</f>
        <v>0</v>
      </c>
      <c r="Y13" s="257" t="n">
        <f>'Haver Pivoted'!HJ63</f>
        <v>0</v>
      </c>
      <c r="Z13" s="257" t="n">
        <f>'Haver Pivoted'!HK63</f>
        <v>0</v>
      </c>
      <c r="AA13" s="257" t="n">
        <f>'Haver Pivoted'!HL63</f>
        <v>0</v>
      </c>
      <c r="AB13" s="280" t="n">
        <f t="shared" ref="AB13:AH13" si="2">AA13*AB24/AA24</f>
        <v>0</v>
      </c>
      <c r="AC13" s="280" t="n">
        <f t="shared" si="2"/>
        <v>0</v>
      </c>
      <c r="AD13" s="280" t="n">
        <f t="shared" si="2"/>
        <v>0</v>
      </c>
      <c r="AE13" s="280" t="n">
        <f t="shared" si="2"/>
        <v>0</v>
      </c>
      <c r="AF13" s="280" t="n">
        <f t="shared" si="2"/>
        <v>0</v>
      </c>
      <c r="AG13" s="280" t="n">
        <f t="shared" si="2"/>
        <v>0</v>
      </c>
      <c r="AH13" s="280" t="n">
        <f t="shared" si="2"/>
        <v>0</v>
      </c>
      <c r="AI13" s="280" t="n">
        <f t="shared" ref="AI13" si="3">AH13*AI24/AH24</f>
        <v>0</v>
      </c>
      <c r="AJ13" s="280" t="n">
        <f t="shared" ref="AJ13" si="4">AI13*AJ24/AI24</f>
        <v>0</v>
      </c>
    </row>
    <row r="14">
      <c r="B14" s="320" t="s">
        <v>288</v>
      </c>
      <c r="C14" s="310"/>
      <c r="D14" s="330"/>
      <c r="E14" s="278"/>
      <c r="F14" s="278"/>
      <c r="G14" s="278"/>
      <c r="H14" s="286" t="n">
        <f>SUM(H15:H18)</f>
        <v>0</v>
      </c>
      <c r="I14" s="286" t="n">
        <f t="shared" ref="I14:M14" si="5">SUM(I15:I18)</f>
        <v>0</v>
      </c>
      <c r="J14" s="286" t="n">
        <f t="shared" si="5"/>
        <v>779.7</v>
      </c>
      <c r="K14" s="286" t="n">
        <f t="shared" si="5"/>
        <v>582.6</v>
      </c>
      <c r="L14" s="286" t="n">
        <f t="shared" si="5"/>
        <v>216.5</v>
      </c>
      <c r="M14" s="286" t="n">
        <f t="shared" si="5"/>
        <v>497.6</v>
      </c>
      <c r="N14" s="291" t="n">
        <f>SUM(N15:N18)</f>
        <v>401.5</v>
      </c>
      <c r="O14" s="291" t="n">
        <f t="shared" ref="O14:AC14" si="6">SUM(O15:O18)</f>
        <v>207.4</v>
      </c>
      <c r="P14" s="291" t="n">
        <f t="shared" si="6"/>
        <v>5.5</v>
      </c>
      <c r="Q14" s="291" t="n">
        <v>0</v>
      </c>
      <c r="R14" s="291" t="n">
        <f t="shared" si="6"/>
        <v>1</v>
      </c>
      <c r="S14" s="291" t="n">
        <f t="shared" si="6"/>
        <v>0.5</v>
      </c>
      <c r="T14" s="291" t="n">
        <f t="shared" si="6"/>
        <v>0.30000000000000004</v>
      </c>
      <c r="U14" s="291" t="n">
        <f t="shared" si="6"/>
        <v>0</v>
      </c>
      <c r="V14" s="286" t="n">
        <f t="shared" si="6"/>
        <v>0</v>
      </c>
      <c r="W14" s="286" t="n">
        <f t="shared" si="6"/>
        <v>0</v>
      </c>
      <c r="X14" s="280" t="n">
        <f>SUM(X15:X18)</f>
        <v>0</v>
      </c>
      <c r="Y14" s="280" t="n">
        <f t="shared" si="6"/>
        <v>0</v>
      </c>
      <c r="Z14" s="280" t="n">
        <f t="shared" si="6"/>
        <v>0</v>
      </c>
      <c r="AA14" s="280" t="n">
        <f t="shared" si="6"/>
        <v>0</v>
      </c>
      <c r="AB14" s="280" t="n">
        <f t="shared" si="6"/>
        <v>0</v>
      </c>
      <c r="AC14" s="280" t="n">
        <f t="shared" si="6"/>
        <v>0</v>
      </c>
      <c r="AD14" s="280" t="n">
        <f t="shared" ref="AD14:AG14" si="7">SUM(AD15:AD18)</f>
        <v>0</v>
      </c>
      <c r="AE14" s="280" t="n">
        <f t="shared" si="7"/>
        <v>0</v>
      </c>
      <c r="AF14" s="280" t="n">
        <f t="shared" si="7"/>
        <v>0</v>
      </c>
      <c r="AG14" s="280" t="n">
        <f t="shared" si="7"/>
        <v>0</v>
      </c>
      <c r="AH14" s="280" t="n">
        <f t="shared" ref="AH14:AJ14" si="8">SUM(AH15:AH18)</f>
        <v>0</v>
      </c>
      <c r="AI14" s="280" t="n">
        <f t="shared" si="8"/>
        <v>0</v>
      </c>
      <c r="AJ14" s="280" t="n">
        <f t="shared" si="8"/>
        <v>0</v>
      </c>
    </row>
    <row r="15" ht="18" customHeight="1">
      <c r="B15" s="303" t="s">
        <v>289</v>
      </c>
      <c r="C15" s="304" t="s">
        <v>287</v>
      </c>
      <c r="D15" s="329" t="n">
        <f>'Haver Pivoted'!GO63</f>
        <v>0</v>
      </c>
      <c r="E15" s="290" t="n">
        <f>'Haver Pivoted'!GP63</f>
        <v>0</v>
      </c>
      <c r="F15" s="290" t="n">
        <f>'Haver Pivoted'!GQ63</f>
        <v>0</v>
      </c>
      <c r="G15" s="290" t="n">
        <f>'Haver Pivoted'!GR63</f>
        <v>0</v>
      </c>
      <c r="H15" s="290" t="n">
        <f>'Haver Pivoted'!GS63</f>
        <v>0</v>
      </c>
      <c r="I15" s="290" t="n">
        <f>'Haver Pivoted'!GT63</f>
        <v>0</v>
      </c>
      <c r="J15" s="290" t="n">
        <f>'Haver Pivoted'!GU63</f>
        <v>0.1</v>
      </c>
      <c r="K15" s="290" t="n">
        <f>'Haver Pivoted'!GV63</f>
        <v>3.7</v>
      </c>
      <c r="L15" s="290" t="n">
        <f>'Haver Pivoted'!GW63</f>
        <v>12.9</v>
      </c>
      <c r="M15" s="290" t="n">
        <f>'Haver Pivoted'!GX63</f>
        <v>25.5</v>
      </c>
      <c r="N15" s="290" t="n">
        <f>'Haver Pivoted'!GY63</f>
        <v>3.8</v>
      </c>
      <c r="O15" s="290" t="n">
        <f>'Haver Pivoted'!GZ63</f>
        <v>1.8</v>
      </c>
      <c r="P15" s="290" t="n">
        <f>'Haver Pivoted'!HA63</f>
        <v>0.6</v>
      </c>
      <c r="Q15" s="290" t="n">
        <f>'Haver Pivoted'!HB63</f>
        <v>0.2</v>
      </c>
      <c r="R15" s="290" t="n">
        <f>'Haver Pivoted'!HC63</f>
        <v>0.1</v>
      </c>
      <c r="S15" s="294" t="n">
        <f>'Haver Pivoted'!HD63</f>
        <v>0</v>
      </c>
      <c r="T15" s="294" t="n">
        <f>'Haver Pivoted'!HE63</f>
        <v>0</v>
      </c>
      <c r="U15" s="294" t="n">
        <f>'Haver Pivoted'!HF63</f>
        <v>0</v>
      </c>
      <c r="V15" s="294" t="n">
        <f>'Haver Pivoted'!HG63</f>
        <v>0</v>
      </c>
      <c r="W15" s="294" t="n">
        <f>'Haver Pivoted'!HH63</f>
        <v>0</v>
      </c>
      <c r="X15" s="294" t="n">
        <f>'Haver Pivoted'!HI63</f>
        <v>0</v>
      </c>
      <c r="Y15" s="294" t="n">
        <f>'Haver Pivoted'!HJ63</f>
        <v>0</v>
      </c>
      <c r="Z15" s="294" t="n">
        <f>'Haver Pivoted'!HK63</f>
        <v>0</v>
      </c>
      <c r="AA15" s="294" t="n">
        <f>'Haver Pivoted'!HL63</f>
        <v>0</v>
      </c>
      <c r="AB15" s="280" t="n">
        <f t="shared" ref="AB15:AC15" si="9">AB13</f>
        <v>0</v>
      </c>
      <c r="AC15" s="280" t="n">
        <f t="shared" si="9"/>
        <v>0</v>
      </c>
      <c r="AD15" s="280" t="n">
        <f t="shared" ref="AD15:AG15" si="10">AD13</f>
        <v>0</v>
      </c>
      <c r="AE15" s="280" t="n">
        <f t="shared" si="10"/>
        <v>0</v>
      </c>
      <c r="AF15" s="280" t="n">
        <f>AF13</f>
        <v>0</v>
      </c>
      <c r="AG15" s="280" t="n">
        <f t="shared" si="10"/>
        <v>0</v>
      </c>
      <c r="AH15" s="280" t="n">
        <f t="shared" ref="AH15:AJ15" si="11">AH13</f>
        <v>0</v>
      </c>
      <c r="AI15" s="280" t="n">
        <f t="shared" si="11"/>
        <v>0</v>
      </c>
      <c r="AJ15" s="280" t="n">
        <f t="shared" si="11"/>
        <v>0</v>
      </c>
    </row>
    <row r="16" ht="18" customHeight="1">
      <c r="B16" s="303" t="s">
        <v>290</v>
      </c>
      <c r="C16" s="304" t="s">
        <v>291</v>
      </c>
      <c r="D16" s="329" t="n">
        <f>'Haver Pivoted'!GO59</f>
        <v>0</v>
      </c>
      <c r="E16" s="290" t="n">
        <f>'Haver Pivoted'!GP59</f>
        <v>0</v>
      </c>
      <c r="F16" s="290" t="n">
        <f>'Haver Pivoted'!GQ59</f>
        <v>0</v>
      </c>
      <c r="G16" s="290" t="n">
        <f>'Haver Pivoted'!GR59</f>
        <v>0</v>
      </c>
      <c r="H16" s="290" t="n">
        <f>'Haver Pivoted'!GS59</f>
        <v>0</v>
      </c>
      <c r="I16" s="290" t="n">
        <f>'Haver Pivoted'!GT59</f>
        <v>0</v>
      </c>
      <c r="J16" s="290" t="n">
        <f>'Haver Pivoted'!GU59</f>
        <v>6.3</v>
      </c>
      <c r="K16" s="290" t="n">
        <f>'Haver Pivoted'!GV59</f>
        <v>26.7</v>
      </c>
      <c r="L16" s="290" t="n">
        <f>'Haver Pivoted'!GW59</f>
        <v>82.1</v>
      </c>
      <c r="M16" s="290" t="n">
        <f>'Haver Pivoted'!GX59</f>
        <v>94.7</v>
      </c>
      <c r="N16" s="290" t="n">
        <f>'Haver Pivoted'!GY59</f>
        <v>92.1</v>
      </c>
      <c r="O16" s="290" t="n">
        <f>'Haver Pivoted'!GZ59</f>
        <v>51.6</v>
      </c>
      <c r="P16" s="290" t="n">
        <f>'Haver Pivoted'!HA59</f>
        <v>2.8</v>
      </c>
      <c r="Q16" s="290" t="n">
        <f>'Haver Pivoted'!HB59</f>
        <v>0.8</v>
      </c>
      <c r="R16" s="290" t="n">
        <f>'Haver Pivoted'!HC59</f>
        <v>0.5</v>
      </c>
      <c r="S16" s="294" t="n">
        <f>'Haver Pivoted'!HD59</f>
        <v>0.3</v>
      </c>
      <c r="T16" s="294" t="n">
        <f>'Haver Pivoted'!HE59</f>
        <v>0.2</v>
      </c>
      <c r="U16" s="294" t="n">
        <f>'Haver Pivoted'!HF59</f>
        <v>0</v>
      </c>
      <c r="V16" s="294" t="n">
        <f>'Haver Pivoted'!HG59</f>
        <v>0</v>
      </c>
      <c r="W16" s="294" t="n">
        <f>'Haver Pivoted'!HH59</f>
        <v>0</v>
      </c>
      <c r="X16" s="294" t="n">
        <f>'Haver Pivoted'!HI59</f>
        <v>0</v>
      </c>
      <c r="Y16" s="294" t="n">
        <f>'Haver Pivoted'!HJ59</f>
        <v>0</v>
      </c>
      <c r="Z16" s="294" t="n">
        <f>'Haver Pivoted'!HK59</f>
        <v>0</v>
      </c>
      <c r="AA16" s="294" t="n">
        <f>'Haver Pivoted'!HL59</f>
        <v>0</v>
      </c>
      <c r="AB16" s="280" t="n">
        <f t="shared" ref="AB16:AH18" si="12">AA16*AB$24/AA$24</f>
        <v>0</v>
      </c>
      <c r="AC16" s="280" t="n">
        <f t="shared" si="12"/>
        <v>0</v>
      </c>
      <c r="AD16" s="280" t="n">
        <f t="shared" si="12"/>
        <v>0</v>
      </c>
      <c r="AE16" s="280" t="n">
        <f t="shared" si="12"/>
        <v>0</v>
      </c>
      <c r="AF16" s="280" t="n">
        <f t="shared" si="12"/>
        <v>0</v>
      </c>
      <c r="AG16" s="280" t="n">
        <f t="shared" si="12"/>
        <v>0</v>
      </c>
      <c r="AH16" s="280" t="n">
        <f t="shared" si="12"/>
        <v>0</v>
      </c>
      <c r="AI16" s="280" t="n">
        <f t="shared" ref="AI16:AI18" si="13">AH16*AI$24/AH$24</f>
        <v>0</v>
      </c>
      <c r="AJ16" s="280" t="n">
        <f t="shared" ref="AJ16:AJ18" si="14">AI16*AJ$24/AI$24</f>
        <v>0</v>
      </c>
    </row>
    <row r="17" ht="18" customHeight="1">
      <c r="B17" s="303" t="s">
        <v>292</v>
      </c>
      <c r="C17" s="304" t="s">
        <v>293</v>
      </c>
      <c r="D17" s="329" t="n">
        <f>'Haver Pivoted'!GO60</f>
        <v>0</v>
      </c>
      <c r="E17" s="290" t="n">
        <f>'Haver Pivoted'!GP60</f>
        <v>0</v>
      </c>
      <c r="F17" s="290" t="n">
        <f>'Haver Pivoted'!GQ60</f>
        <v>0</v>
      </c>
      <c r="G17" s="290" t="n">
        <f>'Haver Pivoted'!GR60</f>
        <v>0</v>
      </c>
      <c r="H17" s="290" t="n">
        <f>'Haver Pivoted'!GS60</f>
        <v>0</v>
      </c>
      <c r="I17" s="290" t="n">
        <f>'Haver Pivoted'!GT60</f>
        <v>0</v>
      </c>
      <c r="J17" s="290" t="n">
        <f>'Haver Pivoted'!GU60</f>
        <v>74.400000000000006</v>
      </c>
      <c r="K17" s="290" t="n">
        <f>'Haver Pivoted'!GV60</f>
        <v>138.30000000000001</v>
      </c>
      <c r="L17" s="290" t="n">
        <f>'Haver Pivoted'!GW60</f>
        <v>106.8</v>
      </c>
      <c r="M17" s="290" t="n">
        <f>'Haver Pivoted'!GX60</f>
        <v>89.2</v>
      </c>
      <c r="N17" s="290" t="n">
        <f>'Haver Pivoted'!GY60</f>
        <v>72.3</v>
      </c>
      <c r="O17" s="290" t="n">
        <f>'Haver Pivoted'!GZ60</f>
        <v>43.5</v>
      </c>
      <c r="P17" s="290" t="n">
        <f>'Haver Pivoted'!HA60</f>
        <v>2.1</v>
      </c>
      <c r="Q17" s="290" t="n">
        <f>'Haver Pivoted'!HB60</f>
        <v>0.8</v>
      </c>
      <c r="R17" s="290" t="n">
        <f>'Haver Pivoted'!HC60</f>
        <v>0.4</v>
      </c>
      <c r="S17" s="294" t="n">
        <f>'Haver Pivoted'!HD60</f>
        <v>0.2</v>
      </c>
      <c r="T17" s="294" t="n">
        <f>'Haver Pivoted'!HE60</f>
        <v>0.1</v>
      </c>
      <c r="U17" s="294" t="n">
        <f>'Haver Pivoted'!HF60</f>
        <v>0</v>
      </c>
      <c r="V17" s="294" t="n">
        <f>'Haver Pivoted'!HG60</f>
        <v>0</v>
      </c>
      <c r="W17" s="294" t="n">
        <f>'Haver Pivoted'!HH60</f>
        <v>0</v>
      </c>
      <c r="X17" s="294" t="n">
        <f>'Haver Pivoted'!HI60</f>
        <v>0</v>
      </c>
      <c r="Y17" s="294" t="n">
        <f>'Haver Pivoted'!HJ60</f>
        <v>0</v>
      </c>
      <c r="Z17" s="294" t="n">
        <f>'Haver Pivoted'!HK60</f>
        <v>0</v>
      </c>
      <c r="AA17" s="294" t="n">
        <f>'Haver Pivoted'!HL60</f>
        <v>0</v>
      </c>
      <c r="AB17" s="280" t="n">
        <f t="shared" si="12"/>
        <v>0</v>
      </c>
      <c r="AC17" s="280" t="n">
        <f t="shared" si="12"/>
        <v>0</v>
      </c>
      <c r="AD17" s="280" t="n">
        <f t="shared" si="12"/>
        <v>0</v>
      </c>
      <c r="AE17" s="280" t="n">
        <f t="shared" si="12"/>
        <v>0</v>
      </c>
      <c r="AF17" s="280" t="n">
        <f t="shared" si="12"/>
        <v>0</v>
      </c>
      <c r="AG17" s="280" t="n">
        <f t="shared" si="12"/>
        <v>0</v>
      </c>
      <c r="AH17" s="280" t="n">
        <f t="shared" si="12"/>
        <v>0</v>
      </c>
      <c r="AI17" s="280" t="n">
        <f t="shared" si="13"/>
        <v>0</v>
      </c>
      <c r="AJ17" s="280" t="n">
        <f t="shared" si="14"/>
        <v>0</v>
      </c>
    </row>
    <row r="18" ht="18" customHeight="1">
      <c r="B18" s="303" t="s">
        <v>294</v>
      </c>
      <c r="C18" s="304" t="s">
        <v>295</v>
      </c>
      <c r="D18" s="329" t="n">
        <f>'Haver Pivoted'!GO61</f>
        <v>0</v>
      </c>
      <c r="E18" s="290" t="n">
        <f>'Haver Pivoted'!GP61</f>
        <v>0</v>
      </c>
      <c r="F18" s="290" t="n">
        <f>'Haver Pivoted'!GQ61</f>
        <v>0</v>
      </c>
      <c r="G18" s="290" t="n">
        <f>'Haver Pivoted'!GR61</f>
        <v>0</v>
      </c>
      <c r="H18" s="290" t="n">
        <f>'Haver Pivoted'!GS61</f>
        <v>0</v>
      </c>
      <c r="I18" s="290" t="n">
        <f>'Haver Pivoted'!GT61</f>
        <v>0</v>
      </c>
      <c r="J18" s="290" t="n">
        <f>'Haver Pivoted'!GU61</f>
        <v>698.9</v>
      </c>
      <c r="K18" s="290" t="n">
        <f>'Haver Pivoted'!GV61</f>
        <v>413.9</v>
      </c>
      <c r="L18" s="290" t="n">
        <f>'Haver Pivoted'!GW61</f>
        <v>14.7</v>
      </c>
      <c r="M18" s="290" t="n">
        <f>'Haver Pivoted'!GX61</f>
        <v>288.2</v>
      </c>
      <c r="N18" s="290" t="n">
        <f>'Haver Pivoted'!GY61</f>
        <v>233.3</v>
      </c>
      <c r="O18" s="290" t="n">
        <f>'Haver Pivoted'!GZ61</f>
        <v>110.5</v>
      </c>
      <c r="P18" s="290" t="n">
        <f>'Haver Pivoted'!HA61</f>
        <v>0</v>
      </c>
      <c r="Q18" s="290" t="n">
        <f>'Haver Pivoted'!HB61</f>
        <v>0</v>
      </c>
      <c r="R18" s="290" t="n">
        <f>'Haver Pivoted'!HC61</f>
        <v>0</v>
      </c>
      <c r="S18" s="294" t="n">
        <f>'Haver Pivoted'!HD61</f>
        <v>0</v>
      </c>
      <c r="T18" s="294" t="n">
        <f>'Haver Pivoted'!HE61</f>
        <v>0</v>
      </c>
      <c r="U18" s="294" t="n">
        <f>'Haver Pivoted'!HF61</f>
        <v>0</v>
      </c>
      <c r="V18" s="294" t="n">
        <f>'Haver Pivoted'!HG61</f>
        <v>0</v>
      </c>
      <c r="W18" s="294" t="n">
        <f>'Haver Pivoted'!HH61</f>
        <v>0</v>
      </c>
      <c r="X18" s="294" t="n">
        <f>'Haver Pivoted'!HI61</f>
        <v>0</v>
      </c>
      <c r="Y18" s="294" t="n">
        <f>'Haver Pivoted'!HJ61</f>
        <v>0</v>
      </c>
      <c r="Z18" s="294" t="n">
        <f>'Haver Pivoted'!HK61</f>
        <v>0</v>
      </c>
      <c r="AA18" s="294" t="n">
        <f>'Haver Pivoted'!HL61</f>
        <v>0</v>
      </c>
      <c r="AB18" s="280" t="n">
        <f t="shared" si="12"/>
        <v>0</v>
      </c>
      <c r="AC18" s="280" t="n">
        <f t="shared" si="12"/>
        <v>0</v>
      </c>
      <c r="AD18" s="280" t="n">
        <f t="shared" si="12"/>
        <v>0</v>
      </c>
      <c r="AE18" s="280" t="n">
        <f t="shared" si="12"/>
        <v>0</v>
      </c>
      <c r="AF18" s="280" t="n">
        <f t="shared" si="12"/>
        <v>0</v>
      </c>
      <c r="AG18" s="280" t="n">
        <f t="shared" si="12"/>
        <v>0</v>
      </c>
      <c r="AH18" s="280" t="n">
        <f t="shared" si="12"/>
        <v>0</v>
      </c>
      <c r="AI18" s="280" t="n">
        <f t="shared" si="13"/>
        <v>0</v>
      </c>
      <c r="AJ18" s="280" t="n">
        <f t="shared" si="14"/>
        <v>0</v>
      </c>
    </row>
    <row r="19">
      <c r="B19" s="305" t="s">
        <v>158</v>
      </c>
      <c r="C19" s="298" t="s">
        <v>296</v>
      </c>
      <c r="D19" s="330" t="n">
        <f>'Haver Pivoted'!GO64</f>
        <v>0</v>
      </c>
      <c r="E19" s="278" t="n">
        <f>'Haver Pivoted'!GP64</f>
        <v>0</v>
      </c>
      <c r="F19" s="278" t="n">
        <f>'Haver Pivoted'!GQ64</f>
        <v>0</v>
      </c>
      <c r="G19" s="278" t="n">
        <f>'Haver Pivoted'!GR64</f>
        <v>0</v>
      </c>
      <c r="H19" s="278" t="n">
        <f>'Haver Pivoted'!GS64</f>
        <v>0</v>
      </c>
      <c r="I19" s="278" t="n">
        <f>'Haver Pivoted'!GT64</f>
        <v>0</v>
      </c>
      <c r="J19" s="278" t="n">
        <f>'Haver Pivoted'!GU64</f>
        <v>0</v>
      </c>
      <c r="K19" s="278" t="n">
        <f>'Haver Pivoted'!GV64</f>
        <v>106.2</v>
      </c>
      <c r="L19" s="278" t="n">
        <f>'Haver Pivoted'!GW64</f>
        <v>35.9</v>
      </c>
      <c r="M19" s="278" t="n">
        <f>'Haver Pivoted'!GX64</f>
        <v>1.6</v>
      </c>
      <c r="N19" s="278" t="n">
        <f>'Haver Pivoted'!GY64</f>
        <v>0.6</v>
      </c>
      <c r="O19" s="278" t="n">
        <f>'Haver Pivoted'!GZ64</f>
        <v>0.1</v>
      </c>
      <c r="P19" s="278" t="n">
        <f>'Haver Pivoted'!HA64</f>
        <v>0</v>
      </c>
      <c r="Q19" s="290" t="n">
        <f>'Haver Pivoted'!HB64</f>
        <v>0</v>
      </c>
      <c r="R19" s="290" t="n">
        <f>'Haver Pivoted'!HC64</f>
        <v>0</v>
      </c>
      <c r="S19" s="294" t="n">
        <f>'Haver Pivoted'!HD64</f>
        <v>0</v>
      </c>
      <c r="T19" s="294" t="n">
        <f>'Haver Pivoted'!HE64</f>
        <v>0</v>
      </c>
      <c r="U19" s="294" t="n">
        <f>'Haver Pivoted'!HF64</f>
        <v>0</v>
      </c>
      <c r="V19" s="294" t="n">
        <f>'Haver Pivoted'!HG64</f>
        <v>0</v>
      </c>
      <c r="W19" s="294" t="n">
        <f>'Haver Pivoted'!HH64</f>
        <v>0</v>
      </c>
      <c r="X19" s="294" t="n">
        <f>'Haver Pivoted'!HI64</f>
        <v>0</v>
      </c>
      <c r="Y19" s="294" t="n">
        <f>'Haver Pivoted'!HJ64</f>
        <v>0</v>
      </c>
      <c r="Z19" s="294" t="n">
        <f>'Haver Pivoted'!HK64</f>
        <v>0</v>
      </c>
      <c r="AA19" s="294" t="n">
        <f>'Haver Pivoted'!HL64</f>
        <v>0</v>
      </c>
      <c r="AB19" s="280"/>
      <c r="AC19" s="280"/>
      <c r="AD19" s="280"/>
      <c r="AE19" s="280"/>
      <c r="AF19" s="280"/>
      <c r="AG19" s="280"/>
      <c r="AH19" s="280"/>
      <c r="AI19" s="280"/>
      <c r="AJ19" s="280"/>
    </row>
    <row r="20" ht="14.9" customHeight="1">
      <c r="B20" s="324" t="s">
        <v>297</v>
      </c>
      <c r="C20" s="311"/>
      <c r="D20" s="318" t="n">
        <f t="shared" ref="D20:U20" si="15">D11-D21</f>
        <v>0</v>
      </c>
      <c r="E20" s="288" t="n">
        <f t="shared" si="15"/>
        <v>0</v>
      </c>
      <c r="F20" s="288" t="n">
        <f t="shared" si="15"/>
        <v>0</v>
      </c>
      <c r="G20" s="288" t="n">
        <f t="shared" si="15"/>
        <v>0</v>
      </c>
      <c r="H20" s="288" t="n">
        <f t="shared" si="15"/>
        <v>0</v>
      </c>
      <c r="I20" s="288" t="n">
        <f t="shared" si="15"/>
        <v>0</v>
      </c>
      <c r="J20" s="288" t="n">
        <f t="shared" si="15"/>
        <v>779.80000000000007</v>
      </c>
      <c r="K20" s="288" t="n">
        <f t="shared" si="15"/>
        <v>586.29999999999995</v>
      </c>
      <c r="L20" s="288" t="n">
        <f t="shared" si="15"/>
        <v>229.4</v>
      </c>
      <c r="M20" s="288" t="n">
        <f t="shared" si="15"/>
        <v>523.1</v>
      </c>
      <c r="N20" s="289" t="n">
        <f t="shared" si="15"/>
        <v>405.3</v>
      </c>
      <c r="O20" s="289" t="n">
        <f t="shared" si="15"/>
        <v>209.20000000000002</v>
      </c>
      <c r="P20" s="289" t="n">
        <f t="shared" si="15"/>
        <v>6.1000000000000014</v>
      </c>
      <c r="Q20" s="289" t="n">
        <f t="shared" si="15"/>
        <v>0.19999999999999929</v>
      </c>
      <c r="R20" s="289" t="n">
        <f t="shared" si="15"/>
        <v>1.1000000000000014</v>
      </c>
      <c r="S20" s="289" t="n">
        <f t="shared" si="15"/>
        <v>0.5</v>
      </c>
      <c r="T20" s="289" t="n">
        <f t="shared" si="15"/>
        <v>0.30000000000000071</v>
      </c>
      <c r="U20" s="289" t="n">
        <f t="shared" si="15"/>
        <v>0</v>
      </c>
      <c r="V20" s="288" t="n">
        <v>0</v>
      </c>
      <c r="W20" s="288" t="n">
        <v>0</v>
      </c>
      <c r="X20" s="295" t="n">
        <f t="shared" ref="X20:AH20" si="16">X11-X21</f>
        <v>4.632399999999997</v>
      </c>
      <c r="Y20" s="295" t="n">
        <f t="shared" si="16"/>
        <v>3.0799999999999947</v>
      </c>
      <c r="Z20" s="295" t="n">
        <f t="shared" si="16"/>
        <v>12.399999999999999</v>
      </c>
      <c r="AA20" s="295" t="n">
        <f t="shared" si="16"/>
        <v>13.200000000000003</v>
      </c>
      <c r="AB20" s="295" t="n">
        <f t="shared" si="16"/>
        <v>0</v>
      </c>
      <c r="AC20" s="295" t="n">
        <f t="shared" si="16"/>
        <v>0</v>
      </c>
      <c r="AD20" s="295" t="n">
        <f t="shared" si="16"/>
        <v>0</v>
      </c>
      <c r="AE20" s="295" t="n">
        <f t="shared" si="16"/>
        <v>0</v>
      </c>
      <c r="AF20" s="295" t="n">
        <f t="shared" si="16"/>
        <v>0</v>
      </c>
      <c r="AG20" s="295" t="n">
        <f t="shared" si="16"/>
        <v>0</v>
      </c>
      <c r="AH20" s="295" t="n">
        <f t="shared" si="16"/>
        <v>0</v>
      </c>
      <c r="AI20" s="295" t="n">
        <f t="shared" ref="AI20:AJ20" si="17">AI11-AI21</f>
        <v>0</v>
      </c>
      <c r="AJ20" s="295" t="n">
        <f t="shared" si="17"/>
        <v>0</v>
      </c>
    </row>
    <row r="21" ht="14.9" customHeight="1">
      <c r="B21" s="324" t="s">
        <v>298</v>
      </c>
      <c r="C21" s="311"/>
      <c r="D21" s="318" t="n">
        <f t="shared" ref="D21:I21" si="18">D11</f>
        <v>27.1</v>
      </c>
      <c r="E21" s="288" t="n">
        <f t="shared" si="18"/>
        <v>29.6</v>
      </c>
      <c r="F21" s="288" t="n">
        <f t="shared" si="18"/>
        <v>27.3</v>
      </c>
      <c r="G21" s="288" t="n">
        <f t="shared" si="18"/>
        <v>26.4</v>
      </c>
      <c r="H21" s="288" t="n">
        <f t="shared" si="18"/>
        <v>26.7</v>
      </c>
      <c r="I21" s="288" t="n">
        <f t="shared" si="18"/>
        <v>40.1</v>
      </c>
      <c r="J21" s="288" t="n">
        <f>J11-J14-J13</f>
        <v>171.69999999999996</v>
      </c>
      <c r="K21" s="288" t="n">
        <f>K11-K14-K13</f>
        <v>213.7</v>
      </c>
      <c r="L21" s="288" t="n">
        <f>L11-L14-L13</f>
        <v>93.299999999999983</v>
      </c>
      <c r="M21" s="288" t="n">
        <f>M11-M14-M13</f>
        <v>60.699999999999932</v>
      </c>
      <c r="N21" s="289" t="n">
        <f t="shared" ref="N21:U21" si="19">N11-N13-N14</f>
        <v>35.5</v>
      </c>
      <c r="O21" s="289" t="n">
        <f t="shared" si="19"/>
        <v>3.5999999999999943</v>
      </c>
      <c r="P21" s="289" t="n">
        <f t="shared" si="19"/>
        <v>25.7</v>
      </c>
      <c r="Q21" s="290" t="n">
        <f t="shared" si="19"/>
        <v>24.3</v>
      </c>
      <c r="R21" s="290" t="n">
        <f t="shared" si="19"/>
        <v>20.599999999999998</v>
      </c>
      <c r="S21" s="290" t="n">
        <f t="shared" si="19"/>
        <v>22.6</v>
      </c>
      <c r="T21" s="290" t="n">
        <f t="shared" si="19"/>
        <v>25.599999999999998</v>
      </c>
      <c r="U21" s="290" t="n">
        <f t="shared" si="19"/>
        <v>30.1</v>
      </c>
      <c r="V21" s="288" t="n">
        <f>U21*V24/U24</f>
        <v>30.960000000000004</v>
      </c>
      <c r="W21" s="288" t="n">
        <f>V21*W24/V24</f>
        <v>30.960000000000004</v>
      </c>
      <c r="X21" s="295" t="n">
        <f t="shared" ref="X21:Y21" si="20">W21*X24/W24</f>
        <v>30.6676</v>
      </c>
      <c r="Y21" s="295" t="n">
        <f t="shared" si="20"/>
        <v>31.820000000000004</v>
      </c>
      <c r="Z21" s="295" t="n">
        <v>22.5</v>
      </c>
      <c r="AA21" s="295" t="n">
        <v>22.5</v>
      </c>
      <c r="AB21" s="295" t="n">
        <v>22.5</v>
      </c>
      <c r="AC21" s="295" t="n">
        <v>22.5</v>
      </c>
      <c r="AD21" s="295" t="n">
        <v>22.5</v>
      </c>
      <c r="AE21" s="295" t="n">
        <v>22.5</v>
      </c>
      <c r="AF21" s="295" t="n">
        <v>22.5</v>
      </c>
      <c r="AG21" s="295" t="n">
        <v>22.5</v>
      </c>
      <c r="AH21" s="295" t="n">
        <v>22.5</v>
      </c>
      <c r="AI21" s="295" t="n">
        <v>23.5</v>
      </c>
      <c r="AJ21" s="295" t="n">
        <v>24.5</v>
      </c>
      <c r="AK21" s="319" t="s">
        <v>299</v>
      </c>
    </row>
    <row r="22">
      <c r="B22" s="305"/>
      <c r="C22" s="306"/>
      <c r="D22" s="329"/>
      <c r="E22" s="290"/>
      <c r="F22" s="290"/>
      <c r="G22" s="290"/>
      <c r="H22" s="286"/>
      <c r="I22" s="286"/>
      <c r="J22" s="286"/>
      <c r="K22" s="286"/>
      <c r="L22" s="286"/>
      <c r="M22" s="286"/>
      <c r="N22" s="286"/>
      <c r="O22" s="286"/>
      <c r="P22" s="286"/>
      <c r="Q22" s="286"/>
      <c r="R22" s="286"/>
      <c r="S22" s="286"/>
      <c r="T22" s="308"/>
      <c r="U22" s="286"/>
      <c r="V22" s="286"/>
      <c r="W22" s="280"/>
      <c r="X22" s="280"/>
      <c r="Y22" s="280"/>
      <c r="Z22" s="280"/>
      <c r="AA22" s="280"/>
      <c r="AB22" s="280"/>
      <c r="AC22" s="280"/>
      <c r="AD22" s="280"/>
      <c r="AE22" s="280"/>
      <c r="AF22" s="280"/>
      <c r="AG22" s="292"/>
      <c r="AH22" s="292"/>
    </row>
    <row r="23">
      <c r="B23" s="345" t="s">
        <v>1919</v>
      </c>
      <c r="C23" s="306"/>
      <c r="D23" s="290"/>
      <c r="E23" s="290"/>
      <c r="F23" s="290"/>
      <c r="G23" s="290"/>
      <c r="H23" s="286"/>
      <c r="I23" s="286"/>
      <c r="J23" s="286"/>
      <c r="K23" s="286"/>
      <c r="L23" s="286"/>
      <c r="M23" s="286" t="n">
        <v>6.2329999999999997</v>
      </c>
      <c r="N23" s="286" t="n">
        <v>5.9329999999999998</v>
      </c>
      <c r="O23" s="286" t="n">
        <v>5.0659999999999998</v>
      </c>
      <c r="P23" s="286" t="n">
        <v>4.1660000000000004</v>
      </c>
      <c r="Q23" s="286" t="n">
        <v>3.8</v>
      </c>
      <c r="R23" s="286" t="n">
        <v>3.633</v>
      </c>
      <c r="S23" s="286" t="n">
        <v>3.5329999999999999</v>
      </c>
      <c r="T23" s="308" t="n">
        <v>3.5659999999999998</v>
      </c>
      <c r="U23" s="283" t="n">
        <v>3.5</v>
      </c>
      <c r="V23" s="283" t="n">
        <v>3.5659999999999998</v>
      </c>
      <c r="W23" s="282" t="n">
        <v>3.7</v>
      </c>
      <c r="X23" s="282" t="n">
        <v>3.7330000000000001</v>
      </c>
      <c r="Y23" s="282" t="n">
        <v>3.8</v>
      </c>
      <c r="Z23" s="282" t="n">
        <v>3.8809999999999998</v>
      </c>
      <c r="AA23" s="282" t="n">
        <v>3.915</v>
      </c>
      <c r="AB23" s="282" t="n">
        <v>3.9319999999999999</v>
      </c>
      <c r="AC23" s="282" t="n">
        <v>3.9569999999999999</v>
      </c>
      <c r="AD23" s="282" t="n">
        <v>3.9569999999999999</v>
      </c>
      <c r="AE23" s="282" t="n">
        <v>3.9750000000000001</v>
      </c>
      <c r="AF23" s="282" t="n">
        <v>4.0039999999999996</v>
      </c>
      <c r="AG23" s="293" t="n">
        <v>4.0780000000000003</v>
      </c>
      <c r="AH23" s="293" t="n">
        <v>4.1369999999999996</v>
      </c>
      <c r="AI23" t="n">
        <v>4.1870000000000003</v>
      </c>
      <c r="AJ23" t="n">
        <v>4.2279999999999998</v>
      </c>
      <c r="AK23" t="n">
        <v>4.2699999999999996</v>
      </c>
      <c r="AL23" t="n">
        <v>4.3049999999999997</v>
      </c>
      <c r="AM23" t="n">
        <v>4.34</v>
      </c>
      <c r="AN23" t="n">
        <v>4.3719999999999999</v>
      </c>
      <c r="AO23" t="n">
        <v>4.399</v>
      </c>
      <c r="AP23" t="n">
        <v>4.4189999999999996</v>
      </c>
      <c r="AQ23" t="n">
        <v>4.4359999999999999</v>
      </c>
      <c r="AR23" t="n">
        <v>4.4489999999999998</v>
      </c>
      <c r="AS23" t="n">
        <v>4.4630000000000001</v>
      </c>
      <c r="AT23" t="n">
        <v>4.4710000000000001</v>
      </c>
      <c r="AU23" t="n">
        <v>4.476</v>
      </c>
      <c r="AV23" t="n">
        <v>4.4790000000000001</v>
      </c>
      <c r="AW23" t="n">
        <v>4.484</v>
      </c>
      <c r="AX23" t="n">
        <v>4.4850000000000003</v>
      </c>
      <c r="AY23" t="n">
        <v>4.484</v>
      </c>
      <c r="AZ23" t="n">
        <v>4.4829999999999997</v>
      </c>
      <c r="BA23" t="n">
        <v>4.4829999999999997</v>
      </c>
      <c r="BB23" t="n">
        <v>4.4809999999999999</v>
      </c>
      <c r="BC23" t="n">
        <v>4.4779999999999998</v>
      </c>
      <c r="BD23" t="n">
        <v>4.4749999999999996</v>
      </c>
      <c r="BE23" t="n">
        <v>4.4749999999999996</v>
      </c>
      <c r="BF23" t="n">
        <v>4.4710000000000001</v>
      </c>
      <c r="BG23" t="n">
        <v>4.4669999999999996</v>
      </c>
      <c r="BH23" t="n">
        <v>4.4619999999999997</v>
      </c>
      <c r="BI23" t="n">
        <v>4.4589999999999996</v>
      </c>
      <c r="BJ23" t="n">
        <v>4.4539999999999997</v>
      </c>
      <c r="BK23" t="n">
        <v>4.4480000000000004</v>
      </c>
      <c r="BL23" t="n">
        <v>4.4429999999999996</v>
      </c>
      <c r="BM23" t="n">
        <v>4.4379999999999997</v>
      </c>
      <c r="BN23" t="n">
        <v>4.4329999999999998</v>
      </c>
      <c r="BO23" t="n">
        <v>4.4279999999999999</v>
      </c>
      <c r="BP23" t="n">
        <v>4.4219999999999997</v>
      </c>
      <c r="BQ23" t="n">
        <v>4.4219999999999997</v>
      </c>
    </row>
    <row r="24">
      <c r="B24" s="305" t="s">
        <v>1829</v>
      </c>
      <c r="C24" s="298"/>
      <c r="D24" s="330"/>
      <c r="E24" s="278"/>
      <c r="F24" s="278"/>
      <c r="G24" s="278"/>
      <c r="H24" s="286"/>
      <c r="I24" s="286"/>
      <c r="J24" s="286"/>
      <c r="K24" s="286"/>
      <c r="L24" s="286"/>
      <c r="M24" s="286" t="n">
        <f t="shared" ref="M24:U24" si="21">GETPIVOTDATA("Monthly UR",$E$30,"Quarters",M25,"Years",M26)</f>
        <v>6.166666666666667</v>
      </c>
      <c r="N24" s="286" t="n">
        <f t="shared" si="21"/>
        <v>5.7666666666666657</v>
      </c>
      <c r="O24" s="286" t="n">
        <f t="shared" si="21"/>
        <v>5.1333333333333337</v>
      </c>
      <c r="P24" s="286" t="n">
        <f t="shared" si="21"/>
        <v>4.2333333333333334</v>
      </c>
      <c r="Q24" s="286" t="n">
        <f t="shared" si="21"/>
        <v>3.8000000000000003</v>
      </c>
      <c r="R24" s="286" t="n">
        <f t="shared" si="21"/>
        <v>3.6</v>
      </c>
      <c r="S24" s="286" t="n">
        <f t="shared" si="21"/>
        <v>3.5666666666666664</v>
      </c>
      <c r="T24" s="286" t="n">
        <f t="shared" si="21"/>
        <v>3.6</v>
      </c>
      <c r="U24" s="287" t="n">
        <f t="shared" si="21"/>
        <v>3.5</v>
      </c>
      <c r="V24" s="299" t="n">
        <v>3.6</v>
      </c>
      <c r="W24" s="299" t="n">
        <v>3.6</v>
      </c>
      <c r="X24" s="299" t="n">
        <f>V23</f>
        <v>3.5659999999999998</v>
      </c>
      <c r="Y24" s="299" t="n">
        <f t="shared" ref="Y24:AC24" si="22">W23</f>
        <v>3.7</v>
      </c>
      <c r="Z24" s="299" t="n">
        <f t="shared" si="22"/>
        <v>3.7330000000000001</v>
      </c>
      <c r="AA24" s="299" t="n">
        <f t="shared" si="22"/>
        <v>3.8</v>
      </c>
      <c r="AB24" s="299" t="n">
        <f t="shared" si="22"/>
        <v>3.8809999999999998</v>
      </c>
      <c r="AC24" s="299" t="n">
        <f t="shared" si="22"/>
        <v>3.915</v>
      </c>
      <c r="AD24" s="299" t="n">
        <f>AB23</f>
        <v>3.9319999999999999</v>
      </c>
      <c r="AE24" s="299" t="n">
        <f>AE23</f>
        <v>3.9750000000000001</v>
      </c>
      <c r="AF24" s="299" t="n">
        <f>AF23</f>
        <v>4.0039999999999996</v>
      </c>
      <c r="AG24" s="299" t="n">
        <f>AG23</f>
        <v>4.0780000000000003</v>
      </c>
      <c r="AH24" s="299" t="n">
        <f t="shared" ref="AH24:AJ24" si="23">AH23</f>
        <v>4.1369999999999996</v>
      </c>
      <c r="AI24" s="299" t="n">
        <f t="shared" si="23"/>
        <v>4.1870000000000003</v>
      </c>
      <c r="AJ24" s="299" t="n">
        <f t="shared" si="23"/>
        <v>4.2279999999999998</v>
      </c>
    </row>
    <row r="25" ht="15.75" customHeight="1">
      <c r="B25" s="300" t="s">
        <v>1822</v>
      </c>
      <c r="C25" s="301"/>
      <c r="D25" s="302"/>
      <c r="E25" s="302"/>
      <c r="F25" s="302"/>
      <c r="G25" s="302"/>
      <c r="H25" s="302"/>
      <c r="I25" s="302"/>
      <c r="J25" s="302"/>
      <c r="K25" s="302"/>
      <c r="L25" s="302"/>
      <c r="M25" s="302" t="n">
        <v>1</v>
      </c>
      <c r="N25" s="302" t="n">
        <v>2</v>
      </c>
      <c r="O25" s="302" t="n">
        <v>3</v>
      </c>
      <c r="P25" s="302" t="n">
        <v>4</v>
      </c>
      <c r="Q25" s="302" t="n">
        <v>1</v>
      </c>
      <c r="R25" s="302" t="n">
        <v>2</v>
      </c>
      <c r="S25" s="302" t="n">
        <v>3</v>
      </c>
      <c r="T25" s="302" t="n">
        <v>4</v>
      </c>
      <c r="U25" s="302" t="n">
        <v>1</v>
      </c>
      <c r="V25" s="302" t="n">
        <v>2</v>
      </c>
      <c r="W25" s="302" t="n">
        <v>3</v>
      </c>
      <c r="X25" s="302" t="n">
        <v>4</v>
      </c>
      <c r="Y25" s="302" t="n">
        <v>1</v>
      </c>
      <c r="Z25" s="302" t="n">
        <v>2</v>
      </c>
      <c r="AA25" s="302" t="n">
        <v>3</v>
      </c>
      <c r="AB25" s="302" t="n">
        <v>4</v>
      </c>
      <c r="AC25" s="302" t="n">
        <v>1</v>
      </c>
      <c r="AD25" s="302" t="n">
        <v>2</v>
      </c>
      <c r="AE25" s="302" t="n">
        <v>3</v>
      </c>
      <c r="AF25" s="302" t="n">
        <v>4</v>
      </c>
      <c r="AG25" s="302" t="n">
        <v>1</v>
      </c>
      <c r="AH25" s="302" t="n">
        <v>2</v>
      </c>
      <c r="AI25" s="302" t="n">
        <v>3</v>
      </c>
      <c r="AJ25" s="302" t="n">
        <v>4</v>
      </c>
      <c r="AK25" s="278"/>
    </row>
    <row r="26">
      <c r="B26" s="312" t="s">
        <v>1823</v>
      </c>
      <c r="C26" s="313"/>
      <c r="D26" s="314"/>
      <c r="E26" s="314"/>
      <c r="F26" s="314"/>
      <c r="G26" s="314"/>
      <c r="H26" s="314"/>
      <c r="I26" s="314"/>
      <c r="J26" s="314"/>
      <c r="K26" s="314"/>
      <c r="L26" s="314"/>
      <c r="M26" s="314" t="n">
        <v>2021</v>
      </c>
      <c r="N26" s="314" t="n">
        <v>2021</v>
      </c>
      <c r="O26" s="314" t="n">
        <v>2021</v>
      </c>
      <c r="P26" s="314" t="n">
        <v>2021</v>
      </c>
      <c r="Q26" s="314" t="n">
        <v>2022</v>
      </c>
      <c r="R26" s="314" t="n">
        <v>2022</v>
      </c>
      <c r="S26" s="314" t="n">
        <v>2022</v>
      </c>
      <c r="T26" s="314" t="n">
        <v>2022</v>
      </c>
      <c r="U26" s="314" t="n">
        <v>2023</v>
      </c>
      <c r="V26" s="314" t="n">
        <v>2023</v>
      </c>
      <c r="W26" s="314" t="n">
        <v>2023</v>
      </c>
      <c r="X26" s="314" t="n">
        <v>2023</v>
      </c>
      <c r="Y26" s="314" t="n">
        <v>2024</v>
      </c>
      <c r="Z26" s="314" t="n">
        <v>2024</v>
      </c>
      <c r="AA26" s="314" t="n">
        <v>2024</v>
      </c>
      <c r="AB26" s="314" t="n">
        <v>2024</v>
      </c>
      <c r="AC26" s="314" t="n">
        <v>2025</v>
      </c>
      <c r="AD26" s="314" t="n">
        <v>2025</v>
      </c>
      <c r="AE26" s="314" t="n">
        <v>2025</v>
      </c>
      <c r="AF26" s="314" t="n">
        <v>2025</v>
      </c>
      <c r="AG26" s="315" t="n">
        <v>2026</v>
      </c>
      <c r="AH26" s="315" t="n">
        <v>2026</v>
      </c>
      <c r="AI26" s="315" t="n">
        <v>2026</v>
      </c>
      <c r="AJ26" s="315" t="n">
        <v>2026</v>
      </c>
    </row>
    <row r="27">
      <c r="B27" s="85"/>
      <c r="C27" s="298"/>
      <c r="D27" s="278"/>
      <c r="E27" s="278"/>
      <c r="F27" s="278"/>
      <c r="G27" s="278"/>
      <c r="H27" s="278"/>
      <c r="I27" s="278"/>
      <c r="J27" s="278"/>
      <c r="K27" s="278"/>
      <c r="L27" s="278"/>
      <c r="M27" s="278"/>
      <c r="N27" s="278"/>
      <c r="O27" s="278"/>
      <c r="P27" s="278"/>
      <c r="Q27" s="278"/>
      <c r="R27" s="278"/>
      <c r="S27" s="278"/>
      <c r="T27" s="278"/>
      <c r="U27" s="278"/>
      <c r="V27" s="278"/>
      <c r="W27" s="278"/>
      <c r="X27" s="278"/>
      <c r="Y27" s="278"/>
      <c r="Z27" s="278"/>
      <c r="AA27" s="278"/>
      <c r="AB27" s="278"/>
      <c r="AC27" s="278"/>
      <c r="AD27" s="278"/>
      <c r="AE27" s="278"/>
      <c r="AF27" s="278"/>
      <c r="AG27" s="278"/>
      <c r="AH27" s="278"/>
      <c r="AI27" s="283"/>
    </row>
    <row r="28">
      <c r="C28" s="298"/>
      <c r="D28" s="278"/>
      <c r="E28" s="278"/>
      <c r="F28" s="278"/>
      <c r="G28" s="278"/>
      <c r="H28" s="286"/>
      <c r="I28" s="286"/>
      <c r="J28" s="286"/>
      <c r="K28" s="286"/>
      <c r="L28" s="286"/>
      <c r="M28" s="286"/>
      <c r="N28" s="286"/>
      <c r="O28" s="286"/>
      <c r="P28" s="286"/>
      <c r="AI28" s="283"/>
    </row>
    <row r="29">
      <c r="M29" s="298"/>
      <c r="N29" s="298"/>
      <c r="O29" s="298"/>
    </row>
    <row r="30" ht="45" customHeight="1">
      <c r="B30" s="336" t="s">
        <v>301</v>
      </c>
      <c r="C30" s="337" t="s">
        <v>302</v>
      </c>
      <c r="D30" s="334"/>
      <c r="E30" s="34" t="s">
        <v>1812</v>
      </c>
      <c r="F30" s="34" t="s">
        <v>1817</v>
      </c>
      <c r="G30" s="34"/>
      <c r="H30" s="34"/>
      <c r="I30" s="34"/>
      <c r="J30" s="34"/>
      <c r="O30" s="338"/>
    </row>
    <row r="31">
      <c r="B31" s="331" t="n">
        <v>44197</v>
      </c>
      <c r="C31" s="284" t="n">
        <v>6.3</v>
      </c>
      <c r="D31" s="335"/>
      <c r="E31" s="71" t="s">
        <v>1747</v>
      </c>
      <c r="F31" s="85"/>
      <c r="G31" s="85"/>
      <c r="H31" s="104"/>
      <c r="I31" s="85"/>
      <c r="J31" s="104"/>
      <c r="O31" s="298"/>
    </row>
    <row r="32">
      <c r="B32" s="331" t="n">
        <v>44228</v>
      </c>
      <c r="C32" s="284" t="n">
        <v>6.2</v>
      </c>
      <c r="D32" s="335"/>
      <c r="E32" s="157" t="s">
        <v>1813</v>
      </c>
      <c r="F32" s="166" t="n">
        <v>6.166666666666667</v>
      </c>
      <c r="G32" s="85"/>
      <c r="H32" s="104"/>
      <c r="I32" s="85"/>
      <c r="J32" s="104"/>
      <c r="O32" s="298"/>
    </row>
    <row r="33">
      <c r="B33" s="331" t="n">
        <v>44256</v>
      </c>
      <c r="C33" s="284" t="n">
        <v>6</v>
      </c>
      <c r="D33" s="335"/>
      <c r="E33" s="157" t="s">
        <v>1814</v>
      </c>
      <c r="F33" s="166" t="n">
        <v>5.7666666666666657</v>
      </c>
      <c r="G33" s="85"/>
      <c r="H33" s="104"/>
      <c r="I33" s="85"/>
      <c r="J33" s="104"/>
      <c r="O33" s="298"/>
    </row>
    <row r="34">
      <c r="B34" s="331" t="n">
        <v>44287</v>
      </c>
      <c r="C34" s="284" t="n">
        <v>6.1</v>
      </c>
      <c r="D34" s="335"/>
      <c r="E34" s="157" t="s">
        <v>1815</v>
      </c>
      <c r="F34" s="166" t="n">
        <v>5.1333333333333337</v>
      </c>
      <c r="G34" s="85"/>
      <c r="H34" s="104"/>
      <c r="I34" s="85"/>
      <c r="J34" s="104"/>
      <c r="O34" s="298"/>
    </row>
    <row r="35">
      <c r="A35" s="85"/>
      <c r="B35" s="331" t="n">
        <v>44317</v>
      </c>
      <c r="C35" s="284" t="n">
        <v>5.8</v>
      </c>
      <c r="D35" s="335"/>
      <c r="E35" s="157" t="s">
        <v>1816</v>
      </c>
      <c r="F35" s="166" t="n">
        <v>4.2333333333333334</v>
      </c>
      <c r="G35" s="85"/>
      <c r="H35" s="104"/>
      <c r="I35" s="85"/>
      <c r="J35" s="104"/>
      <c r="O35" s="298"/>
    </row>
    <row r="36">
      <c r="A36" s="85"/>
      <c r="B36" s="331" t="n">
        <v>44348</v>
      </c>
      <c r="C36" s="284" t="n">
        <v>5.4</v>
      </c>
      <c r="D36" s="335"/>
      <c r="E36" s="71" t="s">
        <v>1736</v>
      </c>
      <c r="F36" s="166"/>
      <c r="G36" s="85"/>
      <c r="H36" s="104"/>
      <c r="I36" s="85"/>
      <c r="J36" s="104"/>
      <c r="O36" s="298"/>
    </row>
    <row r="37">
      <c r="A37" s="85"/>
      <c r="B37" s="331" t="n">
        <v>44378</v>
      </c>
      <c r="C37" s="284" t="n">
        <v>5.4</v>
      </c>
      <c r="D37" s="335"/>
      <c r="E37" s="157" t="s">
        <v>1813</v>
      </c>
      <c r="F37" s="166" t="n">
        <v>3.8000000000000003</v>
      </c>
      <c r="G37" s="85"/>
      <c r="H37" s="104"/>
      <c r="I37" s="85"/>
      <c r="J37" s="104"/>
      <c r="O37" s="298"/>
    </row>
    <row r="38">
      <c r="A38" s="85"/>
      <c r="B38" s="331" t="n">
        <v>44409</v>
      </c>
      <c r="C38" s="284" t="n">
        <v>5.2</v>
      </c>
      <c r="D38" s="335"/>
      <c r="E38" s="157" t="s">
        <v>1814</v>
      </c>
      <c r="F38" s="166" t="n">
        <v>3.6</v>
      </c>
      <c r="G38" s="85"/>
      <c r="H38" s="104"/>
      <c r="I38" s="85"/>
      <c r="J38" s="104"/>
      <c r="O38" s="298"/>
    </row>
    <row r="39">
      <c r="A39" s="85"/>
      <c r="B39" s="331" t="n">
        <v>44440</v>
      </c>
      <c r="C39" s="284" t="n">
        <v>4.8</v>
      </c>
      <c r="D39" s="335"/>
      <c r="E39" s="157" t="s">
        <v>1815</v>
      </c>
      <c r="F39" s="166" t="n">
        <v>3.5666666666666664</v>
      </c>
      <c r="G39" s="85"/>
      <c r="H39" s="104"/>
      <c r="I39" s="85"/>
      <c r="J39" s="104"/>
      <c r="O39" s="298"/>
    </row>
    <row r="40">
      <c r="A40" s="85"/>
      <c r="B40" s="331" t="n">
        <v>44470</v>
      </c>
      <c r="C40" s="284" t="n">
        <v>4.5999999999999996</v>
      </c>
      <c r="D40" s="335"/>
      <c r="E40" s="157" t="s">
        <v>1816</v>
      </c>
      <c r="F40" s="166" t="n">
        <v>3.6</v>
      </c>
      <c r="G40" s="85"/>
      <c r="H40" s="104"/>
      <c r="I40" s="85"/>
      <c r="J40" s="104"/>
      <c r="O40" s="298"/>
    </row>
    <row r="41">
      <c r="A41" s="85"/>
      <c r="B41" s="331" t="n">
        <v>44501</v>
      </c>
      <c r="C41" s="284" t="n">
        <v>4.2</v>
      </c>
      <c r="D41" s="335"/>
      <c r="E41" s="71" t="s">
        <v>1818</v>
      </c>
      <c r="F41" s="166"/>
      <c r="G41" s="85"/>
      <c r="H41" s="104"/>
      <c r="I41" s="85"/>
      <c r="J41" s="104"/>
      <c r="O41" s="298"/>
      <c r="AI41" s="298"/>
      <c r="AJ41" s="298"/>
      <c r="AK41" s="298"/>
      <c r="AL41" s="298"/>
      <c r="AM41" s="298"/>
      <c r="AN41" s="298"/>
      <c r="AO41" s="298"/>
      <c r="AP41" s="298"/>
      <c r="AQ41" s="298"/>
    </row>
    <row r="42">
      <c r="A42" s="85"/>
      <c r="B42" s="331" t="n">
        <v>44531</v>
      </c>
      <c r="C42" s="284" t="n">
        <v>3.9</v>
      </c>
      <c r="D42" s="335"/>
      <c r="E42" s="157" t="s">
        <v>1813</v>
      </c>
      <c r="F42" s="166" t="n">
        <v>3.5</v>
      </c>
      <c r="G42" s="85"/>
      <c r="H42" s="104"/>
      <c r="I42" s="85"/>
      <c r="J42" s="104"/>
      <c r="O42" s="298"/>
      <c r="AI42" s="298"/>
      <c r="AJ42" s="298"/>
      <c r="AK42" s="298"/>
      <c r="AL42" s="298"/>
      <c r="AM42" s="298"/>
      <c r="AN42" s="298"/>
      <c r="AO42" s="298"/>
      <c r="AP42" s="298"/>
      <c r="AQ42" s="298"/>
    </row>
    <row r="43">
      <c r="A43" s="85"/>
      <c r="B43" s="331" t="n">
        <v>44562</v>
      </c>
      <c r="C43" s="284" t="n">
        <v>4</v>
      </c>
      <c r="D43" s="85"/>
      <c r="E43" s="157" t="s">
        <v>1814</v>
      </c>
      <c r="F43" s="166"/>
      <c r="G43" s="85"/>
      <c r="H43" s="104"/>
      <c r="I43" s="85"/>
      <c r="J43" s="104"/>
      <c r="O43" s="298"/>
    </row>
    <row r="44">
      <c r="A44" s="85"/>
      <c r="B44" s="331" t="n">
        <v>44593</v>
      </c>
      <c r="C44" s="284" t="n">
        <v>3.8</v>
      </c>
      <c r="D44" s="85"/>
      <c r="E44" s="157" t="s">
        <v>1815</v>
      </c>
      <c r="F44" s="166"/>
      <c r="G44" s="85"/>
      <c r="H44" s="104"/>
      <c r="I44" s="85"/>
      <c r="J44" s="104"/>
    </row>
    <row r="45">
      <c r="A45" s="85"/>
      <c r="B45" s="331" t="n">
        <v>44621</v>
      </c>
      <c r="C45" s="284" t="n">
        <v>3.6</v>
      </c>
      <c r="D45" s="85"/>
      <c r="E45" s="157" t="s">
        <v>1816</v>
      </c>
      <c r="F45" s="166"/>
      <c r="G45" s="85"/>
      <c r="H45" s="104"/>
      <c r="I45" s="85"/>
      <c r="J45" s="104"/>
    </row>
    <row r="46">
      <c r="A46" s="85"/>
      <c r="B46" s="331" t="n">
        <v>44652</v>
      </c>
      <c r="C46" s="284" t="n">
        <v>3.6</v>
      </c>
      <c r="D46" s="85"/>
      <c r="E46" s="71" t="s">
        <v>1819</v>
      </c>
      <c r="F46" s="166"/>
      <c r="G46" s="85"/>
      <c r="H46" s="104"/>
      <c r="I46" s="85"/>
      <c r="J46" s="104"/>
    </row>
    <row r="47">
      <c r="A47" s="85"/>
      <c r="B47" s="331" t="n">
        <v>44682</v>
      </c>
      <c r="C47" s="284" t="n">
        <v>3.6</v>
      </c>
      <c r="D47" s="85"/>
      <c r="E47" s="157" t="s">
        <v>1813</v>
      </c>
      <c r="F47" s="166"/>
      <c r="G47" s="85"/>
      <c r="H47" s="104"/>
      <c r="I47" s="85"/>
      <c r="J47" s="104"/>
    </row>
    <row r="48">
      <c r="A48" s="85"/>
      <c r="B48" s="331" t="n">
        <v>44713</v>
      </c>
      <c r="C48" s="284" t="n">
        <v>3.6</v>
      </c>
      <c r="D48" s="85"/>
      <c r="E48" s="157" t="s">
        <v>1814</v>
      </c>
      <c r="F48" s="166"/>
      <c r="G48" s="85"/>
      <c r="H48" s="104"/>
      <c r="I48" s="85"/>
      <c r="J48" s="104"/>
    </row>
    <row r="49">
      <c r="A49" s="85"/>
      <c r="B49" s="331" t="n">
        <v>44743</v>
      </c>
      <c r="C49" s="284" t="n">
        <v>3.5</v>
      </c>
      <c r="D49" s="85"/>
      <c r="E49" s="157" t="s">
        <v>1815</v>
      </c>
      <c r="F49" s="166"/>
      <c r="G49" s="85"/>
      <c r="H49" s="104"/>
      <c r="I49" s="85"/>
      <c r="J49" s="104"/>
    </row>
    <row r="50">
      <c r="A50" s="85"/>
      <c r="B50" s="331" t="n">
        <v>44774</v>
      </c>
      <c r="C50" s="284" t="n">
        <v>3.7</v>
      </c>
      <c r="D50" s="85"/>
      <c r="E50" s="157" t="s">
        <v>1816</v>
      </c>
      <c r="F50" s="166"/>
      <c r="G50" s="85"/>
      <c r="H50" s="104"/>
      <c r="I50" s="85"/>
      <c r="J50" s="104"/>
    </row>
    <row r="51">
      <c r="A51" s="85"/>
      <c r="B51" s="331" t="n">
        <v>44805</v>
      </c>
      <c r="C51" s="284" t="n">
        <v>3.5</v>
      </c>
      <c r="D51" s="85"/>
      <c r="E51" s="71" t="s">
        <v>1820</v>
      </c>
      <c r="F51" s="166"/>
      <c r="G51" s="85"/>
      <c r="H51" s="85"/>
      <c r="I51" s="85"/>
      <c r="J51" s="85"/>
    </row>
    <row r="52">
      <c r="A52" s="85"/>
      <c r="B52" s="331" t="n">
        <v>44835</v>
      </c>
      <c r="C52" s="284" t="n">
        <v>3.7</v>
      </c>
      <c r="D52" s="85"/>
      <c r="E52" s="157" t="s">
        <v>1813</v>
      </c>
      <c r="F52" s="166"/>
      <c r="G52" s="85"/>
      <c r="H52" s="85"/>
      <c r="I52" s="85"/>
      <c r="J52" s="85"/>
    </row>
    <row r="53">
      <c r="A53" s="85"/>
      <c r="B53" s="331" t="n">
        <v>44866</v>
      </c>
      <c r="C53" s="284" t="n">
        <v>3.6</v>
      </c>
      <c r="D53" s="85"/>
      <c r="E53" s="157" t="s">
        <v>1814</v>
      </c>
      <c r="F53" s="166"/>
      <c r="G53" s="85"/>
      <c r="H53" s="85"/>
      <c r="I53" s="85"/>
      <c r="J53" s="85"/>
    </row>
    <row r="54">
      <c r="A54" s="85"/>
      <c r="B54" s="331" t="n">
        <v>44896</v>
      </c>
      <c r="C54" s="284" t="n">
        <v>3.5</v>
      </c>
      <c r="D54" s="85"/>
      <c r="E54" s="157" t="s">
        <v>1815</v>
      </c>
      <c r="F54" s="166"/>
      <c r="G54" s="85"/>
      <c r="H54" s="85"/>
      <c r="I54" s="85"/>
      <c r="J54" s="85"/>
    </row>
    <row r="55">
      <c r="B55" s="331" t="n">
        <v>44927</v>
      </c>
      <c r="C55" s="284" t="n">
        <v>3.4</v>
      </c>
      <c r="D55" s="85"/>
      <c r="E55" s="157" t="s">
        <v>1816</v>
      </c>
      <c r="F55" s="166"/>
      <c r="G55" s="85"/>
      <c r="H55" s="85"/>
      <c r="I55" s="85"/>
      <c r="J55" s="85"/>
    </row>
    <row r="56">
      <c r="B56" s="331" t="n">
        <v>44958</v>
      </c>
      <c r="C56" s="284" t="n">
        <v>3.6</v>
      </c>
      <c r="D56" s="85"/>
      <c r="E56" s="71" t="s">
        <v>1821</v>
      </c>
      <c r="F56" s="166"/>
      <c r="G56" s="85"/>
      <c r="H56" s="85"/>
      <c r="I56" s="85"/>
      <c r="J56" s="85"/>
    </row>
    <row r="57">
      <c r="B57" s="331" t="n">
        <v>44986</v>
      </c>
      <c r="C57" s="284" t="n">
        <v>3.5</v>
      </c>
      <c r="D57" s="85"/>
      <c r="E57" s="157" t="s">
        <v>1813</v>
      </c>
      <c r="F57" s="166"/>
      <c r="G57" s="85"/>
      <c r="H57" s="85"/>
      <c r="I57" s="85"/>
      <c r="J57" s="85"/>
    </row>
    <row r="58">
      <c r="B58" s="331" t="n">
        <v>45017</v>
      </c>
      <c r="C58" s="284"/>
      <c r="D58" s="85"/>
      <c r="E58" s="157" t="s">
        <v>1814</v>
      </c>
      <c r="F58" s="166"/>
      <c r="G58" s="85"/>
      <c r="H58" s="85"/>
      <c r="I58" s="85"/>
      <c r="J58" s="85"/>
    </row>
    <row r="59">
      <c r="B59" s="331" t="n">
        <v>45047</v>
      </c>
      <c r="C59" s="284"/>
      <c r="D59" s="85"/>
      <c r="E59" s="157" t="s">
        <v>1815</v>
      </c>
      <c r="F59" s="166"/>
      <c r="G59" s="85"/>
      <c r="H59" s="85"/>
      <c r="I59" s="85"/>
      <c r="J59" s="85"/>
    </row>
    <row r="60">
      <c r="B60" s="331" t="n">
        <v>45078</v>
      </c>
      <c r="C60" s="284"/>
      <c r="D60" s="85"/>
      <c r="E60" s="157" t="s">
        <v>1816</v>
      </c>
      <c r="F60" s="166"/>
      <c r="G60" s="85"/>
      <c r="H60" s="85"/>
      <c r="I60" s="85"/>
      <c r="J60" s="85"/>
    </row>
    <row r="61">
      <c r="B61" s="331" t="n">
        <v>45108</v>
      </c>
      <c r="C61" s="284"/>
      <c r="D61" s="85"/>
      <c r="E61" s="85"/>
      <c r="F61" s="85"/>
      <c r="G61" s="85"/>
      <c r="H61" s="85"/>
      <c r="I61" s="85"/>
      <c r="J61" s="85"/>
    </row>
    <row r="62">
      <c r="B62" s="331" t="n">
        <v>45139</v>
      </c>
      <c r="C62" s="284"/>
      <c r="D62" s="85"/>
      <c r="E62" s="85"/>
      <c r="F62" s="85"/>
      <c r="G62" s="85"/>
      <c r="H62" s="85"/>
      <c r="I62" s="85"/>
      <c r="J62" s="85"/>
    </row>
    <row r="63">
      <c r="B63" s="331" t="n">
        <v>45170</v>
      </c>
      <c r="C63" s="284"/>
      <c r="D63" s="85"/>
      <c r="E63" s="85"/>
      <c r="F63" s="85"/>
      <c r="G63" s="85"/>
      <c r="H63" s="85"/>
      <c r="I63" s="85"/>
      <c r="J63" s="85"/>
    </row>
    <row r="64">
      <c r="B64" s="331" t="n">
        <v>45200</v>
      </c>
      <c r="C64" s="284"/>
      <c r="D64" s="85"/>
      <c r="E64" s="85"/>
      <c r="F64" s="85"/>
      <c r="G64" s="85"/>
      <c r="H64" s="85"/>
      <c r="I64" s="85"/>
      <c r="J64" s="85"/>
    </row>
    <row r="65">
      <c r="B65" s="331" t="n">
        <v>45231</v>
      </c>
      <c r="C65" s="284"/>
      <c r="D65" s="85"/>
      <c r="E65" s="85"/>
      <c r="F65" s="85"/>
      <c r="G65" s="85"/>
      <c r="H65" s="85"/>
      <c r="I65" s="85"/>
      <c r="J65" s="85"/>
    </row>
    <row r="66">
      <c r="B66" s="331" t="n">
        <v>45261</v>
      </c>
      <c r="C66" s="284"/>
      <c r="D66" s="85"/>
      <c r="E66" s="85"/>
      <c r="F66" s="85"/>
      <c r="G66" s="85"/>
      <c r="H66" s="85"/>
      <c r="I66" s="85"/>
      <c r="J66" s="85"/>
    </row>
    <row r="67">
      <c r="B67" s="331" t="n">
        <v>45292</v>
      </c>
      <c r="C67" s="284"/>
      <c r="D67" s="85"/>
      <c r="E67" s="85"/>
      <c r="F67" s="85"/>
      <c r="G67" s="85"/>
      <c r="H67" s="85"/>
      <c r="I67" s="85"/>
      <c r="J67" s="85"/>
    </row>
    <row r="68">
      <c r="B68" s="331" t="n">
        <v>45323</v>
      </c>
      <c r="C68" s="284"/>
      <c r="D68" s="85"/>
      <c r="E68" s="85"/>
      <c r="F68" s="85"/>
      <c r="G68" s="85"/>
      <c r="H68" s="85"/>
      <c r="I68" s="85"/>
      <c r="J68" s="85"/>
    </row>
    <row r="69">
      <c r="B69" s="331" t="n">
        <v>45352</v>
      </c>
      <c r="C69" s="284"/>
      <c r="D69" s="85"/>
      <c r="E69" s="85"/>
      <c r="F69" s="85"/>
      <c r="G69" s="85"/>
      <c r="H69" s="85"/>
      <c r="I69" s="85"/>
      <c r="J69" s="85"/>
    </row>
    <row r="70">
      <c r="B70" s="331" t="n">
        <v>45383</v>
      </c>
      <c r="C70" s="284"/>
      <c r="D70" s="85"/>
      <c r="E70" s="85"/>
      <c r="F70" s="85"/>
      <c r="G70" s="85"/>
      <c r="H70" s="85"/>
      <c r="I70" s="85"/>
      <c r="J70" s="85"/>
    </row>
    <row r="71">
      <c r="B71" s="331" t="n">
        <v>45413</v>
      </c>
      <c r="C71" s="284"/>
      <c r="D71" s="85"/>
      <c r="E71" s="85"/>
      <c r="F71" s="85"/>
      <c r="G71" s="85"/>
      <c r="H71" s="85"/>
      <c r="I71" s="85"/>
      <c r="J71" s="85"/>
    </row>
    <row r="72">
      <c r="B72" s="331" t="n">
        <v>45444</v>
      </c>
      <c r="C72" s="284"/>
      <c r="D72" s="85"/>
      <c r="E72" s="85"/>
      <c r="F72" s="85"/>
      <c r="G72" s="85"/>
      <c r="H72" s="85"/>
      <c r="I72" s="85"/>
      <c r="J72" s="85"/>
    </row>
    <row r="73">
      <c r="B73" s="331" t="n">
        <v>45474</v>
      </c>
      <c r="C73" s="284"/>
      <c r="D73" s="85"/>
      <c r="E73" s="85"/>
      <c r="F73" s="85"/>
      <c r="G73" s="85"/>
      <c r="H73" s="85"/>
      <c r="I73" s="85"/>
      <c r="J73" s="85"/>
    </row>
    <row r="74">
      <c r="B74" s="331" t="n">
        <v>45505</v>
      </c>
      <c r="C74" s="284"/>
      <c r="D74" s="85"/>
      <c r="E74" s="85"/>
      <c r="F74" s="85"/>
      <c r="G74" s="85"/>
      <c r="H74" s="85"/>
      <c r="I74" s="85"/>
      <c r="J74" s="85"/>
    </row>
    <row r="75">
      <c r="B75" s="331" t="n">
        <v>45536</v>
      </c>
      <c r="C75" s="284"/>
      <c r="D75" s="85"/>
      <c r="E75" s="85"/>
      <c r="F75" s="85"/>
      <c r="G75" s="85"/>
      <c r="H75" s="85"/>
      <c r="I75" s="85"/>
      <c r="J75" s="85"/>
    </row>
    <row r="76">
      <c r="B76" s="331" t="n">
        <v>45566</v>
      </c>
      <c r="C76" s="284"/>
      <c r="D76" s="85"/>
      <c r="E76" s="85"/>
      <c r="F76" s="85"/>
      <c r="G76" s="85"/>
      <c r="H76" s="85"/>
      <c r="I76" s="85"/>
      <c r="J76" s="85"/>
    </row>
    <row r="77">
      <c r="B77" s="331" t="n">
        <v>45597</v>
      </c>
      <c r="C77" s="284"/>
      <c r="D77" s="85"/>
      <c r="E77" s="85"/>
      <c r="F77" s="85"/>
      <c r="G77" s="85"/>
      <c r="H77" s="85"/>
      <c r="I77" s="85"/>
      <c r="J77" s="85"/>
    </row>
    <row r="78">
      <c r="B78" s="331" t="n">
        <v>45627</v>
      </c>
      <c r="C78" s="284"/>
      <c r="D78" s="85"/>
      <c r="E78" s="85"/>
      <c r="F78" s="85"/>
      <c r="G78" s="85"/>
      <c r="H78" s="85"/>
      <c r="I78" s="85"/>
      <c r="J78" s="85"/>
    </row>
    <row r="79">
      <c r="B79" s="331" t="n">
        <v>45658</v>
      </c>
      <c r="C79" s="284"/>
      <c r="D79" s="85"/>
      <c r="E79" s="85"/>
      <c r="F79" s="85"/>
      <c r="G79" s="85"/>
      <c r="H79" s="85"/>
      <c r="I79" s="85"/>
      <c r="J79" s="85"/>
    </row>
    <row r="80">
      <c r="B80" s="331" t="n">
        <v>45689</v>
      </c>
      <c r="C80" s="284"/>
      <c r="D80" s="85"/>
      <c r="E80" s="85"/>
      <c r="F80" s="85"/>
      <c r="G80" s="85"/>
      <c r="H80" s="85"/>
      <c r="I80" s="85"/>
      <c r="J80" s="85"/>
    </row>
    <row r="81">
      <c r="B81" s="331" t="n">
        <v>45717</v>
      </c>
      <c r="C81" s="284"/>
      <c r="D81" s="85"/>
      <c r="E81" s="85"/>
      <c r="F81" s="85"/>
      <c r="G81" s="85"/>
      <c r="H81" s="85"/>
      <c r="I81" s="85"/>
      <c r="J81" s="85"/>
    </row>
    <row r="82">
      <c r="B82" s="331" t="n">
        <v>45748</v>
      </c>
      <c r="C82" s="284"/>
      <c r="D82" s="85"/>
      <c r="E82" s="85"/>
      <c r="F82" s="85"/>
      <c r="G82" s="85"/>
      <c r="H82" s="85"/>
      <c r="I82" s="85"/>
      <c r="J82" s="85"/>
    </row>
    <row r="83">
      <c r="B83" s="331" t="n">
        <v>45778</v>
      </c>
      <c r="C83" s="284"/>
      <c r="D83" s="85"/>
      <c r="E83" s="85"/>
      <c r="F83" s="85"/>
      <c r="G83" s="85"/>
      <c r="H83" s="85"/>
      <c r="I83" s="85"/>
      <c r="J83" s="85"/>
    </row>
    <row r="84">
      <c r="B84" s="331" t="n">
        <v>45809</v>
      </c>
      <c r="C84" s="284"/>
      <c r="D84" s="85"/>
      <c r="E84" s="85"/>
      <c r="F84" s="85"/>
      <c r="G84" s="85"/>
      <c r="H84" s="85"/>
      <c r="I84" s="85"/>
      <c r="J84" s="85"/>
    </row>
    <row r="85">
      <c r="B85" s="331" t="n">
        <v>45839</v>
      </c>
      <c r="C85" s="284"/>
      <c r="D85" s="85"/>
      <c r="E85" s="85"/>
      <c r="F85" s="85"/>
      <c r="G85" s="85"/>
      <c r="H85" s="85"/>
      <c r="I85" s="85"/>
      <c r="J85" s="85"/>
    </row>
    <row r="86">
      <c r="B86" s="331" t="n">
        <v>45870</v>
      </c>
      <c r="C86" s="284"/>
      <c r="D86" s="85"/>
      <c r="E86" s="85"/>
      <c r="F86" s="85"/>
      <c r="G86" s="85"/>
      <c r="H86" s="85"/>
      <c r="I86" s="85"/>
      <c r="J86" s="85"/>
    </row>
    <row r="87">
      <c r="B87" s="331" t="n">
        <v>45901</v>
      </c>
      <c r="C87" s="284"/>
      <c r="D87" s="85"/>
      <c r="E87" s="85"/>
      <c r="F87" s="85"/>
      <c r="G87" s="85"/>
      <c r="H87" s="85"/>
      <c r="I87" s="85"/>
      <c r="J87" s="85"/>
    </row>
    <row r="88">
      <c r="B88" s="331" t="n">
        <v>45931</v>
      </c>
      <c r="C88" s="284"/>
      <c r="D88" s="85"/>
      <c r="E88" s="85"/>
      <c r="F88" s="85"/>
      <c r="G88" s="85"/>
      <c r="H88" s="85"/>
      <c r="I88" s="85"/>
      <c r="J88" s="85"/>
    </row>
    <row r="89">
      <c r="B89" s="331" t="n">
        <v>45962</v>
      </c>
      <c r="C89" s="284"/>
      <c r="D89" s="85"/>
      <c r="E89" s="85"/>
      <c r="F89" s="85"/>
      <c r="G89" s="85"/>
      <c r="H89" s="85"/>
      <c r="I89" s="85"/>
      <c r="J89" s="85"/>
    </row>
    <row r="90">
      <c r="B90" s="331" t="n">
        <v>45992</v>
      </c>
      <c r="C90" s="284"/>
      <c r="D90" s="85"/>
      <c r="E90" s="85"/>
      <c r="F90" s="85"/>
      <c r="G90" s="85"/>
      <c r="H90" s="85"/>
      <c r="I90" s="85"/>
      <c r="J90" s="85"/>
    </row>
    <row r="91">
      <c r="B91" s="331" t="n">
        <v>46023</v>
      </c>
      <c r="C91" s="284"/>
      <c r="D91" s="85"/>
      <c r="E91" s="85"/>
      <c r="F91" s="85"/>
      <c r="G91" s="85"/>
      <c r="H91" s="85"/>
      <c r="I91" s="85"/>
      <c r="J91" s="85"/>
    </row>
    <row r="92">
      <c r="B92" s="331" t="n">
        <v>46054</v>
      </c>
      <c r="C92" s="284"/>
      <c r="D92" s="85"/>
      <c r="E92" s="85"/>
      <c r="F92" s="85"/>
      <c r="G92" s="85"/>
      <c r="H92" s="85"/>
      <c r="I92" s="85"/>
      <c r="J92" s="85"/>
    </row>
    <row r="93">
      <c r="B93" s="331" t="n">
        <v>46082</v>
      </c>
      <c r="C93" s="284"/>
      <c r="D93" s="85"/>
      <c r="E93" s="85"/>
      <c r="F93" s="85"/>
      <c r="G93" s="85"/>
      <c r="H93" s="85"/>
      <c r="I93" s="85"/>
      <c r="J93" s="85"/>
    </row>
    <row r="94">
      <c r="B94" s="331" t="n">
        <v>46113</v>
      </c>
      <c r="C94" s="284"/>
      <c r="D94" s="85"/>
      <c r="E94" s="85"/>
      <c r="F94" s="85"/>
      <c r="G94" s="85"/>
      <c r="H94" s="85"/>
      <c r="I94" s="85"/>
      <c r="J94" s="85"/>
    </row>
    <row r="95">
      <c r="B95" s="331" t="n">
        <v>46143</v>
      </c>
      <c r="C95" s="284"/>
      <c r="D95" s="85"/>
      <c r="E95" s="85"/>
      <c r="F95" s="85"/>
      <c r="G95" s="85"/>
      <c r="H95" s="85"/>
      <c r="I95" s="85"/>
      <c r="J95" s="85"/>
    </row>
    <row r="96">
      <c r="B96" s="331" t="n">
        <v>46174</v>
      </c>
      <c r="C96" s="284"/>
      <c r="D96" s="85"/>
      <c r="E96" s="85"/>
      <c r="F96" s="85"/>
      <c r="G96" s="85"/>
      <c r="H96" s="85"/>
      <c r="I96" s="85"/>
      <c r="J96" s="85"/>
    </row>
    <row r="97">
      <c r="B97" s="331" t="n">
        <v>46204</v>
      </c>
      <c r="C97" s="284"/>
      <c r="D97" s="85"/>
      <c r="E97" s="85"/>
      <c r="F97" s="85"/>
      <c r="G97" s="85"/>
      <c r="H97" s="85"/>
      <c r="I97" s="85"/>
      <c r="J97" s="85"/>
    </row>
    <row r="98">
      <c r="B98" s="331" t="n">
        <v>46235</v>
      </c>
      <c r="C98" s="284"/>
      <c r="D98" s="85"/>
      <c r="E98" s="85"/>
      <c r="F98" s="85"/>
      <c r="G98" s="85"/>
      <c r="H98" s="85"/>
      <c r="I98" s="85"/>
      <c r="J98" s="85"/>
    </row>
    <row r="99">
      <c r="B99" s="331" t="n">
        <v>46266</v>
      </c>
      <c r="C99" s="284"/>
      <c r="D99" s="85"/>
      <c r="E99" s="85"/>
      <c r="F99" s="85"/>
      <c r="G99" s="85"/>
      <c r="H99" s="85"/>
      <c r="I99" s="85"/>
      <c r="J99" s="85"/>
    </row>
    <row r="100">
      <c r="B100" s="331" t="n">
        <v>46296</v>
      </c>
      <c r="C100" s="284"/>
      <c r="D100" s="85"/>
      <c r="E100" s="85"/>
      <c r="F100" s="85"/>
      <c r="G100" s="85"/>
      <c r="H100" s="85"/>
      <c r="I100" s="85"/>
      <c r="J100" s="85"/>
    </row>
    <row r="101">
      <c r="B101" s="331" t="n">
        <v>46327</v>
      </c>
      <c r="C101" s="284"/>
      <c r="D101" s="85"/>
      <c r="E101" s="85"/>
      <c r="F101" s="85"/>
      <c r="G101" s="85"/>
      <c r="H101" s="85"/>
      <c r="I101" s="85"/>
      <c r="J101" s="85"/>
    </row>
    <row r="102">
      <c r="B102" s="332" t="n">
        <v>46357</v>
      </c>
      <c r="C102" s="285"/>
      <c r="D102" s="85"/>
      <c r="E102" s="85"/>
      <c r="F102" s="85"/>
      <c r="G102" s="85"/>
      <c r="H102" s="85"/>
      <c r="I102" s="85"/>
      <c r="J102" s="85"/>
    </row>
  </sheetData>
  <mergeCells count="12">
    <mergeCell ref="AG9:AJ9"/>
    <mergeCell ref="B1:AC1"/>
    <mergeCell ref="B2:AC6"/>
    <mergeCell ref="E9:H9"/>
    <mergeCell ref="B8:C10"/>
    <mergeCell ref="I9:L9"/>
    <mergeCell ref="Y9:AB9"/>
    <mergeCell ref="M9:P9"/>
    <mergeCell ref="Q9:R9"/>
    <mergeCell ref="W8:AD8"/>
    <mergeCell ref="D8:V8"/>
    <mergeCell ref="AC9:AF9"/>
  </mergeCells>
  <pageMargins left="0.7" right="0.7" top="0.75" bottom="0.75" header="0.3" footer="0.3"/>
  <pageSetup orientation="portrait"/>
  <drawing r:id="rId1"/>
  <legacyDrawing r:id="rIdvml"/>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sheetPr>
  <dimension ref="A1"/>
  <sheetViews>
    <sheetView zoomScale="90" zoomScaleNormal="90" workbookViewId="0">
      <selection activeCell="L34" sqref="L34"/>
    </sheetView>
  </sheetViews>
  <sheetFormatPr defaultRowHeight="15.0" baseColWidth="10"/>
  <cols>
    <col min="2" max="2" width="52.453125" hidden="0" customWidth="1"/>
    <col min="3" max="3" width="11.453125" hidden="0" customWidth="1"/>
    <col min="4" max="4" width="11.453125" hidden="0" customWidth="1"/>
    <col min="5" max="5" width="12.81640625" hidden="0" customWidth="1"/>
    <col min="6" max="6" width="10.81640625" hidden="0" customWidth="1"/>
    <col min="7" max="7" width="11.453125" hidden="0" customWidth="1"/>
    <col min="8" max="8" width="12.1796875" hidden="0" customWidth="1"/>
    <col min="9" max="9" width="8.453125" hidden="0" customWidth="1"/>
    <col min="10" max="10" width="10.453125" hidden="0" customWidth="1"/>
    <col min="11" max="11" width="8.453125" hidden="0" customWidth="1"/>
    <col min="12" max="12" width="12.81640625" hidden="0" customWidth="1"/>
    <col min="13" max="13" width="20.453125" hidden="0" customWidth="1"/>
    <col min="14" max="14" width="9.453125" hidden="0" customWidth="1"/>
    <col min="15" max="15" width="9.453125" hidden="0" customWidth="1"/>
    <col min="16" max="16" width="9.453125" hidden="0" customWidth="1"/>
    <col min="17" max="17" width="9.453125" hidden="0" customWidth="1"/>
    <col min="18" max="18" width="9.453125" hidden="0" customWidth="1"/>
    <col min="19" max="19" width="9.453125" hidden="0" customWidth="1"/>
    <col min="20" max="20" width="9.453125" hidden="0" customWidth="1"/>
    <col min="21" max="21" width="10.81640625" hidden="0" customWidth="1"/>
    <col min="22" max="22" width="10.81640625" hidden="0" customWidth="1"/>
    <col min="23" max="23" width="10.81640625" hidden="0" customWidth="1"/>
    <col min="24" max="24" width="10.81640625" hidden="0" customWidth="1"/>
    <col min="25" max="25" width="10.81640625" hidden="0" customWidth="1"/>
    <col min="26" max="26" width="11.1796875" hidden="0" customWidth="1"/>
    <col min="27" max="27" width="9.453125" hidden="0" customWidth="1"/>
    <col min="28" max="28" width="9.453125" hidden="0" customWidth="1"/>
    <col min="29" max="29" width="9.453125" hidden="0" customWidth="1"/>
    <col min="30" max="30" width="9.453125" hidden="0" customWidth="1"/>
    <col min="31" max="31" width="9.453125" hidden="0" customWidth="1"/>
    <col min="32" max="32" width="9.453125" hidden="0" customWidth="1"/>
    <col min="33" max="33" width="8.453125" hidden="0" customWidth="1"/>
    <col min="34" max="34" width="8.453125" hidden="0" customWidth="1"/>
    <col min="35" max="35" width="8.453125" hidden="0" customWidth="1"/>
    <col min="36" max="36" width="8.453125" hidden="0" customWidth="1"/>
  </cols>
  <sheetData>
    <row r="1">
      <c r="B1" s="254" t="s">
        <v>53</v>
      </c>
      <c r="C1" s="254"/>
      <c r="D1" s="254"/>
      <c r="E1" s="254"/>
      <c r="F1" s="254"/>
      <c r="G1" s="254"/>
      <c r="H1" s="254"/>
      <c r="I1" s="254"/>
      <c r="J1" s="254"/>
      <c r="K1" s="254"/>
      <c r="L1" s="254"/>
      <c r="M1" s="254"/>
      <c r="N1" s="254"/>
      <c r="O1" s="254"/>
      <c r="P1" s="254"/>
      <c r="Q1" s="254"/>
      <c r="R1" s="254"/>
      <c r="S1" s="254"/>
      <c r="T1" s="254"/>
      <c r="U1" s="254"/>
      <c r="V1" s="254"/>
      <c r="W1" s="254"/>
      <c r="X1" s="254"/>
      <c r="Y1" s="254"/>
      <c r="Z1" s="254"/>
      <c r="AA1" s="254"/>
      <c r="AB1" s="254"/>
      <c r="AC1" s="254"/>
    </row>
    <row r="2" ht="14.25" customHeight="1">
      <c r="B2" s="255" t="s">
        <v>277</v>
      </c>
      <c r="C2" s="255"/>
      <c r="D2" s="255"/>
      <c r="E2" s="255"/>
      <c r="F2" s="255"/>
      <c r="G2" s="255"/>
      <c r="H2" s="255"/>
      <c r="I2" s="255"/>
      <c r="J2" s="255"/>
      <c r="K2" s="255"/>
      <c r="L2" s="255"/>
      <c r="M2" s="255"/>
      <c r="N2" s="255"/>
      <c r="O2" s="255"/>
      <c r="P2" s="255"/>
      <c r="Q2" s="255"/>
      <c r="R2" s="255"/>
      <c r="S2" s="255"/>
      <c r="T2" s="255"/>
      <c r="U2" s="255"/>
      <c r="V2" s="255"/>
      <c r="W2" s="255"/>
      <c r="X2" s="255"/>
      <c r="Y2" s="255"/>
      <c r="Z2" s="255"/>
      <c r="AA2" s="255"/>
      <c r="AB2" s="255"/>
      <c r="AC2" s="255"/>
    </row>
    <row r="3">
      <c r="B3" s="255"/>
      <c r="C3" s="255"/>
      <c r="D3" s="255"/>
      <c r="E3" s="255"/>
      <c r="F3" s="255"/>
      <c r="G3" s="255"/>
      <c r="H3" s="255"/>
      <c r="I3" s="255"/>
      <c r="J3" s="255"/>
      <c r="K3" s="255"/>
      <c r="L3" s="255"/>
      <c r="M3" s="255"/>
      <c r="N3" s="255"/>
      <c r="O3" s="255"/>
      <c r="P3" s="255"/>
      <c r="Q3" s="255"/>
      <c r="R3" s="255"/>
      <c r="S3" s="255"/>
      <c r="T3" s="255"/>
      <c r="U3" s="255"/>
      <c r="V3" s="255"/>
      <c r="W3" s="255"/>
      <c r="X3" s="255"/>
      <c r="Y3" s="255"/>
      <c r="Z3" s="255"/>
      <c r="AA3" s="255"/>
      <c r="AB3" s="255"/>
      <c r="AC3" s="255"/>
    </row>
    <row r="4">
      <c r="B4" s="255"/>
      <c r="C4" s="255"/>
      <c r="D4" s="255"/>
      <c r="E4" s="255"/>
      <c r="F4" s="255"/>
      <c r="G4" s="255"/>
      <c r="H4" s="255"/>
      <c r="I4" s="255"/>
      <c r="J4" s="255"/>
      <c r="K4" s="255"/>
      <c r="L4" s="255"/>
      <c r="M4" s="255"/>
      <c r="N4" s="255"/>
      <c r="O4" s="255"/>
      <c r="P4" s="255"/>
      <c r="Q4" s="255"/>
      <c r="R4" s="255"/>
      <c r="S4" s="255"/>
      <c r="T4" s="255"/>
      <c r="U4" s="255"/>
      <c r="V4" s="255"/>
      <c r="W4" s="255"/>
      <c r="X4" s="255"/>
      <c r="Y4" s="255"/>
      <c r="Z4" s="255"/>
      <c r="AA4" s="255"/>
      <c r="AB4" s="255"/>
      <c r="AC4" s="255"/>
    </row>
    <row r="5">
      <c r="B5" s="255"/>
      <c r="C5" s="255"/>
      <c r="D5" s="255"/>
      <c r="E5" s="255"/>
      <c r="F5" s="255"/>
      <c r="G5" s="255"/>
      <c r="H5" s="255"/>
      <c r="I5" s="255"/>
      <c r="J5" s="255"/>
      <c r="K5" s="255"/>
      <c r="L5" s="255"/>
      <c r="M5" s="255"/>
      <c r="N5" s="255"/>
      <c r="O5" s="255"/>
      <c r="P5" s="255"/>
      <c r="Q5" s="255"/>
      <c r="R5" s="255"/>
      <c r="S5" s="255"/>
      <c r="T5" s="255"/>
      <c r="U5" s="255"/>
      <c r="V5" s="255"/>
      <c r="W5" s="255"/>
      <c r="X5" s="255"/>
      <c r="Y5" s="255"/>
      <c r="Z5" s="255"/>
      <c r="AA5" s="255"/>
      <c r="AB5" s="255"/>
      <c r="AC5" s="255"/>
    </row>
    <row r="6" ht="38.9" customHeight="1">
      <c r="B6" s="255"/>
      <c r="C6" s="255"/>
      <c r="D6" s="255"/>
      <c r="E6" s="255"/>
      <c r="F6" s="255"/>
      <c r="G6" s="255"/>
      <c r="H6" s="255"/>
      <c r="I6" s="255"/>
      <c r="J6" s="255"/>
      <c r="K6" s="255"/>
      <c r="L6" s="255"/>
      <c r="M6" s="255"/>
      <c r="N6" s="255"/>
      <c r="O6" s="255"/>
      <c r="P6" s="255"/>
      <c r="Q6" s="255"/>
      <c r="R6" s="255"/>
      <c r="S6" s="255"/>
      <c r="T6" s="255"/>
      <c r="U6" s="255"/>
      <c r="V6" s="255"/>
      <c r="W6" s="255"/>
      <c r="X6" s="255"/>
      <c r="Y6" s="255"/>
      <c r="Z6" s="255"/>
      <c r="AA6" s="255"/>
      <c r="AB6" s="255"/>
      <c r="AC6" s="255"/>
    </row>
    <row r="7">
      <c r="B7" s="321"/>
      <c r="C7" s="321"/>
      <c r="D7" s="321"/>
      <c r="E7" s="321"/>
      <c r="F7" s="321"/>
      <c r="G7" s="321"/>
      <c r="H7" s="322"/>
      <c r="I7" s="322"/>
      <c r="J7" s="322"/>
      <c r="K7" s="322"/>
      <c r="L7" s="322"/>
      <c r="M7" s="322"/>
      <c r="N7" s="322"/>
      <c r="O7" s="322"/>
      <c r="P7" s="322"/>
      <c r="Q7" s="322"/>
      <c r="R7" s="322"/>
      <c r="S7" s="322"/>
      <c r="T7" s="322"/>
      <c r="U7" s="322"/>
      <c r="V7" s="322"/>
      <c r="W7" s="322"/>
      <c r="X7" s="322"/>
      <c r="Y7" s="322"/>
    </row>
    <row r="8" ht="14.9" customHeight="1">
      <c r="B8" s="259" t="s">
        <v>278</v>
      </c>
      <c r="C8" s="260"/>
      <c r="D8" s="349" t="s">
        <v>279</v>
      </c>
      <c r="E8" s="350"/>
      <c r="F8" s="350"/>
      <c r="G8" s="350"/>
      <c r="H8" s="350"/>
      <c r="I8" s="350"/>
      <c r="J8" s="350"/>
      <c r="K8" s="350"/>
      <c r="L8" s="350"/>
      <c r="M8" s="350"/>
      <c r="N8" s="350"/>
      <c r="O8" s="350"/>
      <c r="P8" s="350"/>
      <c r="Q8" s="350"/>
      <c r="R8" s="350"/>
      <c r="S8" s="350"/>
      <c r="T8" s="351"/>
      <c r="U8" s="352" t="s">
        <v>280</v>
      </c>
      <c r="V8" s="353"/>
      <c r="W8" s="353"/>
      <c r="X8" s="353"/>
      <c r="Y8" s="353"/>
      <c r="Z8" s="353"/>
      <c r="AA8" s="353"/>
      <c r="AB8" s="353"/>
      <c r="AC8" s="354"/>
    </row>
    <row r="9" ht="12.75" customHeight="1">
      <c r="B9" s="261"/>
      <c r="C9" s="262"/>
      <c r="D9" s="268" t="n">
        <v>2018</v>
      </c>
      <c r="E9" s="268" t="n">
        <v>2019</v>
      </c>
      <c r="F9" s="269"/>
      <c r="G9" s="269"/>
      <c r="H9" s="270"/>
      <c r="I9" s="269" t="n">
        <v>2020</v>
      </c>
      <c r="J9" s="269"/>
      <c r="K9" s="269"/>
      <c r="L9" s="269"/>
      <c r="M9" s="268" t="n">
        <v>2021</v>
      </c>
      <c r="N9" s="269"/>
      <c r="O9" s="269"/>
      <c r="P9" s="269"/>
      <c r="Q9" s="355" t="n">
        <v>2022</v>
      </c>
      <c r="R9" s="356"/>
      <c r="S9" s="343"/>
      <c r="T9" s="364"/>
      <c r="U9" s="266" t="n">
        <v>2023</v>
      </c>
      <c r="V9" s="348"/>
      <c r="W9" s="348"/>
      <c r="X9" s="267"/>
      <c r="Y9" s="265" t="n">
        <v>2024</v>
      </c>
      <c r="Z9" s="348"/>
      <c r="AA9" s="348"/>
      <c r="AB9" s="348"/>
      <c r="AC9" s="358" t="n">
        <v>2025</v>
      </c>
    </row>
    <row r="10" ht="14.9" customHeight="1">
      <c r="B10" s="261"/>
      <c r="C10" s="262"/>
      <c r="D10" s="256" t="s">
        <v>281</v>
      </c>
      <c r="E10" s="256" t="s">
        <v>282</v>
      </c>
      <c r="F10" s="257" t="s">
        <v>283</v>
      </c>
      <c r="G10" s="257" t="s">
        <v>238</v>
      </c>
      <c r="H10" s="258" t="s">
        <v>281</v>
      </c>
      <c r="I10" s="257" t="s">
        <v>282</v>
      </c>
      <c r="J10" s="257" t="s">
        <v>283</v>
      </c>
      <c r="K10" s="257" t="s">
        <v>238</v>
      </c>
      <c r="L10" s="257" t="s">
        <v>281</v>
      </c>
      <c r="M10" s="256" t="s">
        <v>282</v>
      </c>
      <c r="N10" s="257" t="s">
        <v>283</v>
      </c>
      <c r="O10" s="257" t="s">
        <v>238</v>
      </c>
      <c r="P10" s="257" t="s">
        <v>281</v>
      </c>
      <c r="Q10" s="256" t="s">
        <v>282</v>
      </c>
      <c r="R10" s="257" t="s">
        <v>283</v>
      </c>
      <c r="S10" s="257" t="s">
        <v>238</v>
      </c>
      <c r="T10" s="258" t="s">
        <v>281</v>
      </c>
      <c r="U10" s="326" t="s">
        <v>282</v>
      </c>
      <c r="V10" s="326" t="s">
        <v>283</v>
      </c>
      <c r="W10" s="326" t="s">
        <v>238</v>
      </c>
      <c r="X10" s="327" t="s">
        <v>281</v>
      </c>
      <c r="Y10" s="325" t="s">
        <v>282</v>
      </c>
      <c r="Z10" s="323" t="s">
        <v>283</v>
      </c>
      <c r="AA10" s="326" t="s">
        <v>238</v>
      </c>
      <c r="AB10" s="326" t="s">
        <v>281</v>
      </c>
      <c r="AC10" s="359" t="s">
        <v>282</v>
      </c>
    </row>
    <row r="11">
      <c r="B11" s="307" t="s">
        <v>102</v>
      </c>
      <c r="C11" s="328" t="s">
        <v>284</v>
      </c>
      <c r="D11" s="309" t="n">
        <f>'Haver Pivoted'!GO14</f>
        <v>27.1</v>
      </c>
      <c r="E11" s="375" t="n">
        <f>'Haver Pivoted'!GP14</f>
        <v>29.6</v>
      </c>
      <c r="F11" s="375" t="n">
        <f>'Haver Pivoted'!GQ14</f>
        <v>27.3</v>
      </c>
      <c r="G11" s="375" t="n">
        <f>'Haver Pivoted'!GR14</f>
        <v>26.4</v>
      </c>
      <c r="H11" s="375" t="n">
        <f>'Haver Pivoted'!GS14</f>
        <v>26.7</v>
      </c>
      <c r="I11" s="375" t="n">
        <f>'Haver Pivoted'!GT14</f>
        <v>40.1</v>
      </c>
      <c r="J11" s="375" t="n">
        <f>'Haver Pivoted'!GU14</f>
        <v>951.5</v>
      </c>
      <c r="K11" s="375" t="n">
        <f>'Haver Pivoted'!GV14</f>
        <v>800</v>
      </c>
      <c r="L11" s="375" t="n">
        <f>'Haver Pivoted'!GW14</f>
        <v>322.7</v>
      </c>
      <c r="M11" s="375" t="n">
        <f>'Haver Pivoted'!GX14</f>
        <v>583.79999999999995</v>
      </c>
      <c r="N11" s="375" t="n">
        <f>'Haver Pivoted'!GY14</f>
        <v>440.8</v>
      </c>
      <c r="O11" s="375" t="n">
        <f>'Haver Pivoted'!GZ14</f>
        <v>212.8</v>
      </c>
      <c r="P11" s="375" t="n">
        <f>'Haver Pivoted'!HA14</f>
        <v>31.8</v>
      </c>
      <c r="Q11" s="375" t="n">
        <f>'Haver Pivoted'!HB14</f>
        <v>24.5</v>
      </c>
      <c r="R11" s="375" t="n">
        <f>'Haver Pivoted'!HC14</f>
        <v>21.7</v>
      </c>
      <c r="S11" s="360" t="n">
        <f>'Haver Pivoted'!HD14</f>
        <v>23.1</v>
      </c>
      <c r="T11" s="270" t="n">
        <f>'Haver Pivoted'!HE14</f>
        <v>25.9</v>
      </c>
      <c r="U11" s="270" t="n">
        <f>'Haver Pivoted'!HF14</f>
        <v>30.1</v>
      </c>
      <c r="V11" s="333" t="n">
        <f t="shared" ref="V11:AC11" si="0">V12+V13+V20</f>
        <v>39.551400000000001</v>
      </c>
      <c r="W11" s="333" t="n">
        <f t="shared" si="0"/>
        <v>42.131399999999999</v>
      </c>
      <c r="X11" s="333" t="n">
        <f t="shared" si="0"/>
        <v>43.980399999999996</v>
      </c>
      <c r="Y11" s="333" t="n">
        <f t="shared" si="0"/>
        <v>43.851399999999998</v>
      </c>
      <c r="Z11" s="333" t="n">
        <f t="shared" si="0"/>
        <v>42.509799999999991</v>
      </c>
      <c r="AA11" s="333" t="n">
        <f t="shared" si="0"/>
        <v>41.787399999999991</v>
      </c>
      <c r="AB11" s="333" t="n">
        <f t="shared" si="0"/>
        <v>41.271399999999993</v>
      </c>
      <c r="AC11" s="363" t="n">
        <f t="shared" si="0"/>
        <v>41.073599999999992</v>
      </c>
      <c r="AD11" s="298" t="s">
        <v>285</v>
      </c>
    </row>
    <row r="12">
      <c r="B12" s="320" t="s">
        <v>286</v>
      </c>
      <c r="C12" s="310" t="s">
        <v>287</v>
      </c>
      <c r="D12" s="330" t="n">
        <f>'Haver Pivoted'!GO63</f>
        <v>0</v>
      </c>
      <c r="E12" s="278" t="n">
        <f>'Haver Pivoted'!GP63</f>
        <v>0</v>
      </c>
      <c r="F12" s="278" t="n">
        <f>'Haver Pivoted'!GQ63</f>
        <v>0</v>
      </c>
      <c r="G12" s="278" t="n">
        <f>'Haver Pivoted'!GR63</f>
        <v>0</v>
      </c>
      <c r="H12" s="278" t="n">
        <f>'Haver Pivoted'!GS63</f>
        <v>0</v>
      </c>
      <c r="I12" s="278" t="n">
        <f>'Haver Pivoted'!GT63</f>
        <v>0</v>
      </c>
      <c r="J12" s="278" t="n">
        <f>'Haver Pivoted'!GU63</f>
        <v>0.1</v>
      </c>
      <c r="K12" s="278" t="n">
        <f>'Haver Pivoted'!GV63</f>
        <v>3.7</v>
      </c>
      <c r="L12" s="278" t="n">
        <f>'Haver Pivoted'!GW63</f>
        <v>12.9</v>
      </c>
      <c r="M12" s="278" t="n">
        <f>'Haver Pivoted'!GX63</f>
        <v>25.5</v>
      </c>
      <c r="N12" s="278" t="n">
        <f>'Haver Pivoted'!GY63</f>
        <v>3.8</v>
      </c>
      <c r="O12" s="278" t="n">
        <f>'Haver Pivoted'!GZ63</f>
        <v>1.8</v>
      </c>
      <c r="P12" s="278" t="n">
        <f>'Haver Pivoted'!HA63</f>
        <v>0.6</v>
      </c>
      <c r="Q12" s="278" t="n">
        <f>'Haver Pivoted'!HB63</f>
        <v>0.2</v>
      </c>
      <c r="R12" s="278" t="n">
        <f>'Haver Pivoted'!HC63</f>
        <v>0.1</v>
      </c>
      <c r="S12" s="257" t="n">
        <f>'Haver Pivoted'!HD63</f>
        <v>0</v>
      </c>
      <c r="T12" s="258" t="n">
        <f>'Haver Pivoted'!HE63</f>
        <v>0</v>
      </c>
      <c r="U12" s="258" t="n">
        <f>'Haver Pivoted'!HF63</f>
        <v>0</v>
      </c>
      <c r="V12" s="280" t="n">
        <f>U12*V23/U23</f>
        <v>0</v>
      </c>
      <c r="W12" s="280" t="n">
        <f t="shared" ref="W12:AB12" si="1">V12*W23/V23</f>
        <v>0</v>
      </c>
      <c r="X12" s="280" t="n">
        <f t="shared" si="1"/>
        <v>0</v>
      </c>
      <c r="Y12" s="280" t="n">
        <f t="shared" si="1"/>
        <v>0</v>
      </c>
      <c r="Z12" s="280" t="n">
        <f t="shared" si="1"/>
        <v>0</v>
      </c>
      <c r="AA12" s="280" t="n">
        <f t="shared" si="1"/>
        <v>0</v>
      </c>
      <c r="AB12" s="280" t="n">
        <f t="shared" si="1"/>
        <v>0</v>
      </c>
      <c r="AC12" s="369" t="n">
        <f>AB12*AC23/AB23</f>
        <v>0</v>
      </c>
    </row>
    <row r="13">
      <c r="B13" s="320" t="s">
        <v>288</v>
      </c>
      <c r="C13" s="310"/>
      <c r="D13" s="330"/>
      <c r="E13" s="278"/>
      <c r="F13" s="278"/>
      <c r="G13" s="278"/>
      <c r="H13" s="286" t="n">
        <f>SUM(H14:H17)</f>
        <v>0</v>
      </c>
      <c r="I13" s="286" t="n">
        <f t="shared" ref="I13:M13" si="2">SUM(I14:I17)</f>
        <v>0</v>
      </c>
      <c r="J13" s="286" t="n">
        <f t="shared" si="2"/>
        <v>779.7</v>
      </c>
      <c r="K13" s="286" t="n">
        <f t="shared" si="2"/>
        <v>582.6</v>
      </c>
      <c r="L13" s="286" t="n">
        <f t="shared" si="2"/>
        <v>216.5</v>
      </c>
      <c r="M13" s="286" t="n">
        <f t="shared" si="2"/>
        <v>497.6</v>
      </c>
      <c r="N13" s="291" t="n">
        <f>SUM(N14:N17)</f>
        <v>401.5</v>
      </c>
      <c r="O13" s="291" t="n">
        <f t="shared" ref="O13:AC13" si="3">SUM(O14:O17)</f>
        <v>207.4</v>
      </c>
      <c r="P13" s="291" t="n">
        <f t="shared" si="3"/>
        <v>5.5</v>
      </c>
      <c r="Q13" s="291" t="n">
        <v>0</v>
      </c>
      <c r="R13" s="291" t="n">
        <f t="shared" si="3"/>
        <v>1</v>
      </c>
      <c r="S13" s="361" t="n">
        <f t="shared" si="3"/>
        <v>0.5</v>
      </c>
      <c r="T13" s="370" t="n">
        <f t="shared" si="3"/>
        <v>0.30000000000000004</v>
      </c>
      <c r="U13" s="370" t="n">
        <f t="shared" si="3"/>
        <v>0</v>
      </c>
      <c r="V13" s="280" t="n">
        <f t="shared" si="3"/>
        <v>0</v>
      </c>
      <c r="W13" s="280" t="n">
        <f t="shared" si="3"/>
        <v>0</v>
      </c>
      <c r="X13" s="280" t="n">
        <f t="shared" si="3"/>
        <v>0</v>
      </c>
      <c r="Y13" s="280" t="n">
        <f t="shared" si="3"/>
        <v>0</v>
      </c>
      <c r="Z13" s="280" t="n">
        <f t="shared" si="3"/>
        <v>0</v>
      </c>
      <c r="AA13" s="280" t="n">
        <f t="shared" si="3"/>
        <v>0</v>
      </c>
      <c r="AB13" s="280" t="n">
        <f t="shared" si="3"/>
        <v>0</v>
      </c>
      <c r="AC13" s="369" t="n">
        <f t="shared" si="3"/>
        <v>0</v>
      </c>
    </row>
    <row r="14" ht="18" customHeight="1">
      <c r="B14" s="303" t="s">
        <v>289</v>
      </c>
      <c r="C14" s="304" t="s">
        <v>287</v>
      </c>
      <c r="D14" s="329" t="n">
        <f>'Haver Pivoted'!GO63</f>
        <v>0</v>
      </c>
      <c r="E14" s="290" t="n">
        <f>'Haver Pivoted'!GP63</f>
        <v>0</v>
      </c>
      <c r="F14" s="290" t="n">
        <f>'Haver Pivoted'!GQ63</f>
        <v>0</v>
      </c>
      <c r="G14" s="290" t="n">
        <f>'Haver Pivoted'!GR63</f>
        <v>0</v>
      </c>
      <c r="H14" s="290" t="n">
        <f>'Haver Pivoted'!GS63</f>
        <v>0</v>
      </c>
      <c r="I14" s="290" t="n">
        <f>'Haver Pivoted'!GT63</f>
        <v>0</v>
      </c>
      <c r="J14" s="290" t="n">
        <f>'Haver Pivoted'!GU63</f>
        <v>0.1</v>
      </c>
      <c r="K14" s="290" t="n">
        <f>'Haver Pivoted'!GV63</f>
        <v>3.7</v>
      </c>
      <c r="L14" s="290" t="n">
        <f>'Haver Pivoted'!GW63</f>
        <v>12.9</v>
      </c>
      <c r="M14" s="290" t="n">
        <f>'Haver Pivoted'!GX63</f>
        <v>25.5</v>
      </c>
      <c r="N14" s="290" t="n">
        <f>'Haver Pivoted'!GY63</f>
        <v>3.8</v>
      </c>
      <c r="O14" s="290" t="n">
        <f>'Haver Pivoted'!GZ63</f>
        <v>1.8</v>
      </c>
      <c r="P14" s="290" t="n">
        <f>'Haver Pivoted'!HA63</f>
        <v>0.6</v>
      </c>
      <c r="Q14" s="290" t="n">
        <f>'Haver Pivoted'!HB63</f>
        <v>0.2</v>
      </c>
      <c r="R14" s="290" t="n">
        <f>'Haver Pivoted'!HC63</f>
        <v>0.1</v>
      </c>
      <c r="S14" s="294" t="n">
        <f>'Haver Pivoted'!HD63</f>
        <v>0</v>
      </c>
      <c r="T14" s="368" t="n">
        <f>'Haver Pivoted'!HE63</f>
        <v>0</v>
      </c>
      <c r="U14" s="368" t="n">
        <f>'Haver Pivoted'!HF63</f>
        <v>0</v>
      </c>
      <c r="V14" s="280" t="n">
        <f t="shared" ref="V14:X14" si="4">V12</f>
        <v>0</v>
      </c>
      <c r="W14" s="280" t="n">
        <f t="shared" si="4"/>
        <v>0</v>
      </c>
      <c r="X14" s="280" t="n">
        <f t="shared" si="4"/>
        <v>0</v>
      </c>
      <c r="Y14" s="280" t="n">
        <f>Y12</f>
        <v>0</v>
      </c>
      <c r="Z14" s="280" t="n">
        <f t="shared" ref="Z14:AC14" si="5">Z12</f>
        <v>0</v>
      </c>
      <c r="AA14" s="280" t="n">
        <f t="shared" si="5"/>
        <v>0</v>
      </c>
      <c r="AB14" s="280" t="n">
        <f t="shared" si="5"/>
        <v>0</v>
      </c>
      <c r="AC14" s="369" t="n">
        <f t="shared" si="5"/>
        <v>0</v>
      </c>
    </row>
    <row r="15" ht="18" customHeight="1">
      <c r="B15" s="303" t="s">
        <v>290</v>
      </c>
      <c r="C15" s="304" t="s">
        <v>291</v>
      </c>
      <c r="D15" s="329" t="n">
        <f>'Haver Pivoted'!GO59</f>
        <v>0</v>
      </c>
      <c r="E15" s="290" t="n">
        <f>'Haver Pivoted'!GP59</f>
        <v>0</v>
      </c>
      <c r="F15" s="290" t="n">
        <f>'Haver Pivoted'!GQ59</f>
        <v>0</v>
      </c>
      <c r="G15" s="290" t="n">
        <f>'Haver Pivoted'!GR59</f>
        <v>0</v>
      </c>
      <c r="H15" s="290" t="n">
        <f>'Haver Pivoted'!GS59</f>
        <v>0</v>
      </c>
      <c r="I15" s="290" t="n">
        <f>'Haver Pivoted'!GT59</f>
        <v>0</v>
      </c>
      <c r="J15" s="290" t="n">
        <f>'Haver Pivoted'!GU59</f>
        <v>6.3</v>
      </c>
      <c r="K15" s="290" t="n">
        <f>'Haver Pivoted'!GV59</f>
        <v>26.7</v>
      </c>
      <c r="L15" s="290" t="n">
        <f>'Haver Pivoted'!GW59</f>
        <v>82.1</v>
      </c>
      <c r="M15" s="290" t="n">
        <f>'Haver Pivoted'!GX59</f>
        <v>94.7</v>
      </c>
      <c r="N15" s="290" t="n">
        <f>'Haver Pivoted'!GY59</f>
        <v>92.1</v>
      </c>
      <c r="O15" s="290" t="n">
        <f>'Haver Pivoted'!GZ59</f>
        <v>51.6</v>
      </c>
      <c r="P15" s="290" t="n">
        <f>'Haver Pivoted'!HA59</f>
        <v>2.8</v>
      </c>
      <c r="Q15" s="290" t="n">
        <f>'Haver Pivoted'!HB59</f>
        <v>0.8</v>
      </c>
      <c r="R15" s="290" t="n">
        <f>'Haver Pivoted'!HC59</f>
        <v>0.5</v>
      </c>
      <c r="S15" s="294" t="n">
        <f>'Haver Pivoted'!HD59</f>
        <v>0.3</v>
      </c>
      <c r="T15" s="368" t="n">
        <f>'Haver Pivoted'!HE59</f>
        <v>0.2</v>
      </c>
      <c r="U15" s="368" t="n">
        <f>'Haver Pivoted'!HF59</f>
        <v>0</v>
      </c>
      <c r="V15" s="280" t="n">
        <f t="shared" ref="V15:AB17" si="6">U15*V$23/U$23</f>
        <v>0</v>
      </c>
      <c r="W15" s="280" t="n">
        <f t="shared" si="6"/>
        <v>0</v>
      </c>
      <c r="X15" s="280" t="n">
        <f t="shared" si="6"/>
        <v>0</v>
      </c>
      <c r="Y15" s="280" t="n">
        <f t="shared" si="6"/>
        <v>0</v>
      </c>
      <c r="Z15" s="280" t="n">
        <f t="shared" si="6"/>
        <v>0</v>
      </c>
      <c r="AA15" s="280" t="n">
        <f t="shared" si="6"/>
        <v>0</v>
      </c>
      <c r="AB15" s="280" t="n">
        <f t="shared" si="6"/>
        <v>0</v>
      </c>
      <c r="AC15" s="369" t="n">
        <f>AB15*AC$23/AB$23</f>
        <v>0</v>
      </c>
    </row>
    <row r="16" ht="18" customHeight="1">
      <c r="B16" s="303" t="s">
        <v>292</v>
      </c>
      <c r="C16" s="304" t="s">
        <v>293</v>
      </c>
      <c r="D16" s="329" t="n">
        <f>'Haver Pivoted'!GO60</f>
        <v>0</v>
      </c>
      <c r="E16" s="290" t="n">
        <f>'Haver Pivoted'!GP60</f>
        <v>0</v>
      </c>
      <c r="F16" s="290" t="n">
        <f>'Haver Pivoted'!GQ60</f>
        <v>0</v>
      </c>
      <c r="G16" s="290" t="n">
        <f>'Haver Pivoted'!GR60</f>
        <v>0</v>
      </c>
      <c r="H16" s="290" t="n">
        <f>'Haver Pivoted'!GS60</f>
        <v>0</v>
      </c>
      <c r="I16" s="290" t="n">
        <f>'Haver Pivoted'!GT60</f>
        <v>0</v>
      </c>
      <c r="J16" s="290" t="n">
        <f>'Haver Pivoted'!GU60</f>
        <v>74.400000000000006</v>
      </c>
      <c r="K16" s="290" t="n">
        <f>'Haver Pivoted'!GV60</f>
        <v>138.30000000000001</v>
      </c>
      <c r="L16" s="290" t="n">
        <f>'Haver Pivoted'!GW60</f>
        <v>106.8</v>
      </c>
      <c r="M16" s="290" t="n">
        <f>'Haver Pivoted'!GX60</f>
        <v>89.2</v>
      </c>
      <c r="N16" s="290" t="n">
        <f>'Haver Pivoted'!GY60</f>
        <v>72.3</v>
      </c>
      <c r="O16" s="290" t="n">
        <f>'Haver Pivoted'!GZ60</f>
        <v>43.5</v>
      </c>
      <c r="P16" s="290" t="n">
        <f>'Haver Pivoted'!HA60</f>
        <v>2.1</v>
      </c>
      <c r="Q16" s="290" t="n">
        <f>'Haver Pivoted'!HB60</f>
        <v>0.8</v>
      </c>
      <c r="R16" s="290" t="n">
        <f>'Haver Pivoted'!HC60</f>
        <v>0.4</v>
      </c>
      <c r="S16" s="294" t="n">
        <f>'Haver Pivoted'!HD60</f>
        <v>0.2</v>
      </c>
      <c r="T16" s="368" t="n">
        <f>'Haver Pivoted'!HE60</f>
        <v>0.1</v>
      </c>
      <c r="U16" s="368" t="n">
        <f>'Haver Pivoted'!HF60</f>
        <v>0</v>
      </c>
      <c r="V16" s="280" t="n">
        <f t="shared" si="6"/>
        <v>0</v>
      </c>
      <c r="W16" s="280" t="n">
        <f t="shared" si="6"/>
        <v>0</v>
      </c>
      <c r="X16" s="280" t="n">
        <f t="shared" si="6"/>
        <v>0</v>
      </c>
      <c r="Y16" s="280" t="n">
        <f t="shared" si="6"/>
        <v>0</v>
      </c>
      <c r="Z16" s="280" t="n">
        <f t="shared" si="6"/>
        <v>0</v>
      </c>
      <c r="AA16" s="280" t="n">
        <f t="shared" si="6"/>
        <v>0</v>
      </c>
      <c r="AB16" s="280" t="n">
        <f t="shared" si="6"/>
        <v>0</v>
      </c>
      <c r="AC16" s="369" t="n">
        <f>AB16*AC$23/AB$23</f>
        <v>0</v>
      </c>
    </row>
    <row r="17" ht="18" customHeight="1">
      <c r="B17" s="303" t="s">
        <v>294</v>
      </c>
      <c r="C17" s="304" t="s">
        <v>295</v>
      </c>
      <c r="D17" s="329" t="n">
        <f>'Haver Pivoted'!GO61</f>
        <v>0</v>
      </c>
      <c r="E17" s="290" t="n">
        <f>'Haver Pivoted'!GP61</f>
        <v>0</v>
      </c>
      <c r="F17" s="290" t="n">
        <f>'Haver Pivoted'!GQ61</f>
        <v>0</v>
      </c>
      <c r="G17" s="290" t="n">
        <f>'Haver Pivoted'!GR61</f>
        <v>0</v>
      </c>
      <c r="H17" s="290" t="n">
        <f>'Haver Pivoted'!GS61</f>
        <v>0</v>
      </c>
      <c r="I17" s="290" t="n">
        <f>'Haver Pivoted'!GT61</f>
        <v>0</v>
      </c>
      <c r="J17" s="290" t="n">
        <f>'Haver Pivoted'!GU61</f>
        <v>698.9</v>
      </c>
      <c r="K17" s="290" t="n">
        <f>'Haver Pivoted'!GV61</f>
        <v>413.9</v>
      </c>
      <c r="L17" s="290" t="n">
        <f>'Haver Pivoted'!GW61</f>
        <v>14.7</v>
      </c>
      <c r="M17" s="290" t="n">
        <f>'Haver Pivoted'!GX61</f>
        <v>288.2</v>
      </c>
      <c r="N17" s="290" t="n">
        <f>'Haver Pivoted'!GY61</f>
        <v>233.3</v>
      </c>
      <c r="O17" s="290" t="n">
        <f>'Haver Pivoted'!GZ61</f>
        <v>110.5</v>
      </c>
      <c r="P17" s="290" t="n">
        <f>'Haver Pivoted'!HA61</f>
        <v>0</v>
      </c>
      <c r="Q17" s="290" t="n">
        <f>'Haver Pivoted'!HB61</f>
        <v>0</v>
      </c>
      <c r="R17" s="290" t="n">
        <f>'Haver Pivoted'!HC61</f>
        <v>0</v>
      </c>
      <c r="S17" s="294" t="n">
        <f>'Haver Pivoted'!HD61</f>
        <v>0</v>
      </c>
      <c r="T17" s="368" t="n">
        <f>'Haver Pivoted'!HE61</f>
        <v>0</v>
      </c>
      <c r="U17" s="368" t="n">
        <f>'Haver Pivoted'!HF61</f>
        <v>0</v>
      </c>
      <c r="V17" s="280" t="n">
        <f t="shared" si="6"/>
        <v>0</v>
      </c>
      <c r="W17" s="280" t="n">
        <f t="shared" si="6"/>
        <v>0</v>
      </c>
      <c r="X17" s="280" t="n">
        <f t="shared" si="6"/>
        <v>0</v>
      </c>
      <c r="Y17" s="280" t="n">
        <f t="shared" si="6"/>
        <v>0</v>
      </c>
      <c r="Z17" s="280" t="n">
        <f t="shared" si="6"/>
        <v>0</v>
      </c>
      <c r="AA17" s="280" t="n">
        <f t="shared" si="6"/>
        <v>0</v>
      </c>
      <c r="AB17" s="280" t="n">
        <f t="shared" si="6"/>
        <v>0</v>
      </c>
      <c r="AC17" s="369" t="n">
        <f>AB17*AC$23/AB$23</f>
        <v>0</v>
      </c>
    </row>
    <row r="18">
      <c r="B18" s="305" t="s">
        <v>158</v>
      </c>
      <c r="C18" s="298" t="s">
        <v>296</v>
      </c>
      <c r="D18" s="330" t="n">
        <f>'Haver Pivoted'!GO64</f>
        <v>0</v>
      </c>
      <c r="E18" s="278" t="n">
        <f>'Haver Pivoted'!GP64</f>
        <v>0</v>
      </c>
      <c r="F18" s="278" t="n">
        <f>'Haver Pivoted'!GQ64</f>
        <v>0</v>
      </c>
      <c r="G18" s="278" t="n">
        <f>'Haver Pivoted'!GR64</f>
        <v>0</v>
      </c>
      <c r="H18" s="278" t="n">
        <f>'Haver Pivoted'!GS64</f>
        <v>0</v>
      </c>
      <c r="I18" s="278" t="n">
        <f>'Haver Pivoted'!GT64</f>
        <v>0</v>
      </c>
      <c r="J18" s="278" t="n">
        <f>'Haver Pivoted'!GU64</f>
        <v>0</v>
      </c>
      <c r="K18" s="278" t="n">
        <f>'Haver Pivoted'!GV64</f>
        <v>106.2</v>
      </c>
      <c r="L18" s="278" t="n">
        <f>'Haver Pivoted'!GW64</f>
        <v>35.9</v>
      </c>
      <c r="M18" s="278" t="n">
        <f>'Haver Pivoted'!GX64</f>
        <v>1.6</v>
      </c>
      <c r="N18" s="278" t="n">
        <f>'Haver Pivoted'!GY64</f>
        <v>0.6</v>
      </c>
      <c r="O18" s="278" t="n">
        <f>'Haver Pivoted'!GZ64</f>
        <v>0.1</v>
      </c>
      <c r="P18" s="278" t="n">
        <f>'Haver Pivoted'!HA64</f>
        <v>0</v>
      </c>
      <c r="Q18" s="290" t="n">
        <f>'Haver Pivoted'!HB64</f>
        <v>0</v>
      </c>
      <c r="R18" s="290" t="n">
        <f>'Haver Pivoted'!HC64</f>
        <v>0</v>
      </c>
      <c r="S18" s="294" t="n">
        <f>'Haver Pivoted'!HD64</f>
        <v>0</v>
      </c>
      <c r="T18" s="368" t="n">
        <f>'Haver Pivoted'!HE64</f>
        <v>0</v>
      </c>
      <c r="U18" s="368" t="n">
        <f>'Haver Pivoted'!HF64</f>
        <v>0</v>
      </c>
      <c r="V18" s="280"/>
      <c r="W18" s="280"/>
      <c r="X18" s="280"/>
      <c r="Y18" s="280"/>
      <c r="Z18" s="280"/>
      <c r="AA18" s="280"/>
      <c r="AB18" s="280"/>
      <c r="AC18" s="369"/>
    </row>
    <row r="19" ht="14.9" customHeight="1">
      <c r="B19" s="324" t="s">
        <v>297</v>
      </c>
      <c r="C19" s="311"/>
      <c r="D19" s="318" t="n">
        <f t="shared" ref="D19:N19" si="7">D11-D20</f>
        <v>0</v>
      </c>
      <c r="E19" s="288" t="n">
        <f t="shared" si="7"/>
        <v>0</v>
      </c>
      <c r="F19" s="288" t="n">
        <f t="shared" si="7"/>
        <v>0</v>
      </c>
      <c r="G19" s="288" t="n">
        <f t="shared" si="7"/>
        <v>0</v>
      </c>
      <c r="H19" s="288" t="n">
        <f t="shared" si="7"/>
        <v>0</v>
      </c>
      <c r="I19" s="288" t="n">
        <f t="shared" si="7"/>
        <v>0</v>
      </c>
      <c r="J19" s="288" t="n">
        <f t="shared" si="7"/>
        <v>779.80000000000007</v>
      </c>
      <c r="K19" s="288" t="n">
        <f t="shared" si="7"/>
        <v>586.29999999999995</v>
      </c>
      <c r="L19" s="288" t="n">
        <f t="shared" si="7"/>
        <v>229.4</v>
      </c>
      <c r="M19" s="288" t="n">
        <f t="shared" si="7"/>
        <v>523.1</v>
      </c>
      <c r="N19" s="289" t="n">
        <f t="shared" si="7"/>
        <v>405.3</v>
      </c>
      <c r="O19" s="289" t="n">
        <f>O11-O20</f>
        <v>209.20000000000002</v>
      </c>
      <c r="P19" s="289" t="n">
        <f t="shared" ref="P19" si="8">P11-P20</f>
        <v>6.1000000000000014</v>
      </c>
      <c r="Q19" s="289" t="n">
        <f>Q11-Q20</f>
        <v>0.19999999999999929</v>
      </c>
      <c r="R19" s="289" t="n">
        <f>R11-R20</f>
        <v>1.1000000000000014</v>
      </c>
      <c r="S19" s="362" t="n">
        <f>S11-S20</f>
        <v>0.5</v>
      </c>
      <c r="T19" s="367" t="n">
        <f>T11-T20</f>
        <v>0.30000000000000071</v>
      </c>
      <c r="U19" s="367" t="n">
        <f>U11-U20</f>
        <v>0</v>
      </c>
      <c r="V19" s="295" t="n">
        <f t="shared" ref="V19:AC19" si="9">V11-V20</f>
        <v>0</v>
      </c>
      <c r="W19" s="295" t="n">
        <f t="shared" si="9"/>
        <v>0</v>
      </c>
      <c r="X19" s="295" t="n">
        <f t="shared" si="9"/>
        <v>0</v>
      </c>
      <c r="Y19" s="295" t="n">
        <f t="shared" si="9"/>
        <v>0</v>
      </c>
      <c r="Z19" s="295" t="n">
        <f t="shared" si="9"/>
        <v>0</v>
      </c>
      <c r="AA19" s="295" t="n">
        <f t="shared" si="9"/>
        <v>0</v>
      </c>
      <c r="AB19" s="295" t="n">
        <f t="shared" si="9"/>
        <v>0</v>
      </c>
      <c r="AC19" s="295" t="n">
        <f t="shared" si="9"/>
        <v>0</v>
      </c>
    </row>
    <row r="20" ht="14.9" customHeight="1">
      <c r="B20" s="324" t="s">
        <v>298</v>
      </c>
      <c r="C20" s="311"/>
      <c r="D20" s="318" t="n">
        <f t="shared" ref="D20:H20" si="10">D11</f>
        <v>27.1</v>
      </c>
      <c r="E20" s="288" t="n">
        <f t="shared" si="10"/>
        <v>29.6</v>
      </c>
      <c r="F20" s="288" t="n">
        <f t="shared" si="10"/>
        <v>27.3</v>
      </c>
      <c r="G20" s="288" t="n">
        <f t="shared" si="10"/>
        <v>26.4</v>
      </c>
      <c r="H20" s="288" t="n">
        <f t="shared" si="10"/>
        <v>26.7</v>
      </c>
      <c r="I20" s="288" t="n">
        <f>I11</f>
        <v>40.1</v>
      </c>
      <c r="J20" s="288" t="n">
        <f>J11-J13-J12</f>
        <v>171.69999999999996</v>
      </c>
      <c r="K20" s="288" t="n">
        <f>K11-K13-K12</f>
        <v>213.7</v>
      </c>
      <c r="L20" s="288" t="n">
        <f>L11-L13-L12</f>
        <v>93.299999999999983</v>
      </c>
      <c r="M20" s="288" t="n">
        <f>M11-M13-M12</f>
        <v>60.699999999999932</v>
      </c>
      <c r="N20" s="289" t="n">
        <f t="shared" ref="N20:U20" si="11">N11-N12-N13</f>
        <v>35.5</v>
      </c>
      <c r="O20" s="289" t="n">
        <f t="shared" si="11"/>
        <v>3.5999999999999943</v>
      </c>
      <c r="P20" s="289" t="n">
        <f t="shared" si="11"/>
        <v>25.7</v>
      </c>
      <c r="Q20" s="290" t="n">
        <f t="shared" si="11"/>
        <v>24.3</v>
      </c>
      <c r="R20" s="290" t="n">
        <f t="shared" si="11"/>
        <v>20.599999999999998</v>
      </c>
      <c r="S20" s="294" t="n">
        <f t="shared" si="11"/>
        <v>22.6</v>
      </c>
      <c r="T20" s="368" t="n">
        <f t="shared" si="11"/>
        <v>25.599999999999998</v>
      </c>
      <c r="U20" s="368" t="n">
        <f t="shared" si="11"/>
        <v>30.1</v>
      </c>
      <c r="V20" s="295" t="n">
        <f t="shared" ref="V20:AB20" si="12">U20*V23/U23</f>
        <v>39.551400000000001</v>
      </c>
      <c r="W20" s="295" t="n">
        <f t="shared" si="12"/>
        <v>42.131399999999999</v>
      </c>
      <c r="X20" s="295" t="n">
        <f t="shared" si="12"/>
        <v>43.980399999999996</v>
      </c>
      <c r="Y20" s="295" t="n">
        <f t="shared" si="12"/>
        <v>43.851399999999998</v>
      </c>
      <c r="Z20" s="295" t="n">
        <f t="shared" si="12"/>
        <v>42.509799999999991</v>
      </c>
      <c r="AA20" s="295" t="n">
        <f t="shared" si="12"/>
        <v>41.787399999999991</v>
      </c>
      <c r="AB20" s="295" t="n">
        <f t="shared" si="12"/>
        <v>41.271399999999993</v>
      </c>
      <c r="AC20" s="366" t="n">
        <f>AB20*AC23/AB23</f>
        <v>41.073599999999992</v>
      </c>
      <c r="AD20" s="319" t="s">
        <v>299</v>
      </c>
    </row>
    <row r="21">
      <c r="B21" s="305"/>
      <c r="C21" s="306"/>
      <c r="D21" s="329"/>
      <c r="E21" s="290"/>
      <c r="F21" s="290"/>
      <c r="G21" s="290"/>
      <c r="H21" s="286"/>
      <c r="I21" s="286"/>
      <c r="J21" s="286"/>
      <c r="K21" s="286"/>
      <c r="L21" s="286"/>
      <c r="M21" s="286"/>
      <c r="N21" s="286"/>
      <c r="O21" s="286"/>
      <c r="P21" s="286"/>
      <c r="Q21" s="286"/>
      <c r="R21" s="286"/>
      <c r="S21" s="286"/>
      <c r="T21" s="378"/>
      <c r="U21" s="286"/>
      <c r="V21" s="280"/>
      <c r="W21" s="280"/>
      <c r="X21" s="280"/>
      <c r="Y21" s="280"/>
      <c r="Z21" s="280"/>
      <c r="AA21" s="280"/>
      <c r="AB21" s="280"/>
      <c r="AC21" s="369"/>
    </row>
    <row r="22">
      <c r="B22" s="298" t="s">
        <v>1749</v>
      </c>
      <c r="C22" s="306"/>
      <c r="D22" s="290"/>
      <c r="E22" s="290"/>
      <c r="F22" s="290"/>
      <c r="G22" s="290"/>
      <c r="H22" s="286"/>
      <c r="I22" s="286"/>
      <c r="J22" s="286"/>
      <c r="K22" s="286"/>
      <c r="L22" s="286"/>
      <c r="M22" s="286"/>
      <c r="N22" s="286"/>
      <c r="O22" s="286"/>
      <c r="P22" s="286"/>
      <c r="Q22" s="286"/>
      <c r="R22" s="286"/>
      <c r="S22" s="286"/>
      <c r="T22" s="308"/>
      <c r="U22" s="283"/>
      <c r="V22" s="282" t="n">
        <v>4.5990000000000002</v>
      </c>
      <c r="W22" s="282" t="n">
        <v>4.899</v>
      </c>
      <c r="X22" s="282" t="n">
        <v>5.1139999999999999</v>
      </c>
      <c r="Y22" s="282" t="n">
        <v>5.0990000000000002</v>
      </c>
      <c r="Z22" s="282" t="n">
        <v>4.9429999999999996</v>
      </c>
      <c r="AA22" s="282" t="n">
        <v>4.859</v>
      </c>
      <c r="AB22" s="282" t="n">
        <v>4.7990000000000004</v>
      </c>
      <c r="AC22" s="282" t="n">
        <v>4.7759999999999998</v>
      </c>
    </row>
    <row r="23">
      <c r="B23" s="305" t="s">
        <v>1808</v>
      </c>
      <c r="C23" s="371"/>
      <c r="D23" s="372"/>
      <c r="E23" s="373"/>
      <c r="F23" s="373"/>
      <c r="G23" s="373"/>
      <c r="H23" s="374"/>
      <c r="I23" s="374"/>
      <c r="J23" s="374"/>
      <c r="K23" s="374"/>
      <c r="L23" s="374"/>
      <c r="M23" s="374" t="n">
        <f>GETPIVOTDATA("Monthly UR",$E$28,"Quarters",M24,"Years",M25)</f>
        <v>6.166666666666667</v>
      </c>
      <c r="N23" s="374" t="n">
        <f t="shared" ref="N23:U23" si="13">GETPIVOTDATA("Monthly UR",$E$28,"Quarters",N24,"Years",N25)</f>
        <v>5.7666666666666657</v>
      </c>
      <c r="O23" s="374" t="n">
        <f t="shared" si="13"/>
        <v>5.1333333333333337</v>
      </c>
      <c r="P23" s="374" t="n">
        <f t="shared" si="13"/>
        <v>4.2333333333333334</v>
      </c>
      <c r="Q23" s="374" t="n">
        <f t="shared" si="13"/>
        <v>3.8000000000000003</v>
      </c>
      <c r="R23" s="374" t="n">
        <f t="shared" si="13"/>
        <v>3.6</v>
      </c>
      <c r="S23" s="374" t="n">
        <f t="shared" si="13"/>
        <v>3.5666666666666664</v>
      </c>
      <c r="T23" s="374" t="n">
        <f t="shared" si="13"/>
        <v>3.6</v>
      </c>
      <c r="U23" s="374" t="n">
        <f t="shared" si="13"/>
        <v>3.5</v>
      </c>
      <c r="V23" s="379" t="n">
        <v>4.5990000000000002</v>
      </c>
      <c r="W23" s="379" t="n">
        <v>4.899</v>
      </c>
      <c r="X23" s="379" t="n">
        <v>5.1139999999999999</v>
      </c>
      <c r="Y23" s="379" t="n">
        <v>5.0990000000000002</v>
      </c>
      <c r="Z23" s="379" t="n">
        <v>4.9429999999999996</v>
      </c>
      <c r="AA23" s="379" t="n">
        <v>4.859</v>
      </c>
      <c r="AB23" s="379" t="n">
        <v>4.7990000000000004</v>
      </c>
      <c r="AC23" s="380" t="n">
        <v>4.7759999999999998</v>
      </c>
      <c r="AD23" s="283" t="s">
        <v>300</v>
      </c>
    </row>
    <row r="24" ht="15.75" customHeight="1">
      <c r="B24" s="376" t="s">
        <v>1822</v>
      </c>
      <c r="C24" s="365"/>
      <c r="D24" s="357"/>
      <c r="E24" s="357"/>
      <c r="F24" s="357"/>
      <c r="G24" s="357"/>
      <c r="H24" s="357"/>
      <c r="I24" s="357"/>
      <c r="J24" s="357"/>
      <c r="K24" s="357"/>
      <c r="L24" s="357"/>
      <c r="M24" s="357" t="n">
        <v>1</v>
      </c>
      <c r="N24" s="357" t="n">
        <v>2</v>
      </c>
      <c r="O24" s="357" t="n">
        <v>3</v>
      </c>
      <c r="P24" s="357" t="n">
        <v>4</v>
      </c>
      <c r="Q24" s="357" t="n">
        <v>1</v>
      </c>
      <c r="R24" s="357" t="n">
        <v>2</v>
      </c>
      <c r="S24" s="357" t="n">
        <v>3</v>
      </c>
      <c r="T24" s="357" t="n">
        <v>4</v>
      </c>
      <c r="U24" s="357" t="n">
        <v>1</v>
      </c>
      <c r="V24" s="357" t="n">
        <v>2</v>
      </c>
      <c r="W24" s="357" t="n">
        <v>3</v>
      </c>
      <c r="X24" s="357" t="n">
        <v>4</v>
      </c>
      <c r="Y24" s="357" t="n">
        <v>1</v>
      </c>
      <c r="Z24" s="357" t="n">
        <v>2</v>
      </c>
      <c r="AA24" s="357" t="n">
        <v>3</v>
      </c>
      <c r="AB24" s="357" t="n">
        <v>4</v>
      </c>
      <c r="AC24" s="357" t="n">
        <v>1</v>
      </c>
      <c r="AD24" s="278" t="n">
        <v>2</v>
      </c>
      <c r="AE24" s="278" t="n">
        <v>3</v>
      </c>
      <c r="AF24" s="278" t="n">
        <v>4</v>
      </c>
    </row>
    <row r="25">
      <c r="B25" s="377" t="s">
        <v>1823</v>
      </c>
      <c r="C25" s="365"/>
      <c r="D25" s="357"/>
      <c r="E25" s="357"/>
      <c r="F25" s="357"/>
      <c r="G25" s="357"/>
      <c r="H25" s="357"/>
      <c r="I25" s="357"/>
      <c r="J25" s="357"/>
      <c r="K25" s="357"/>
      <c r="L25" s="357"/>
      <c r="M25" s="357" t="n">
        <v>2021</v>
      </c>
      <c r="N25" s="357" t="n">
        <v>2021</v>
      </c>
      <c r="O25" s="357" t="n">
        <v>2021</v>
      </c>
      <c r="P25" s="357" t="n">
        <v>2021</v>
      </c>
      <c r="Q25" s="357" t="n">
        <v>2022</v>
      </c>
      <c r="R25" s="357" t="n">
        <v>2022</v>
      </c>
      <c r="S25" s="357" t="n">
        <v>2022</v>
      </c>
      <c r="T25" s="357" t="n">
        <v>2022</v>
      </c>
      <c r="U25" s="357" t="n">
        <v>2023</v>
      </c>
      <c r="V25" s="357" t="n">
        <v>2023</v>
      </c>
      <c r="W25" s="357" t="n">
        <v>2023</v>
      </c>
      <c r="X25" s="357" t="n">
        <v>2023</v>
      </c>
      <c r="Y25" s="357" t="n">
        <v>2024</v>
      </c>
      <c r="Z25" s="357" t="n">
        <v>2024</v>
      </c>
      <c r="AA25" s="357" t="n">
        <v>2024</v>
      </c>
      <c r="AB25" s="357" t="n">
        <v>2024</v>
      </c>
      <c r="AC25" s="357" t="n">
        <v>2025</v>
      </c>
      <c r="AD25" s="283"/>
    </row>
    <row r="26">
      <c r="C26" s="298"/>
      <c r="D26" s="278"/>
      <c r="E26" s="278"/>
      <c r="F26" s="278"/>
      <c r="G26" s="278"/>
      <c r="H26" s="286"/>
      <c r="I26" s="286"/>
      <c r="J26" s="286"/>
      <c r="K26" s="286"/>
      <c r="L26" s="286"/>
      <c r="M26" s="286"/>
      <c r="N26" s="286"/>
      <c r="O26" s="286"/>
      <c r="P26" s="286"/>
      <c r="AD26" s="283"/>
    </row>
    <row r="27">
      <c r="M27" s="298"/>
      <c r="N27" s="298"/>
      <c r="O27" s="298"/>
    </row>
    <row r="28" ht="43.5" customHeight="1">
      <c r="B28" s="336" t="s">
        <v>301</v>
      </c>
      <c r="C28" s="337" t="s">
        <v>302</v>
      </c>
      <c r="D28" s="334"/>
      <c r="E28" s="34" t="s">
        <v>1812</v>
      </c>
      <c r="F28" s="34" t="s">
        <v>1817</v>
      </c>
      <c r="G28" s="34"/>
      <c r="H28" s="34"/>
      <c r="I28" s="34"/>
      <c r="J28" s="34"/>
      <c r="O28" s="338"/>
    </row>
    <row r="29">
      <c r="A29" s="85"/>
      <c r="B29" s="331" t="n">
        <v>44197</v>
      </c>
      <c r="C29" s="284" t="n">
        <v>6.3</v>
      </c>
      <c r="D29" s="335"/>
      <c r="E29" s="71" t="s">
        <v>1747</v>
      </c>
      <c r="F29" s="85"/>
      <c r="G29" s="85"/>
      <c r="H29" s="104"/>
      <c r="I29" s="85"/>
      <c r="J29" s="104"/>
      <c r="O29" s="298"/>
    </row>
    <row r="30">
      <c r="A30" s="85"/>
      <c r="B30" s="331" t="n">
        <v>44228</v>
      </c>
      <c r="C30" s="284" t="n">
        <v>6.2</v>
      </c>
      <c r="D30" s="335"/>
      <c r="E30" s="157" t="s">
        <v>1813</v>
      </c>
      <c r="F30" s="166" t="n">
        <v>6.166666666666667</v>
      </c>
      <c r="G30" s="85"/>
      <c r="H30" s="104"/>
      <c r="I30" s="85"/>
      <c r="J30" s="104"/>
      <c r="O30" s="298"/>
    </row>
    <row r="31">
      <c r="A31" s="85"/>
      <c r="B31" s="331" t="n">
        <v>44256</v>
      </c>
      <c r="C31" s="284" t="n">
        <v>6</v>
      </c>
      <c r="D31" s="335"/>
      <c r="E31" s="157" t="s">
        <v>1814</v>
      </c>
      <c r="F31" s="166" t="n">
        <v>5.7666666666666657</v>
      </c>
      <c r="G31" s="85"/>
      <c r="H31" s="104"/>
      <c r="I31" s="85"/>
      <c r="J31" s="104"/>
      <c r="O31" s="298"/>
    </row>
    <row r="32">
      <c r="A32" s="85"/>
      <c r="B32" s="331" t="n">
        <v>44287</v>
      </c>
      <c r="C32" s="284" t="n">
        <v>6.1</v>
      </c>
      <c r="D32" s="335"/>
      <c r="E32" s="157" t="s">
        <v>1815</v>
      </c>
      <c r="F32" s="166" t="n">
        <v>5.1333333333333337</v>
      </c>
      <c r="G32" s="85"/>
      <c r="H32" s="104"/>
      <c r="I32" s="85"/>
      <c r="J32" s="104"/>
      <c r="O32" s="298"/>
    </row>
    <row r="33">
      <c r="A33" s="85"/>
      <c r="B33" s="331" t="n">
        <v>44317</v>
      </c>
      <c r="C33" s="284" t="n">
        <v>5.8</v>
      </c>
      <c r="D33" s="335"/>
      <c r="E33" s="157" t="s">
        <v>1816</v>
      </c>
      <c r="F33" s="166" t="n">
        <v>4.2333333333333334</v>
      </c>
      <c r="G33" s="85"/>
      <c r="H33" s="104"/>
      <c r="I33" s="85"/>
      <c r="J33" s="104"/>
      <c r="O33" s="298"/>
    </row>
    <row r="34">
      <c r="A34" s="85"/>
      <c r="B34" s="331" t="n">
        <v>44348</v>
      </c>
      <c r="C34" s="284" t="n">
        <v>5.4</v>
      </c>
      <c r="D34" s="335"/>
      <c r="E34" s="71" t="s">
        <v>1736</v>
      </c>
      <c r="F34" s="166"/>
      <c r="G34" s="85"/>
      <c r="H34" s="104"/>
      <c r="I34" s="85"/>
      <c r="J34" s="104"/>
      <c r="O34" s="298"/>
    </row>
    <row r="35">
      <c r="A35" s="85"/>
      <c r="B35" s="331" t="n">
        <v>44378</v>
      </c>
      <c r="C35" s="284" t="n">
        <v>5.4</v>
      </c>
      <c r="D35" s="335"/>
      <c r="E35" s="157" t="s">
        <v>1813</v>
      </c>
      <c r="F35" s="166" t="n">
        <v>3.8000000000000003</v>
      </c>
      <c r="G35" s="85"/>
      <c r="H35" s="104"/>
      <c r="I35" s="85"/>
      <c r="J35" s="104"/>
      <c r="O35" s="298"/>
    </row>
    <row r="36">
      <c r="A36" s="85"/>
      <c r="B36" s="331" t="n">
        <v>44409</v>
      </c>
      <c r="C36" s="284" t="n">
        <v>5.2</v>
      </c>
      <c r="D36" s="335"/>
      <c r="E36" s="157" t="s">
        <v>1814</v>
      </c>
      <c r="F36" s="166" t="n">
        <v>3.6</v>
      </c>
      <c r="G36" s="85"/>
      <c r="H36" s="104"/>
      <c r="I36" s="85"/>
      <c r="J36" s="104"/>
      <c r="O36" s="298"/>
    </row>
    <row r="37">
      <c r="A37" s="85"/>
      <c r="B37" s="331" t="n">
        <v>44440</v>
      </c>
      <c r="C37" s="284" t="n">
        <v>4.8</v>
      </c>
      <c r="D37" s="335"/>
      <c r="E37" s="157" t="s">
        <v>1815</v>
      </c>
      <c r="F37" s="166" t="n">
        <v>3.5666666666666664</v>
      </c>
      <c r="G37" s="85"/>
      <c r="H37" s="104"/>
      <c r="I37" s="85"/>
      <c r="J37" s="104"/>
      <c r="O37" s="298"/>
    </row>
    <row r="38">
      <c r="A38" s="85"/>
      <c r="B38" s="331" t="n">
        <v>44470</v>
      </c>
      <c r="C38" s="284" t="n">
        <v>4.5999999999999996</v>
      </c>
      <c r="D38" s="335"/>
      <c r="E38" s="157" t="s">
        <v>1816</v>
      </c>
      <c r="F38" s="166" t="n">
        <v>3.6</v>
      </c>
      <c r="G38" s="85"/>
      <c r="H38" s="104"/>
      <c r="I38" s="85"/>
      <c r="J38" s="104"/>
      <c r="O38" s="298"/>
    </row>
    <row r="39">
      <c r="A39" s="85"/>
      <c r="B39" s="331" t="n">
        <v>44501</v>
      </c>
      <c r="C39" s="284" t="n">
        <v>4.2</v>
      </c>
      <c r="D39" s="335"/>
      <c r="E39" s="71" t="s">
        <v>1818</v>
      </c>
      <c r="F39" s="166"/>
      <c r="G39" s="85"/>
      <c r="H39" s="104"/>
      <c r="I39" s="85"/>
      <c r="J39" s="104"/>
      <c r="O39" s="298"/>
      <c r="AD39" s="298"/>
      <c r="AE39" s="298"/>
      <c r="AF39" s="298"/>
      <c r="AG39" s="298"/>
      <c r="AH39" s="298"/>
      <c r="AI39" s="298"/>
      <c r="AJ39" s="298"/>
      <c r="AK39" s="298"/>
      <c r="AL39" s="298"/>
    </row>
    <row r="40">
      <c r="A40" s="85"/>
      <c r="B40" s="331" t="n">
        <v>44531</v>
      </c>
      <c r="C40" s="284" t="n">
        <v>3.9</v>
      </c>
      <c r="D40" s="335"/>
      <c r="E40" s="157" t="s">
        <v>1813</v>
      </c>
      <c r="F40" s="166" t="n">
        <v>3.5</v>
      </c>
      <c r="G40" s="85"/>
      <c r="H40" s="104"/>
      <c r="I40" s="85"/>
      <c r="J40" s="104"/>
      <c r="O40" s="298"/>
      <c r="AD40" s="298"/>
      <c r="AE40" s="298"/>
      <c r="AF40" s="298"/>
      <c r="AG40" s="298"/>
      <c r="AH40" s="298"/>
      <c r="AI40" s="298"/>
      <c r="AJ40" s="298"/>
      <c r="AK40" s="298"/>
      <c r="AL40" s="298"/>
    </row>
    <row r="41">
      <c r="A41" s="85"/>
      <c r="B41" s="331" t="n">
        <v>44562</v>
      </c>
      <c r="C41" s="284" t="n">
        <v>4</v>
      </c>
      <c r="D41" s="85"/>
      <c r="E41" s="157" t="s">
        <v>1814</v>
      </c>
      <c r="F41" s="166"/>
      <c r="G41" s="85"/>
      <c r="H41" s="104"/>
      <c r="I41" s="85"/>
      <c r="J41" s="104"/>
      <c r="O41" s="298"/>
    </row>
    <row r="42">
      <c r="A42" s="85"/>
      <c r="B42" s="331" t="n">
        <v>44593</v>
      </c>
      <c r="C42" s="284" t="n">
        <v>3.8</v>
      </c>
      <c r="D42" s="85"/>
      <c r="E42" s="157" t="s">
        <v>1815</v>
      </c>
      <c r="F42" s="166"/>
      <c r="G42" s="85"/>
      <c r="H42" s="104"/>
      <c r="I42" s="85"/>
      <c r="J42" s="104"/>
    </row>
    <row r="43">
      <c r="A43" s="85"/>
      <c r="B43" s="331" t="n">
        <v>44621</v>
      </c>
      <c r="C43" s="284" t="n">
        <v>3.6</v>
      </c>
      <c r="D43" s="85"/>
      <c r="E43" s="157" t="s">
        <v>1816</v>
      </c>
      <c r="F43" s="166"/>
      <c r="G43" s="85"/>
      <c r="H43" s="104"/>
      <c r="I43" s="85"/>
      <c r="J43" s="104"/>
    </row>
    <row r="44">
      <c r="A44" s="85"/>
      <c r="B44" s="331" t="n">
        <v>44652</v>
      </c>
      <c r="C44" s="284" t="n">
        <v>3.6</v>
      </c>
      <c r="D44" s="85"/>
      <c r="E44" s="71" t="s">
        <v>1819</v>
      </c>
      <c r="F44" s="166"/>
      <c r="G44" s="85"/>
      <c r="H44" s="104"/>
      <c r="I44" s="85"/>
      <c r="J44" s="104"/>
    </row>
    <row r="45">
      <c r="A45" s="85"/>
      <c r="B45" s="331" t="n">
        <v>44682</v>
      </c>
      <c r="C45" s="284" t="n">
        <v>3.6</v>
      </c>
      <c r="D45" s="85"/>
      <c r="E45" s="157" t="s">
        <v>1813</v>
      </c>
      <c r="F45" s="166"/>
      <c r="G45" s="85"/>
      <c r="H45" s="104"/>
      <c r="I45" s="85"/>
      <c r="J45" s="104"/>
    </row>
    <row r="46">
      <c r="A46" s="85"/>
      <c r="B46" s="331" t="n">
        <v>44713</v>
      </c>
      <c r="C46" s="284" t="n">
        <v>3.6</v>
      </c>
      <c r="D46" s="85"/>
      <c r="E46" s="157" t="s">
        <v>1814</v>
      </c>
      <c r="F46" s="166"/>
      <c r="G46" s="85"/>
      <c r="H46" s="104"/>
      <c r="I46" s="85"/>
      <c r="J46" s="104"/>
    </row>
    <row r="47">
      <c r="A47" s="85"/>
      <c r="B47" s="331" t="n">
        <v>44743</v>
      </c>
      <c r="C47" s="284" t="n">
        <v>3.5</v>
      </c>
      <c r="D47" s="85"/>
      <c r="E47" s="157" t="s">
        <v>1815</v>
      </c>
      <c r="F47" s="166"/>
      <c r="G47" s="85"/>
      <c r="H47" s="104"/>
      <c r="I47" s="85"/>
      <c r="J47" s="104"/>
    </row>
    <row r="48">
      <c r="A48" s="85"/>
      <c r="B48" s="331" t="n">
        <v>44774</v>
      </c>
      <c r="C48" s="284" t="n">
        <v>3.7</v>
      </c>
      <c r="D48" s="85"/>
      <c r="E48" s="157" t="s">
        <v>1816</v>
      </c>
      <c r="F48" s="166"/>
      <c r="G48" s="85"/>
      <c r="H48" s="104"/>
      <c r="I48" s="85"/>
      <c r="J48" s="104"/>
    </row>
    <row r="49">
      <c r="B49" s="331" t="n">
        <v>44805</v>
      </c>
      <c r="C49" s="284" t="n">
        <v>3.5</v>
      </c>
      <c r="D49" s="85"/>
      <c r="E49" s="71" t="s">
        <v>1820</v>
      </c>
      <c r="F49" s="166"/>
      <c r="G49" s="85"/>
      <c r="H49" s="85"/>
      <c r="I49" s="85"/>
      <c r="J49" s="85"/>
    </row>
    <row r="50">
      <c r="B50" s="331" t="n">
        <v>44835</v>
      </c>
      <c r="C50" s="284" t="n">
        <v>3.7</v>
      </c>
      <c r="D50" s="85"/>
      <c r="E50" s="157" t="s">
        <v>1813</v>
      </c>
      <c r="F50" s="166"/>
      <c r="G50" s="85"/>
      <c r="H50" s="85"/>
      <c r="I50" s="85"/>
      <c r="J50" s="85"/>
    </row>
    <row r="51">
      <c r="B51" s="331" t="n">
        <v>44866</v>
      </c>
      <c r="C51" s="284" t="n">
        <v>3.6</v>
      </c>
      <c r="D51" s="85"/>
      <c r="E51" s="157" t="s">
        <v>1814</v>
      </c>
      <c r="F51" s="166"/>
      <c r="G51" s="85"/>
      <c r="H51" s="85"/>
      <c r="I51" s="85"/>
      <c r="J51" s="85"/>
    </row>
    <row r="52">
      <c r="B52" s="331" t="n">
        <v>44896</v>
      </c>
      <c r="C52" s="284" t="n">
        <v>3.5</v>
      </c>
      <c r="D52" s="85"/>
      <c r="E52" s="157" t="s">
        <v>1815</v>
      </c>
      <c r="F52" s="166"/>
      <c r="G52" s="85"/>
      <c r="H52" s="85"/>
      <c r="I52" s="85"/>
      <c r="J52" s="85"/>
    </row>
    <row r="53">
      <c r="B53" s="331" t="n">
        <v>44927</v>
      </c>
      <c r="C53" s="284" t="n">
        <v>3.4</v>
      </c>
      <c r="D53" s="85"/>
      <c r="E53" s="157" t="s">
        <v>1816</v>
      </c>
      <c r="F53" s="166"/>
      <c r="G53" s="85"/>
      <c r="H53" s="85"/>
      <c r="I53" s="85"/>
      <c r="J53" s="85"/>
    </row>
    <row r="54">
      <c r="B54" s="331" t="n">
        <v>44958</v>
      </c>
      <c r="C54" s="284" t="n">
        <v>3.6</v>
      </c>
      <c r="D54" s="85"/>
      <c r="E54" s="71" t="s">
        <v>1821</v>
      </c>
      <c r="F54" s="166"/>
      <c r="G54" s="85"/>
      <c r="H54" s="85"/>
      <c r="I54" s="85"/>
      <c r="J54" s="85"/>
    </row>
    <row r="55">
      <c r="B55" s="331" t="n">
        <v>44986</v>
      </c>
      <c r="C55" s="284" t="n">
        <v>3.5</v>
      </c>
      <c r="D55" s="85"/>
      <c r="E55" s="157" t="s">
        <v>1813</v>
      </c>
      <c r="F55" s="166"/>
      <c r="G55" s="85"/>
      <c r="H55" s="85"/>
      <c r="I55" s="85"/>
      <c r="J55" s="85"/>
    </row>
    <row r="56">
      <c r="B56" s="331" t="n">
        <v>45017</v>
      </c>
      <c r="C56" s="284"/>
      <c r="D56" s="85"/>
      <c r="E56" s="157" t="s">
        <v>1814</v>
      </c>
      <c r="F56" s="166"/>
      <c r="G56" s="85"/>
      <c r="H56" s="85"/>
      <c r="I56" s="85"/>
      <c r="J56" s="85"/>
    </row>
    <row r="57">
      <c r="B57" s="331" t="n">
        <v>45047</v>
      </c>
      <c r="C57" s="284"/>
      <c r="D57" s="85"/>
      <c r="E57" s="157" t="s">
        <v>1815</v>
      </c>
      <c r="F57" s="166"/>
      <c r="G57" s="85"/>
      <c r="H57" s="85"/>
      <c r="I57" s="85"/>
      <c r="J57" s="85"/>
    </row>
    <row r="58">
      <c r="B58" s="331" t="n">
        <v>45078</v>
      </c>
      <c r="C58" s="284"/>
      <c r="D58" s="85"/>
      <c r="E58" s="157" t="s">
        <v>1816</v>
      </c>
      <c r="F58" s="166"/>
      <c r="G58" s="85"/>
      <c r="H58" s="85"/>
      <c r="I58" s="85"/>
      <c r="J58" s="85"/>
    </row>
    <row r="59">
      <c r="B59" s="331" t="n">
        <v>45108</v>
      </c>
      <c r="C59" s="284"/>
      <c r="D59" s="85"/>
      <c r="E59" s="85"/>
      <c r="F59" s="85"/>
      <c r="G59" s="85"/>
      <c r="H59" s="85"/>
      <c r="I59" s="85"/>
      <c r="J59" s="85"/>
    </row>
    <row r="60">
      <c r="B60" s="331" t="n">
        <v>45139</v>
      </c>
      <c r="C60" s="284"/>
      <c r="D60" s="85"/>
      <c r="E60" s="85"/>
      <c r="F60" s="85"/>
      <c r="G60" s="85"/>
      <c r="H60" s="85"/>
      <c r="I60" s="85"/>
      <c r="J60" s="85"/>
    </row>
    <row r="61">
      <c r="B61" s="331" t="n">
        <v>45170</v>
      </c>
      <c r="C61" s="284"/>
      <c r="D61" s="85"/>
      <c r="E61" s="85"/>
      <c r="F61" s="85"/>
      <c r="G61" s="85"/>
      <c r="H61" s="85"/>
      <c r="I61" s="85"/>
      <c r="J61" s="85"/>
    </row>
    <row r="62">
      <c r="B62" s="331" t="n">
        <v>45200</v>
      </c>
      <c r="C62" s="284"/>
      <c r="D62" s="85"/>
      <c r="E62" s="85"/>
      <c r="F62" s="85"/>
      <c r="G62" s="85"/>
      <c r="H62" s="85"/>
      <c r="I62" s="85"/>
      <c r="J62" s="85"/>
    </row>
    <row r="63">
      <c r="B63" s="331" t="n">
        <v>45231</v>
      </c>
      <c r="C63" s="284"/>
      <c r="D63" s="85"/>
      <c r="E63" s="85"/>
      <c r="F63" s="85"/>
      <c r="G63" s="85"/>
      <c r="H63" s="85"/>
      <c r="I63" s="85"/>
      <c r="J63" s="85"/>
    </row>
    <row r="64">
      <c r="B64" s="331" t="n">
        <v>45261</v>
      </c>
      <c r="C64" s="284"/>
      <c r="D64" s="85"/>
      <c r="E64" s="85"/>
      <c r="F64" s="85"/>
      <c r="G64" s="85"/>
      <c r="H64" s="85"/>
      <c r="I64" s="85"/>
      <c r="J64" s="85"/>
    </row>
    <row r="65">
      <c r="B65" s="331" t="n">
        <v>45292</v>
      </c>
      <c r="C65" s="284"/>
      <c r="D65" s="85"/>
      <c r="E65" s="85"/>
      <c r="F65" s="85"/>
      <c r="G65" s="85"/>
      <c r="H65" s="85"/>
      <c r="I65" s="85"/>
      <c r="J65" s="85"/>
    </row>
    <row r="66">
      <c r="B66" s="331" t="n">
        <v>45323</v>
      </c>
      <c r="C66" s="284"/>
      <c r="D66" s="85"/>
      <c r="E66" s="85"/>
      <c r="F66" s="85"/>
      <c r="G66" s="85"/>
      <c r="H66" s="85"/>
      <c r="I66" s="85"/>
      <c r="J66" s="85"/>
    </row>
    <row r="67">
      <c r="B67" s="331" t="n">
        <v>45352</v>
      </c>
      <c r="C67" s="284"/>
      <c r="D67" s="85"/>
      <c r="E67" s="85"/>
      <c r="F67" s="85"/>
      <c r="G67" s="85"/>
      <c r="H67" s="85"/>
      <c r="I67" s="85"/>
      <c r="J67" s="85"/>
    </row>
    <row r="68">
      <c r="B68" s="331" t="n">
        <v>45383</v>
      </c>
      <c r="C68" s="284"/>
      <c r="D68" s="85"/>
      <c r="E68" s="85"/>
      <c r="F68" s="85"/>
      <c r="G68" s="85"/>
      <c r="H68" s="85"/>
      <c r="I68" s="85"/>
      <c r="J68" s="85"/>
    </row>
    <row r="69">
      <c r="B69" s="331" t="n">
        <v>45413</v>
      </c>
      <c r="C69" s="284"/>
      <c r="D69" s="85"/>
      <c r="E69" s="85"/>
      <c r="F69" s="85"/>
      <c r="G69" s="85"/>
      <c r="H69" s="85"/>
      <c r="I69" s="85"/>
      <c r="J69" s="85"/>
    </row>
    <row r="70">
      <c r="B70" s="331" t="n">
        <v>45444</v>
      </c>
      <c r="C70" s="284"/>
      <c r="D70" s="85"/>
      <c r="E70" s="85"/>
      <c r="F70" s="85"/>
      <c r="G70" s="85"/>
      <c r="H70" s="85"/>
      <c r="I70" s="85"/>
      <c r="J70" s="85"/>
    </row>
    <row r="71">
      <c r="B71" s="331" t="n">
        <v>45474</v>
      </c>
      <c r="C71" s="284"/>
      <c r="D71" s="85"/>
      <c r="E71" s="85"/>
      <c r="F71" s="85"/>
      <c r="G71" s="85"/>
      <c r="H71" s="85"/>
      <c r="I71" s="85"/>
      <c r="J71" s="85"/>
    </row>
    <row r="72">
      <c r="B72" s="331" t="n">
        <v>45505</v>
      </c>
      <c r="C72" s="284"/>
      <c r="D72" s="85"/>
      <c r="E72" s="85"/>
      <c r="F72" s="85"/>
      <c r="G72" s="85"/>
      <c r="H72" s="85"/>
      <c r="I72" s="85"/>
      <c r="J72" s="85"/>
    </row>
    <row r="73">
      <c r="B73" s="331" t="n">
        <v>45536</v>
      </c>
      <c r="C73" s="284"/>
      <c r="D73" s="85"/>
      <c r="E73" s="85"/>
      <c r="F73" s="85"/>
      <c r="G73" s="85"/>
      <c r="H73" s="85"/>
      <c r="I73" s="85"/>
      <c r="J73" s="85"/>
    </row>
    <row r="74">
      <c r="B74" s="331" t="n">
        <v>45566</v>
      </c>
      <c r="C74" s="284"/>
      <c r="D74" s="85"/>
      <c r="E74" s="85"/>
      <c r="F74" s="85"/>
      <c r="G74" s="85"/>
      <c r="H74" s="85"/>
      <c r="I74" s="85"/>
      <c r="J74" s="85"/>
    </row>
    <row r="75">
      <c r="B75" s="331" t="n">
        <v>45597</v>
      </c>
      <c r="C75" s="284"/>
      <c r="D75" s="85"/>
      <c r="E75" s="85"/>
      <c r="F75" s="85"/>
      <c r="G75" s="85"/>
      <c r="H75" s="85"/>
      <c r="I75" s="85"/>
      <c r="J75" s="85"/>
    </row>
    <row r="76">
      <c r="B76" s="331" t="n">
        <v>45627</v>
      </c>
      <c r="C76" s="284"/>
      <c r="D76" s="85"/>
      <c r="E76" s="85"/>
      <c r="F76" s="85"/>
      <c r="G76" s="85"/>
      <c r="H76" s="85"/>
      <c r="I76" s="85"/>
      <c r="J76" s="85"/>
    </row>
    <row r="77">
      <c r="B77" s="331" t="n">
        <v>45658</v>
      </c>
      <c r="C77" s="284"/>
      <c r="D77" s="85"/>
      <c r="E77" s="85"/>
      <c r="F77" s="85"/>
      <c r="G77" s="85"/>
      <c r="H77" s="85"/>
      <c r="I77" s="85"/>
      <c r="J77" s="85"/>
    </row>
    <row r="78">
      <c r="B78" s="331" t="n">
        <v>45689</v>
      </c>
      <c r="C78" s="284"/>
      <c r="D78" s="85"/>
      <c r="E78" s="85"/>
      <c r="F78" s="85"/>
      <c r="G78" s="85"/>
      <c r="H78" s="85"/>
      <c r="I78" s="85"/>
      <c r="J78" s="85"/>
    </row>
    <row r="79">
      <c r="B79" s="331" t="n">
        <v>45717</v>
      </c>
      <c r="C79" s="284"/>
      <c r="D79" s="85"/>
      <c r="E79" s="85"/>
      <c r="F79" s="85"/>
      <c r="G79" s="85"/>
      <c r="H79" s="85"/>
      <c r="I79" s="85"/>
      <c r="J79" s="85"/>
    </row>
    <row r="80">
      <c r="B80" s="331" t="n">
        <v>45748</v>
      </c>
      <c r="C80" s="284"/>
      <c r="D80" s="85"/>
      <c r="E80" s="85"/>
      <c r="F80" s="85"/>
      <c r="G80" s="85"/>
      <c r="H80" s="85"/>
      <c r="I80" s="85"/>
      <c r="J80" s="85"/>
    </row>
    <row r="81">
      <c r="B81" s="331" t="n">
        <v>45778</v>
      </c>
      <c r="C81" s="284"/>
      <c r="D81" s="85"/>
      <c r="E81" s="85"/>
      <c r="F81" s="85"/>
      <c r="G81" s="85"/>
      <c r="H81" s="85"/>
      <c r="I81" s="85"/>
      <c r="J81" s="85"/>
    </row>
    <row r="82">
      <c r="B82" s="331" t="n">
        <v>45809</v>
      </c>
      <c r="C82" s="284"/>
      <c r="D82" s="85"/>
      <c r="E82" s="85"/>
      <c r="F82" s="85"/>
      <c r="G82" s="85"/>
      <c r="H82" s="85"/>
      <c r="I82" s="85"/>
      <c r="J82" s="85"/>
    </row>
    <row r="83">
      <c r="B83" s="331" t="n">
        <v>45839</v>
      </c>
      <c r="C83" s="284"/>
      <c r="D83" s="85"/>
      <c r="E83" s="85"/>
      <c r="F83" s="85"/>
      <c r="G83" s="85"/>
      <c r="H83" s="85"/>
      <c r="I83" s="85"/>
      <c r="J83" s="85"/>
    </row>
    <row r="84">
      <c r="B84" s="331" t="n">
        <v>45870</v>
      </c>
      <c r="C84" s="284"/>
      <c r="D84" s="85"/>
      <c r="E84" s="85"/>
      <c r="F84" s="85"/>
      <c r="G84" s="85"/>
      <c r="H84" s="85"/>
      <c r="I84" s="85"/>
      <c r="J84" s="85"/>
    </row>
    <row r="85">
      <c r="B85" s="331" t="n">
        <v>45901</v>
      </c>
      <c r="C85" s="284"/>
      <c r="D85" s="85"/>
      <c r="E85" s="85"/>
      <c r="F85" s="85"/>
      <c r="G85" s="85"/>
      <c r="H85" s="85"/>
      <c r="I85" s="85"/>
      <c r="J85" s="85"/>
    </row>
    <row r="86">
      <c r="B86" s="331" t="n">
        <v>45931</v>
      </c>
      <c r="C86" s="284"/>
      <c r="D86" s="85"/>
      <c r="E86" s="85"/>
      <c r="F86" s="85"/>
      <c r="G86" s="85"/>
      <c r="H86" s="85"/>
      <c r="I86" s="85"/>
      <c r="J86" s="85"/>
    </row>
    <row r="87">
      <c r="B87" s="331" t="n">
        <v>45962</v>
      </c>
      <c r="C87" s="284"/>
      <c r="D87" s="85"/>
      <c r="E87" s="85"/>
      <c r="F87" s="85"/>
      <c r="G87" s="85"/>
      <c r="H87" s="85"/>
      <c r="I87" s="85"/>
      <c r="J87" s="85"/>
    </row>
    <row r="88">
      <c r="B88" s="331" t="n">
        <v>45992</v>
      </c>
      <c r="C88" s="284"/>
      <c r="D88" s="85"/>
      <c r="E88" s="85"/>
      <c r="F88" s="85"/>
      <c r="G88" s="85"/>
      <c r="H88" s="85"/>
      <c r="I88" s="85"/>
      <c r="J88" s="85"/>
    </row>
    <row r="89">
      <c r="B89" s="331" t="n">
        <v>46023</v>
      </c>
      <c r="C89" s="284"/>
      <c r="D89" s="85"/>
      <c r="E89" s="85"/>
      <c r="F89" s="85"/>
      <c r="G89" s="85"/>
      <c r="H89" s="85"/>
      <c r="I89" s="85"/>
      <c r="J89" s="85"/>
    </row>
    <row r="90">
      <c r="B90" s="331" t="n">
        <v>46054</v>
      </c>
      <c r="C90" s="284"/>
      <c r="D90" s="85"/>
      <c r="E90" s="85"/>
      <c r="F90" s="85"/>
      <c r="G90" s="85"/>
      <c r="H90" s="85"/>
      <c r="I90" s="85"/>
      <c r="J90" s="85"/>
    </row>
    <row r="91">
      <c r="B91" s="331" t="n">
        <v>46082</v>
      </c>
      <c r="C91" s="284"/>
      <c r="D91" s="85"/>
      <c r="E91" s="85"/>
      <c r="F91" s="85"/>
      <c r="G91" s="85"/>
      <c r="H91" s="85"/>
      <c r="I91" s="85"/>
      <c r="J91" s="85"/>
    </row>
    <row r="92">
      <c r="B92" s="331" t="n">
        <v>46113</v>
      </c>
      <c r="C92" s="284"/>
      <c r="D92" s="85"/>
      <c r="E92" s="85"/>
      <c r="F92" s="85"/>
      <c r="G92" s="85"/>
      <c r="H92" s="85"/>
      <c r="I92" s="85"/>
      <c r="J92" s="85"/>
    </row>
    <row r="93">
      <c r="B93" s="331" t="n">
        <v>46143</v>
      </c>
      <c r="C93" s="284"/>
      <c r="D93" s="85"/>
      <c r="E93" s="85"/>
      <c r="F93" s="85"/>
      <c r="G93" s="85"/>
      <c r="H93" s="85"/>
      <c r="I93" s="85"/>
      <c r="J93" s="85"/>
    </row>
    <row r="94">
      <c r="B94" s="331" t="n">
        <v>46174</v>
      </c>
      <c r="C94" s="284"/>
      <c r="D94" s="85"/>
      <c r="E94" s="85"/>
      <c r="F94" s="85"/>
      <c r="G94" s="85"/>
      <c r="H94" s="85"/>
      <c r="I94" s="85"/>
      <c r="J94" s="85"/>
    </row>
    <row r="95">
      <c r="B95" s="331" t="n">
        <v>46204</v>
      </c>
      <c r="C95" s="284"/>
      <c r="D95" s="85"/>
      <c r="E95" s="85"/>
      <c r="F95" s="85"/>
      <c r="G95" s="85"/>
      <c r="H95" s="85"/>
      <c r="I95" s="85"/>
      <c r="J95" s="85"/>
    </row>
    <row r="96">
      <c r="B96" s="331" t="n">
        <v>46235</v>
      </c>
      <c r="C96" s="284"/>
      <c r="D96" s="85"/>
      <c r="E96" s="85"/>
      <c r="F96" s="85"/>
      <c r="G96" s="85"/>
      <c r="H96" s="85"/>
      <c r="I96" s="85"/>
      <c r="J96" s="85"/>
    </row>
    <row r="97">
      <c r="B97" s="331" t="n">
        <v>46266</v>
      </c>
      <c r="C97" s="284"/>
      <c r="D97" s="85"/>
      <c r="E97" s="85"/>
      <c r="F97" s="85"/>
      <c r="G97" s="85"/>
      <c r="H97" s="85"/>
      <c r="I97" s="85"/>
      <c r="J97" s="85"/>
    </row>
    <row r="98">
      <c r="B98" s="331" t="n">
        <v>46296</v>
      </c>
      <c r="C98" s="284"/>
      <c r="D98" s="85"/>
      <c r="E98" s="85"/>
      <c r="F98" s="85"/>
      <c r="G98" s="85"/>
      <c r="H98" s="85"/>
      <c r="I98" s="85"/>
      <c r="J98" s="85"/>
    </row>
    <row r="99">
      <c r="B99" s="331" t="n">
        <v>46327</v>
      </c>
      <c r="C99" s="284"/>
      <c r="D99" s="85"/>
      <c r="E99" s="85"/>
      <c r="F99" s="85"/>
      <c r="G99" s="85"/>
      <c r="H99" s="85"/>
      <c r="I99" s="85"/>
      <c r="J99" s="85"/>
    </row>
    <row r="100">
      <c r="B100" s="332" t="n">
        <v>46357</v>
      </c>
      <c r="C100" s="285"/>
      <c r="D100" s="85"/>
      <c r="E100" s="85"/>
      <c r="F100" s="85"/>
      <c r="G100" s="85"/>
      <c r="H100" s="85"/>
      <c r="I100" s="85"/>
      <c r="J100" s="85"/>
    </row>
  </sheetData>
  <mergeCells count="11">
    <mergeCell ref="Y9:AB9"/>
    <mergeCell ref="B1:AC1"/>
    <mergeCell ref="B2:AC6"/>
    <mergeCell ref="B8:C10"/>
    <mergeCell ref="D8:T8"/>
    <mergeCell ref="U8:AC8"/>
    <mergeCell ref="E9:H9"/>
    <mergeCell ref="I9:L9"/>
    <mergeCell ref="M9:P9"/>
    <mergeCell ref="Q9:R9"/>
    <mergeCell ref="U9:X9"/>
  </mergeCells>
  <pageMargins left="0.7" right="0.7" top="0.75" bottom="0.75" header="0.3" footer="0.3"/>
  <pageSetup orientation="portrait"/>
  <drawing r:id="rId1"/>
  <legacyDrawing r:id="rIdvml"/>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0" zoomScaleNormal="80" workbookViewId="0">
      <pane xSplit="2" ySplit="4" topLeftCell="J68" activePane="bottomRight" state="frozen"/>
      <selection pane="topRight" activeCell="C1" sqref="C1"/>
      <selection pane="bottomLeft" activeCell="A5" sqref="A5"/>
      <selection pane="bottomRight" activeCell="AG94" sqref="AG94"/>
    </sheetView>
  </sheetViews>
  <sheetFormatPr defaultRowHeight="15.0" baseColWidth="10"/>
  <cols>
    <col min="1" max="1" width="8.453125" hidden="0" customWidth="1"/>
    <col min="2" max="2" width="40.453125" hidden="0" customWidth="1"/>
    <col min="3" max="3" width="7.1796875" hidden="0" customWidth="1"/>
    <col min="4" max="4" width="11.1796875" hidden="0" customWidth="1"/>
    <col min="5" max="5" width="12.453125" hidden="0" customWidth="1"/>
    <col min="6" max="6" width="7.1796875" hidden="0" customWidth="1"/>
    <col min="7" max="7" width="7.1796875" hidden="0" customWidth="1"/>
    <col min="8" max="8" width="10.453125" hidden="0" customWidth="1"/>
    <col min="9" max="9" width="11.453125" hidden="0" customWidth="1"/>
    <col min="10" max="10" width="7.453125" hidden="0" customWidth="1"/>
    <col min="11" max="11" width="7.453125" hidden="0" customWidth="1"/>
    <col min="12" max="12" width="7.453125" hidden="0" customWidth="1"/>
    <col min="13" max="13" width="7.453125" hidden="0" customWidth="1"/>
    <col min="14" max="14" width="8.1796875" hidden="0" customWidth="1"/>
    <col min="15" max="15" width="8.1796875" hidden="0" customWidth="1"/>
    <col min="16" max="16" width="8.1796875" hidden="0" customWidth="1"/>
    <col min="17" max="17" width="8.1796875" hidden="0" customWidth="1"/>
    <col min="18" max="18" width="8.1796875" hidden="0" customWidth="1"/>
    <col min="19" max="19" width="8.81640625" hidden="0" customWidth="1"/>
    <col min="20" max="20" width="8.1796875" hidden="0" customWidth="1"/>
    <col min="21" max="21" width="8.1796875" hidden="0" customWidth="1"/>
    <col min="22" max="22" width="8.1796875" hidden="0" customWidth="1"/>
    <col min="23" max="23" width="8.1796875" hidden="0" customWidth="1"/>
    <col min="24" max="24" width="8.1796875" hidden="0" customWidth="1"/>
    <col min="25" max="25" width="8.1796875" hidden="0" customWidth="1"/>
    <col min="26" max="26" width="8.1796875" hidden="0" customWidth="1"/>
    <col min="27" max="27" width="8.1796875" hidden="0" customWidth="1"/>
    <col min="28" max="28" width="8.1796875" hidden="0" customWidth="1"/>
    <col min="29" max="29" width="8.1796875" hidden="0" customWidth="1"/>
    <col min="30" max="30" width="8.1796875" hidden="0" customWidth="1"/>
    <col min="31" max="31" width="8.1796875" hidden="0" customWidth="1"/>
    <col min="32" max="32" width="8.1796875" hidden="0" customWidth="1"/>
    <col min="33" max="33" width="8.1796875" hidden="0" customWidth="1"/>
    <col min="34" max="34" width="8.1796875" hidden="0" customWidth="1"/>
    <col min="35" max="35" width="8.1796875" hidden="0" customWidth="1"/>
    <col min="36" max="36" width="8.1796875" hidden="0" customWidth="1"/>
    <col min="37" max="37" width="29.453125" hidden="0" customWidth="1"/>
    <col min="38" max="38" width="31.1796875" hidden="0" customWidth="1"/>
    <col min="39" max="39" width="114.81640625" hidden="0" customWidth="1"/>
  </cols>
  <sheetData>
    <row r="1">
      <c r="B1" s="254" t="s">
        <v>192</v>
      </c>
      <c r="C1" s="254"/>
      <c r="D1" s="254"/>
      <c r="E1" s="254"/>
      <c r="F1" s="254"/>
      <c r="G1" s="254"/>
      <c r="H1" s="254"/>
      <c r="I1" s="254"/>
      <c r="J1" s="254"/>
      <c r="K1" s="254"/>
      <c r="L1" s="254"/>
      <c r="M1" s="254"/>
      <c r="N1" s="254"/>
      <c r="O1" s="254"/>
      <c r="P1" s="254"/>
      <c r="Q1" s="254"/>
      <c r="R1" s="254"/>
      <c r="S1" s="254"/>
      <c r="T1" s="254"/>
      <c r="U1" s="254"/>
      <c r="V1" s="254"/>
      <c r="W1" s="254"/>
      <c r="X1" s="254"/>
      <c r="Y1" s="254"/>
      <c r="Z1" s="254"/>
      <c r="AA1" s="254"/>
      <c r="AB1" s="254"/>
      <c r="AC1" s="254"/>
      <c r="AD1" s="254"/>
      <c r="AE1" s="254"/>
      <c r="AF1" s="254"/>
      <c r="AG1" s="254"/>
      <c r="AH1" s="254"/>
      <c r="AI1" s="254"/>
      <c r="AJ1" s="254"/>
      <c r="AK1" s="392"/>
      <c r="AL1" s="392"/>
    </row>
    <row r="2" ht="14.25" customHeight="1">
      <c r="B2" s="255" t="s">
        <v>331</v>
      </c>
      <c r="C2" s="255"/>
      <c r="D2" s="255"/>
      <c r="E2" s="255"/>
      <c r="F2" s="255"/>
      <c r="G2" s="255"/>
      <c r="H2" s="255"/>
      <c r="I2" s="255"/>
      <c r="J2" s="255"/>
      <c r="K2" s="255"/>
      <c r="L2" s="255"/>
      <c r="M2" s="255"/>
      <c r="N2" s="255"/>
      <c r="O2" s="255"/>
      <c r="P2" s="255"/>
      <c r="Q2" s="255"/>
      <c r="R2" s="255"/>
      <c r="S2" s="255"/>
      <c r="T2" s="255"/>
      <c r="U2" s="255"/>
      <c r="V2" s="255"/>
      <c r="W2" s="255"/>
      <c r="X2" s="255"/>
      <c r="Y2" s="255"/>
      <c r="Z2" s="255"/>
      <c r="AA2" s="255"/>
      <c r="AB2" s="255"/>
      <c r="AC2" s="255"/>
      <c r="AD2" s="255"/>
      <c r="AE2" s="255"/>
      <c r="AF2" s="255"/>
      <c r="AG2" s="255"/>
      <c r="AH2" s="255"/>
      <c r="AI2" s="255"/>
      <c r="AJ2" s="255"/>
      <c r="AK2" s="255"/>
      <c r="AL2" s="255"/>
    </row>
    <row r="3" ht="50.9" customHeight="1">
      <c r="B3" s="255"/>
      <c r="C3" s="255"/>
      <c r="D3" s="255"/>
      <c r="E3" s="255"/>
      <c r="F3" s="255"/>
      <c r="G3" s="255"/>
      <c r="H3" s="255"/>
      <c r="I3" s="255"/>
      <c r="J3" s="255"/>
      <c r="K3" s="255"/>
      <c r="L3" s="255"/>
      <c r="M3" s="255"/>
      <c r="N3" s="255"/>
      <c r="O3" s="255"/>
      <c r="P3" s="255"/>
      <c r="Q3" s="255"/>
      <c r="R3" s="255"/>
      <c r="S3" s="255"/>
      <c r="T3" s="255"/>
      <c r="U3" s="255"/>
      <c r="V3" s="255"/>
      <c r="W3" s="255"/>
      <c r="X3" s="255"/>
      <c r="Y3" s="255"/>
      <c r="Z3" s="255"/>
      <c r="AA3" s="255"/>
      <c r="AB3" s="255"/>
      <c r="AC3" s="255"/>
      <c r="AD3" s="255"/>
      <c r="AE3" s="255"/>
      <c r="AF3" s="255"/>
      <c r="AG3" s="255"/>
      <c r="AH3" s="255"/>
      <c r="AI3" s="255"/>
      <c r="AJ3" s="255"/>
      <c r="AK3" s="255"/>
      <c r="AL3" s="255"/>
    </row>
    <row r="4" ht="5.25" customHeight="1">
      <c r="B4" s="255"/>
      <c r="C4" s="255"/>
      <c r="D4" s="255"/>
      <c r="E4" s="255"/>
      <c r="F4" s="255"/>
      <c r="G4" s="255"/>
      <c r="H4" s="255"/>
      <c r="I4" s="255"/>
      <c r="J4" s="255"/>
      <c r="K4" s="255"/>
      <c r="L4" s="255"/>
      <c r="M4" s="255"/>
      <c r="N4" s="255"/>
      <c r="O4" s="255"/>
      <c r="P4" s="255"/>
      <c r="Q4" s="255"/>
      <c r="R4" s="255"/>
      <c r="S4" s="255"/>
      <c r="T4" s="255"/>
      <c r="U4" s="255"/>
      <c r="V4" s="255"/>
      <c r="W4" s="255"/>
      <c r="X4" s="255"/>
      <c r="Y4" s="255"/>
      <c r="Z4" s="255"/>
      <c r="AA4" s="255"/>
      <c r="AB4" s="255"/>
      <c r="AC4" s="255"/>
      <c r="AD4" s="255"/>
      <c r="AE4" s="255"/>
      <c r="AF4" s="255"/>
      <c r="AG4" s="255"/>
      <c r="AH4" s="255"/>
      <c r="AI4" s="255"/>
      <c r="AJ4" s="255"/>
      <c r="AK4" s="255"/>
      <c r="AL4" s="255"/>
    </row>
    <row r="5">
      <c r="B5" s="477" t="s">
        <v>332</v>
      </c>
    </row>
    <row r="6" ht="14.9" customHeight="1">
      <c r="B6" s="259" t="s">
        <v>333</v>
      </c>
      <c r="C6" s="260"/>
      <c r="D6" s="263" t="s">
        <v>279</v>
      </c>
      <c r="E6" s="276"/>
      <c r="F6" s="276"/>
      <c r="G6" s="276"/>
      <c r="H6" s="276"/>
      <c r="I6" s="276"/>
      <c r="J6" s="276"/>
      <c r="K6" s="276"/>
      <c r="L6" s="276"/>
      <c r="M6" s="276"/>
      <c r="N6" s="276"/>
      <c r="O6" s="276"/>
      <c r="P6" s="276"/>
      <c r="Q6" s="276"/>
      <c r="R6" s="276"/>
      <c r="S6" s="276"/>
      <c r="T6" s="276"/>
      <c r="U6" s="277"/>
      <c r="V6" s="262"/>
      <c r="W6" s="387" t="s">
        <v>280</v>
      </c>
      <c r="X6" s="274"/>
      <c r="Y6" s="274"/>
      <c r="Z6" s="274"/>
      <c r="AA6" s="274"/>
      <c r="AB6" s="274"/>
      <c r="AC6" s="274"/>
      <c r="AD6" s="274"/>
      <c r="AE6" s="274"/>
      <c r="AF6" s="274"/>
      <c r="AG6" s="275"/>
      <c r="AH6" s="275"/>
      <c r="AI6" s="275"/>
      <c r="AJ6" s="275"/>
      <c r="AK6" s="383" t="s">
        <v>334</v>
      </c>
      <c r="AL6" s="386" t="s">
        <v>335</v>
      </c>
    </row>
    <row r="7" ht="24" customHeight="1">
      <c r="B7" s="261"/>
      <c r="C7" s="262"/>
      <c r="D7" s="256" t="n">
        <v>2018</v>
      </c>
      <c r="E7" s="256" t="n">
        <v>2019</v>
      </c>
      <c r="F7" s="257"/>
      <c r="G7" s="257"/>
      <c r="H7" s="258"/>
      <c r="I7" s="256" t="n">
        <v>2020</v>
      </c>
      <c r="J7" s="257"/>
      <c r="K7" s="257"/>
      <c r="L7" s="257"/>
      <c r="M7" s="256" t="n">
        <v>2021</v>
      </c>
      <c r="N7" s="257"/>
      <c r="O7" s="257"/>
      <c r="P7" s="257"/>
      <c r="Q7" s="268" t="n">
        <v>2022</v>
      </c>
      <c r="R7" s="360"/>
      <c r="S7" s="360"/>
      <c r="T7" s="360"/>
      <c r="U7" s="418"/>
      <c r="V7" s="419" t="n">
        <v>2023</v>
      </c>
      <c r="W7" s="420"/>
      <c r="X7" s="421"/>
      <c r="Y7" s="265" t="n">
        <v>2024</v>
      </c>
      <c r="Z7" s="266"/>
      <c r="AA7" s="266"/>
      <c r="AB7" s="267"/>
      <c r="AC7" s="265" t="n">
        <v>2025</v>
      </c>
      <c r="AD7" s="266"/>
      <c r="AE7" s="266"/>
      <c r="AF7" s="266"/>
      <c r="AG7" s="265" t="n">
        <v>2026</v>
      </c>
      <c r="AH7" s="266"/>
      <c r="AI7" s="266"/>
      <c r="AJ7" s="267"/>
      <c r="AK7" s="384"/>
      <c r="AL7" s="384"/>
    </row>
    <row r="8" ht="14.25" customHeight="1">
      <c r="B8" s="263"/>
      <c r="C8" s="264"/>
      <c r="D8" s="256" t="s">
        <v>281</v>
      </c>
      <c r="E8" s="256" t="s">
        <v>282</v>
      </c>
      <c r="F8" s="257" t="s">
        <v>283</v>
      </c>
      <c r="G8" s="257" t="s">
        <v>238</v>
      </c>
      <c r="H8" s="258" t="s">
        <v>281</v>
      </c>
      <c r="I8" s="257" t="s">
        <v>282</v>
      </c>
      <c r="J8" s="257" t="s">
        <v>283</v>
      </c>
      <c r="K8" s="257" t="s">
        <v>238</v>
      </c>
      <c r="L8" s="257" t="s">
        <v>281</v>
      </c>
      <c r="M8" s="256" t="s">
        <v>282</v>
      </c>
      <c r="N8" s="257" t="s">
        <v>283</v>
      </c>
      <c r="O8" s="257" t="s">
        <v>238</v>
      </c>
      <c r="P8" s="257" t="s">
        <v>281</v>
      </c>
      <c r="Q8" s="256" t="s">
        <v>282</v>
      </c>
      <c r="R8" s="257" t="s">
        <v>283</v>
      </c>
      <c r="S8" s="257" t="s">
        <v>238</v>
      </c>
      <c r="T8" s="257" t="s">
        <v>281</v>
      </c>
      <c r="U8" s="340" t="s">
        <v>282</v>
      </c>
      <c r="V8" s="341" t="s">
        <v>283</v>
      </c>
      <c r="W8" s="326" t="s">
        <v>238</v>
      </c>
      <c r="X8" s="327" t="s">
        <v>281</v>
      </c>
      <c r="Y8" s="325" t="s">
        <v>282</v>
      </c>
      <c r="Z8" s="323" t="s">
        <v>283</v>
      </c>
      <c r="AA8" s="326" t="s">
        <v>238</v>
      </c>
      <c r="AB8" s="327" t="s">
        <v>281</v>
      </c>
      <c r="AC8" s="325" t="s">
        <v>282</v>
      </c>
      <c r="AD8" s="323" t="s">
        <v>283</v>
      </c>
      <c r="AE8" s="326" t="s">
        <v>238</v>
      </c>
      <c r="AF8" s="326" t="s">
        <v>281</v>
      </c>
      <c r="AG8" s="325" t="s">
        <v>282</v>
      </c>
      <c r="AH8" s="326" t="s">
        <v>283</v>
      </c>
      <c r="AI8" s="326" t="s">
        <v>238</v>
      </c>
      <c r="AJ8" s="327" t="s">
        <v>281</v>
      </c>
      <c r="AK8" s="385"/>
      <c r="AL8" s="385"/>
    </row>
    <row r="9" ht="23.9" customHeight="1">
      <c r="B9" s="431" t="s">
        <v>336</v>
      </c>
      <c r="C9" s="495" t="s">
        <v>337</v>
      </c>
      <c r="D9" s="445" t="n">
        <f>'Haver Pivoted'!GO32</f>
        <v>590.1</v>
      </c>
      <c r="E9" s="446" t="n">
        <f>'Haver Pivoted'!GP32</f>
        <v>591.20000000000005</v>
      </c>
      <c r="F9" s="446" t="n">
        <f>'Haver Pivoted'!GQ32</f>
        <v>610.70000000000005</v>
      </c>
      <c r="G9" s="446" t="n">
        <f>'Haver Pivoted'!GR32</f>
        <v>608.79999999999995</v>
      </c>
      <c r="H9" s="446" t="n">
        <f>'Haver Pivoted'!GS32</f>
        <v>625</v>
      </c>
      <c r="I9" s="446" t="n">
        <f>'Haver Pivoted'!GT32</f>
        <v>635</v>
      </c>
      <c r="J9" s="446" t="n">
        <f>'Haver Pivoted'!GU32</f>
        <v>1387</v>
      </c>
      <c r="K9" s="446" t="n">
        <f>'Haver Pivoted'!GV32</f>
        <v>734.9</v>
      </c>
      <c r="L9" s="446" t="n">
        <f>'Haver Pivoted'!GW32</f>
        <v>757.9</v>
      </c>
      <c r="M9" s="446" t="n">
        <f>'Haver Pivoted'!GX32</f>
        <v>777.7</v>
      </c>
      <c r="N9" s="446" t="n">
        <f>'Haver Pivoted'!GY32</f>
        <v>1640.8</v>
      </c>
      <c r="O9" s="446" t="n">
        <f>'Haver Pivoted'!GZ32</f>
        <v>1085.5999999999999</v>
      </c>
      <c r="P9" s="446" t="n">
        <f>'Haver Pivoted'!HA32</f>
        <v>936.3</v>
      </c>
      <c r="Q9" s="446" t="n">
        <f>'Haver Pivoted'!HB32</f>
        <v>930</v>
      </c>
      <c r="R9" s="446" t="n">
        <f>'Haver Pivoted'!HC32</f>
        <v>951.4</v>
      </c>
      <c r="S9" s="447" t="n">
        <f>'Haver Pivoted'!HD32</f>
        <v>956.4</v>
      </c>
      <c r="T9" s="447" t="n">
        <f>'Haver Pivoted'!HE32</f>
        <v>955.4</v>
      </c>
      <c r="U9" s="414" t="n">
        <f>'Haver Pivoted'!HF32</f>
        <v>977.7</v>
      </c>
      <c r="V9" s="414" t="n">
        <f>'Haver Pivoted'!HG32</f>
        <v>967.9</v>
      </c>
      <c r="W9" s="414" t="n">
        <f>'Haver Pivoted'!HH32</f>
        <v>915.6</v>
      </c>
      <c r="X9" s="414" t="n">
        <f>'Haver Pivoted'!HI32</f>
        <v>941.4</v>
      </c>
      <c r="Y9" s="414" t="n">
        <f>'Haver Pivoted'!HJ32</f>
        <v>941</v>
      </c>
      <c r="Z9" s="414" t="n">
        <f>'Haver Pivoted'!HK32</f>
        <v>949.1</v>
      </c>
      <c r="AA9" s="414" t="n">
        <f>'Haver Pivoted'!HL32</f>
        <v>981.6</v>
      </c>
      <c r="AB9" s="416" t="n">
        <f t="shared" ref="AB9" si="0">AB10+AB11</f>
        <v>972.49732397673529</v>
      </c>
      <c r="AC9" s="416" t="n">
        <f>AC10+AC11</f>
        <v>977.30504221274555</v>
      </c>
      <c r="AD9" s="416" t="n">
        <f>AD10+AD11</f>
        <v>1008.7420851242459</v>
      </c>
      <c r="AE9" s="416"/>
      <c r="AF9" s="416"/>
      <c r="AG9" s="416"/>
      <c r="AH9" s="416"/>
      <c r="AI9" s="416"/>
      <c r="AJ9" s="416"/>
      <c r="AK9" s="464"/>
      <c r="AL9" s="496"/>
    </row>
    <row r="10" ht="27.65" customHeight="1">
      <c r="B10" s="502" t="s">
        <v>133</v>
      </c>
      <c r="C10" s="290" t="s">
        <v>338</v>
      </c>
      <c r="D10" s="451" t="n">
        <f>'Haver Pivoted'!GO40</f>
        <v>391.92099999999999</v>
      </c>
      <c r="E10" s="83" t="n">
        <f>'Haver Pivoted'!GP40</f>
        <v>405.36799999999999</v>
      </c>
      <c r="F10" s="83" t="n">
        <f>'Haver Pivoted'!GQ40</f>
        <v>414.19600000000003</v>
      </c>
      <c r="G10" s="83" t="n">
        <f>'Haver Pivoted'!GR40</f>
        <v>418.68599999999998</v>
      </c>
      <c r="H10" s="83" t="n">
        <f>'Haver Pivoted'!GS40</f>
        <v>416.185</v>
      </c>
      <c r="I10" s="83" t="n">
        <f>'Haver Pivoted'!GT40</f>
        <v>422.89</v>
      </c>
      <c r="J10" s="83" t="n">
        <f>'Haver Pivoted'!GU40</f>
        <v>502.90600000000001</v>
      </c>
      <c r="K10" s="83" t="n">
        <f>'Haver Pivoted'!GV40</f>
        <v>484.48</v>
      </c>
      <c r="L10" s="83" t="n">
        <f>'Haver Pivoted'!GW40</f>
        <v>509.88400000000001</v>
      </c>
      <c r="M10" s="83" t="n">
        <f>'Haver Pivoted'!GX40</f>
        <v>499.42899999999997</v>
      </c>
      <c r="N10" s="83" t="n">
        <f>'Haver Pivoted'!GY40</f>
        <v>520.79</v>
      </c>
      <c r="O10" s="83" t="n">
        <f>'Haver Pivoted'!GZ40</f>
        <v>545.32600000000002</v>
      </c>
      <c r="P10" s="513" t="n">
        <f>'Haver Pivoted'!HA40</f>
        <v>567.61</v>
      </c>
      <c r="Q10" s="83" t="n">
        <f>'Haver Pivoted'!HB40</f>
        <v>589.92700000000002</v>
      </c>
      <c r="R10" s="83" t="n">
        <f>'Haver Pivoted'!HC40</f>
        <v>585.74599999999998</v>
      </c>
      <c r="S10" s="413" t="n">
        <f>'Haver Pivoted'!HD40</f>
        <v>617.88900000000001</v>
      </c>
      <c r="T10" s="413" t="n">
        <f>'Haver Pivoted'!HE40</f>
        <v>611.67999999999995</v>
      </c>
      <c r="U10" s="413" t="n">
        <f>'Haver Pivoted'!HF40</f>
        <v>632.66</v>
      </c>
      <c r="V10" s="413" t="n">
        <f>'Haver Pivoted'!HG40</f>
        <v>628.88699999999994</v>
      </c>
      <c r="W10" s="413" t="n">
        <f>'Haver Pivoted'!HH40</f>
        <v>585.98400000000004</v>
      </c>
      <c r="X10" s="413" t="n">
        <f>'Haver Pivoted'!HI40</f>
        <v>612.03399999999999</v>
      </c>
      <c r="Y10" s="413" t="n">
        <f>'Haver Pivoted'!HJ40</f>
        <v>618.72699999999998</v>
      </c>
      <c r="Z10" s="413" t="n">
        <f>'Haver Pivoted'!HK40</f>
        <v>628.15700000000004</v>
      </c>
      <c r="AA10" s="413" t="n">
        <f>'Haver Pivoted'!HL40</f>
        <v>641.23699999999997</v>
      </c>
      <c r="AB10" s="417" t="n">
        <f>Medicaid!AB29</f>
        <v>643.02662379304854</v>
      </c>
      <c r="AC10" s="417" t="n">
        <f>Medicaid!AC29</f>
        <v>644.82124223444191</v>
      </c>
      <c r="AD10" s="417" t="n">
        <f>Medicaid!AI29</f>
        <v>672.21549605407665</v>
      </c>
      <c r="AE10" s="417"/>
      <c r="AF10" s="417"/>
      <c r="AG10" s="417"/>
      <c r="AH10" s="417"/>
      <c r="AI10" s="417"/>
      <c r="AJ10" s="417"/>
      <c r="AK10" s="435"/>
      <c r="AL10" s="483"/>
    </row>
    <row r="11" ht="17.25" customHeight="1">
      <c r="B11" s="305" t="s">
        <v>339</v>
      </c>
      <c r="C11" s="290"/>
      <c r="D11" s="451" t="n">
        <f t="shared" ref="D11:G11" si="1">D9-D10</f>
        <v>198.17900000000003</v>
      </c>
      <c r="E11" s="83" t="n">
        <f t="shared" si="1"/>
        <v>185.83200000000005</v>
      </c>
      <c r="F11" s="83" t="n">
        <f t="shared" si="1"/>
        <v>196.50400000000002</v>
      </c>
      <c r="G11" s="83" t="n">
        <f t="shared" si="1"/>
        <v>190.11399999999998</v>
      </c>
      <c r="H11" s="83" t="n">
        <f>H9-H10</f>
        <v>208.815</v>
      </c>
      <c r="I11" s="83" t="n">
        <f t="shared" ref="I11:N11" si="2">I9-I10</f>
        <v>212.11</v>
      </c>
      <c r="J11" s="83" t="n">
        <f t="shared" si="2"/>
        <v>884.09400000000005</v>
      </c>
      <c r="K11" s="83" t="n">
        <f t="shared" si="2"/>
        <v>250.41999999999996</v>
      </c>
      <c r="L11" s="83" t="n">
        <f t="shared" si="2"/>
        <v>248.01599999999996</v>
      </c>
      <c r="M11" s="83" t="n">
        <f t="shared" si="2"/>
        <v>278.27100000000007</v>
      </c>
      <c r="N11" s="83" t="n">
        <f t="shared" si="2"/>
        <v>1120.01</v>
      </c>
      <c r="O11" s="83" t="n">
        <f t="shared" ref="O11:T11" si="3">O9-O10</f>
        <v>540.27399999999989</v>
      </c>
      <c r="P11" s="513" t="n">
        <f t="shared" si="3"/>
        <v>368.68999999999994</v>
      </c>
      <c r="Q11" s="83" t="n">
        <f t="shared" si="3"/>
        <v>340.07299999999998</v>
      </c>
      <c r="R11" s="83" t="n">
        <f t="shared" si="3"/>
        <v>365.654</v>
      </c>
      <c r="S11" s="413" t="n">
        <f t="shared" si="3"/>
        <v>338.51099999999997</v>
      </c>
      <c r="T11" s="413" t="n">
        <f t="shared" si="3"/>
        <v>343.72</v>
      </c>
      <c r="U11" s="413" t="n">
        <f t="shared" ref="U11:Z11" si="4">U9-U10</f>
        <v>345.04000000000008</v>
      </c>
      <c r="V11" s="413" t="n">
        <f t="shared" si="4"/>
        <v>339.01300000000003</v>
      </c>
      <c r="W11" s="413" t="n">
        <f t="shared" si="4"/>
        <v>329.61599999999999</v>
      </c>
      <c r="X11" s="413" t="n">
        <f t="shared" si="4"/>
        <v>329.36599999999999</v>
      </c>
      <c r="Y11" s="413" t="n">
        <f t="shared" si="4"/>
        <v>322.27300000000002</v>
      </c>
      <c r="Z11" s="413" t="n">
        <f t="shared" si="4"/>
        <v>320.94299999999998</v>
      </c>
      <c r="AA11" s="413" t="n">
        <f t="shared" ref="AA11" si="5">AA9-AA10</f>
        <v>340.36300000000006</v>
      </c>
      <c r="AB11" s="417" t="n">
        <f t="shared" ref="AB11" si="6">SUM(AB12:AB20)</f>
        <v>329.4707001836868</v>
      </c>
      <c r="AC11" s="417" t="n">
        <f>SUM(AC12:AC20)</f>
        <v>332.48379997830358</v>
      </c>
      <c r="AD11" s="417" t="n">
        <f>SUM(AD12:AD20)</f>
        <v>336.52658907016934</v>
      </c>
      <c r="AE11" s="417"/>
      <c r="AF11" s="417"/>
      <c r="AG11" s="417"/>
      <c r="AH11" s="417"/>
      <c r="AI11" s="417"/>
      <c r="AJ11" s="417"/>
      <c r="AK11" s="435"/>
      <c r="AL11" s="483"/>
    </row>
    <row r="12" ht="16.399999999999999" customHeight="1">
      <c r="B12" s="442" t="s">
        <v>149</v>
      </c>
      <c r="C12" s="67" t="s">
        <v>340</v>
      </c>
      <c r="D12" s="507"/>
      <c r="E12" s="67"/>
      <c r="F12" s="67"/>
      <c r="G12" s="67"/>
      <c r="H12" s="83"/>
      <c r="I12" s="83"/>
      <c r="J12" s="83" t="n">
        <f>'Haver Pivoted'!GU56</f>
        <v>597.9</v>
      </c>
      <c r="K12" s="83"/>
      <c r="L12" s="83"/>
      <c r="M12" s="83"/>
      <c r="N12" s="83"/>
      <c r="O12" s="65" t="n">
        <v>0</v>
      </c>
      <c r="P12" s="291" t="n">
        <v>0</v>
      </c>
      <c r="Q12" s="65" t="n">
        <v>0</v>
      </c>
      <c r="R12" s="65" t="n">
        <v>0</v>
      </c>
      <c r="S12" s="65" t="n">
        <v>0</v>
      </c>
      <c r="T12" s="65" t="n">
        <v>0</v>
      </c>
      <c r="U12" s="65" t="n">
        <v>0</v>
      </c>
      <c r="V12" s="65" t="n">
        <v>0</v>
      </c>
      <c r="W12" s="65" t="n">
        <v>0</v>
      </c>
      <c r="X12" s="417" t="n">
        <v>0</v>
      </c>
      <c r="Y12" s="417" t="n">
        <v>0</v>
      </c>
      <c r="Z12" s="417" t="n">
        <v>0</v>
      </c>
      <c r="AA12" s="417" t="n">
        <v>0</v>
      </c>
      <c r="AB12" s="417" t="n">
        <v>0</v>
      </c>
      <c r="AC12" s="417" t="n">
        <v>0</v>
      </c>
      <c r="AD12" s="417" t="n">
        <v>0</v>
      </c>
      <c r="AE12" s="417"/>
      <c r="AF12" s="417"/>
      <c r="AG12" s="417"/>
      <c r="AH12" s="417"/>
      <c r="AI12" s="417"/>
      <c r="AJ12" s="417"/>
      <c r="AK12" s="435" t="n">
        <f t="shared" ref="AK12:AK17" si="7">SUM(I12:Y12)/4</f>
        <v>149.47499999999999</v>
      </c>
      <c r="AL12" s="483" t="n">
        <f>AK24</f>
        <v>150</v>
      </c>
    </row>
    <row r="13">
      <c r="B13" s="442" t="s">
        <v>150</v>
      </c>
      <c r="C13" s="67" t="s">
        <v>341</v>
      </c>
      <c r="D13" s="507"/>
      <c r="E13" s="67"/>
      <c r="F13" s="67"/>
      <c r="G13" s="67"/>
      <c r="H13" s="83"/>
      <c r="I13" s="83"/>
      <c r="J13" s="83" t="n">
        <f>'Haver Pivoted'!GU57</f>
        <v>28.4</v>
      </c>
      <c r="K13" s="83" t="n">
        <f>'Haver Pivoted'!GV57</f>
        <v>15.8</v>
      </c>
      <c r="L13" s="83" t="n">
        <f>'Haver Pivoted'!GW57</f>
        <v>15.2</v>
      </c>
      <c r="M13" s="83" t="n">
        <f>'Haver Pivoted'!GX57</f>
        <v>28.9</v>
      </c>
      <c r="N13" s="83" t="n">
        <f>'Haver Pivoted'!GY57</f>
        <v>67.599999999999994</v>
      </c>
      <c r="O13" s="83" t="n">
        <f>'Haver Pivoted'!GZ57</f>
        <v>80.7</v>
      </c>
      <c r="P13" s="513" t="n">
        <f>'Haver Pivoted'!HA57</f>
        <v>87.2</v>
      </c>
      <c r="Q13" s="83" t="n">
        <f>'Haver Pivoted'!HB57</f>
        <v>72.400000000000006</v>
      </c>
      <c r="R13" s="83" t="n">
        <f>'Haver Pivoted'!HC57</f>
        <v>85.9</v>
      </c>
      <c r="S13" s="413" t="n">
        <f>'Haver Pivoted'!HD57</f>
        <v>68.3</v>
      </c>
      <c r="T13" s="413" t="n">
        <f>'Haver Pivoted'!HE57</f>
        <v>64</v>
      </c>
      <c r="U13" s="415" t="n">
        <f>U25+U29+U35</f>
        <v>60.929333333333297</v>
      </c>
      <c r="V13" s="415" t="n">
        <f t="shared" ref="V13:AD13" si="8">V25+V29+V35</f>
        <v>60.929333333333297</v>
      </c>
      <c r="W13" s="415" t="n">
        <f>W25+W29+W35</f>
        <v>60.929333333333297</v>
      </c>
      <c r="X13" s="415" t="n">
        <f t="shared" si="8"/>
        <v>54.244333333333302</v>
      </c>
      <c r="Y13" s="415" t="n">
        <f t="shared" si="8"/>
        <v>50.911000000000001</v>
      </c>
      <c r="Z13" s="415" t="n">
        <f t="shared" si="8"/>
        <v>31.911000000000001</v>
      </c>
      <c r="AA13" s="415" t="n">
        <f t="shared" si="8"/>
        <v>31.911000000000001</v>
      </c>
      <c r="AB13" s="415" t="n">
        <f t="shared" si="8"/>
        <v>23.099</v>
      </c>
      <c r="AC13" s="415" t="n">
        <f t="shared" si="8"/>
        <v>23.099</v>
      </c>
      <c r="AD13" s="415" t="n">
        <f t="shared" si="8"/>
        <v>23.099</v>
      </c>
      <c r="AE13" s="415"/>
      <c r="AF13" s="415"/>
      <c r="AG13" s="415"/>
      <c r="AH13" s="415"/>
      <c r="AI13" s="415"/>
      <c r="AJ13" s="415"/>
      <c r="AK13" s="435" t="n">
        <f t="shared" si="7"/>
        <v>225.58583333333326</v>
      </c>
      <c r="AL13" s="483" t="n">
        <f>AK25+AK29+AK35</f>
        <v>225.76349999999994</v>
      </c>
      <c r="AM13" s="71" t="n">
        <f>SUM(J13:R13)/4</f>
        <v>120.52500000000001</v>
      </c>
    </row>
    <row r="14">
      <c r="B14" s="442" t="s">
        <v>152</v>
      </c>
      <c r="C14" s="64" t="s">
        <v>306</v>
      </c>
      <c r="D14" s="438"/>
      <c r="E14" s="64"/>
      <c r="F14" s="64"/>
      <c r="G14" s="64"/>
      <c r="H14" s="83"/>
      <c r="I14" s="83"/>
      <c r="J14" s="83" t="n">
        <f>'Haver Pivoted'!GU58</f>
        <v>64.400000000000006</v>
      </c>
      <c r="K14" s="83" t="n">
        <f>'Haver Pivoted'!GV58</f>
        <v>23.4</v>
      </c>
      <c r="L14" s="83" t="n">
        <f>'Haver Pivoted'!GW58</f>
        <v>13.8</v>
      </c>
      <c r="M14" s="83" t="n">
        <f>'Haver Pivoted'!GX58</f>
        <v>12</v>
      </c>
      <c r="N14" s="83" t="n">
        <f>'Haver Pivoted'!GY58</f>
        <v>7.5</v>
      </c>
      <c r="O14" s="83" t="n">
        <f>'Haver Pivoted'!GZ58</f>
        <v>10.5</v>
      </c>
      <c r="P14" s="513" t="n">
        <f>'Haver Pivoted'!HA58</f>
        <v>18</v>
      </c>
      <c r="Q14" s="83" t="n">
        <f>'Haver Pivoted'!HB58</f>
        <v>15</v>
      </c>
      <c r="R14" s="83" t="n">
        <f>'Haver Pivoted'!HC58</f>
        <v>11.2</v>
      </c>
      <c r="S14" s="413" t="n">
        <f>'Haver Pivoted'!HD58</f>
        <v>7.5</v>
      </c>
      <c r="T14" s="413" t="n">
        <f>'Haver Pivoted'!HE58</f>
        <v>6.2</v>
      </c>
      <c r="U14" s="413" t="n">
        <f>'Haver Pivoted'!HF58</f>
        <v>0</v>
      </c>
      <c r="V14" s="413" t="n">
        <f>'Haver Pivoted'!HG58</f>
        <v>0</v>
      </c>
      <c r="W14" s="413" t="n">
        <f>'Haver Pivoted'!HH58</f>
        <v>0</v>
      </c>
      <c r="X14" s="413" t="n">
        <f>'Haver Pivoted'!HI58</f>
        <v>0</v>
      </c>
      <c r="Y14" s="413" t="n">
        <f>'Haver Pivoted'!HJ58</f>
        <v>0</v>
      </c>
      <c r="Z14" s="413" t="n">
        <f>'Haver Pivoted'!HK58</f>
        <v>0</v>
      </c>
      <c r="AA14" s="413" t="n">
        <f>'Haver Pivoted'!HL58</f>
        <v>0</v>
      </c>
      <c r="AB14" s="417" t="n">
        <f>'Provider Relief (expired)'!AB12</f>
        <v>0</v>
      </c>
      <c r="AC14" s="417" t="n">
        <f>'Provider Relief (expired)'!AC12</f>
        <v>0</v>
      </c>
      <c r="AD14" s="417" t="n">
        <f>'Provider Relief (expired)'!AD12</f>
        <v>0</v>
      </c>
      <c r="AE14" s="417"/>
      <c r="AF14" s="417"/>
      <c r="AG14" s="417"/>
      <c r="AH14" s="417"/>
      <c r="AI14" s="417"/>
      <c r="AJ14" s="417"/>
      <c r="AK14" s="435" t="n">
        <f t="shared" si="7"/>
        <v>47.375</v>
      </c>
      <c r="AL14" s="483" t="n">
        <f>AK26+AK30+AK36</f>
        <v>34.125000000000007</v>
      </c>
    </row>
    <row r="15" ht="15.75" customHeight="1">
      <c r="B15" s="442" t="s">
        <v>342</v>
      </c>
      <c r="C15" s="64"/>
      <c r="D15" s="438"/>
      <c r="E15" s="64"/>
      <c r="F15" s="64"/>
      <c r="G15" s="64"/>
      <c r="H15" s="83"/>
      <c r="I15" s="83"/>
      <c r="J15" s="83"/>
      <c r="K15" s="83"/>
      <c r="L15" s="83"/>
      <c r="M15" s="83" t="n">
        <f>M28</f>
        <v>9.6666666666666661</v>
      </c>
      <c r="N15" s="65" t="n">
        <f t="shared" ref="N15:AC15" si="9">N28</f>
        <v>9.6666666666666661</v>
      </c>
      <c r="O15" s="65" t="n">
        <f t="shared" si="9"/>
        <v>9.6666666666666661</v>
      </c>
      <c r="P15" s="291" t="n">
        <f>P28</f>
        <v>9.6666666666666661</v>
      </c>
      <c r="Q15" s="65" t="n">
        <f>Q28</f>
        <v>9.6666666666666661</v>
      </c>
      <c r="R15" s="65" t="n">
        <f t="shared" si="9"/>
        <v>9.6666666666666661</v>
      </c>
      <c r="S15" s="65" t="n">
        <f t="shared" si="9"/>
        <v>9.6666666666666661</v>
      </c>
      <c r="T15" s="65" t="n">
        <f t="shared" si="9"/>
        <v>9.6666666666666661</v>
      </c>
      <c r="U15" s="65" t="n">
        <f t="shared" si="9"/>
        <v>9.6666666666666661</v>
      </c>
      <c r="V15" s="65" t="n">
        <f t="shared" si="9"/>
        <v>9.6666666666666661</v>
      </c>
      <c r="W15" s="65" t="n">
        <f t="shared" si="9"/>
        <v>9.6666666666666661</v>
      </c>
      <c r="X15" s="417" t="n">
        <f t="shared" si="9"/>
        <v>9.6666666666666661</v>
      </c>
      <c r="Y15" s="417" t="n">
        <f t="shared" si="9"/>
        <v>0</v>
      </c>
      <c r="Z15" s="417" t="n">
        <f t="shared" si="9"/>
        <v>0</v>
      </c>
      <c r="AA15" s="417" t="n">
        <f t="shared" si="9"/>
        <v>0</v>
      </c>
      <c r="AB15" s="417" t="n">
        <f t="shared" si="9"/>
        <v>0</v>
      </c>
      <c r="AC15" s="417" t="n">
        <f t="shared" si="9"/>
        <v>0</v>
      </c>
      <c r="AD15" s="417" t="n">
        <f t="shared" ref="AD15" si="10">AD28</f>
        <v>0</v>
      </c>
      <c r="AE15" s="417"/>
      <c r="AF15" s="417"/>
      <c r="AG15" s="417"/>
      <c r="AH15" s="417"/>
      <c r="AI15" s="417"/>
      <c r="AJ15" s="417"/>
      <c r="AK15" s="435" t="n">
        <f t="shared" si="7"/>
        <v>29.000000000000004</v>
      </c>
      <c r="AL15" s="484" t="n">
        <f>AK28</f>
        <v>29.000000000000004</v>
      </c>
      <c r="AM15" s="454" t="s">
        <v>343</v>
      </c>
      <c r="AN15" s="454"/>
      <c r="AO15" s="454"/>
    </row>
    <row r="16" ht="31.4" customHeight="1">
      <c r="B16" s="442" t="s">
        <v>344</v>
      </c>
      <c r="C16" s="64"/>
      <c r="D16" s="438"/>
      <c r="E16" s="64"/>
      <c r="F16" s="64"/>
      <c r="G16" s="64"/>
      <c r="H16" s="83"/>
      <c r="I16" s="83"/>
      <c r="J16" s="83"/>
      <c r="K16" s="83"/>
      <c r="L16" s="83"/>
      <c r="M16" s="83" t="n">
        <f>M32+M31</f>
        <v>12</v>
      </c>
      <c r="N16" s="65" t="n">
        <f>N32+N31</f>
        <v>12</v>
      </c>
      <c r="O16" s="65" t="n">
        <f>O32+O31</f>
        <v>12</v>
      </c>
      <c r="P16" s="291" t="n">
        <f t="shared" ref="P16:AC16" si="11">P32+P31</f>
        <v>12</v>
      </c>
      <c r="Q16" s="65" t="n">
        <f t="shared" si="11"/>
        <v>12</v>
      </c>
      <c r="R16" s="65" t="n">
        <f t="shared" si="11"/>
        <v>12</v>
      </c>
      <c r="S16" s="65" t="n">
        <f t="shared" si="11"/>
        <v>12</v>
      </c>
      <c r="T16" s="65" t="n">
        <f t="shared" si="11"/>
        <v>12</v>
      </c>
      <c r="U16" s="65" t="n">
        <f t="shared" si="11"/>
        <v>12</v>
      </c>
      <c r="V16" s="65" t="n">
        <f t="shared" si="11"/>
        <v>12</v>
      </c>
      <c r="W16" s="65" t="n">
        <f t="shared" si="11"/>
        <v>12</v>
      </c>
      <c r="X16" s="417" t="n">
        <f t="shared" si="11"/>
        <v>12</v>
      </c>
      <c r="Y16" s="417" t="n">
        <f t="shared" si="11"/>
        <v>0</v>
      </c>
      <c r="Z16" s="417" t="n">
        <f t="shared" si="11"/>
        <v>0</v>
      </c>
      <c r="AA16" s="417" t="n">
        <f t="shared" si="11"/>
        <v>0</v>
      </c>
      <c r="AB16" s="417" t="n">
        <f t="shared" si="11"/>
        <v>0</v>
      </c>
      <c r="AC16" s="417" t="n">
        <f t="shared" si="11"/>
        <v>0</v>
      </c>
      <c r="AD16" s="417" t="n">
        <f t="shared" ref="AD16" si="12">AD32+AD31</f>
        <v>0</v>
      </c>
      <c r="AE16" s="417"/>
      <c r="AF16" s="417"/>
      <c r="AG16" s="417"/>
      <c r="AH16" s="417"/>
      <c r="AI16" s="417"/>
      <c r="AJ16" s="417"/>
      <c r="AK16" s="435" t="n">
        <f t="shared" si="7"/>
        <v>36</v>
      </c>
      <c r="AL16" s="483" t="n">
        <f>SUM(AK31:AK32)+AK37</f>
        <v>130.3365</v>
      </c>
      <c r="AM16" s="454" t="s">
        <v>345</v>
      </c>
      <c r="AN16" s="454"/>
      <c r="AO16" s="454"/>
    </row>
    <row r="17">
      <c r="B17" s="442" t="s">
        <v>346</v>
      </c>
      <c r="C17" s="64"/>
      <c r="D17" s="438"/>
      <c r="E17" s="64"/>
      <c r="F17" s="64"/>
      <c r="G17" s="64"/>
      <c r="H17" s="83"/>
      <c r="I17" s="83"/>
      <c r="J17" s="83"/>
      <c r="K17" s="83"/>
      <c r="L17" s="83"/>
      <c r="M17" s="83"/>
      <c r="N17" s="65" t="n">
        <f>N37</f>
        <v>59.256</v>
      </c>
      <c r="O17" s="65" t="n">
        <f>O37</f>
        <v>59.256</v>
      </c>
      <c r="P17" s="291" t="n">
        <f>P37</f>
        <v>35.671000000000006</v>
      </c>
      <c r="Q17" s="65" t="n">
        <f>Q37</f>
        <v>35.671000000000006</v>
      </c>
      <c r="R17" s="65" t="n">
        <f t="shared" ref="R17:AC17" si="13">R37</f>
        <v>35.671000000000006</v>
      </c>
      <c r="S17" s="65" t="n">
        <f t="shared" si="13"/>
        <v>35.671000000000006</v>
      </c>
      <c r="T17" s="65" t="n">
        <f t="shared" si="13"/>
        <v>24.216000000000001</v>
      </c>
      <c r="U17" s="65" t="n">
        <f t="shared" si="13"/>
        <v>24.216000000000001</v>
      </c>
      <c r="V17" s="65" t="n">
        <f t="shared" si="13"/>
        <v>24.216000000000001</v>
      </c>
      <c r="W17" s="65" t="n">
        <f t="shared" si="13"/>
        <v>24.216000000000001</v>
      </c>
      <c r="X17" s="417" t="n">
        <f t="shared" si="13"/>
        <v>9.6430000000000007</v>
      </c>
      <c r="Y17" s="417" t="n">
        <f t="shared" si="13"/>
        <v>9.6430000000000007</v>
      </c>
      <c r="Z17" s="417" t="n">
        <f t="shared" si="13"/>
        <v>9.6430000000000007</v>
      </c>
      <c r="AA17" s="417" t="n">
        <f t="shared" si="13"/>
        <v>9.6430000000000007</v>
      </c>
      <c r="AB17" s="417" t="n">
        <f t="shared" si="13"/>
        <v>4.5789999999999997</v>
      </c>
      <c r="AC17" s="417" t="n">
        <f t="shared" si="13"/>
        <v>4.5789999999999997</v>
      </c>
      <c r="AD17" s="417" t="n">
        <f t="shared" ref="AD17" si="14">AD37</f>
        <v>4.5789999999999997</v>
      </c>
      <c r="AE17" s="417"/>
      <c r="AF17" s="417"/>
      <c r="AG17" s="417"/>
      <c r="AH17" s="417"/>
      <c r="AI17" s="417"/>
      <c r="AJ17" s="417"/>
      <c r="AK17" s="435" t="n">
        <f t="shared" si="7"/>
        <v>94.336500000000001</v>
      </c>
      <c r="AL17" s="483"/>
      <c r="AM17" s="454"/>
      <c r="AN17" s="454"/>
      <c r="AO17" s="454"/>
    </row>
    <row r="18" ht="54" customHeight="1">
      <c r="B18" s="490" t="s">
        <v>779</v>
      </c>
      <c r="C18" s="64"/>
      <c r="D18" s="438"/>
      <c r="E18" s="64"/>
      <c r="F18" s="64"/>
      <c r="G18" s="64"/>
      <c r="H18" s="83"/>
      <c r="I18" s="83"/>
      <c r="J18" s="83"/>
      <c r="K18" s="83"/>
      <c r="L18" s="83"/>
      <c r="M18" s="83"/>
      <c r="N18" s="65" t="n">
        <v>-40</v>
      </c>
      <c r="O18" s="65" t="n">
        <v>-40</v>
      </c>
      <c r="P18" s="291" t="n">
        <f>-51</f>
        <v>-51</v>
      </c>
      <c r="Q18" s="65" t="n">
        <f>-51</f>
        <v>-51</v>
      </c>
      <c r="R18" s="65" t="n">
        <v>-51</v>
      </c>
      <c r="S18" s="65" t="n">
        <f>-51</f>
        <v>-51</v>
      </c>
      <c r="T18" s="65" t="n">
        <v>0</v>
      </c>
      <c r="U18" s="65" t="n">
        <v>0</v>
      </c>
      <c r="V18" s="65" t="n">
        <v>0</v>
      </c>
      <c r="W18" s="65" t="n">
        <v>0</v>
      </c>
      <c r="X18" s="417" t="n">
        <v>-4</v>
      </c>
      <c r="Y18" s="417" t="n">
        <v>-4</v>
      </c>
      <c r="Z18" s="417" t="n">
        <v>-4</v>
      </c>
      <c r="AA18" s="417" t="n">
        <v>-4</v>
      </c>
      <c r="AB18" s="417" t="n">
        <v>-4</v>
      </c>
      <c r="AC18" s="417" t="n">
        <v>-4</v>
      </c>
      <c r="AD18" s="417" t="n">
        <v>-3</v>
      </c>
      <c r="AE18" s="417" t="n">
        <v>0</v>
      </c>
      <c r="AF18" s="417" t="n">
        <v>0</v>
      </c>
      <c r="AG18" s="417" t="n">
        <v>0</v>
      </c>
      <c r="AH18" s="417"/>
      <c r="AI18" s="417"/>
      <c r="AJ18" s="417"/>
      <c r="AK18" s="435"/>
      <c r="AL18" s="483"/>
      <c r="AM18" s="454"/>
      <c r="AN18" s="454"/>
      <c r="AO18" s="454"/>
    </row>
    <row r="19" ht="15.75" customHeight="1">
      <c r="B19" s="442" t="s">
        <v>347</v>
      </c>
      <c r="C19" s="67" t="s">
        <v>348</v>
      </c>
      <c r="D19" s="438"/>
      <c r="E19" s="64"/>
      <c r="F19" s="64"/>
      <c r="G19" s="64"/>
      <c r="H19" s="83"/>
      <c r="I19" s="83"/>
      <c r="J19" s="83"/>
      <c r="K19" s="83" t="n">
        <f>'Haver Pivoted'!GV56</f>
        <v>0</v>
      </c>
      <c r="L19" s="83" t="n">
        <f>'Haver Pivoted'!GW56</f>
        <v>0</v>
      </c>
      <c r="M19" s="83" t="n">
        <f>'Haver Pivoted'!GX56</f>
        <v>0</v>
      </c>
      <c r="N19" s="83" t="n">
        <f>'Haver Pivoted'!GY56</f>
        <v>785.9</v>
      </c>
      <c r="O19" s="83" t="n">
        <f>'Haver Pivoted'!GZ56</f>
        <v>187.9</v>
      </c>
      <c r="P19" s="513" t="n">
        <f>'Haver Pivoted'!HA56</f>
        <v>9.1999999999999993</v>
      </c>
      <c r="Q19" s="83" t="n">
        <f>'Haver Pivoted'!HB56</f>
        <v>0.6</v>
      </c>
      <c r="R19" s="83" t="n">
        <f>'Haver Pivoted'!HC56</f>
        <v>0</v>
      </c>
      <c r="S19" s="413" t="n">
        <f>'Haver Pivoted'!HD56</f>
        <v>0</v>
      </c>
      <c r="T19" s="413" t="n">
        <f>'Haver Pivoted'!HE56</f>
        <v>0</v>
      </c>
      <c r="U19" s="413" t="n">
        <f>'Haver Pivoted'!HF56</f>
        <v>0</v>
      </c>
      <c r="V19" s="413" t="n">
        <f>'Haver Pivoted'!HG56</f>
        <v>0</v>
      </c>
      <c r="W19" s="413" t="n">
        <f>'Haver Pivoted'!HH56</f>
        <v>0</v>
      </c>
      <c r="X19" s="413" t="n">
        <f>'Haver Pivoted'!HI56</f>
        <v>0</v>
      </c>
      <c r="Y19" s="413" t="n">
        <f>'Haver Pivoted'!HJ56</f>
        <v>0</v>
      </c>
      <c r="Z19" s="413" t="n">
        <f>'Haver Pivoted'!HK56</f>
        <v>0</v>
      </c>
      <c r="AA19" s="413" t="n">
        <f>'Haver Pivoted'!HL56</f>
        <v>0</v>
      </c>
      <c r="AB19" s="410" t="n">
        <f t="shared" ref="AB19:AC19" si="15">AB34</f>
        <v>0</v>
      </c>
      <c r="AC19" s="410" t="n">
        <f t="shared" si="15"/>
        <v>0</v>
      </c>
      <c r="AD19" s="410" t="n">
        <f t="shared" ref="AD19" si="16">AD34</f>
        <v>0</v>
      </c>
      <c r="AE19" s="410" t="n">
        <v>0</v>
      </c>
      <c r="AF19" s="410" t="n">
        <v>0</v>
      </c>
      <c r="AG19" s="410" t="n">
        <v>0</v>
      </c>
      <c r="AH19" s="410"/>
      <c r="AI19" s="410"/>
      <c r="AJ19" s="410"/>
      <c r="AK19" s="435" t="n">
        <f>SUM(I19:Y19)/4</f>
        <v>245.9</v>
      </c>
      <c r="AL19" s="483" t="n">
        <f>AK34</f>
        <v>362.04999999999995</v>
      </c>
      <c r="AM19" s="475"/>
      <c r="AO19" s="454"/>
    </row>
    <row r="20" ht="15.75" customHeight="1">
      <c r="A20" s="456"/>
      <c r="B20" s="455" t="s">
        <v>349</v>
      </c>
      <c r="C20" s="467"/>
      <c r="D20" s="465" t="n">
        <f t="shared" ref="D20:T20" si="17">D11-SUM(D12:D19)</f>
        <v>198.17900000000003</v>
      </c>
      <c r="E20" s="467" t="n">
        <f t="shared" si="17"/>
        <v>185.83200000000005</v>
      </c>
      <c r="F20" s="467" t="n">
        <f t="shared" si="17"/>
        <v>196.50400000000002</v>
      </c>
      <c r="G20" s="467" t="n">
        <f t="shared" si="17"/>
        <v>190.11399999999998</v>
      </c>
      <c r="H20" s="467" t="n">
        <f t="shared" si="17"/>
        <v>208.815</v>
      </c>
      <c r="I20" s="467" t="n">
        <f t="shared" si="17"/>
        <v>212.11</v>
      </c>
      <c r="J20" s="467" t="n">
        <f t="shared" si="17"/>
        <v>193.39400000000012</v>
      </c>
      <c r="K20" s="467" t="n">
        <f t="shared" si="17"/>
        <v>211.21999999999997</v>
      </c>
      <c r="L20" s="467" t="n">
        <f t="shared" si="17"/>
        <v>219.01599999999996</v>
      </c>
      <c r="M20" s="467" t="n">
        <f t="shared" si="17"/>
        <v>215.70433333333341</v>
      </c>
      <c r="N20" s="467" t="n">
        <f t="shared" si="17"/>
        <v>218.08733333333339</v>
      </c>
      <c r="O20" s="467" t="n">
        <f t="shared" si="17"/>
        <v>220.25133333333321</v>
      </c>
      <c r="P20" s="397" t="n">
        <f t="shared" si="17"/>
        <v>247.95233333333329</v>
      </c>
      <c r="Q20" s="467" t="n">
        <f t="shared" si="17"/>
        <v>245.7353333333333</v>
      </c>
      <c r="R20" s="467" t="n">
        <f t="shared" si="17"/>
        <v>262.2163333333333</v>
      </c>
      <c r="S20" s="444" t="n">
        <f t="shared" si="17"/>
        <v>256.37333333333328</v>
      </c>
      <c r="T20" s="444" t="n">
        <f t="shared" si="17"/>
        <v>227.63733333333334</v>
      </c>
      <c r="U20" s="444" t="n">
        <f t="shared" ref="U20:Z20" si="18">U11-SUM(U12:U19)</f>
        <v>238.22800000000012</v>
      </c>
      <c r="V20" s="444" t="n">
        <f t="shared" si="18"/>
        <v>232.20100000000008</v>
      </c>
      <c r="W20" s="444" t="n">
        <f t="shared" si="18"/>
        <v>222.80400000000003</v>
      </c>
      <c r="X20" s="444" t="n">
        <f t="shared" si="18"/>
        <v>247.81200000000001</v>
      </c>
      <c r="Y20" s="444" t="n">
        <f t="shared" si="18"/>
        <v>265.71900000000005</v>
      </c>
      <c r="Z20" s="444" t="n">
        <f t="shared" si="18"/>
        <v>283.38900000000001</v>
      </c>
      <c r="AA20" s="444" t="n">
        <f t="shared" ref="AA20" si="19">AA11-SUM(AA12:AA19)</f>
        <v>302.80900000000008</v>
      </c>
      <c r="AB20" s="323" t="n">
        <f t="shared" ref="AB20:AC20" si="20">AA20*(1.04)^0.25</f>
        <v>305.7927001836868</v>
      </c>
      <c r="AC20" s="323" t="n">
        <f t="shared" si="20"/>
        <v>308.80579997830358</v>
      </c>
      <c r="AD20" s="323" t="n">
        <f>AC20*(1.04)^0.25</f>
        <v>311.84858907016934</v>
      </c>
      <c r="AE20" s="323" t="n">
        <f t="shared" ref="AE20:AJ20" si="21">AD20*(1.04)^0.25</f>
        <v>314.92136000000005</v>
      </c>
      <c r="AF20" s="323" t="n">
        <f t="shared" si="21"/>
        <v>318.02440819103424</v>
      </c>
      <c r="AG20" s="323" t="n">
        <f t="shared" si="21"/>
        <v>321.15803197743571</v>
      </c>
      <c r="AH20" s="323" t="n">
        <f t="shared" si="21"/>
        <v>324.32253263297611</v>
      </c>
      <c r="AI20" s="323" t="n">
        <f t="shared" si="21"/>
        <v>327.51821440000003</v>
      </c>
      <c r="AJ20" s="323" t="n">
        <f t="shared" si="21"/>
        <v>330.74538451867556</v>
      </c>
      <c r="AK20" s="488"/>
      <c r="AL20" s="485"/>
      <c r="AM20" s="454" t="s">
        <v>350</v>
      </c>
      <c r="AN20" s="454"/>
      <c r="AO20" s="454"/>
    </row>
    <row r="21" ht="15.75" customHeight="1">
      <c r="A21" s="4"/>
      <c r="B21" s="423"/>
      <c r="C21" s="64"/>
      <c r="D21" s="64"/>
      <c r="E21" s="64"/>
      <c r="F21" s="64"/>
      <c r="G21" s="64"/>
      <c r="H21" s="64"/>
      <c r="I21" s="64"/>
      <c r="J21" s="64"/>
      <c r="K21" s="64"/>
      <c r="L21" s="64"/>
      <c r="M21" s="64"/>
      <c r="N21" s="64"/>
      <c r="O21" s="64"/>
      <c r="P21" s="459"/>
      <c r="Q21" s="64"/>
      <c r="R21" s="64"/>
      <c r="AK21" s="291"/>
      <c r="AL21" s="459"/>
      <c r="AM21" s="454"/>
      <c r="AN21" s="454"/>
      <c r="AO21" s="454"/>
    </row>
    <row r="22" ht="27" customHeight="1">
      <c r="B22" s="388" t="s">
        <v>352</v>
      </c>
      <c r="C22" s="389"/>
      <c r="D22" s="390"/>
      <c r="E22" s="390"/>
      <c r="F22" s="390"/>
      <c r="G22" s="390"/>
      <c r="H22" s="390"/>
      <c r="I22" s="390"/>
      <c r="J22" s="390"/>
      <c r="K22" s="390"/>
      <c r="L22" s="390"/>
      <c r="M22" s="390"/>
      <c r="N22" s="390"/>
      <c r="O22" s="390"/>
      <c r="P22" s="390"/>
      <c r="Q22" s="390"/>
      <c r="R22" s="390"/>
      <c r="S22" s="390"/>
      <c r="T22" s="390"/>
      <c r="U22" s="390"/>
      <c r="V22" s="390"/>
      <c r="W22" s="390"/>
      <c r="X22" s="390"/>
      <c r="Y22" s="390"/>
      <c r="Z22" s="390"/>
      <c r="AA22" s="390"/>
      <c r="AB22" s="390"/>
      <c r="AC22" s="391"/>
      <c r="AD22" s="428"/>
      <c r="AE22" s="428"/>
      <c r="AF22" s="428"/>
      <c r="AG22" s="428"/>
      <c r="AH22" s="428"/>
      <c r="AI22" s="428"/>
      <c r="AJ22" s="428"/>
      <c r="AK22" s="427" t="s">
        <v>334</v>
      </c>
      <c r="AL22" s="486"/>
    </row>
    <row r="23" ht="17.899999999999999" customHeight="1">
      <c r="B23" s="493" t="s">
        <v>353</v>
      </c>
      <c r="C23" s="64"/>
      <c r="D23" s="504"/>
      <c r="E23" s="494"/>
      <c r="F23" s="494"/>
      <c r="G23" s="494"/>
      <c r="H23" s="491"/>
      <c r="I23" s="491"/>
      <c r="J23" s="452" t="n">
        <f>SUM(J24:J26)</f>
        <v>692.8</v>
      </c>
      <c r="K23" s="452" t="n">
        <f t="shared" ref="K23:P23" si="22">SUM(K24:K26)</f>
        <v>39.200000000000003</v>
      </c>
      <c r="L23" s="452" t="n">
        <f t="shared" si="22"/>
        <v>29</v>
      </c>
      <c r="M23" s="452" t="n">
        <f t="shared" si="22"/>
        <v>27</v>
      </c>
      <c r="N23" s="452" t="n">
        <f t="shared" si="22"/>
        <v>18</v>
      </c>
      <c r="O23" s="452" t="n">
        <f t="shared" si="22"/>
        <v>0</v>
      </c>
      <c r="P23" s="398" t="n">
        <f t="shared" si="22"/>
        <v>0</v>
      </c>
      <c r="Q23" s="452"/>
      <c r="R23" s="452"/>
      <c r="S23" s="452"/>
      <c r="T23" s="489"/>
      <c r="U23" s="489"/>
      <c r="V23" s="489"/>
      <c r="W23" s="489"/>
      <c r="X23" s="489"/>
      <c r="Y23" s="489"/>
      <c r="Z23" s="489"/>
      <c r="AA23" s="489"/>
      <c r="AB23" s="489"/>
      <c r="AC23" s="425"/>
      <c r="AD23" s="410"/>
      <c r="AE23" s="410"/>
      <c r="AF23" s="410"/>
      <c r="AG23" s="410"/>
      <c r="AH23" s="410"/>
      <c r="AI23" s="410"/>
      <c r="AJ23" s="410"/>
      <c r="AK23" s="435" t="n">
        <f t="shared" ref="AK23:AK37" si="23">SUM(I23:Y23)/4</f>
        <v>201.5</v>
      </c>
      <c r="AL23" s="303" t="s">
        <v>354</v>
      </c>
      <c r="AM23" s="304"/>
    </row>
    <row r="24">
      <c r="B24" s="457" t="s">
        <v>149</v>
      </c>
      <c r="C24" s="64"/>
      <c r="D24" s="438"/>
      <c r="E24" s="64"/>
      <c r="F24" s="64"/>
      <c r="G24" s="64"/>
      <c r="H24" s="65"/>
      <c r="I24" s="65"/>
      <c r="J24" s="403" t="n">
        <f>C44*4</f>
        <v>600</v>
      </c>
      <c r="K24" s="403"/>
      <c r="L24" s="403"/>
      <c r="M24" s="403"/>
      <c r="N24" s="403"/>
      <c r="O24" s="403"/>
      <c r="P24" s="287"/>
      <c r="Q24" s="403"/>
      <c r="R24" s="403"/>
      <c r="S24" s="403"/>
      <c r="T24" s="410"/>
      <c r="U24" s="410"/>
      <c r="V24" s="410"/>
      <c r="W24" s="410"/>
      <c r="X24" s="410"/>
      <c r="Y24" s="410"/>
      <c r="Z24" s="410"/>
      <c r="AA24" s="410"/>
      <c r="AB24" s="410"/>
      <c r="AC24" s="410"/>
      <c r="AD24" s="410"/>
      <c r="AE24" s="410"/>
      <c r="AF24" s="410"/>
      <c r="AG24" s="410"/>
      <c r="AH24" s="410"/>
      <c r="AI24" s="410"/>
      <c r="AJ24" s="410"/>
      <c r="AK24" s="435" t="n">
        <f t="shared" si="23"/>
        <v>150</v>
      </c>
      <c r="AL24" s="403"/>
    </row>
    <row r="25" ht="15" customHeight="1">
      <c r="B25" s="457" t="s">
        <v>150</v>
      </c>
      <c r="C25" s="64"/>
      <c r="D25" s="438"/>
      <c r="E25" s="64"/>
      <c r="F25" s="64"/>
      <c r="G25" s="64"/>
      <c r="H25" s="65"/>
      <c r="I25" s="65"/>
      <c r="J25" s="403" t="n">
        <v>28.4</v>
      </c>
      <c r="K25" s="403" t="n">
        <v>15.8</v>
      </c>
      <c r="L25" s="403" t="n">
        <v>15.2</v>
      </c>
      <c r="M25" s="403" t="n">
        <v>10.9</v>
      </c>
      <c r="N25" s="403" t="n">
        <v>18</v>
      </c>
      <c r="O25" s="403"/>
      <c r="P25" s="287"/>
      <c r="Q25" s="403"/>
      <c r="R25" s="403"/>
      <c r="S25" s="403" t="n">
        <v>20</v>
      </c>
      <c r="T25" s="453" t="n">
        <v>10</v>
      </c>
      <c r="U25" s="410"/>
      <c r="V25" s="410"/>
      <c r="W25" s="410"/>
      <c r="X25" s="410"/>
      <c r="Y25" s="410"/>
      <c r="Z25" s="410"/>
      <c r="AA25" s="410"/>
      <c r="AB25" s="410"/>
      <c r="AC25" s="410"/>
      <c r="AD25" s="410"/>
      <c r="AE25" s="410"/>
      <c r="AF25" s="410"/>
      <c r="AG25" s="410"/>
      <c r="AH25" s="410"/>
      <c r="AI25" s="410"/>
      <c r="AJ25" s="410"/>
      <c r="AK25" s="435" t="n">
        <f t="shared" si="23"/>
        <v>29.575000000000003</v>
      </c>
      <c r="AL25" s="403"/>
    </row>
    <row r="26">
      <c r="B26" s="457" t="s">
        <v>152</v>
      </c>
      <c r="C26" s="64"/>
      <c r="D26" s="438"/>
      <c r="E26" s="64"/>
      <c r="F26" s="64"/>
      <c r="G26" s="64"/>
      <c r="H26" s="65"/>
      <c r="I26" s="65"/>
      <c r="J26" s="290" t="n">
        <v>64.400000000000006</v>
      </c>
      <c r="K26" s="290" t="n">
        <v>23.4</v>
      </c>
      <c r="L26" s="290" t="n">
        <v>13.8</v>
      </c>
      <c r="M26" s="290" t="n">
        <v>16.100000000000001</v>
      </c>
      <c r="N26" s="403"/>
      <c r="O26" s="403"/>
      <c r="P26" s="287"/>
      <c r="Q26" s="403"/>
      <c r="R26" s="403"/>
      <c r="S26" s="403"/>
      <c r="T26" s="410"/>
      <c r="U26" s="410"/>
      <c r="V26" s="410"/>
      <c r="W26" s="410"/>
      <c r="X26" s="410"/>
      <c r="Y26" s="410"/>
      <c r="Z26" s="410"/>
      <c r="AA26" s="410"/>
      <c r="AB26" s="410"/>
      <c r="AC26" s="410"/>
      <c r="AD26" s="410"/>
      <c r="AE26" s="410"/>
      <c r="AF26" s="410"/>
      <c r="AG26" s="410"/>
      <c r="AH26" s="410"/>
      <c r="AI26" s="410"/>
      <c r="AJ26" s="410"/>
      <c r="AK26" s="435" t="n">
        <f t="shared" si="23"/>
        <v>29.425000000000004</v>
      </c>
      <c r="AL26" s="403"/>
    </row>
    <row r="27" ht="16.5" customHeight="1">
      <c r="B27" s="493" t="s">
        <v>355</v>
      </c>
      <c r="C27" s="64"/>
      <c r="D27" s="438"/>
      <c r="E27" s="64"/>
      <c r="F27" s="64"/>
      <c r="G27" s="64"/>
      <c r="H27" s="65"/>
      <c r="I27" s="65"/>
      <c r="J27" s="65"/>
      <c r="K27" s="65"/>
      <c r="L27" s="65"/>
      <c r="M27" s="403" t="n">
        <f>SUM(M28:M32)</f>
        <v>43</v>
      </c>
      <c r="N27" s="403" t="n">
        <f t="shared" ref="N27:AD27" si="24">SUM(N28:N32)</f>
        <v>70</v>
      </c>
      <c r="O27" s="403" t="n">
        <f t="shared" si="24"/>
        <v>59.999999999999964</v>
      </c>
      <c r="P27" s="287" t="n">
        <f t="shared" si="24"/>
        <v>50</v>
      </c>
      <c r="Q27" s="403" t="n">
        <f t="shared" si="24"/>
        <v>44.999999999999964</v>
      </c>
      <c r="R27" s="403" t="n">
        <f t="shared" si="24"/>
        <v>44.999999999999964</v>
      </c>
      <c r="S27" s="403" t="n">
        <f t="shared" si="24"/>
        <v>44.999999999999964</v>
      </c>
      <c r="T27" s="410" t="n">
        <f t="shared" si="24"/>
        <v>44.999999999999964</v>
      </c>
      <c r="U27" s="410" t="n">
        <f t="shared" si="24"/>
        <v>44.999999999999964</v>
      </c>
      <c r="V27" s="410" t="n">
        <f t="shared" si="24"/>
        <v>44.999999999999964</v>
      </c>
      <c r="W27" s="410" t="n">
        <f t="shared" si="24"/>
        <v>44.999999999999964</v>
      </c>
      <c r="X27" s="410" t="n">
        <f>SUM(X28:X32)</f>
        <v>44.999999999999964</v>
      </c>
      <c r="Y27" s="410" t="n">
        <f t="shared" si="24"/>
        <v>19</v>
      </c>
      <c r="Z27" s="410" t="n">
        <f t="shared" si="24"/>
        <v>0</v>
      </c>
      <c r="AA27" s="410" t="n">
        <f t="shared" si="24"/>
        <v>0</v>
      </c>
      <c r="AB27" s="410" t="n">
        <f t="shared" si="24"/>
        <v>0</v>
      </c>
      <c r="AC27" s="410" t="n">
        <f t="shared" si="24"/>
        <v>0</v>
      </c>
      <c r="AD27" s="410" t="n">
        <f t="shared" si="24"/>
        <v>0</v>
      </c>
      <c r="AE27" s="410"/>
      <c r="AF27" s="410"/>
      <c r="AG27" s="410"/>
      <c r="AH27" s="410"/>
      <c r="AI27" s="410"/>
      <c r="AJ27" s="410"/>
      <c r="AK27" s="435" t="n">
        <f t="shared" si="23"/>
        <v>150.49999999999991</v>
      </c>
      <c r="AL27" s="303" t="s">
        <v>356</v>
      </c>
      <c r="AM27" s="304"/>
    </row>
    <row r="28">
      <c r="B28" s="457" t="s">
        <v>342</v>
      </c>
      <c r="C28" s="64"/>
      <c r="D28" s="438"/>
      <c r="E28" s="64"/>
      <c r="F28" s="64"/>
      <c r="G28" s="64"/>
      <c r="H28" s="65"/>
      <c r="I28" s="65"/>
      <c r="J28" s="65"/>
      <c r="K28" s="65"/>
      <c r="L28" s="65"/>
      <c r="M28" s="403" t="n">
        <f>C47/12*4</f>
        <v>9.6666666666666661</v>
      </c>
      <c r="N28" s="403" t="n">
        <f>M28</f>
        <v>9.6666666666666661</v>
      </c>
      <c r="O28" s="403" t="n">
        <f t="shared" ref="O28:X28" si="25">N28</f>
        <v>9.6666666666666661</v>
      </c>
      <c r="P28" s="287" t="n">
        <f t="shared" si="25"/>
        <v>9.6666666666666661</v>
      </c>
      <c r="Q28" s="403" t="n">
        <f t="shared" si="25"/>
        <v>9.6666666666666661</v>
      </c>
      <c r="R28" s="403" t="n">
        <f t="shared" si="25"/>
        <v>9.6666666666666661</v>
      </c>
      <c r="S28" s="403" t="n">
        <f t="shared" si="25"/>
        <v>9.6666666666666661</v>
      </c>
      <c r="T28" s="410" t="n">
        <f t="shared" si="25"/>
        <v>9.6666666666666661</v>
      </c>
      <c r="U28" s="410" t="n">
        <f t="shared" si="25"/>
        <v>9.6666666666666661</v>
      </c>
      <c r="V28" s="410" t="n">
        <f t="shared" si="25"/>
        <v>9.6666666666666661</v>
      </c>
      <c r="W28" s="410" t="n">
        <f t="shared" si="25"/>
        <v>9.6666666666666661</v>
      </c>
      <c r="X28" s="410" t="n">
        <f t="shared" si="25"/>
        <v>9.6666666666666661</v>
      </c>
      <c r="Y28" s="417"/>
      <c r="Z28" s="417"/>
      <c r="AA28" s="417"/>
      <c r="AB28" s="417"/>
      <c r="AC28" s="417"/>
      <c r="AD28" s="417"/>
      <c r="AE28" s="417"/>
      <c r="AF28" s="417"/>
      <c r="AG28" s="417"/>
      <c r="AH28" s="417"/>
      <c r="AI28" s="417"/>
      <c r="AJ28" s="417"/>
      <c r="AK28" s="435" t="n">
        <f t="shared" si="23"/>
        <v>29.000000000000004</v>
      </c>
      <c r="AL28" s="303"/>
      <c r="AM28" s="304"/>
    </row>
    <row r="29" ht="41.9" customHeight="1">
      <c r="B29" s="457" t="s">
        <v>150</v>
      </c>
      <c r="C29" s="64"/>
      <c r="D29" s="438"/>
      <c r="E29" s="64"/>
      <c r="F29" s="64"/>
      <c r="G29" s="64"/>
      <c r="H29" s="65"/>
      <c r="I29" s="65"/>
      <c r="J29" s="65"/>
      <c r="K29" s="65"/>
      <c r="L29" s="65"/>
      <c r="M29" s="479" t="n">
        <f>C58/12*4 - 7</f>
        <v>20.333333333333332</v>
      </c>
      <c r="N29" s="479" t="n">
        <f>C58/12*4 + 20</f>
        <v>47.333333333333329</v>
      </c>
      <c r="O29" s="479" t="n">
        <v>37.3333333333333</v>
      </c>
      <c r="P29" s="399" t="n">
        <v>27.333333333333332</v>
      </c>
      <c r="Q29" s="479" t="n">
        <v>22.3333333333333</v>
      </c>
      <c r="R29" s="479" t="n">
        <v>22.3333333333333</v>
      </c>
      <c r="S29" s="479" t="n">
        <v>22.3333333333333</v>
      </c>
      <c r="T29" s="426" t="n">
        <v>22.3333333333333</v>
      </c>
      <c r="U29" s="426" t="n">
        <v>22.3333333333333</v>
      </c>
      <c r="V29" s="426" t="n">
        <v>22.3333333333333</v>
      </c>
      <c r="W29" s="426" t="n">
        <v>22.3333333333333</v>
      </c>
      <c r="X29" s="426" t="n">
        <v>22.3333333333333</v>
      </c>
      <c r="Y29" s="426" t="n">
        <v>19</v>
      </c>
      <c r="Z29" s="426"/>
      <c r="AA29" s="426"/>
      <c r="AB29" s="426"/>
      <c r="AC29" s="426"/>
      <c r="AD29" s="426"/>
      <c r="AE29" s="426"/>
      <c r="AF29" s="426"/>
      <c r="AG29" s="426"/>
      <c r="AH29" s="426"/>
      <c r="AI29" s="426"/>
      <c r="AJ29" s="426"/>
      <c r="AK29" s="435" t="n">
        <f t="shared" si="23"/>
        <v>82.499999999999943</v>
      </c>
      <c r="AL29" s="500" t="s">
        <v>357</v>
      </c>
    </row>
    <row r="30">
      <c r="B30" s="457" t="s">
        <v>152</v>
      </c>
      <c r="C30" s="64"/>
      <c r="D30" s="438"/>
      <c r="E30" s="64"/>
      <c r="F30" s="64"/>
      <c r="G30" s="64"/>
      <c r="H30" s="65"/>
      <c r="I30" s="65"/>
      <c r="J30" s="65"/>
      <c r="K30" s="65"/>
      <c r="L30" s="65"/>
      <c r="M30" s="403" t="n">
        <f>C59/12*4</f>
        <v>1</v>
      </c>
      <c r="N30" s="403" t="n">
        <f>C59/12*4</f>
        <v>1</v>
      </c>
      <c r="O30" s="403" t="n">
        <f t="shared" ref="O30:X30" si="26">$C$59/12*4</f>
        <v>1</v>
      </c>
      <c r="P30" s="287" t="n">
        <f t="shared" si="26"/>
        <v>1</v>
      </c>
      <c r="Q30" s="403" t="n">
        <f t="shared" si="26"/>
        <v>1</v>
      </c>
      <c r="R30" s="403" t="n">
        <f t="shared" si="26"/>
        <v>1</v>
      </c>
      <c r="S30" s="403" t="n">
        <f t="shared" si="26"/>
        <v>1</v>
      </c>
      <c r="T30" s="410" t="n">
        <f t="shared" si="26"/>
        <v>1</v>
      </c>
      <c r="U30" s="410" t="n">
        <f t="shared" si="26"/>
        <v>1</v>
      </c>
      <c r="V30" s="410" t="n">
        <f t="shared" si="26"/>
        <v>1</v>
      </c>
      <c r="W30" s="410" t="n">
        <f t="shared" si="26"/>
        <v>1</v>
      </c>
      <c r="X30" s="410" t="n">
        <f t="shared" si="26"/>
        <v>1</v>
      </c>
      <c r="Y30" s="417"/>
      <c r="Z30" s="417"/>
      <c r="AA30" s="417"/>
      <c r="AB30" s="417"/>
      <c r="AC30" s="417"/>
      <c r="AD30" s="417"/>
      <c r="AE30" s="417"/>
      <c r="AF30" s="417"/>
      <c r="AG30" s="417"/>
      <c r="AH30" s="417"/>
      <c r="AI30" s="417"/>
      <c r="AJ30" s="417"/>
      <c r="AK30" s="435" t="n">
        <f t="shared" si="23"/>
        <v>3</v>
      </c>
      <c r="AL30" s="65"/>
    </row>
    <row r="31" ht="13.4" customHeight="1">
      <c r="B31" s="457" t="s">
        <v>358</v>
      </c>
      <c r="C31" s="64"/>
      <c r="D31" s="438"/>
      <c r="E31" s="64"/>
      <c r="F31" s="64"/>
      <c r="G31" s="64"/>
      <c r="H31" s="65"/>
      <c r="I31" s="65"/>
      <c r="J31" s="65"/>
      <c r="K31" s="65"/>
      <c r="L31" s="65"/>
      <c r="M31" s="403" t="n">
        <f t="shared" ref="M31:X31" si="27">$C$60/12*4</f>
        <v>11.333333333333334</v>
      </c>
      <c r="N31" s="403" t="n">
        <f t="shared" si="27"/>
        <v>11.333333333333334</v>
      </c>
      <c r="O31" s="403" t="n">
        <f t="shared" si="27"/>
        <v>11.333333333333334</v>
      </c>
      <c r="P31" s="287" t="n">
        <f t="shared" si="27"/>
        <v>11.333333333333334</v>
      </c>
      <c r="Q31" s="403" t="n">
        <f t="shared" si="27"/>
        <v>11.333333333333334</v>
      </c>
      <c r="R31" s="403" t="n">
        <f t="shared" si="27"/>
        <v>11.333333333333334</v>
      </c>
      <c r="S31" s="403" t="n">
        <f t="shared" si="27"/>
        <v>11.333333333333334</v>
      </c>
      <c r="T31" s="410" t="n">
        <f t="shared" si="27"/>
        <v>11.333333333333334</v>
      </c>
      <c r="U31" s="410" t="n">
        <f t="shared" si="27"/>
        <v>11.333333333333334</v>
      </c>
      <c r="V31" s="410" t="n">
        <f t="shared" si="27"/>
        <v>11.333333333333334</v>
      </c>
      <c r="W31" s="410" t="n">
        <f t="shared" si="27"/>
        <v>11.333333333333334</v>
      </c>
      <c r="X31" s="410" t="n">
        <f t="shared" si="27"/>
        <v>11.333333333333334</v>
      </c>
      <c r="Y31" s="417"/>
      <c r="Z31" s="417"/>
      <c r="AA31" s="417"/>
      <c r="AB31" s="417"/>
      <c r="AC31" s="417"/>
      <c r="AD31" s="417"/>
      <c r="AE31" s="417"/>
      <c r="AF31" s="417"/>
      <c r="AG31" s="417"/>
      <c r="AH31" s="417"/>
      <c r="AI31" s="417"/>
      <c r="AJ31" s="417"/>
      <c r="AK31" s="435" t="n">
        <f t="shared" si="23"/>
        <v>33.999999999999993</v>
      </c>
      <c r="AL31" s="65"/>
    </row>
    <row r="32" ht="29.25" customHeight="1">
      <c r="B32" s="457" t="s">
        <v>359</v>
      </c>
      <c r="C32" s="64"/>
      <c r="D32" s="438"/>
      <c r="E32" s="64"/>
      <c r="F32" s="64"/>
      <c r="G32" s="64"/>
      <c r="H32" s="65"/>
      <c r="I32" s="65"/>
      <c r="J32" s="65"/>
      <c r="K32" s="65"/>
      <c r="L32" s="65"/>
      <c r="M32" s="403" t="n">
        <f t="shared" ref="M32:X32" si="28">$C$61/12*4</f>
        <v>0.66666666666666663</v>
      </c>
      <c r="N32" s="403" t="n">
        <f t="shared" si="28"/>
        <v>0.66666666666666663</v>
      </c>
      <c r="O32" s="403" t="n">
        <f t="shared" si="28"/>
        <v>0.66666666666666663</v>
      </c>
      <c r="P32" s="287" t="n">
        <f t="shared" si="28"/>
        <v>0.66666666666666663</v>
      </c>
      <c r="Q32" s="403" t="n">
        <f t="shared" si="28"/>
        <v>0.66666666666666663</v>
      </c>
      <c r="R32" s="403" t="n">
        <f t="shared" si="28"/>
        <v>0.66666666666666663</v>
      </c>
      <c r="S32" s="403" t="n">
        <f t="shared" si="28"/>
        <v>0.66666666666666663</v>
      </c>
      <c r="T32" s="410" t="n">
        <f t="shared" si="28"/>
        <v>0.66666666666666663</v>
      </c>
      <c r="U32" s="410" t="n">
        <f t="shared" si="28"/>
        <v>0.66666666666666663</v>
      </c>
      <c r="V32" s="410" t="n">
        <f t="shared" si="28"/>
        <v>0.66666666666666663</v>
      </c>
      <c r="W32" s="410" t="n">
        <f t="shared" si="28"/>
        <v>0.66666666666666663</v>
      </c>
      <c r="X32" s="410" t="n">
        <f t="shared" si="28"/>
        <v>0.66666666666666663</v>
      </c>
      <c r="Y32" s="417"/>
      <c r="Z32" s="417"/>
      <c r="AA32" s="417"/>
      <c r="AB32" s="417"/>
      <c r="AC32" s="417"/>
      <c r="AD32" s="417"/>
      <c r="AE32" s="417"/>
      <c r="AF32" s="417"/>
      <c r="AG32" s="417"/>
      <c r="AH32" s="417"/>
      <c r="AI32" s="417"/>
      <c r="AJ32" s="417"/>
      <c r="AK32" s="435" t="n">
        <f t="shared" si="23"/>
        <v>2</v>
      </c>
      <c r="AL32" s="65"/>
    </row>
    <row r="33" ht="44.25" customHeight="1">
      <c r="B33" s="493" t="s">
        <v>360</v>
      </c>
      <c r="C33" s="64"/>
      <c r="D33" s="438"/>
      <c r="E33" s="64"/>
      <c r="F33" s="64"/>
      <c r="G33" s="64"/>
      <c r="H33" s="65"/>
      <c r="I33" s="65"/>
      <c r="J33" s="65"/>
      <c r="K33" s="65"/>
      <c r="L33" s="65"/>
      <c r="M33" s="403"/>
      <c r="N33" s="403" t="n">
        <f t="shared" ref="N33:AD33" si="29">SUM(N34:N38)</f>
        <v>954.03959999999972</v>
      </c>
      <c r="O33" s="403" t="n">
        <f t="shared" si="29"/>
        <v>85.500399999999999</v>
      </c>
      <c r="P33" s="287" t="n">
        <f t="shared" si="29"/>
        <v>83.481000000000009</v>
      </c>
      <c r="Q33" s="403" t="n">
        <f t="shared" si="29"/>
        <v>662.76099999999997</v>
      </c>
      <c r="R33" s="403" t="n">
        <f t="shared" si="29"/>
        <v>83.481000000000009</v>
      </c>
      <c r="S33" s="403" t="n">
        <f t="shared" si="29"/>
        <v>83.481000000000009</v>
      </c>
      <c r="T33" s="410" t="n">
        <f t="shared" si="29"/>
        <v>62.811999999999998</v>
      </c>
      <c r="U33" s="410" t="n">
        <f t="shared" si="29"/>
        <v>62.811999999999998</v>
      </c>
      <c r="V33" s="410" t="n">
        <f t="shared" si="29"/>
        <v>62.811999999999998</v>
      </c>
      <c r="W33" s="410" t="n">
        <f t="shared" si="29"/>
        <v>62.811999999999998</v>
      </c>
      <c r="X33" s="410" t="n">
        <f t="shared" si="29"/>
        <v>41.554000000000002</v>
      </c>
      <c r="Y33" s="410" t="n">
        <f t="shared" si="29"/>
        <v>41.554000000000002</v>
      </c>
      <c r="Z33" s="410" t="n">
        <f t="shared" si="29"/>
        <v>41.554000000000002</v>
      </c>
      <c r="AA33" s="410" t="n">
        <f t="shared" si="29"/>
        <v>41.554000000000002</v>
      </c>
      <c r="AB33" s="410" t="n">
        <f t="shared" si="29"/>
        <v>27.678000000000001</v>
      </c>
      <c r="AC33" s="410" t="n">
        <f t="shared" si="29"/>
        <v>27.678000000000001</v>
      </c>
      <c r="AD33" s="410" t="n">
        <f t="shared" si="29"/>
        <v>27.678000000000001</v>
      </c>
      <c r="AE33" s="410"/>
      <c r="AF33" s="410"/>
      <c r="AG33" s="410"/>
      <c r="AH33" s="410"/>
      <c r="AI33" s="410"/>
      <c r="AJ33" s="410"/>
      <c r="AK33" s="435" t="n">
        <f t="shared" si="23"/>
        <v>571.77499999999986</v>
      </c>
      <c r="AL33" s="303" t="s">
        <v>361</v>
      </c>
      <c r="AM33" s="304"/>
    </row>
    <row r="34" ht="17.899999999999999" customHeight="1">
      <c r="B34" s="457" t="s">
        <v>347</v>
      </c>
      <c r="C34" s="64"/>
      <c r="D34" s="438"/>
      <c r="E34" s="64"/>
      <c r="F34" s="64"/>
      <c r="G34" s="64"/>
      <c r="H34" s="65"/>
      <c r="I34" s="65"/>
      <c r="J34" s="65"/>
      <c r="K34" s="65"/>
      <c r="L34" s="65"/>
      <c r="M34" s="403"/>
      <c r="N34" s="403" t="n">
        <f>0.6*C63*4</f>
        <v>868.91999999999985</v>
      </c>
      <c r="O34" s="403"/>
      <c r="P34" s="287"/>
      <c r="Q34" s="403" t="n">
        <f>0.4*C63*4</f>
        <v>579.28</v>
      </c>
      <c r="R34" s="403"/>
      <c r="S34" s="403"/>
      <c r="T34" s="410"/>
      <c r="U34" s="410"/>
      <c r="V34" s="410"/>
      <c r="W34" s="410"/>
      <c r="X34" s="410"/>
      <c r="Y34" s="410"/>
      <c r="Z34" s="410"/>
      <c r="AA34" s="410"/>
      <c r="AB34" s="410"/>
      <c r="AC34" s="410"/>
      <c r="AD34" s="410"/>
      <c r="AE34" s="410"/>
      <c r="AF34" s="410"/>
      <c r="AG34" s="410"/>
      <c r="AH34" s="410"/>
      <c r="AI34" s="410"/>
      <c r="AJ34" s="410"/>
      <c r="AK34" s="435" t="n">
        <f t="shared" si="23"/>
        <v>362.04999999999995</v>
      </c>
      <c r="AL34" s="475" t="s">
        <v>362</v>
      </c>
      <c r="AM34" s="475"/>
    </row>
    <row r="35">
      <c r="B35" s="457" t="s">
        <v>150</v>
      </c>
      <c r="C35" s="64"/>
      <c r="D35" s="438"/>
      <c r="E35" s="64"/>
      <c r="F35" s="64"/>
      <c r="G35" s="64"/>
      <c r="H35" s="65"/>
      <c r="I35" s="65"/>
      <c r="J35" s="65"/>
      <c r="K35" s="65"/>
      <c r="L35" s="65"/>
      <c r="M35" s="403"/>
      <c r="N35" s="403" t="n">
        <f>'ARP Quarterly'!D9</f>
        <v>24.693999999999999</v>
      </c>
      <c r="O35" s="403" t="n">
        <f>'ARP Quarterly'!E9</f>
        <v>24.693999999999999</v>
      </c>
      <c r="P35" s="287" t="n">
        <f>'ARP Quarterly'!F9</f>
        <v>46.79</v>
      </c>
      <c r="Q35" s="403" t="n">
        <f>'ARP Quarterly'!G9</f>
        <v>46.79</v>
      </c>
      <c r="R35" s="403" t="n">
        <f>'ARP Quarterly'!H9</f>
        <v>46.79</v>
      </c>
      <c r="S35" s="403" t="n">
        <f>'ARP Quarterly'!I9</f>
        <v>46.79</v>
      </c>
      <c r="T35" s="410" t="n">
        <f>'ARP Quarterly'!J9</f>
        <v>38.595999999999997</v>
      </c>
      <c r="U35" s="410" t="n">
        <f>'ARP Quarterly'!K9</f>
        <v>38.595999999999997</v>
      </c>
      <c r="V35" s="410" t="n">
        <f>'ARP Quarterly'!L9</f>
        <v>38.595999999999997</v>
      </c>
      <c r="W35" s="410" t="n">
        <f>'ARP Quarterly'!M9</f>
        <v>38.595999999999997</v>
      </c>
      <c r="X35" s="410" t="n">
        <f>'ARP Quarterly'!N9</f>
        <v>31.911000000000001</v>
      </c>
      <c r="Y35" s="410" t="n">
        <f>'ARP Quarterly'!O9</f>
        <v>31.911000000000001</v>
      </c>
      <c r="Z35" s="410" t="n">
        <f>'ARP Quarterly'!P9</f>
        <v>31.911000000000001</v>
      </c>
      <c r="AA35" s="410" t="n">
        <f>'ARP Quarterly'!Q9</f>
        <v>31.911000000000001</v>
      </c>
      <c r="AB35" s="410" t="n">
        <f>'ARP Quarterly'!R9</f>
        <v>23.099</v>
      </c>
      <c r="AC35" s="410" t="n">
        <f>'ARP Quarterly'!S9</f>
        <v>23.099</v>
      </c>
      <c r="AD35" s="410" t="n">
        <f>'ARP Quarterly'!T9</f>
        <v>23.099</v>
      </c>
      <c r="AE35" s="410"/>
      <c r="AF35" s="410"/>
      <c r="AG35" s="410"/>
      <c r="AH35" s="410"/>
      <c r="AI35" s="410"/>
      <c r="AJ35" s="410"/>
      <c r="AK35" s="435" t="n">
        <f t="shared" si="23"/>
        <v>113.68849999999999</v>
      </c>
      <c r="AL35" s="403"/>
    </row>
    <row r="36">
      <c r="B36" s="457" t="s">
        <v>152</v>
      </c>
      <c r="C36" s="64"/>
      <c r="D36" s="438"/>
      <c r="E36" s="64"/>
      <c r="F36" s="64"/>
      <c r="G36" s="64"/>
      <c r="H36" s="65"/>
      <c r="I36" s="65"/>
      <c r="J36" s="65"/>
      <c r="K36" s="65"/>
      <c r="L36" s="65"/>
      <c r="M36" s="403"/>
      <c r="N36" s="403" t="n">
        <f>'ARP Quarterly'!D14</f>
        <v>1.1696</v>
      </c>
      <c r="O36" s="403" t="n">
        <f>'ARP Quarterly'!E14</f>
        <v>1.5503999999999998</v>
      </c>
      <c r="P36" s="287" t="n">
        <f>'ARP Quarterly'!F14</f>
        <v>1.02</v>
      </c>
      <c r="Q36" s="403" t="n">
        <f>'ARP Quarterly'!G14</f>
        <v>1.02</v>
      </c>
      <c r="R36" s="403" t="n">
        <f>'ARP Quarterly'!H14</f>
        <v>1.02</v>
      </c>
      <c r="S36" s="403" t="n">
        <f>'ARP Quarterly'!I14</f>
        <v>1.02</v>
      </c>
      <c r="T36" s="410" t="n">
        <f>'ARP Quarterly'!J14</f>
        <v>0</v>
      </c>
      <c r="U36" s="410" t="n">
        <f>'ARP Quarterly'!K14</f>
        <v>0</v>
      </c>
      <c r="V36" s="410" t="n">
        <f>'ARP Quarterly'!L14</f>
        <v>0</v>
      </c>
      <c r="W36" s="410" t="n">
        <f>'ARP Quarterly'!M14</f>
        <v>0</v>
      </c>
      <c r="X36" s="410" t="n">
        <f>'ARP Quarterly'!N14</f>
        <v>0</v>
      </c>
      <c r="Y36" s="410" t="n">
        <f>'ARP Quarterly'!O14</f>
        <v>0</v>
      </c>
      <c r="Z36" s="410" t="n">
        <f>'ARP Quarterly'!P14</f>
        <v>0</v>
      </c>
      <c r="AA36" s="410" t="n">
        <f>'ARP Quarterly'!Q14</f>
        <v>0</v>
      </c>
      <c r="AB36" s="410" t="n">
        <f>'ARP Quarterly'!R14</f>
        <v>0</v>
      </c>
      <c r="AC36" s="410" t="n">
        <f>'ARP Quarterly'!S14</f>
        <v>0</v>
      </c>
      <c r="AD36" s="410" t="n">
        <f>'ARP Quarterly'!T14</f>
        <v>0</v>
      </c>
      <c r="AE36" s="410"/>
      <c r="AF36" s="410"/>
      <c r="AG36" s="410"/>
      <c r="AH36" s="410"/>
      <c r="AI36" s="410"/>
      <c r="AJ36" s="410"/>
      <c r="AK36" s="435" t="n">
        <f t="shared" si="23"/>
        <v>1.6999999999999997</v>
      </c>
      <c r="AL36" s="403"/>
    </row>
    <row r="37">
      <c r="B37" s="457" t="s">
        <v>363</v>
      </c>
      <c r="C37" s="64"/>
      <c r="D37" s="438"/>
      <c r="E37" s="64"/>
      <c r="F37" s="64"/>
      <c r="G37" s="64"/>
      <c r="H37" s="65"/>
      <c r="I37" s="65"/>
      <c r="J37" s="65"/>
      <c r="K37" s="65"/>
      <c r="L37" s="65"/>
      <c r="M37" s="403"/>
      <c r="N37" s="403" t="n">
        <f>'ARP Quarterly'!D10</f>
        <v>59.256</v>
      </c>
      <c r="O37" s="403" t="n">
        <f>'ARP Quarterly'!E10</f>
        <v>59.256</v>
      </c>
      <c r="P37" s="287" t="n">
        <f>'ARP Quarterly'!F10</f>
        <v>35.671000000000006</v>
      </c>
      <c r="Q37" s="403" t="n">
        <f>'ARP Quarterly'!G10</f>
        <v>35.671000000000006</v>
      </c>
      <c r="R37" s="403" t="n">
        <f>'ARP Quarterly'!H10</f>
        <v>35.671000000000006</v>
      </c>
      <c r="S37" s="403" t="n">
        <f>'ARP Quarterly'!I10</f>
        <v>35.671000000000006</v>
      </c>
      <c r="T37" s="410" t="n">
        <f>'ARP Quarterly'!J10</f>
        <v>24.216000000000001</v>
      </c>
      <c r="U37" s="410" t="n">
        <f>'ARP Quarterly'!K10</f>
        <v>24.216000000000001</v>
      </c>
      <c r="V37" s="410" t="n">
        <f>'ARP Quarterly'!L10</f>
        <v>24.216000000000001</v>
      </c>
      <c r="W37" s="410" t="n">
        <f>'ARP Quarterly'!M10</f>
        <v>24.216000000000001</v>
      </c>
      <c r="X37" s="410" t="n">
        <f>'ARP Quarterly'!N10</f>
        <v>9.6430000000000007</v>
      </c>
      <c r="Y37" s="410" t="n">
        <f>'ARP Quarterly'!O10</f>
        <v>9.6430000000000007</v>
      </c>
      <c r="Z37" s="410" t="n">
        <f>'ARP Quarterly'!P10</f>
        <v>9.6430000000000007</v>
      </c>
      <c r="AA37" s="410" t="n">
        <f>'ARP Quarterly'!Q10</f>
        <v>9.6430000000000007</v>
      </c>
      <c r="AB37" s="410" t="n">
        <f>'ARP Quarterly'!R10</f>
        <v>4.5789999999999997</v>
      </c>
      <c r="AC37" s="410" t="n">
        <f>'ARP Quarterly'!S10</f>
        <v>4.5789999999999997</v>
      </c>
      <c r="AD37" s="410" t="n">
        <f>'ARP Quarterly'!T10</f>
        <v>4.5789999999999997</v>
      </c>
      <c r="AE37" s="410"/>
      <c r="AF37" s="410"/>
      <c r="AG37" s="410"/>
      <c r="AH37" s="410"/>
      <c r="AI37" s="410"/>
      <c r="AJ37" s="410"/>
      <c r="AK37" s="435" t="n">
        <f t="shared" si="23"/>
        <v>94.336500000000001</v>
      </c>
      <c r="AL37" s="403"/>
    </row>
    <row r="38">
      <c r="A38" s="4"/>
      <c r="B38" s="470"/>
      <c r="C38" s="467"/>
      <c r="D38" s="465"/>
      <c r="E38" s="467"/>
      <c r="F38" s="467"/>
      <c r="G38" s="467"/>
      <c r="H38" s="472"/>
      <c r="I38" s="472"/>
      <c r="J38" s="472"/>
      <c r="K38" s="472"/>
      <c r="L38" s="472"/>
      <c r="M38" s="404"/>
      <c r="N38" s="404"/>
      <c r="O38" s="404"/>
      <c r="P38" s="400"/>
      <c r="Q38" s="404"/>
      <c r="R38" s="404"/>
      <c r="S38" s="404"/>
      <c r="T38" s="476"/>
      <c r="U38" s="476"/>
      <c r="V38" s="476"/>
      <c r="W38" s="476"/>
      <c r="X38" s="476"/>
      <c r="Y38" s="476"/>
      <c r="Z38" s="476"/>
      <c r="AA38" s="476"/>
      <c r="AB38" s="476"/>
      <c r="AC38" s="476"/>
      <c r="AD38" s="410"/>
      <c r="AE38" s="410"/>
      <c r="AF38" s="410"/>
      <c r="AG38" s="410"/>
      <c r="AH38" s="410"/>
      <c r="AI38" s="410"/>
      <c r="AJ38" s="410"/>
      <c r="AK38" s="487"/>
      <c r="AL38" s="403"/>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row>
    <row r="39">
      <c r="B39" s="423"/>
      <c r="C39" s="64"/>
      <c r="D39" s="64"/>
      <c r="E39" s="64"/>
      <c r="F39" s="64"/>
      <c r="G39" s="64"/>
      <c r="H39" s="64"/>
      <c r="I39" s="64"/>
      <c r="J39" s="64"/>
      <c r="K39" s="64"/>
      <c r="L39" s="64"/>
      <c r="M39" s="64"/>
      <c r="N39" s="64"/>
      <c r="O39" s="64"/>
      <c r="P39" s="459"/>
      <c r="Q39" s="64"/>
      <c r="R39" s="64"/>
      <c r="S39" s="64"/>
      <c r="T39" s="64"/>
      <c r="U39" s="64"/>
      <c r="V39" s="64"/>
      <c r="W39" s="64"/>
      <c r="X39" s="64"/>
      <c r="Y39" s="64"/>
      <c r="Z39" s="64"/>
      <c r="AA39" s="64"/>
      <c r="AB39" s="64"/>
      <c r="AC39" s="64"/>
      <c r="AD39" s="64"/>
      <c r="AE39" s="64"/>
      <c r="AF39" s="64"/>
      <c r="AG39" s="64"/>
      <c r="AH39" s="64"/>
      <c r="AI39" s="64"/>
      <c r="AJ39" s="64"/>
      <c r="AK39" s="64"/>
      <c r="AL39" s="64"/>
    </row>
    <row r="40">
      <c r="B40" s="423"/>
      <c r="C40" s="64"/>
      <c r="D40" s="64"/>
      <c r="E40" s="64"/>
      <c r="F40" s="64"/>
      <c r="G40" s="64"/>
      <c r="H40" s="64"/>
      <c r="I40" s="64"/>
      <c r="J40" s="64"/>
      <c r="K40" s="64"/>
      <c r="L40" s="64"/>
      <c r="M40" s="64"/>
      <c r="N40" s="64"/>
      <c r="O40" s="64"/>
      <c r="P40" s="459"/>
      <c r="Q40" s="64"/>
      <c r="R40" s="64"/>
      <c r="S40" s="64"/>
      <c r="T40" s="64"/>
      <c r="U40" s="64"/>
      <c r="V40" s="64"/>
      <c r="W40" s="64"/>
      <c r="X40" s="64"/>
      <c r="Y40" s="64"/>
      <c r="Z40" s="64"/>
      <c r="AA40" s="64"/>
      <c r="AB40" s="64"/>
      <c r="AC40" s="64"/>
      <c r="AD40" s="64"/>
      <c r="AE40" s="64"/>
      <c r="AF40" s="64"/>
      <c r="AG40" s="64"/>
      <c r="AH40" s="64"/>
      <c r="AI40" s="64"/>
      <c r="AJ40" s="64"/>
      <c r="AK40" s="64"/>
      <c r="AL40" s="64"/>
    </row>
    <row r="41" ht="17.899999999999999" customHeight="1">
      <c r="B41" s="477" t="s">
        <v>364</v>
      </c>
      <c r="H41" s="65"/>
      <c r="I41" s="65"/>
      <c r="J41" s="65"/>
      <c r="K41" s="65"/>
      <c r="L41" s="65"/>
      <c r="M41" s="65"/>
      <c r="N41" s="65"/>
      <c r="O41" s="65"/>
      <c r="P41" s="291"/>
      <c r="Q41" s="65"/>
      <c r="R41" s="65"/>
      <c r="S41" s="65"/>
      <c r="T41" s="65"/>
      <c r="U41" s="65"/>
      <c r="V41" s="65"/>
      <c r="W41" s="65"/>
      <c r="X41" s="65"/>
      <c r="Y41" s="65"/>
      <c r="Z41" s="65"/>
      <c r="AA41" s="65"/>
      <c r="AB41" s="65"/>
      <c r="AC41" s="65"/>
      <c r="AD41" s="65"/>
      <c r="AE41" s="65"/>
      <c r="AF41" s="65"/>
      <c r="AG41" s="65"/>
      <c r="AH41" s="65"/>
      <c r="AI41" s="65"/>
      <c r="AJ41" s="65"/>
      <c r="AK41" s="65"/>
      <c r="AL41" s="65"/>
    </row>
    <row r="42" ht="29.9" customHeight="1">
      <c r="B42" s="497" t="s">
        <v>365</v>
      </c>
      <c r="C42" s="498" t="s">
        <v>366</v>
      </c>
      <c r="D42" s="499" t="s">
        <v>367</v>
      </c>
      <c r="E42" s="482" t="s">
        <v>368</v>
      </c>
      <c r="F42" s="65"/>
      <c r="G42" s="65"/>
      <c r="H42" s="65"/>
      <c r="I42" s="65"/>
      <c r="J42" s="65"/>
      <c r="K42" s="65"/>
      <c r="L42" s="65"/>
      <c r="M42" s="65"/>
      <c r="N42" s="65"/>
      <c r="O42" s="65"/>
      <c r="P42" s="291"/>
      <c r="Q42" s="65"/>
      <c r="R42" s="65"/>
      <c r="S42" s="65"/>
      <c r="T42" s="65"/>
      <c r="U42" s="65"/>
      <c r="V42" s="65"/>
      <c r="W42" s="65"/>
    </row>
    <row r="43" ht="18.75" customHeight="1">
      <c r="B43" s="503" t="s">
        <v>369</v>
      </c>
      <c r="C43" s="473" t="n">
        <f>SUM(C44:C49)</f>
        <v>898.11599999999999</v>
      </c>
      <c r="D43" s="65" t="n">
        <f>SUM(D44:D48)</f>
        <v>202.36666666666667</v>
      </c>
      <c r="E43" s="443" t="n">
        <f>SUM(E44:E48)</f>
        <v>650.35233333333326</v>
      </c>
      <c r="F43" s="65"/>
      <c r="G43" s="65"/>
      <c r="H43" s="65"/>
      <c r="I43" s="65"/>
      <c r="J43" s="65"/>
      <c r="K43" s="65"/>
      <c r="L43" s="65"/>
      <c r="M43" s="65"/>
      <c r="N43" s="65"/>
      <c r="O43" s="65"/>
      <c r="P43" s="291"/>
      <c r="Q43" s="65"/>
      <c r="R43" s="65"/>
      <c r="S43" s="65"/>
      <c r="T43" s="65"/>
      <c r="U43" s="65"/>
      <c r="V43" s="65"/>
      <c r="W43" s="65"/>
    </row>
    <row r="44">
      <c r="B44" s="502" t="s">
        <v>149</v>
      </c>
      <c r="C44" s="473" t="n">
        <f>C53</f>
        <v>150</v>
      </c>
      <c r="D44" s="65" t="n">
        <f>SUM(H12:M12)/4</f>
        <v>149.47499999999999</v>
      </c>
      <c r="E44" s="435" t="n">
        <f>C44-D44</f>
        <v>0.52500000000000568</v>
      </c>
      <c r="F44" s="65"/>
      <c r="G44" s="65"/>
      <c r="H44" s="65"/>
      <c r="I44" s="463"/>
      <c r="J44" s="463"/>
      <c r="K44" s="463"/>
      <c r="L44" s="463"/>
      <c r="M44" s="463"/>
      <c r="N44" s="463"/>
      <c r="O44" s="463"/>
      <c r="P44" s="512"/>
      <c r="Q44" s="65"/>
      <c r="R44" s="65"/>
      <c r="S44" s="65"/>
      <c r="T44" s="65"/>
      <c r="U44" s="65"/>
      <c r="V44" s="65"/>
      <c r="W44" s="65"/>
    </row>
    <row r="45">
      <c r="B45" s="502" t="s">
        <v>150</v>
      </c>
      <c r="C45" s="505" t="n">
        <f>C54+C58+C64</f>
        <v>273.16899999999998</v>
      </c>
      <c r="D45" s="65" t="n">
        <f>SUM(H13:M13)/4</f>
        <v>22.075000000000003</v>
      </c>
      <c r="E45" s="435" t="n">
        <f>C45-D45</f>
        <v>251.09399999999999</v>
      </c>
      <c r="F45" s="65"/>
      <c r="G45" s="65"/>
      <c r="H45" s="65"/>
      <c r="I45" s="463"/>
      <c r="J45" s="463"/>
      <c r="K45" s="463"/>
      <c r="L45" s="463"/>
      <c r="M45" s="463"/>
      <c r="N45" s="463"/>
      <c r="O45" s="463"/>
      <c r="P45" s="512"/>
      <c r="Q45" s="65"/>
      <c r="R45" s="65"/>
      <c r="S45" s="65"/>
      <c r="T45" s="65"/>
      <c r="U45" s="65"/>
      <c r="V45" s="65"/>
      <c r="W45" s="65"/>
    </row>
    <row r="46">
      <c r="B46" s="502" t="s">
        <v>152</v>
      </c>
      <c r="C46" s="329" t="n">
        <f>C55+C65+C59</f>
        <v>38.5</v>
      </c>
      <c r="D46" s="65" t="n">
        <f>SUM(H14:M14)/4</f>
        <v>28.400000000000002</v>
      </c>
      <c r="E46" s="435" t="n">
        <f>C46-D46</f>
        <v>10.099999999999998</v>
      </c>
      <c r="F46" s="65"/>
      <c r="G46" s="65"/>
      <c r="H46" s="65"/>
      <c r="I46" s="463"/>
      <c r="J46" s="463"/>
      <c r="K46" s="463"/>
      <c r="L46" s="463"/>
      <c r="M46" s="463"/>
      <c r="N46" s="463"/>
      <c r="O46" s="463"/>
      <c r="P46" s="512"/>
      <c r="Q46" s="392"/>
      <c r="R46" s="392"/>
      <c r="S46" s="392"/>
      <c r="T46" s="392"/>
      <c r="U46" s="392"/>
      <c r="V46" s="392"/>
      <c r="W46" s="392"/>
      <c r="X46" s="392"/>
      <c r="Y46" s="392"/>
      <c r="Z46" s="392"/>
      <c r="AA46" s="392"/>
      <c r="AB46" s="392"/>
      <c r="AC46" s="392"/>
      <c r="AD46" s="392"/>
      <c r="AE46" s="392"/>
      <c r="AF46" s="392"/>
      <c r="AG46" s="392"/>
      <c r="AH46" s="392"/>
      <c r="AI46" s="392"/>
      <c r="AJ46" s="392"/>
      <c r="AK46" s="392"/>
      <c r="AL46" s="392"/>
      <c r="AM46" s="392"/>
      <c r="AN46" s="392"/>
      <c r="AO46" s="392"/>
    </row>
    <row r="47" ht="17.25" customHeight="1">
      <c r="B47" s="502" t="s">
        <v>370</v>
      </c>
      <c r="C47" s="329" t="n">
        <f>C57</f>
        <v>29</v>
      </c>
      <c r="D47" s="65" t="n">
        <f>SUM(H15:M15)/4</f>
        <v>2.4166666666666665</v>
      </c>
      <c r="E47" s="435" t="n">
        <f>C47-D47</f>
        <v>26.583333333333332</v>
      </c>
      <c r="F47" s="65"/>
      <c r="G47" s="65"/>
      <c r="H47" s="65"/>
      <c r="I47" s="463"/>
      <c r="J47" s="463"/>
      <c r="K47" s="463"/>
      <c r="L47" s="463"/>
      <c r="M47" s="463"/>
      <c r="N47" s="463"/>
      <c r="O47" s="463"/>
      <c r="P47" s="512"/>
      <c r="Q47" s="278"/>
      <c r="R47" s="278"/>
      <c r="S47" s="278"/>
      <c r="T47" s="278"/>
      <c r="U47" s="278"/>
      <c r="V47" s="278"/>
      <c r="W47" s="278"/>
      <c r="X47" s="278"/>
      <c r="Y47" s="278"/>
      <c r="Z47" s="278"/>
      <c r="AA47" s="278"/>
      <c r="AB47" s="278"/>
      <c r="AC47" s="278"/>
      <c r="AD47" s="278"/>
      <c r="AE47" s="278"/>
      <c r="AF47" s="278"/>
      <c r="AG47" s="278"/>
      <c r="AH47" s="278"/>
      <c r="AI47" s="278"/>
      <c r="AJ47" s="278"/>
      <c r="AK47" s="278"/>
      <c r="AL47" s="278"/>
      <c r="AM47" s="278"/>
      <c r="AN47" s="278"/>
      <c r="AO47" s="278"/>
    </row>
    <row r="48" ht="15.75" customHeight="1">
      <c r="B48" s="502" t="s">
        <v>347</v>
      </c>
      <c r="C48" s="329" t="n">
        <f>C63</f>
        <v>362.04999999999995</v>
      </c>
      <c r="D48" s="65" t="n">
        <v>0</v>
      </c>
      <c r="E48" s="435" t="n">
        <f>C48-D48</f>
        <v>362.04999999999995</v>
      </c>
      <c r="F48" s="65"/>
      <c r="G48" s="65"/>
      <c r="H48" s="65"/>
      <c r="I48" s="463"/>
      <c r="J48" s="463"/>
      <c r="K48" s="463"/>
      <c r="L48" s="463"/>
      <c r="M48" s="463"/>
      <c r="N48" s="463"/>
      <c r="O48" s="463"/>
      <c r="P48" s="512"/>
      <c r="Q48" s="278"/>
      <c r="R48" s="278"/>
      <c r="S48" s="278"/>
      <c r="T48" s="278"/>
      <c r="U48" s="278"/>
      <c r="V48" s="278"/>
      <c r="W48" s="278"/>
      <c r="X48" s="278"/>
      <c r="Y48" s="278"/>
      <c r="Z48" s="278"/>
      <c r="AA48" s="278"/>
      <c r="AB48" s="278"/>
      <c r="AC48" s="278"/>
      <c r="AD48" s="278"/>
      <c r="AE48" s="278"/>
      <c r="AF48" s="278"/>
      <c r="AG48" s="278"/>
      <c r="AH48" s="278"/>
      <c r="AI48" s="278"/>
      <c r="AJ48" s="278"/>
      <c r="AK48" s="278"/>
      <c r="AL48" s="278"/>
      <c r="AM48" s="278"/>
      <c r="AN48" s="278"/>
      <c r="AO48" s="278"/>
    </row>
    <row r="49" ht="15" customHeight="1">
      <c r="B49" s="501" t="s">
        <v>371</v>
      </c>
      <c r="C49" s="473" t="n">
        <f>C66+C67+C60+C61</f>
        <v>45.396999999999998</v>
      </c>
      <c r="D49" s="65"/>
      <c r="E49" s="435"/>
      <c r="F49" s="65"/>
      <c r="G49" s="65"/>
      <c r="H49" s="65"/>
      <c r="I49" s="463"/>
      <c r="J49" s="463"/>
      <c r="K49" s="463"/>
      <c r="L49" s="463"/>
      <c r="M49" s="463"/>
      <c r="N49" s="463"/>
      <c r="O49" s="463"/>
      <c r="P49" s="512"/>
      <c r="Q49" s="65"/>
      <c r="R49" s="65"/>
      <c r="S49" s="65"/>
      <c r="T49" s="65"/>
      <c r="U49" s="65"/>
      <c r="V49" s="65"/>
      <c r="W49" s="65"/>
    </row>
    <row r="50" ht="5.25" customHeight="1">
      <c r="B50" s="501"/>
      <c r="C50" s="473"/>
      <c r="D50" s="65"/>
      <c r="E50" s="435"/>
      <c r="F50" s="65"/>
      <c r="G50" s="65"/>
      <c r="H50" s="65"/>
      <c r="I50" s="463"/>
      <c r="J50" s="463"/>
      <c r="K50" s="463"/>
      <c r="L50" s="463"/>
      <c r="M50" s="463"/>
      <c r="N50" s="463"/>
      <c r="O50" s="463"/>
      <c r="P50" s="512"/>
      <c r="Q50" s="65"/>
      <c r="R50" s="65"/>
      <c r="S50" s="65"/>
      <c r="T50" s="65"/>
      <c r="U50" s="65"/>
      <c r="V50" s="65"/>
      <c r="W50" s="65"/>
    </row>
    <row r="51" ht="18.75" customHeight="1">
      <c r="B51" s="503" t="s">
        <v>372</v>
      </c>
      <c r="C51" s="329" t="n">
        <f>C52+C56+C62</f>
        <v>898.11599999999999</v>
      </c>
      <c r="D51" s="65"/>
      <c r="E51" s="435"/>
      <c r="F51" s="65"/>
      <c r="G51" s="65"/>
      <c r="H51" s="65"/>
      <c r="I51" s="463"/>
      <c r="J51" s="463"/>
      <c r="K51" s="463"/>
      <c r="L51" s="463"/>
      <c r="M51" s="463"/>
      <c r="N51" s="463"/>
      <c r="O51" s="463"/>
      <c r="P51" s="512"/>
      <c r="Q51" s="65"/>
      <c r="R51" s="65"/>
      <c r="S51" s="65"/>
      <c r="T51" s="65"/>
      <c r="U51" s="65"/>
      <c r="V51" s="65"/>
      <c r="W51" s="65"/>
    </row>
    <row r="52" ht="16.399999999999999" customHeight="1">
      <c r="B52" s="493" t="s">
        <v>353</v>
      </c>
      <c r="C52" s="329" t="n">
        <f>SUM(C53:C55)</f>
        <v>199</v>
      </c>
      <c r="D52" s="65"/>
      <c r="E52" s="435"/>
      <c r="F52" s="65"/>
      <c r="G52" s="65"/>
      <c r="H52" s="65"/>
      <c r="I52" s="463"/>
      <c r="J52" s="463"/>
      <c r="K52" s="463"/>
      <c r="L52" s="463"/>
      <c r="M52" s="463"/>
      <c r="N52" s="463"/>
      <c r="O52" s="463"/>
      <c r="P52" s="512"/>
      <c r="Q52" s="65"/>
      <c r="R52" s="65"/>
      <c r="S52" s="65"/>
      <c r="T52" s="65"/>
      <c r="U52" s="65"/>
      <c r="V52" s="65"/>
      <c r="W52" s="65"/>
    </row>
    <row r="53" ht="20.9" customHeight="1">
      <c r="B53" s="457" t="s">
        <v>149</v>
      </c>
      <c r="C53" s="329" t="n">
        <v>150</v>
      </c>
      <c r="D53" s="65"/>
      <c r="E53" s="435"/>
      <c r="F53" s="65"/>
      <c r="G53" s="65"/>
      <c r="H53" s="65"/>
      <c r="I53" s="463"/>
      <c r="J53" s="463"/>
      <c r="K53" s="463"/>
      <c r="L53" s="463"/>
      <c r="M53" s="463"/>
      <c r="N53" s="463"/>
      <c r="O53" s="463"/>
      <c r="P53" s="512"/>
      <c r="Q53" s="65"/>
      <c r="R53" s="65"/>
      <c r="S53" s="65"/>
      <c r="T53" s="65"/>
      <c r="U53" s="65"/>
      <c r="V53" s="65"/>
      <c r="W53" s="65"/>
    </row>
    <row r="54" ht="16.5" customHeight="1">
      <c r="B54" s="457" t="s">
        <v>150</v>
      </c>
      <c r="C54" s="505" t="n">
        <v>22</v>
      </c>
      <c r="D54" s="290"/>
      <c r="E54" s="435"/>
      <c r="F54" s="65"/>
      <c r="G54" s="65"/>
      <c r="H54" s="65"/>
      <c r="I54" s="463"/>
      <c r="J54" s="463"/>
      <c r="K54" s="463"/>
      <c r="L54" s="463"/>
      <c r="M54" s="463"/>
      <c r="N54" s="463"/>
      <c r="O54" s="463"/>
      <c r="P54" s="512"/>
      <c r="Q54" s="65"/>
      <c r="R54" s="65"/>
      <c r="S54" s="65"/>
      <c r="T54" s="65"/>
      <c r="U54" s="65"/>
      <c r="V54" s="65"/>
      <c r="W54" s="65"/>
    </row>
    <row r="55">
      <c r="B55" s="457" t="s">
        <v>152</v>
      </c>
      <c r="C55" s="329" t="n">
        <v>27</v>
      </c>
      <c r="D55" s="65"/>
      <c r="E55" s="435"/>
      <c r="F55" s="64"/>
      <c r="G55" s="65"/>
      <c r="H55" s="65"/>
      <c r="I55" s="463"/>
      <c r="J55" s="463"/>
      <c r="K55" s="463"/>
      <c r="L55" s="463"/>
      <c r="M55" s="463"/>
      <c r="N55" s="463"/>
      <c r="P55" s="512"/>
      <c r="Q55" s="65"/>
      <c r="R55" s="65"/>
      <c r="S55" s="65"/>
      <c r="T55" s="65"/>
      <c r="U55" s="65"/>
      <c r="V55" s="65"/>
      <c r="W55" s="65"/>
    </row>
    <row r="56" ht="15" customHeight="1">
      <c r="B56" s="493" t="s">
        <v>355</v>
      </c>
      <c r="C56" s="329" t="n">
        <f>SUM(C57:C61)</f>
        <v>150</v>
      </c>
      <c r="D56" s="65"/>
      <c r="E56" s="435"/>
      <c r="F56" s="65"/>
      <c r="G56" s="65"/>
      <c r="H56" s="65"/>
      <c r="I56" s="65"/>
      <c r="J56" s="65"/>
      <c r="K56" s="65"/>
      <c r="L56" s="65"/>
      <c r="M56" s="65"/>
      <c r="N56" s="65"/>
      <c r="P56" s="291"/>
      <c r="Q56" s="65"/>
      <c r="R56" s="65"/>
      <c r="S56" s="65"/>
      <c r="T56" s="65"/>
      <c r="U56" s="65"/>
      <c r="V56" s="65"/>
      <c r="W56" s="65"/>
    </row>
    <row r="57" ht="17.25" customHeight="1">
      <c r="B57" s="457" t="s">
        <v>342</v>
      </c>
      <c r="C57" s="329" t="n">
        <f>'Response and Relief Act Score'!F7</f>
        <v>29</v>
      </c>
      <c r="D57" s="65"/>
      <c r="E57" s="435"/>
      <c r="F57" s="65"/>
      <c r="G57" s="65"/>
      <c r="H57" s="65"/>
      <c r="I57" s="65"/>
    </row>
    <row r="58">
      <c r="B58" s="457" t="s">
        <v>150</v>
      </c>
      <c r="C58" s="329" t="n">
        <f>'Response and Relief Act Score'!F5</f>
        <v>82</v>
      </c>
      <c r="D58" s="65"/>
      <c r="E58" s="435"/>
      <c r="F58" s="65"/>
      <c r="G58" s="65"/>
      <c r="H58" s="65"/>
      <c r="I58" s="65"/>
      <c r="J58" s="65"/>
      <c r="K58" s="65"/>
      <c r="L58" s="65"/>
      <c r="M58" s="65"/>
      <c r="N58" s="65"/>
      <c r="P58" s="291"/>
      <c r="Q58" s="65"/>
      <c r="R58" s="65"/>
      <c r="S58" s="65"/>
      <c r="T58" s="65"/>
      <c r="U58" s="65"/>
      <c r="V58" s="65"/>
      <c r="W58" s="65"/>
    </row>
    <row r="59">
      <c r="B59" s="457" t="s">
        <v>152</v>
      </c>
      <c r="C59" s="329" t="n">
        <f>'Response and Relief Act Score'!F6</f>
        <v>3</v>
      </c>
      <c r="D59" s="65"/>
      <c r="E59" s="435"/>
      <c r="F59" s="65"/>
      <c r="G59" s="65"/>
      <c r="H59" s="65"/>
      <c r="I59" s="65"/>
      <c r="J59" s="65"/>
      <c r="K59" s="65"/>
      <c r="L59" s="65"/>
      <c r="M59" s="65"/>
      <c r="N59" s="65"/>
      <c r="P59" s="291"/>
      <c r="Q59" s="65"/>
      <c r="R59" s="65"/>
      <c r="S59" s="65"/>
      <c r="T59" s="65"/>
      <c r="U59" s="65"/>
      <c r="V59" s="65"/>
      <c r="W59" s="65"/>
    </row>
    <row r="60" ht="29.25" customHeight="1">
      <c r="B60" s="457" t="s">
        <v>358</v>
      </c>
      <c r="C60" s="329" t="n">
        <f>'Response and Relief Act Score'!F9</f>
        <v>34</v>
      </c>
      <c r="D60" s="65"/>
      <c r="E60" s="435"/>
      <c r="F60" s="65"/>
      <c r="G60" s="65"/>
      <c r="H60" s="65"/>
      <c r="I60" s="478"/>
      <c r="J60" s="65"/>
      <c r="K60" s="65"/>
      <c r="L60" s="65"/>
      <c r="M60" s="65"/>
      <c r="N60" s="65"/>
      <c r="O60" s="463"/>
      <c r="P60" s="291"/>
      <c r="Q60" s="65"/>
      <c r="R60" s="65"/>
      <c r="S60" s="65"/>
      <c r="T60" s="65"/>
      <c r="U60" s="65"/>
      <c r="V60" s="65"/>
      <c r="W60" s="65"/>
    </row>
    <row r="61" ht="12.75" customHeight="1">
      <c r="B61" s="457" t="s">
        <v>359</v>
      </c>
      <c r="C61" s="329" t="n">
        <f>'Response and Relief Act Score'!F8</f>
        <v>2</v>
      </c>
      <c r="D61" s="65"/>
      <c r="E61" s="435"/>
      <c r="F61" s="65"/>
      <c r="G61" s="65"/>
      <c r="H61" s="65"/>
      <c r="I61" s="65"/>
      <c r="J61" s="65"/>
      <c r="K61" s="65"/>
      <c r="L61" s="65"/>
      <c r="M61" s="65"/>
      <c r="N61" s="65"/>
      <c r="O61" s="65"/>
      <c r="P61" s="291"/>
      <c r="Q61" s="65"/>
      <c r="R61" s="65"/>
      <c r="S61" s="65"/>
      <c r="T61" s="65"/>
      <c r="U61" s="65"/>
      <c r="V61" s="65"/>
      <c r="W61" s="65"/>
    </row>
    <row r="62">
      <c r="A62" s="469"/>
      <c r="B62" s="466" t="s">
        <v>360</v>
      </c>
      <c r="C62" s="473" t="n">
        <f>SUM(C63:C67)</f>
        <v>549.11599999999999</v>
      </c>
      <c r="D62" s="65"/>
      <c r="E62" s="435"/>
      <c r="F62" s="65"/>
      <c r="G62" s="65"/>
      <c r="H62" s="65"/>
      <c r="I62" s="65"/>
      <c r="J62" s="65"/>
      <c r="K62" s="65"/>
      <c r="L62" s="65"/>
      <c r="M62" s="65"/>
      <c r="N62" s="65"/>
      <c r="P62" s="291"/>
      <c r="Q62" s="65"/>
      <c r="R62" s="65"/>
      <c r="S62" s="65"/>
      <c r="T62" s="65"/>
      <c r="U62" s="65"/>
      <c r="V62" s="65"/>
      <c r="W62" s="65"/>
    </row>
    <row r="63" ht="16.399999999999999" customHeight="1">
      <c r="A63" s="469"/>
      <c r="B63" s="468" t="s">
        <v>347</v>
      </c>
      <c r="C63" s="473" t="n">
        <f>'ARP Score'!AJ16</f>
        <v>362.04999999999995</v>
      </c>
      <c r="D63" s="65"/>
      <c r="E63" s="435"/>
      <c r="F63" s="65"/>
      <c r="G63" s="65"/>
      <c r="H63" s="65"/>
      <c r="I63" s="65"/>
      <c r="J63" s="65"/>
      <c r="K63" s="65"/>
      <c r="L63" s="65"/>
      <c r="M63" s="65"/>
      <c r="N63" s="65"/>
      <c r="O63" s="65"/>
      <c r="P63" s="291"/>
      <c r="Q63" s="65"/>
      <c r="R63" s="65"/>
      <c r="S63" s="65"/>
      <c r="T63" s="65"/>
      <c r="U63" s="65"/>
      <c r="V63" s="65"/>
      <c r="W63" s="65"/>
    </row>
    <row r="64" ht="15" customHeight="1">
      <c r="A64" s="393"/>
      <c r="B64" s="468" t="s">
        <v>150</v>
      </c>
      <c r="C64" s="473" t="n">
        <f>'ARP Score'!AL16</f>
        <v>169.16899999999998</v>
      </c>
      <c r="D64" s="65"/>
      <c r="E64" s="435"/>
      <c r="F64" s="65"/>
      <c r="G64" s="65"/>
      <c r="H64" s="65"/>
      <c r="I64" s="65"/>
      <c r="J64" s="65"/>
      <c r="K64" s="65"/>
      <c r="L64" s="65"/>
      <c r="M64" s="65"/>
      <c r="N64" s="65"/>
      <c r="O64" s="65"/>
      <c r="P64" s="291"/>
      <c r="Q64" s="471"/>
      <c r="R64" s="65"/>
      <c r="S64" s="65"/>
      <c r="T64" s="65"/>
      <c r="U64" s="65"/>
      <c r="V64" s="65"/>
      <c r="W64" s="65"/>
    </row>
    <row r="65">
      <c r="A65" s="393"/>
      <c r="B65" s="468" t="s">
        <v>152</v>
      </c>
      <c r="C65" s="473" t="n">
        <f>'ARP Score'!AK16</f>
        <v>8.5</v>
      </c>
      <c r="D65" s="65"/>
      <c r="E65" s="435"/>
      <c r="F65" s="65"/>
      <c r="G65" s="65"/>
      <c r="H65" s="65"/>
      <c r="I65" s="65"/>
      <c r="J65" s="65"/>
      <c r="K65" s="65"/>
      <c r="L65" s="65"/>
      <c r="M65" s="65"/>
      <c r="N65" s="65"/>
      <c r="O65" s="65"/>
      <c r="P65" s="291"/>
      <c r="Q65" s="65"/>
      <c r="R65" s="65"/>
      <c r="S65" s="65"/>
      <c r="T65" s="65"/>
      <c r="U65" s="65"/>
      <c r="V65" s="65"/>
      <c r="W65" s="65"/>
    </row>
    <row r="66" ht="17.25" customHeight="1">
      <c r="A66" s="469"/>
      <c r="B66" s="468" t="s">
        <v>363</v>
      </c>
      <c r="C66" s="473" t="n">
        <f>'ARP Score'!AM16</f>
        <v>0.79700000000000004</v>
      </c>
      <c r="D66" s="65"/>
      <c r="E66" s="435"/>
      <c r="F66" s="65"/>
      <c r="G66" s="65"/>
      <c r="H66" s="65"/>
      <c r="I66" s="65"/>
      <c r="J66" s="65"/>
      <c r="K66" s="65"/>
      <c r="L66" s="65"/>
      <c r="M66" s="65"/>
      <c r="N66" s="65"/>
      <c r="O66" s="65"/>
      <c r="P66" s="291"/>
      <c r="Q66" s="65"/>
      <c r="R66" s="65"/>
      <c r="S66" s="65"/>
      <c r="T66" s="65"/>
      <c r="U66" s="65"/>
      <c r="V66" s="65"/>
      <c r="W66" s="65"/>
    </row>
    <row r="67" ht="17.25" customHeight="1">
      <c r="A67" s="469"/>
      <c r="B67" s="470" t="s">
        <v>373</v>
      </c>
      <c r="C67" s="474" t="n">
        <f>'ARP Score'!AN16</f>
        <v>8.6</v>
      </c>
      <c r="D67" s="472"/>
      <c r="E67" s="460"/>
      <c r="F67" s="65"/>
      <c r="G67" s="65"/>
      <c r="H67" s="65"/>
      <c r="I67" s="65"/>
      <c r="J67" s="65"/>
      <c r="K67" s="65"/>
      <c r="L67" s="65"/>
      <c r="M67" s="65"/>
      <c r="N67" s="65"/>
      <c r="O67" s="65"/>
      <c r="P67" s="291"/>
      <c r="Q67" s="65"/>
      <c r="R67" s="65"/>
      <c r="S67" s="65"/>
      <c r="T67" s="65"/>
      <c r="U67" s="65"/>
      <c r="V67" s="65"/>
      <c r="W67" s="65"/>
    </row>
    <row r="68" ht="17.25" customHeight="1">
      <c r="B68" s="468"/>
      <c r="C68" s="84"/>
      <c r="D68" s="84"/>
      <c r="E68" s="84"/>
      <c r="F68" s="84"/>
      <c r="G68" s="84"/>
      <c r="H68" s="65"/>
      <c r="I68" s="65"/>
      <c r="J68" s="65"/>
      <c r="K68" s="65"/>
      <c r="L68" s="65"/>
      <c r="M68" s="65"/>
      <c r="N68" s="65"/>
      <c r="O68" s="65"/>
      <c r="P68" s="291"/>
      <c r="Q68" s="65"/>
      <c r="R68" s="65"/>
      <c r="S68" s="65"/>
      <c r="T68" s="65"/>
      <c r="U68" s="65"/>
      <c r="V68" s="65"/>
      <c r="W68" s="65"/>
      <c r="X68" s="65"/>
      <c r="Y68" s="65"/>
      <c r="Z68" s="65"/>
      <c r="AA68" s="65"/>
      <c r="AB68" s="65"/>
      <c r="AC68" s="65"/>
      <c r="AD68" s="65"/>
      <c r="AE68" s="65"/>
      <c r="AF68" s="65"/>
      <c r="AG68" s="65"/>
      <c r="AH68" s="65"/>
      <c r="AI68" s="65"/>
      <c r="AJ68" s="65"/>
      <c r="AK68" s="65"/>
      <c r="AL68" s="65"/>
    </row>
    <row r="69" ht="17.25" customHeight="1">
      <c r="B69" s="458" t="s">
        <v>374</v>
      </c>
      <c r="C69" s="84"/>
      <c r="D69" s="84"/>
      <c r="E69" s="84"/>
      <c r="F69" s="84"/>
      <c r="G69" s="84"/>
      <c r="H69" s="65"/>
      <c r="I69" s="65"/>
      <c r="J69" s="65"/>
      <c r="K69" s="65"/>
      <c r="L69" s="65"/>
      <c r="M69" s="65"/>
      <c r="N69" s="65"/>
      <c r="O69" s="65"/>
      <c r="P69" s="291"/>
      <c r="Q69" s="65"/>
      <c r="R69" s="65"/>
      <c r="S69" s="65"/>
      <c r="T69" s="65"/>
      <c r="U69" s="65"/>
      <c r="V69" s="65"/>
      <c r="W69" s="65"/>
      <c r="X69" s="65"/>
      <c r="Y69" s="65"/>
      <c r="Z69" s="65"/>
      <c r="AA69" s="65"/>
      <c r="AB69" s="65"/>
      <c r="AC69" s="65"/>
      <c r="AD69" s="65"/>
      <c r="AE69" s="65"/>
      <c r="AF69" s="65"/>
      <c r="AG69" s="65"/>
      <c r="AH69" s="65"/>
      <c r="AI69" s="65"/>
      <c r="AJ69" s="65"/>
      <c r="AK69" s="65"/>
      <c r="AL69" s="65"/>
    </row>
    <row r="70" ht="14.9" customHeight="1">
      <c r="B70" s="259" t="s">
        <v>375</v>
      </c>
      <c r="C70" s="260"/>
      <c r="D70" s="263" t="s">
        <v>279</v>
      </c>
      <c r="E70" s="276"/>
      <c r="F70" s="276"/>
      <c r="G70" s="276"/>
      <c r="H70" s="276"/>
      <c r="I70" s="276"/>
      <c r="J70" s="276"/>
      <c r="K70" s="276"/>
      <c r="L70" s="276"/>
      <c r="M70" s="276"/>
      <c r="N70" s="276"/>
      <c r="O70" s="276"/>
      <c r="P70" s="276"/>
      <c r="Q70" s="276"/>
      <c r="R70" s="276"/>
      <c r="S70" s="276"/>
      <c r="T70" s="276"/>
      <c r="U70" s="276"/>
      <c r="V70" s="264"/>
      <c r="W70" s="394" t="s">
        <v>280</v>
      </c>
      <c r="X70" s="382"/>
      <c r="Y70" s="382"/>
      <c r="Z70" s="382"/>
      <c r="AA70" s="382"/>
      <c r="AB70" s="382"/>
      <c r="AC70" s="382"/>
      <c r="AD70" s="382"/>
      <c r="AE70" s="382"/>
      <c r="AF70" s="382"/>
      <c r="AG70" s="296"/>
      <c r="AH70" s="296"/>
      <c r="AI70" s="296"/>
      <c r="AJ70" s="296"/>
      <c r="AK70" s="392"/>
      <c r="AL70" s="392"/>
    </row>
    <row r="71">
      <c r="B71" s="261"/>
      <c r="C71" s="262"/>
      <c r="D71" s="268" t="n">
        <v>2018</v>
      </c>
      <c r="E71" s="268" t="n">
        <v>2019</v>
      </c>
      <c r="F71" s="269"/>
      <c r="G71" s="269"/>
      <c r="H71" s="270"/>
      <c r="I71" s="268" t="n">
        <v>2020</v>
      </c>
      <c r="J71" s="269"/>
      <c r="K71" s="269"/>
      <c r="L71" s="269"/>
      <c r="M71" s="268" t="n">
        <v>2021</v>
      </c>
      <c r="N71" s="269"/>
      <c r="O71" s="269"/>
      <c r="P71" s="269"/>
      <c r="Q71" s="355" t="n">
        <v>2022</v>
      </c>
      <c r="R71" s="356"/>
      <c r="S71" s="343"/>
      <c r="T71" s="343"/>
      <c r="U71" s="297"/>
      <c r="V71" s="343" t="n">
        <v>2023</v>
      </c>
      <c r="W71" s="344"/>
      <c r="X71" s="316"/>
      <c r="Y71" s="266" t="n">
        <v>2024</v>
      </c>
      <c r="Z71" s="348"/>
      <c r="AA71" s="348"/>
      <c r="AB71" s="267"/>
      <c r="AC71" s="265" t="n">
        <v>2025</v>
      </c>
      <c r="AD71" s="266"/>
      <c r="AE71" s="266"/>
      <c r="AF71" s="267"/>
      <c r="AG71" s="265" t="n">
        <v>2026</v>
      </c>
      <c r="AH71" s="266"/>
      <c r="AI71" s="266"/>
      <c r="AJ71" s="267"/>
      <c r="AK71" s="298"/>
      <c r="AL71" s="298"/>
    </row>
    <row r="72">
      <c r="B72" s="263"/>
      <c r="C72" s="264"/>
      <c r="D72" s="256" t="s">
        <v>281</v>
      </c>
      <c r="E72" s="256" t="s">
        <v>282</v>
      </c>
      <c r="F72" s="257" t="s">
        <v>283</v>
      </c>
      <c r="G72" s="257" t="s">
        <v>238</v>
      </c>
      <c r="H72" s="258" t="s">
        <v>281</v>
      </c>
      <c r="I72" s="257" t="s">
        <v>282</v>
      </c>
      <c r="J72" s="257" t="s">
        <v>283</v>
      </c>
      <c r="K72" s="257" t="s">
        <v>238</v>
      </c>
      <c r="L72" s="257" t="s">
        <v>281</v>
      </c>
      <c r="M72" s="256" t="s">
        <v>282</v>
      </c>
      <c r="N72" s="257" t="s">
        <v>283</v>
      </c>
      <c r="O72" s="257" t="s">
        <v>238</v>
      </c>
      <c r="P72" s="257" t="s">
        <v>281</v>
      </c>
      <c r="Q72" s="256" t="s">
        <v>282</v>
      </c>
      <c r="R72" s="257" t="s">
        <v>283</v>
      </c>
      <c r="S72" s="257" t="s">
        <v>238</v>
      </c>
      <c r="T72" s="257" t="s">
        <v>281</v>
      </c>
      <c r="U72" s="340" t="s">
        <v>282</v>
      </c>
      <c r="V72" s="341" t="s">
        <v>283</v>
      </c>
      <c r="W72" s="326" t="s">
        <v>238</v>
      </c>
      <c r="X72" s="327" t="s">
        <v>281</v>
      </c>
      <c r="Y72" s="326" t="s">
        <v>282</v>
      </c>
      <c r="Z72" s="323" t="s">
        <v>283</v>
      </c>
      <c r="AA72" s="326" t="s">
        <v>238</v>
      </c>
      <c r="AB72" s="326" t="s">
        <v>281</v>
      </c>
      <c r="AC72" s="325" t="s">
        <v>282</v>
      </c>
      <c r="AD72" s="323" t="s">
        <v>283</v>
      </c>
      <c r="AE72" s="326" t="s">
        <v>238</v>
      </c>
      <c r="AF72" s="327" t="s">
        <v>281</v>
      </c>
      <c r="AG72" s="281" t="s">
        <v>282</v>
      </c>
      <c r="AH72" s="323" t="s">
        <v>283</v>
      </c>
      <c r="AI72" s="323" t="s">
        <v>238</v>
      </c>
      <c r="AJ72" s="346" t="s">
        <v>281</v>
      </c>
      <c r="AK72" s="85"/>
      <c r="AL72" s="85"/>
    </row>
    <row r="73" ht="29.25" customHeight="1">
      <c r="B73" s="431" t="s">
        <v>376</v>
      </c>
      <c r="C73" s="495"/>
      <c r="D73" s="432"/>
      <c r="E73" s="433"/>
      <c r="F73" s="433"/>
      <c r="G73" s="433"/>
      <c r="H73" s="434" t="n">
        <f t="shared" ref="H73:O73" si="30">SUM(H75:H83)</f>
        <v>208.815</v>
      </c>
      <c r="I73" s="434" t="n">
        <f t="shared" si="30"/>
        <v>212.11</v>
      </c>
      <c r="J73" s="434" t="n">
        <f t="shared" si="30"/>
        <v>321.19400000000007</v>
      </c>
      <c r="K73" s="434" t="n">
        <f t="shared" si="30"/>
        <v>295.41999999999996</v>
      </c>
      <c r="L73" s="434" t="n">
        <f t="shared" si="30"/>
        <v>293.01599999999996</v>
      </c>
      <c r="M73" s="434" t="n">
        <f t="shared" si="30"/>
        <v>318.27100000000007</v>
      </c>
      <c r="N73" s="434" t="n">
        <f t="shared" si="30"/>
        <v>354.85400000000004</v>
      </c>
      <c r="O73" s="434" t="n">
        <f t="shared" si="30"/>
        <v>373.11799999999988</v>
      </c>
      <c r="P73" s="511" t="n">
        <f>SUM(P75:P84)</f>
        <v>399.43985199999997</v>
      </c>
      <c r="Q73" s="434" t="n">
        <f>SUM(Q75:Q84)</f>
        <v>430.7982748</v>
      </c>
      <c r="R73" s="434" t="n">
        <f>SUM(R75:R84)</f>
        <v>500.33303199999995</v>
      </c>
      <c r="S73" s="434" t="n">
        <f>SUM(S75:S84)</f>
        <v>483.13586799999996</v>
      </c>
      <c r="T73" s="452" t="n">
        <f t="shared" ref="T73:AF73" si="31">SUM(T75:T84)</f>
        <v>450.110928</v>
      </c>
      <c r="U73" s="403" t="n">
        <f>SUM(U75:U84)</f>
        <v>441.01454320000011</v>
      </c>
      <c r="V73" s="403" t="n">
        <f>SUM(V75:V84)</f>
        <v>433.78172000000006</v>
      </c>
      <c r="W73" s="403" t="n">
        <f>SUM(W75:W84)</f>
        <v>417.68194400000004</v>
      </c>
      <c r="X73" s="403" t="n">
        <f t="shared" si="31"/>
        <v>432.29994399999998</v>
      </c>
      <c r="Y73" s="489" t="n">
        <f t="shared" si="31"/>
        <v>434.70694400000002</v>
      </c>
      <c r="Z73" s="489" t="n">
        <f t="shared" si="31"/>
        <v>440.59710899999999</v>
      </c>
      <c r="AA73" s="489" t="n">
        <f t="shared" si="31"/>
        <v>461.9273300000001</v>
      </c>
      <c r="AB73" s="489" t="n">
        <f t="shared" si="31"/>
        <v>467.08702588368681</v>
      </c>
      <c r="AC73" s="410" t="n">
        <f t="shared" si="31"/>
        <v>450.66879697830359</v>
      </c>
      <c r="AD73" s="410" t="n">
        <f t="shared" si="31"/>
        <v>446.4122085701693</v>
      </c>
      <c r="AE73" s="410" t="n">
        <f>SUM(AE75:AE84)</f>
        <v>449.361288</v>
      </c>
      <c r="AF73" s="410" t="n">
        <f t="shared" si="31"/>
        <v>448.45372699103427</v>
      </c>
      <c r="AG73" s="408" t="n">
        <f>SUM(AG75:AG84)</f>
        <v>451.58735077743574</v>
      </c>
      <c r="AH73" s="408" t="n">
        <f>SUM(AH75:AH84)</f>
        <v>451.94885143297614</v>
      </c>
      <c r="AI73" s="408" t="n">
        <f>SUM(AI75:AI84)</f>
        <v>456.14453320000007</v>
      </c>
      <c r="AJ73" s="408" t="n">
        <f>SUM(AJ75:AJ84)</f>
        <v>458.3717033186756</v>
      </c>
      <c r="AK73" s="422"/>
      <c r="AL73" s="422"/>
    </row>
    <row r="74" ht="19.399999999999999" customHeight="1">
      <c r="B74" s="503" t="s">
        <v>377</v>
      </c>
      <c r="C74" s="290"/>
      <c r="D74" s="329"/>
      <c r="E74" s="290"/>
      <c r="F74" s="290"/>
      <c r="G74" s="290"/>
      <c r="H74" s="403"/>
      <c r="I74" s="403"/>
      <c r="J74" s="403"/>
      <c r="K74" s="403"/>
      <c r="L74" s="403"/>
      <c r="M74" s="403"/>
      <c r="N74" s="403"/>
      <c r="O74" s="403"/>
      <c r="P74" s="286"/>
      <c r="Q74" s="403"/>
      <c r="R74" s="403"/>
      <c r="S74" s="403"/>
      <c r="T74" s="403"/>
      <c r="U74" s="403"/>
      <c r="V74" s="403"/>
      <c r="W74" s="403"/>
      <c r="X74" s="403"/>
      <c r="Y74" s="411"/>
      <c r="Z74" s="411"/>
      <c r="AA74" s="411"/>
      <c r="AB74" s="411"/>
      <c r="AC74" s="411"/>
      <c r="AD74" s="411"/>
      <c r="AE74" s="411"/>
      <c r="AF74" s="411"/>
      <c r="AG74" s="411"/>
      <c r="AH74" s="411"/>
      <c r="AI74" s="411"/>
      <c r="AJ74" s="411"/>
      <c r="AK74" s="422"/>
      <c r="AL74" s="422"/>
    </row>
    <row r="75">
      <c r="B75" s="442" t="s">
        <v>152</v>
      </c>
      <c r="C75" s="64"/>
      <c r="D75" s="438"/>
      <c r="E75" s="64"/>
      <c r="F75" s="64"/>
      <c r="G75" s="64"/>
      <c r="H75" s="403"/>
      <c r="I75" s="403"/>
      <c r="J75" s="403" t="n">
        <f t="shared" ref="J75:AG75" si="32">J14</f>
        <v>64.400000000000006</v>
      </c>
      <c r="K75" s="403" t="n">
        <f t="shared" si="32"/>
        <v>23.4</v>
      </c>
      <c r="L75" s="403" t="n">
        <f t="shared" si="32"/>
        <v>13.8</v>
      </c>
      <c r="M75" s="403" t="n">
        <f t="shared" si="32"/>
        <v>12</v>
      </c>
      <c r="N75" s="403" t="n">
        <f t="shared" si="32"/>
        <v>7.5</v>
      </c>
      <c r="O75" s="403" t="n">
        <f t="shared" si="32"/>
        <v>10.5</v>
      </c>
      <c r="P75" s="286" t="n">
        <f t="shared" si="32"/>
        <v>18</v>
      </c>
      <c r="Q75" s="403" t="n">
        <f t="shared" si="32"/>
        <v>15</v>
      </c>
      <c r="R75" s="403" t="n">
        <f t="shared" si="32"/>
        <v>11.2</v>
      </c>
      <c r="S75" s="403" t="n">
        <f t="shared" si="32"/>
        <v>7.5</v>
      </c>
      <c r="T75" s="403" t="n">
        <f t="shared" si="32"/>
        <v>6.2</v>
      </c>
      <c r="U75" s="403" t="n">
        <f t="shared" si="32"/>
        <v>0</v>
      </c>
      <c r="V75" s="403" t="n">
        <f t="shared" si="32"/>
        <v>0</v>
      </c>
      <c r="W75" s="403" t="n">
        <f t="shared" si="32"/>
        <v>0</v>
      </c>
      <c r="X75" s="403" t="n">
        <f t="shared" si="32"/>
        <v>0</v>
      </c>
      <c r="Y75" s="411" t="n">
        <f t="shared" si="32"/>
        <v>0</v>
      </c>
      <c r="Z75" s="411" t="n">
        <f t="shared" si="32"/>
        <v>0</v>
      </c>
      <c r="AA75" s="411" t="n">
        <f t="shared" si="32"/>
        <v>0</v>
      </c>
      <c r="AB75" s="411" t="n">
        <f t="shared" si="32"/>
        <v>0</v>
      </c>
      <c r="AC75" s="411" t="n">
        <f t="shared" si="32"/>
        <v>0</v>
      </c>
      <c r="AD75" s="411" t="n">
        <f t="shared" si="32"/>
        <v>0</v>
      </c>
      <c r="AE75" s="411" t="n">
        <f t="shared" si="32"/>
        <v>0</v>
      </c>
      <c r="AF75" s="411" t="n">
        <f t="shared" si="32"/>
        <v>0</v>
      </c>
      <c r="AG75" s="411" t="n">
        <f t="shared" si="32"/>
        <v>0</v>
      </c>
      <c r="AH75" s="411" t="n">
        <f t="shared" ref="AH75:AI75" si="33">AH14</f>
        <v>0</v>
      </c>
      <c r="AI75" s="411" t="n">
        <f t="shared" si="33"/>
        <v>0</v>
      </c>
      <c r="AJ75" s="411" t="n">
        <f t="shared" ref="AJ75" si="34">AJ14</f>
        <v>0</v>
      </c>
      <c r="AK75" s="403"/>
      <c r="AL75" s="403"/>
    </row>
    <row r="76">
      <c r="B76" s="442" t="s">
        <v>342</v>
      </c>
      <c r="C76" s="64"/>
      <c r="D76" s="438"/>
      <c r="E76" s="64"/>
      <c r="F76" s="64"/>
      <c r="G76" s="64"/>
      <c r="H76" s="403"/>
      <c r="I76" s="403"/>
      <c r="J76" s="403"/>
      <c r="K76" s="403"/>
      <c r="L76" s="403"/>
      <c r="M76" s="403" t="n">
        <f>M28</f>
        <v>9.6666666666666661</v>
      </c>
      <c r="N76" s="403" t="n">
        <f t="shared" ref="N76:AC76" si="35">N28</f>
        <v>9.6666666666666661</v>
      </c>
      <c r="O76" s="403" t="n">
        <f t="shared" si="35"/>
        <v>9.6666666666666661</v>
      </c>
      <c r="P76" s="286" t="n">
        <f t="shared" si="35"/>
        <v>9.6666666666666661</v>
      </c>
      <c r="Q76" s="403" t="n">
        <f>Q28</f>
        <v>9.6666666666666661</v>
      </c>
      <c r="R76" s="403" t="n">
        <f>R28</f>
        <v>9.6666666666666661</v>
      </c>
      <c r="S76" s="403" t="n">
        <f>S28</f>
        <v>9.6666666666666661</v>
      </c>
      <c r="T76" s="403" t="n">
        <f t="shared" si="35"/>
        <v>9.6666666666666661</v>
      </c>
      <c r="U76" s="403" t="n">
        <f t="shared" si="35"/>
        <v>9.6666666666666661</v>
      </c>
      <c r="V76" s="403" t="n">
        <f t="shared" si="35"/>
        <v>9.6666666666666661</v>
      </c>
      <c r="W76" s="403" t="n">
        <f t="shared" si="35"/>
        <v>9.6666666666666661</v>
      </c>
      <c r="X76" s="403" t="n">
        <f t="shared" si="35"/>
        <v>9.6666666666666661</v>
      </c>
      <c r="Y76" s="411" t="n">
        <f t="shared" si="35"/>
        <v>0</v>
      </c>
      <c r="Z76" s="411" t="n">
        <f t="shared" si="35"/>
        <v>0</v>
      </c>
      <c r="AA76" s="411" t="n">
        <f t="shared" si="35"/>
        <v>0</v>
      </c>
      <c r="AB76" s="411" t="n">
        <f t="shared" si="35"/>
        <v>0</v>
      </c>
      <c r="AC76" s="411" t="n">
        <f t="shared" si="35"/>
        <v>0</v>
      </c>
      <c r="AD76" s="411" t="n">
        <f t="shared" ref="AD76:AG76" si="36">AD28</f>
        <v>0</v>
      </c>
      <c r="AE76" s="411" t="n">
        <f t="shared" si="36"/>
        <v>0</v>
      </c>
      <c r="AF76" s="411" t="n">
        <f t="shared" si="36"/>
        <v>0</v>
      </c>
      <c r="AG76" s="411" t="n">
        <f t="shared" si="36"/>
        <v>0</v>
      </c>
      <c r="AH76" s="411" t="n">
        <f t="shared" ref="AH76:AI76" si="37">AH28</f>
        <v>0</v>
      </c>
      <c r="AI76" s="411" t="n">
        <f t="shared" si="37"/>
        <v>0</v>
      </c>
      <c r="AJ76" s="411" t="n">
        <f t="shared" ref="AJ76" si="38">AJ28</f>
        <v>0</v>
      </c>
      <c r="AK76" s="403"/>
      <c r="AL76" s="403"/>
    </row>
    <row r="77">
      <c r="B77" s="442" t="s">
        <v>378</v>
      </c>
      <c r="C77" s="64"/>
      <c r="D77" s="438"/>
      <c r="E77" s="64"/>
      <c r="F77" s="64"/>
      <c r="G77" s="64"/>
      <c r="H77" s="403"/>
      <c r="I77" s="403"/>
      <c r="J77" s="403"/>
      <c r="K77" s="403"/>
      <c r="L77" s="403"/>
      <c r="M77" s="403" t="n">
        <f t="shared" ref="M77:AG77" si="39">M16</f>
        <v>12</v>
      </c>
      <c r="N77" s="403" t="n">
        <f t="shared" si="39"/>
        <v>12</v>
      </c>
      <c r="O77" s="403" t="n">
        <f t="shared" si="39"/>
        <v>12</v>
      </c>
      <c r="P77" s="286" t="n">
        <f t="shared" si="39"/>
        <v>12</v>
      </c>
      <c r="Q77" s="403" t="n">
        <f t="shared" si="39"/>
        <v>12</v>
      </c>
      <c r="R77" s="403" t="n">
        <f t="shared" si="39"/>
        <v>12</v>
      </c>
      <c r="S77" s="403" t="n">
        <f t="shared" si="39"/>
        <v>12</v>
      </c>
      <c r="T77" s="403" t="n">
        <f t="shared" si="39"/>
        <v>12</v>
      </c>
      <c r="U77" s="403" t="n">
        <f t="shared" si="39"/>
        <v>12</v>
      </c>
      <c r="V77" s="403" t="n">
        <f t="shared" si="39"/>
        <v>12</v>
      </c>
      <c r="W77" s="403" t="n">
        <f t="shared" si="39"/>
        <v>12</v>
      </c>
      <c r="X77" s="403" t="n">
        <f t="shared" si="39"/>
        <v>12</v>
      </c>
      <c r="Y77" s="411" t="n">
        <f t="shared" si="39"/>
        <v>0</v>
      </c>
      <c r="Z77" s="411" t="n">
        <f t="shared" si="39"/>
        <v>0</v>
      </c>
      <c r="AA77" s="411" t="n">
        <f t="shared" si="39"/>
        <v>0</v>
      </c>
      <c r="AB77" s="411" t="n">
        <f t="shared" si="39"/>
        <v>0</v>
      </c>
      <c r="AC77" s="411" t="n">
        <f t="shared" si="39"/>
        <v>0</v>
      </c>
      <c r="AD77" s="411" t="n">
        <f t="shared" si="39"/>
        <v>0</v>
      </c>
      <c r="AE77" s="411" t="n">
        <f t="shared" si="39"/>
        <v>0</v>
      </c>
      <c r="AF77" s="411" t="n">
        <f t="shared" si="39"/>
        <v>0</v>
      </c>
      <c r="AG77" s="411" t="n">
        <f t="shared" si="39"/>
        <v>0</v>
      </c>
      <c r="AH77" s="411" t="n">
        <f t="shared" ref="AH77:AI77" si="40">AH16</f>
        <v>0</v>
      </c>
      <c r="AI77" s="411" t="n">
        <f t="shared" si="40"/>
        <v>0</v>
      </c>
      <c r="AJ77" s="411" t="n">
        <f t="shared" ref="AJ77" si="41">AJ16</f>
        <v>0</v>
      </c>
      <c r="AK77" s="403"/>
      <c r="AL77" s="403"/>
    </row>
    <row r="78">
      <c r="B78" s="442" t="s">
        <v>379</v>
      </c>
      <c r="C78" s="64"/>
      <c r="D78" s="438"/>
      <c r="E78" s="64"/>
      <c r="F78" s="64"/>
      <c r="G78" s="64"/>
      <c r="H78" s="67" t="n">
        <f t="shared" ref="H78:AH78" si="42">H20</f>
        <v>208.815</v>
      </c>
      <c r="I78" s="67" t="n">
        <f t="shared" si="42"/>
        <v>212.11</v>
      </c>
      <c r="J78" s="67" t="n">
        <f t="shared" si="42"/>
        <v>193.39400000000012</v>
      </c>
      <c r="K78" s="67" t="n">
        <f t="shared" si="42"/>
        <v>211.21999999999997</v>
      </c>
      <c r="L78" s="67" t="n">
        <f t="shared" si="42"/>
        <v>219.01599999999996</v>
      </c>
      <c r="M78" s="67" t="n">
        <f t="shared" si="42"/>
        <v>215.70433333333341</v>
      </c>
      <c r="N78" s="67" t="n">
        <f t="shared" si="42"/>
        <v>218.08733333333339</v>
      </c>
      <c r="O78" s="67" t="n">
        <f t="shared" si="42"/>
        <v>220.25133333333321</v>
      </c>
      <c r="P78" s="401" t="n">
        <f t="shared" si="42"/>
        <v>247.95233333333329</v>
      </c>
      <c r="Q78" s="67" t="n">
        <f t="shared" si="42"/>
        <v>245.7353333333333</v>
      </c>
      <c r="R78" s="67" t="n">
        <f t="shared" si="42"/>
        <v>262.2163333333333</v>
      </c>
      <c r="S78" s="67" t="n">
        <f t="shared" si="42"/>
        <v>256.37333333333328</v>
      </c>
      <c r="T78" s="67" t="n">
        <f t="shared" si="42"/>
        <v>227.63733333333334</v>
      </c>
      <c r="U78" s="429" t="n">
        <f t="shared" si="42"/>
        <v>238.22800000000012</v>
      </c>
      <c r="V78" s="67" t="n">
        <f t="shared" si="42"/>
        <v>232.20100000000008</v>
      </c>
      <c r="W78" s="67" t="n">
        <f t="shared" si="42"/>
        <v>222.80400000000003</v>
      </c>
      <c r="X78" s="67" t="n">
        <f t="shared" si="42"/>
        <v>247.81200000000001</v>
      </c>
      <c r="Y78" s="412" t="n">
        <f t="shared" si="42"/>
        <v>265.71900000000005</v>
      </c>
      <c r="Z78" s="412" t="n">
        <f t="shared" si="42"/>
        <v>283.38900000000001</v>
      </c>
      <c r="AA78" s="412" t="n">
        <f t="shared" si="42"/>
        <v>302.80900000000008</v>
      </c>
      <c r="AB78" s="412" t="n">
        <f t="shared" si="42"/>
        <v>305.7927001836868</v>
      </c>
      <c r="AC78" s="412" t="n">
        <f t="shared" si="42"/>
        <v>308.80579997830358</v>
      </c>
      <c r="AD78" s="412" t="n">
        <f t="shared" si="42"/>
        <v>311.84858907016934</v>
      </c>
      <c r="AE78" s="412" t="n">
        <f t="shared" si="42"/>
        <v>314.92136000000005</v>
      </c>
      <c r="AF78" s="412" t="n">
        <f t="shared" si="42"/>
        <v>318.02440819103424</v>
      </c>
      <c r="AG78" s="412" t="n">
        <f t="shared" si="42"/>
        <v>321.15803197743571</v>
      </c>
      <c r="AH78" s="412" t="n">
        <f t="shared" si="42"/>
        <v>324.32253263297611</v>
      </c>
      <c r="AI78" s="412" t="n">
        <f t="shared" ref="AI78:AJ78" si="43">AI20</f>
        <v>327.51821440000003</v>
      </c>
      <c r="AJ78" s="412" t="n">
        <f t="shared" si="43"/>
        <v>330.74538451867556</v>
      </c>
      <c r="AK78" s="67"/>
      <c r="AL78" s="67"/>
    </row>
    <row r="79">
      <c r="B79" s="442" t="s">
        <v>1184</v>
      </c>
      <c r="C79" s="64"/>
      <c r="D79" s="438"/>
      <c r="E79" s="64"/>
      <c r="F79" s="64"/>
      <c r="G79" s="64"/>
      <c r="H79" s="67"/>
      <c r="I79" s="67"/>
      <c r="J79" s="67"/>
      <c r="K79" s="67"/>
      <c r="L79" s="67"/>
      <c r="M79" s="67"/>
      <c r="N79" s="67"/>
      <c r="O79" s="67"/>
      <c r="P79" s="401"/>
      <c r="Q79" s="67"/>
      <c r="R79" s="67"/>
      <c r="S79" s="405" t="n">
        <f>'IRA and CHIPS'!E184</f>
        <v>0</v>
      </c>
      <c r="T79" s="405" t="n">
        <f>'IRA and CHIPS'!F184</f>
        <v>6.8000000000000005E-2</v>
      </c>
      <c r="U79" s="405" t="n">
        <f>'IRA and CHIPS'!G184</f>
        <v>6.8000000000000005E-2</v>
      </c>
      <c r="V79" s="405" t="n">
        <f>'IRA and CHIPS'!H184</f>
        <v>6.8000000000000005E-2</v>
      </c>
      <c r="W79" s="405" t="n">
        <f>'IRA and CHIPS'!I184</f>
        <v>6.8000000000000005E-2</v>
      </c>
      <c r="X79" s="405" t="n">
        <f>'IRA and CHIPS'!J184</f>
        <v>1.363</v>
      </c>
      <c r="Y79" s="424" t="n">
        <f>'IRA and CHIPS'!K184</f>
        <v>1.363</v>
      </c>
      <c r="Z79" s="424" t="n">
        <f>'IRA and CHIPS'!L184</f>
        <v>1.363</v>
      </c>
      <c r="AA79" s="424" t="n">
        <f>'IRA and CHIPS'!M184</f>
        <v>1.363</v>
      </c>
      <c r="AB79" s="424" t="n">
        <f>'IRA and CHIPS'!N184</f>
        <v>2.4329999999999998</v>
      </c>
      <c r="AC79" s="424" t="n">
        <f>'IRA and CHIPS'!O184</f>
        <v>2.4329999999999998</v>
      </c>
      <c r="AD79" s="424" t="n">
        <f>'IRA and CHIPS'!P184</f>
        <v>2.4329999999999998</v>
      </c>
      <c r="AE79" s="424" t="n">
        <f>'IRA and CHIPS'!Q184</f>
        <v>2.4329999999999998</v>
      </c>
      <c r="AF79" s="424" t="n">
        <f>'IRA and CHIPS'!R184</f>
        <v>2.8029999999999999</v>
      </c>
      <c r="AG79" s="424" t="n">
        <f>'IRA and CHIPS'!S184</f>
        <v>2.8029999999999999</v>
      </c>
      <c r="AH79" s="424"/>
      <c r="AI79" s="424" t="n">
        <f>'IRA and CHIPS'!U184</f>
        <v>0</v>
      </c>
      <c r="AJ79" s="424"/>
      <c r="AK79" s="67"/>
      <c r="AL79" s="67"/>
    </row>
    <row r="80" ht="14.9" customHeight="1">
      <c r="B80" s="481" t="s">
        <v>380</v>
      </c>
      <c r="C80" s="64"/>
      <c r="D80" s="438"/>
      <c r="E80" s="64"/>
      <c r="F80" s="64"/>
      <c r="G80" s="64"/>
      <c r="H80" s="403"/>
      <c r="I80" s="403"/>
      <c r="J80" s="403"/>
      <c r="K80" s="403"/>
      <c r="L80" s="403"/>
      <c r="M80" s="403"/>
      <c r="N80" s="403"/>
      <c r="O80" s="403"/>
      <c r="P80" s="286"/>
      <c r="Q80" s="403"/>
      <c r="R80" s="403"/>
      <c r="S80" s="403"/>
      <c r="T80" s="403"/>
      <c r="U80" s="403"/>
      <c r="V80" s="403"/>
      <c r="W80" s="403"/>
      <c r="X80" s="403"/>
      <c r="Y80" s="411"/>
      <c r="Z80" s="411"/>
      <c r="AA80" s="411"/>
      <c r="AB80" s="411"/>
      <c r="AC80" s="411"/>
      <c r="AD80" s="411"/>
      <c r="AE80" s="411"/>
      <c r="AF80" s="411"/>
      <c r="AG80" s="411"/>
      <c r="AH80" s="411"/>
      <c r="AI80" s="411"/>
      <c r="AJ80" s="411"/>
      <c r="AK80" s="403"/>
      <c r="AL80" s="403"/>
    </row>
    <row r="81" ht="14.9" customHeight="1">
      <c r="B81" s="442" t="s">
        <v>150</v>
      </c>
      <c r="C81" s="64"/>
      <c r="D81" s="438"/>
      <c r="E81" s="64"/>
      <c r="F81" s="64"/>
      <c r="G81" s="64"/>
      <c r="H81" s="403"/>
      <c r="I81" s="403"/>
      <c r="J81" s="403" t="n">
        <f t="shared" ref="J81:Y81" si="44">J13</f>
        <v>28.4</v>
      </c>
      <c r="K81" s="403" t="n">
        <f t="shared" si="44"/>
        <v>15.8</v>
      </c>
      <c r="L81" s="403" t="n">
        <f t="shared" si="44"/>
        <v>15.2</v>
      </c>
      <c r="M81" s="403" t="n">
        <f t="shared" si="44"/>
        <v>28.9</v>
      </c>
      <c r="N81" s="403" t="n">
        <f t="shared" si="44"/>
        <v>67.599999999999994</v>
      </c>
      <c r="O81" s="403" t="n">
        <f t="shared" si="44"/>
        <v>80.7</v>
      </c>
      <c r="P81" s="286" t="n">
        <f t="shared" si="44"/>
        <v>87.2</v>
      </c>
      <c r="Q81" s="403" t="n">
        <f t="shared" si="44"/>
        <v>72.400000000000006</v>
      </c>
      <c r="R81" s="403" t="n">
        <f t="shared" si="44"/>
        <v>85.9</v>
      </c>
      <c r="S81" s="403" t="n">
        <f t="shared" si="44"/>
        <v>68.3</v>
      </c>
      <c r="T81" s="403" t="n">
        <f t="shared" si="44"/>
        <v>64</v>
      </c>
      <c r="U81" s="403" t="n">
        <f t="shared" si="44"/>
        <v>60.929333333333297</v>
      </c>
      <c r="V81" s="403" t="n">
        <f t="shared" si="44"/>
        <v>60.929333333333297</v>
      </c>
      <c r="W81" s="403" t="n">
        <f t="shared" si="44"/>
        <v>60.929333333333297</v>
      </c>
      <c r="X81" s="403" t="n">
        <f t="shared" si="44"/>
        <v>54.244333333333302</v>
      </c>
      <c r="Y81" s="410" t="n">
        <f t="shared" si="44"/>
        <v>50.911000000000001</v>
      </c>
      <c r="Z81" s="411" t="n">
        <f>Z25+Z29+'ARP Quarterly'!P28</f>
        <v>44.428388999999996</v>
      </c>
      <c r="AA81" s="411" t="n">
        <f>AA25+AA29+'ARP Quarterly'!Q28</f>
        <v>46.338610000000003</v>
      </c>
      <c r="AB81" s="411" t="n">
        <f>AB25+AB29+'ARP Quarterly'!R28</f>
        <v>47.279744500000007</v>
      </c>
      <c r="AC81" s="411" t="n">
        <f>AC25+AC29+'ARP Quarterly'!S28</f>
        <v>46.283419000000009</v>
      </c>
      <c r="AD81" s="411" t="n">
        <f>AD25+AD29+'ARP Quarterly'!T28</f>
        <v>45.578489500000011</v>
      </c>
      <c r="AE81" s="411" t="n">
        <f>AE25+AE29+'ARP Quarterly'!U28</f>
        <v>45.454798000000011</v>
      </c>
      <c r="AF81" s="411" t="n">
        <f>AF25+AF29+'ARP Quarterly'!V28</f>
        <v>45.360580000000013</v>
      </c>
      <c r="AG81" s="408" t="n">
        <f>AF81</f>
        <v>45.360580000000013</v>
      </c>
      <c r="AH81" s="408" t="n">
        <f>AG81</f>
        <v>45.360580000000013</v>
      </c>
      <c r="AI81" s="408" t="n">
        <f>AH81</f>
        <v>45.360580000000013</v>
      </c>
      <c r="AJ81" s="408" t="n">
        <f>AI81</f>
        <v>45.360580000000013</v>
      </c>
      <c r="AK81" s="423"/>
      <c r="AL81" s="403"/>
    </row>
    <row r="82">
      <c r="B82" s="442" t="s">
        <v>149</v>
      </c>
      <c r="C82" s="67"/>
      <c r="D82" s="507"/>
      <c r="E82" s="67"/>
      <c r="F82" s="67"/>
      <c r="G82" s="67"/>
      <c r="H82" s="403"/>
      <c r="I82" s="403"/>
      <c r="J82" s="403" t="n">
        <v>35</v>
      </c>
      <c r="K82" s="403" t="n">
        <v>45</v>
      </c>
      <c r="L82" s="403" t="n">
        <v>45</v>
      </c>
      <c r="M82" s="403" t="n">
        <v>40</v>
      </c>
      <c r="N82" s="403" t="n">
        <v>40</v>
      </c>
      <c r="O82" s="403" t="n">
        <v>40</v>
      </c>
      <c r="P82" s="286" t="n">
        <v>40</v>
      </c>
      <c r="Q82" s="403" t="n">
        <v>50</v>
      </c>
      <c r="R82" s="403" t="n">
        <v>50</v>
      </c>
      <c r="S82" s="403" t="n">
        <v>50</v>
      </c>
      <c r="T82" s="403" t="n">
        <v>50</v>
      </c>
      <c r="U82" s="430" t="n">
        <v>40</v>
      </c>
      <c r="V82" s="403" t="n">
        <v>30</v>
      </c>
      <c r="W82" s="403" t="n">
        <v>20</v>
      </c>
      <c r="X82" s="403" t="n">
        <v>15</v>
      </c>
      <c r="Y82" s="411" t="n">
        <v>10</v>
      </c>
      <c r="Z82" s="411" t="n">
        <v>0</v>
      </c>
      <c r="AA82" s="411" t="n">
        <v>0</v>
      </c>
      <c r="AB82" s="411" t="n">
        <v>0</v>
      </c>
      <c r="AC82" s="411" t="n">
        <v>0</v>
      </c>
      <c r="AD82" s="411" t="n">
        <v>0</v>
      </c>
      <c r="AE82" s="411" t="n">
        <v>0</v>
      </c>
      <c r="AF82" s="411" t="n">
        <v>0</v>
      </c>
      <c r="AG82" s="411" t="n">
        <v>0</v>
      </c>
      <c r="AH82" s="411"/>
      <c r="AI82" s="411" t="n">
        <v>1</v>
      </c>
      <c r="AJ82" s="411"/>
      <c r="AK82" s="396"/>
    </row>
    <row r="83" ht="28.5" customHeight="1">
      <c r="B83" s="455" t="s">
        <v>381</v>
      </c>
      <c r="C83" s="467"/>
      <c r="D83" s="438"/>
      <c r="E83" s="64"/>
      <c r="F83" s="64"/>
      <c r="G83" s="64"/>
      <c r="H83" s="403"/>
      <c r="I83" s="403"/>
      <c r="J83" s="403"/>
      <c r="K83" s="403"/>
      <c r="L83" s="403"/>
      <c r="M83" s="403"/>
      <c r="N83" s="403" t="n">
        <f>'ARP Quarterly'!D47</f>
        <v>0</v>
      </c>
      <c r="O83" s="403" t="n">
        <f>'ARP Quarterly'!E47</f>
        <v>0</v>
      </c>
      <c r="P83" s="286" t="n">
        <f>'ARP Quarterly'!F47</f>
        <v>34.620851999999999</v>
      </c>
      <c r="Q83" s="403" t="n">
        <f>'ARP Quarterly'!G47</f>
        <v>50.996274799999995</v>
      </c>
      <c r="R83" s="403" t="n">
        <f>'ARP Quarterly'!H47</f>
        <v>69.350031999999999</v>
      </c>
      <c r="S83" s="403" t="n">
        <f>'ARP Quarterly'!I47</f>
        <v>79.295867999999999</v>
      </c>
      <c r="T83" s="403" t="n">
        <f>'ARP Quarterly'!J47</f>
        <v>80.538927999999999</v>
      </c>
      <c r="U83" s="403" t="n">
        <f>'ARP Quarterly'!K47</f>
        <v>80.122543199999996</v>
      </c>
      <c r="V83" s="403" t="n">
        <f>'ARP Quarterly'!L47</f>
        <v>88.916719999999998</v>
      </c>
      <c r="W83" s="404" t="n">
        <f>'ARP Quarterly'!M47</f>
        <v>92.213943999999998</v>
      </c>
      <c r="X83" s="404" t="n">
        <f>'ARP Quarterly'!N47</f>
        <v>92.213943999999998</v>
      </c>
      <c r="Y83" s="492" t="n">
        <f>'ARP Quarterly'!O47</f>
        <v>94.213943999999998</v>
      </c>
      <c r="Z83" s="492" t="n">
        <f>'ARP Quarterly'!P47</f>
        <v>98.916719999999998</v>
      </c>
      <c r="AA83" s="492" t="n">
        <f>'ARP Quarterly'!Q47</f>
        <v>98.916719999999998</v>
      </c>
      <c r="AB83" s="492" t="n">
        <f>'ARP Quarterly'!R47</f>
        <v>99.081581199999988</v>
      </c>
      <c r="AC83" s="411" t="n">
        <f>'ARP Quarterly'!S47</f>
        <v>93.146578000000005</v>
      </c>
      <c r="AD83" s="411" t="n">
        <f>'ARP Quarterly'!T47</f>
        <v>86.552129999999991</v>
      </c>
      <c r="AE83" s="411" t="n">
        <f>'ARP Quarterly'!U47</f>
        <v>86.552129999999991</v>
      </c>
      <c r="AF83" s="411" t="n">
        <f>'ARP Quarterly'!V47</f>
        <v>82.265738799999994</v>
      </c>
      <c r="AG83" s="408" t="n">
        <f>AF83</f>
        <v>82.265738799999994</v>
      </c>
      <c r="AH83" s="408" t="n">
        <f>AG83</f>
        <v>82.265738799999994</v>
      </c>
      <c r="AI83" s="408" t="n">
        <f>AH83</f>
        <v>82.265738799999994</v>
      </c>
      <c r="AJ83" s="408" t="n">
        <f>AI83</f>
        <v>82.265738799999994</v>
      </c>
      <c r="AK83" s="480"/>
    </row>
    <row r="84" ht="55.4" customHeight="1">
      <c r="B84" s="461" t="s">
        <v>828</v>
      </c>
      <c r="C84" s="462"/>
      <c r="D84" s="436"/>
      <c r="E84" s="437"/>
      <c r="F84" s="437"/>
      <c r="G84" s="437"/>
      <c r="H84" s="437"/>
      <c r="I84" s="462"/>
      <c r="J84" s="462"/>
      <c r="K84" s="462"/>
      <c r="L84" s="462"/>
      <c r="M84" s="462"/>
      <c r="N84" s="462"/>
      <c r="O84" s="462"/>
      <c r="P84" s="462" t="n">
        <v>-50</v>
      </c>
      <c r="Q84" s="462" t="n">
        <v>-25</v>
      </c>
      <c r="R84" s="462"/>
      <c r="S84" s="462"/>
      <c r="T84" s="462"/>
      <c r="U84" s="508"/>
      <c r="V84" s="437"/>
      <c r="W84" s="462"/>
      <c r="X84" s="462"/>
      <c r="Y84" s="462" t="n">
        <v>12.5</v>
      </c>
      <c r="Z84" s="462" t="n">
        <v>12.5</v>
      </c>
      <c r="AA84" s="462" t="n">
        <v>12.5</v>
      </c>
      <c r="AB84" s="462" t="n">
        <v>12.5</v>
      </c>
      <c r="AC84" s="508"/>
      <c r="AD84" s="298"/>
      <c r="AE84" s="298"/>
      <c r="AF84" s="298"/>
      <c r="AG84" s="298"/>
      <c r="AH84" s="298"/>
      <c r="AI84" s="298"/>
      <c r="AJ84" s="298"/>
    </row>
    <row r="85">
      <c r="B85" s="338"/>
      <c r="C85" s="298"/>
      <c r="D85" s="298"/>
      <c r="E85" s="298"/>
      <c r="F85" s="298"/>
      <c r="G85" s="298"/>
      <c r="H85" s="298"/>
      <c r="I85" s="298"/>
      <c r="J85" s="298"/>
      <c r="K85" s="298"/>
      <c r="L85" s="298"/>
      <c r="M85" s="298"/>
      <c r="Z85" s="298"/>
      <c r="AA85" s="298"/>
      <c r="AB85" s="298"/>
      <c r="AC85" s="298"/>
      <c r="AD85" s="298"/>
      <c r="AE85" s="298"/>
      <c r="AF85" s="298"/>
      <c r="AG85" s="298"/>
      <c r="AH85" s="298"/>
      <c r="AI85" s="298"/>
      <c r="AJ85" s="298"/>
    </row>
    <row r="86">
      <c r="B86" s="338"/>
      <c r="C86" s="298"/>
      <c r="D86" s="298"/>
      <c r="E86" s="298"/>
      <c r="F86" s="298"/>
      <c r="G86" s="298"/>
      <c r="H86" s="298"/>
      <c r="I86" s="298"/>
      <c r="J86" s="298"/>
      <c r="K86" s="298"/>
      <c r="L86" s="298"/>
      <c r="M86" s="298"/>
      <c r="N86" s="298"/>
      <c r="O86" s="298"/>
      <c r="P86" s="298"/>
      <c r="Q86" s="298"/>
      <c r="R86" s="298"/>
      <c r="S86" s="298"/>
      <c r="T86" s="298"/>
      <c r="U86" s="298"/>
      <c r="V86" s="298"/>
      <c r="W86" s="298"/>
      <c r="X86" s="298"/>
      <c r="Y86" s="298"/>
      <c r="Z86" s="298"/>
      <c r="AA86" s="298"/>
      <c r="AB86" s="298"/>
      <c r="AC86" s="298"/>
      <c r="AD86" s="298"/>
      <c r="AE86" s="298"/>
      <c r="AF86" s="298"/>
      <c r="AG86" s="298"/>
      <c r="AH86" s="298"/>
      <c r="AI86" s="298"/>
      <c r="AJ86" s="298"/>
    </row>
    <row r="87" ht="14.5" customHeight="1">
      <c r="B87" s="338"/>
      <c r="C87" s="298"/>
      <c r="D87" s="298"/>
      <c r="E87" s="298"/>
      <c r="F87" s="298"/>
      <c r="G87" s="298"/>
      <c r="H87" s="298"/>
      <c r="I87" s="298"/>
      <c r="J87" s="298"/>
      <c r="K87" s="298"/>
      <c r="L87" s="298"/>
      <c r="M87" s="298"/>
      <c r="N87" s="298"/>
      <c r="O87" s="298"/>
      <c r="P87" s="298"/>
      <c r="Q87" s="298"/>
      <c r="R87" s="298"/>
      <c r="S87" s="298"/>
      <c r="T87" s="298"/>
      <c r="U87" s="298"/>
      <c r="V87" s="298"/>
      <c r="W87" s="298"/>
      <c r="X87" s="298"/>
      <c r="Y87" s="298"/>
      <c r="Z87" s="298"/>
      <c r="AA87" s="298"/>
      <c r="AB87" s="298"/>
      <c r="AC87" s="298"/>
      <c r="AD87" s="298"/>
      <c r="AE87" s="298"/>
      <c r="AF87" s="298"/>
      <c r="AG87" s="298"/>
      <c r="AH87" s="298"/>
      <c r="AI87" s="298"/>
      <c r="AJ87" s="298"/>
    </row>
    <row r="88">
      <c r="B88" s="254" t="s">
        <v>134</v>
      </c>
      <c r="C88" s="254"/>
      <c r="D88" s="254"/>
      <c r="E88" s="254"/>
      <c r="F88" s="254"/>
      <c r="G88" s="254"/>
      <c r="H88" s="254"/>
      <c r="I88" s="254"/>
      <c r="J88" s="254"/>
      <c r="K88" s="254"/>
      <c r="L88" s="254"/>
      <c r="M88" s="254"/>
      <c r="N88" s="254"/>
      <c r="O88" s="254"/>
      <c r="P88" s="254"/>
      <c r="Q88" s="254"/>
      <c r="R88" s="254"/>
      <c r="S88" s="254"/>
      <c r="T88" s="254"/>
      <c r="U88" s="254"/>
      <c r="V88" s="254"/>
      <c r="W88" s="254"/>
      <c r="X88" s="254"/>
      <c r="Y88" s="254"/>
      <c r="Z88" s="254"/>
      <c r="AA88" s="254"/>
      <c r="AB88" s="254"/>
      <c r="AC88" s="254"/>
      <c r="AD88" s="254"/>
      <c r="AE88" s="254"/>
      <c r="AF88" s="254"/>
      <c r="AG88" s="254"/>
      <c r="AH88" s="254"/>
      <c r="AI88" s="254"/>
      <c r="AJ88" s="254"/>
      <c r="AK88" s="392"/>
      <c r="AL88" s="392"/>
    </row>
    <row r="89" ht="19.399999999999999" customHeight="1">
      <c r="B89" s="255" t="s">
        <v>1833</v>
      </c>
      <c r="C89" s="255"/>
      <c r="D89" s="255"/>
      <c r="E89" s="255"/>
      <c r="F89" s="255"/>
      <c r="G89" s="255"/>
      <c r="H89" s="255"/>
      <c r="I89" s="255"/>
      <c r="J89" s="255"/>
      <c r="K89" s="255"/>
      <c r="L89" s="255"/>
      <c r="M89" s="255"/>
      <c r="N89" s="255"/>
      <c r="O89" s="255"/>
      <c r="P89" s="255"/>
      <c r="Q89" s="255"/>
      <c r="R89" s="255"/>
      <c r="S89" s="255"/>
      <c r="T89" s="255"/>
      <c r="U89" s="255"/>
      <c r="V89" s="255"/>
      <c r="W89" s="255"/>
      <c r="X89" s="255"/>
      <c r="Y89" s="255"/>
      <c r="Z89" s="255"/>
      <c r="AA89" s="255"/>
      <c r="AB89" s="255"/>
      <c r="AC89" s="255"/>
      <c r="AD89" s="255"/>
      <c r="AE89" s="255"/>
      <c r="AF89" s="255"/>
      <c r="AG89" s="255"/>
      <c r="AH89" s="255"/>
      <c r="AI89" s="255"/>
      <c r="AJ89" s="255"/>
      <c r="AK89" s="255"/>
      <c r="AL89" s="255"/>
    </row>
    <row r="90" ht="11.9" customHeight="1">
      <c r="B90" s="304"/>
      <c r="C90" s="304"/>
      <c r="D90" s="304"/>
      <c r="E90" s="304"/>
      <c r="F90" s="304"/>
      <c r="G90" s="304"/>
      <c r="H90" s="304"/>
      <c r="I90" s="304"/>
      <c r="J90" s="304"/>
      <c r="K90" s="304"/>
      <c r="L90" s="304"/>
      <c r="M90" s="304"/>
      <c r="V90" s="278"/>
      <c r="W90" s="278"/>
      <c r="X90" s="278"/>
      <c r="Y90" s="278"/>
      <c r="Z90" s="278"/>
      <c r="AA90" s="278"/>
      <c r="AB90" s="278"/>
      <c r="AC90" s="278"/>
      <c r="AD90" s="278"/>
      <c r="AE90" s="278"/>
      <c r="AF90" s="278"/>
      <c r="AG90" s="278"/>
      <c r="AH90" s="278"/>
      <c r="AI90" s="278"/>
      <c r="AJ90" s="278"/>
      <c r="AK90" s="278"/>
      <c r="AL90" s="278"/>
    </row>
    <row r="91" ht="14.9" customHeight="1">
      <c r="B91" s="259" t="s">
        <v>278</v>
      </c>
      <c r="C91" s="260"/>
      <c r="D91" s="263" t="s">
        <v>279</v>
      </c>
      <c r="E91" s="276"/>
      <c r="F91" s="276"/>
      <c r="G91" s="276"/>
      <c r="H91" s="276"/>
      <c r="I91" s="276"/>
      <c r="J91" s="276"/>
      <c r="K91" s="276"/>
      <c r="L91" s="276"/>
      <c r="M91" s="276"/>
      <c r="N91" s="276"/>
      <c r="O91" s="276"/>
      <c r="P91" s="276"/>
      <c r="Q91" s="276"/>
      <c r="R91" s="276"/>
      <c r="S91" s="276"/>
      <c r="T91" s="276"/>
      <c r="U91" s="277"/>
      <c r="V91" s="262"/>
      <c r="W91" s="381" t="s">
        <v>280</v>
      </c>
      <c r="X91" s="296"/>
      <c r="Y91" s="382"/>
      <c r="Z91" s="382"/>
      <c r="AA91" s="382"/>
      <c r="AB91" s="382"/>
      <c r="AC91" s="382"/>
      <c r="AD91" s="382"/>
      <c r="AE91" s="382"/>
      <c r="AF91" s="382"/>
      <c r="AG91" s="382"/>
      <c r="AH91" s="296"/>
      <c r="AI91" s="296"/>
      <c r="AJ91" s="296"/>
      <c r="AK91" s="392"/>
      <c r="AL91" s="392"/>
    </row>
    <row r="92">
      <c r="B92" s="261"/>
      <c r="C92" s="262"/>
      <c r="D92" s="269" t="n">
        <v>2018</v>
      </c>
      <c r="E92" s="268" t="n">
        <v>2019</v>
      </c>
      <c r="F92" s="269"/>
      <c r="G92" s="269"/>
      <c r="H92" s="270"/>
      <c r="I92" s="268" t="n">
        <v>2020</v>
      </c>
      <c r="J92" s="269"/>
      <c r="K92" s="269"/>
      <c r="L92" s="269"/>
      <c r="M92" s="268" t="n">
        <v>2021</v>
      </c>
      <c r="N92" s="269"/>
      <c r="O92" s="269"/>
      <c r="P92" s="269"/>
      <c r="Q92" s="268" t="n">
        <v>2022</v>
      </c>
      <c r="R92" s="360"/>
      <c r="S92" s="360"/>
      <c r="T92" s="360"/>
      <c r="U92" s="297"/>
      <c r="V92" s="343" t="n">
        <v>2023</v>
      </c>
      <c r="W92" s="344"/>
      <c r="X92" s="316"/>
      <c r="Y92" s="266" t="n">
        <v>2024</v>
      </c>
      <c r="Z92" s="348"/>
      <c r="AA92" s="348"/>
      <c r="AB92" s="266"/>
      <c r="AC92" s="265" t="n">
        <v>2025</v>
      </c>
      <c r="AD92" s="266"/>
      <c r="AE92" s="266"/>
      <c r="AF92" s="267"/>
      <c r="AG92" s="265" t="n">
        <v>2026</v>
      </c>
      <c r="AH92" s="266"/>
      <c r="AI92" s="266"/>
      <c r="AJ92" s="267"/>
      <c r="AK92" s="278"/>
      <c r="AL92" s="278"/>
    </row>
    <row r="93">
      <c r="B93" s="261"/>
      <c r="C93" s="262"/>
      <c r="D93" s="257" t="s">
        <v>281</v>
      </c>
      <c r="E93" s="256" t="s">
        <v>282</v>
      </c>
      <c r="F93" s="257" t="s">
        <v>283</v>
      </c>
      <c r="G93" s="257" t="s">
        <v>238</v>
      </c>
      <c r="H93" s="258" t="s">
        <v>281</v>
      </c>
      <c r="I93" s="257" t="s">
        <v>282</v>
      </c>
      <c r="J93" s="257" t="s">
        <v>283</v>
      </c>
      <c r="K93" s="257" t="s">
        <v>238</v>
      </c>
      <c r="L93" s="257" t="s">
        <v>281</v>
      </c>
      <c r="M93" s="256" t="s">
        <v>282</v>
      </c>
      <c r="N93" s="257" t="s">
        <v>283</v>
      </c>
      <c r="O93" s="257" t="s">
        <v>238</v>
      </c>
      <c r="P93" s="257" t="s">
        <v>281</v>
      </c>
      <c r="Q93" s="256" t="s">
        <v>282</v>
      </c>
      <c r="R93" s="257" t="s">
        <v>283</v>
      </c>
      <c r="S93" s="257" t="s">
        <v>238</v>
      </c>
      <c r="T93" s="257" t="s">
        <v>281</v>
      </c>
      <c r="U93" s="256" t="s">
        <v>282</v>
      </c>
      <c r="V93" s="257" t="s">
        <v>283</v>
      </c>
      <c r="W93" s="409" t="s">
        <v>238</v>
      </c>
      <c r="X93" s="509" t="s">
        <v>281</v>
      </c>
      <c r="Y93" s="409" t="s">
        <v>282</v>
      </c>
      <c r="Z93" s="416" t="s">
        <v>283</v>
      </c>
      <c r="AA93" s="409" t="s">
        <v>238</v>
      </c>
      <c r="AB93" s="409" t="s">
        <v>281</v>
      </c>
      <c r="AC93" s="510" t="s">
        <v>282</v>
      </c>
      <c r="AD93" s="416" t="s">
        <v>283</v>
      </c>
      <c r="AE93" s="409" t="s">
        <v>238</v>
      </c>
      <c r="AF93" s="509" t="s">
        <v>281</v>
      </c>
      <c r="AG93" s="281" t="s">
        <v>282</v>
      </c>
      <c r="AH93" s="323" t="s">
        <v>283</v>
      </c>
      <c r="AI93" s="323" t="s">
        <v>238</v>
      </c>
      <c r="AJ93" s="346" t="s">
        <v>281</v>
      </c>
      <c r="AK93" s="278"/>
      <c r="AL93" s="278"/>
    </row>
    <row r="94" ht="14.9" customHeight="1">
      <c r="B94" s="506" t="s">
        <v>382</v>
      </c>
      <c r="C94" s="448" t="s">
        <v>383</v>
      </c>
      <c r="D94" s="449"/>
      <c r="E94" s="450"/>
      <c r="F94" s="450"/>
      <c r="G94" s="450"/>
      <c r="H94" s="406" t="n">
        <f>'Haver Pivoted'!GS41</f>
        <v>72.497</v>
      </c>
      <c r="I94" s="406" t="n">
        <f>'Haver Pivoted'!GT41</f>
        <v>75.649000000000001</v>
      </c>
      <c r="J94" s="406" t="n">
        <f>'Haver Pivoted'!GU41</f>
        <v>75.483999999999995</v>
      </c>
      <c r="K94" s="406" t="n">
        <f>'Haver Pivoted'!GV41</f>
        <v>79.444000000000003</v>
      </c>
      <c r="L94" s="406" t="n">
        <f>'Haver Pivoted'!GW41</f>
        <v>75.742999999999995</v>
      </c>
      <c r="M94" s="406" t="n">
        <f>'Haver Pivoted'!GX41</f>
        <v>73.183000000000007</v>
      </c>
      <c r="N94" s="406" t="n">
        <f>'Haver Pivoted'!GY41</f>
        <v>74.421000000000006</v>
      </c>
      <c r="O94" s="406" t="n">
        <f>'Haver Pivoted'!GZ41</f>
        <v>70.334000000000003</v>
      </c>
      <c r="P94" s="406" t="n">
        <f>'Haver Pivoted'!HA41</f>
        <v>72.707999999999998</v>
      </c>
      <c r="Q94" s="406" t="n">
        <f>'Haver Pivoted'!HB41</f>
        <v>75.024000000000001</v>
      </c>
      <c r="R94" s="406" t="n">
        <f t="shared" ref="R94:S94" si="45">AVERAGE($H$94:$N$94)</f>
        <v>75.203000000000003</v>
      </c>
      <c r="S94" s="406" t="n">
        <f t="shared" si="45"/>
        <v>75.203000000000003</v>
      </c>
      <c r="T94" s="406" t="n">
        <f t="shared" ref="T94:AC94" si="46">AVERAGE($H$94:$N$94)+T95</f>
        <v>76.022000000000006</v>
      </c>
      <c r="U94" s="406" t="n">
        <f t="shared" si="46"/>
        <v>76.022000000000006</v>
      </c>
      <c r="V94" s="406" t="n">
        <f t="shared" si="46"/>
        <v>76.022000000000006</v>
      </c>
      <c r="W94" s="406" t="n">
        <f t="shared" si="46"/>
        <v>76.022000000000006</v>
      </c>
      <c r="X94" s="440" t="n">
        <f t="shared" si="46"/>
        <v>77.680999999999997</v>
      </c>
      <c r="Y94" s="440" t="n">
        <f t="shared" si="46"/>
        <v>77.680999999999997</v>
      </c>
      <c r="Z94" s="440" t="n">
        <f t="shared" si="46"/>
        <v>77.680999999999997</v>
      </c>
      <c r="AA94" s="440" t="n">
        <f t="shared" si="46"/>
        <v>77.680999999999997</v>
      </c>
      <c r="AB94" s="440" t="n">
        <f t="shared" si="46"/>
        <v>79.275000000000006</v>
      </c>
      <c r="AC94" s="440" t="n">
        <f t="shared" si="46"/>
        <v>79.275000000000006</v>
      </c>
      <c r="AD94" s="440" t="n">
        <f>AVERAGE($H$94:$N$94)+AD95</f>
        <v>75.203000000000003</v>
      </c>
      <c r="AE94" s="440" t="n">
        <f t="shared" ref="AE94:AF94" si="47">AVERAGE($H$94:$N$94)+AE95</f>
        <v>75.203000000000003</v>
      </c>
      <c r="AF94" s="440" t="n">
        <f t="shared" si="47"/>
        <v>75.203000000000003</v>
      </c>
      <c r="AG94" s="440" t="n">
        <f>AVERAGE($H$94:$N$94)+AG95</f>
        <v>75.203000000000003</v>
      </c>
      <c r="AH94" s="440" t="n">
        <f>AVERAGE($H$94:$N$94)+AH95</f>
        <v>75.203000000000003</v>
      </c>
      <c r="AI94" s="440" t="n">
        <f t="shared" ref="AI94:AJ94" si="48">AVERAGE($H$94:$N$94)+AI95</f>
        <v>75.203000000000003</v>
      </c>
      <c r="AJ94" s="395" t="n">
        <f t="shared" si="48"/>
        <v>75.203000000000003</v>
      </c>
      <c r="AK94" s="288"/>
      <c r="AL94" s="288"/>
    </row>
    <row r="95">
      <c r="B95" s="402" t="s">
        <v>1183</v>
      </c>
      <c r="C95" s="86"/>
      <c r="D95" s="402"/>
      <c r="E95" s="86"/>
      <c r="F95" s="86"/>
      <c r="G95" s="86"/>
      <c r="H95" s="86"/>
      <c r="I95" s="86"/>
      <c r="J95" s="86"/>
      <c r="K95" s="86"/>
      <c r="L95" s="86"/>
      <c r="M95" s="86"/>
      <c r="N95" s="86"/>
      <c r="O95" s="86"/>
      <c r="P95" s="86"/>
      <c r="Q95" s="86"/>
      <c r="R95" s="86"/>
      <c r="S95" s="407" t="n">
        <f>'IRA and CHIPS'!E185</f>
        <v>0</v>
      </c>
      <c r="T95" s="407" t="n">
        <f>'IRA and CHIPS'!F185</f>
        <v>0.81899999999999995</v>
      </c>
      <c r="U95" s="407" t="n">
        <f>'IRA and CHIPS'!G185</f>
        <v>0.81899999999999995</v>
      </c>
      <c r="V95" s="407" t="n">
        <f>'IRA and CHIPS'!H185</f>
        <v>0.81899999999999995</v>
      </c>
      <c r="W95" s="407" t="n">
        <f>'IRA and CHIPS'!I185</f>
        <v>0.81899999999999995</v>
      </c>
      <c r="X95" s="439" t="n">
        <f>'IRA and CHIPS'!J185</f>
        <v>2.4780000000000002</v>
      </c>
      <c r="Y95" s="439" t="n">
        <f>'IRA and CHIPS'!K185</f>
        <v>2.4780000000000002</v>
      </c>
      <c r="Z95" s="439" t="n">
        <f>'IRA and CHIPS'!L185</f>
        <v>2.4780000000000002</v>
      </c>
      <c r="AA95" s="439" t="n">
        <f>'IRA and CHIPS'!M185</f>
        <v>2.4780000000000002</v>
      </c>
      <c r="AB95" s="439" t="n">
        <f>'IRA and CHIPS'!N185</f>
        <v>4.0720000000000001</v>
      </c>
      <c r="AC95" s="439" t="n">
        <f>'IRA and CHIPS'!O185</f>
        <v>4.0720000000000001</v>
      </c>
      <c r="AD95" s="439" t="n">
        <f>'IRA and CHIPS'!T185</f>
        <v>0</v>
      </c>
      <c r="AE95" s="439" t="n">
        <v>0</v>
      </c>
      <c r="AF95" s="439" t="n">
        <v>0</v>
      </c>
      <c r="AG95" s="439" t="n">
        <v>0</v>
      </c>
      <c r="AH95" s="439" t="n">
        <v>0</v>
      </c>
      <c r="AI95" s="439" t="n">
        <v>0</v>
      </c>
      <c r="AJ95" s="441" t="n">
        <v>0</v>
      </c>
    </row>
    <row r="96" ht="18.75" customHeight="1"/>
    <row r="97" ht="21.75" customHeight="1"/>
  </sheetData>
  <mergeCells count="45">
    <mergeCell ref="A64:A65"/>
    <mergeCell ref="B89:AC89"/>
    <mergeCell ref="Y71:AB71"/>
    <mergeCell ref="B70:C72"/>
    <mergeCell ref="I71:L71"/>
    <mergeCell ref="B88:Y88"/>
    <mergeCell ref="E71:H71"/>
    <mergeCell ref="M71:P71"/>
    <mergeCell ref="AC71:AF71"/>
    <mergeCell ref="D70:V70"/>
    <mergeCell ref="W70:AG70"/>
    <mergeCell ref="B91:C93"/>
    <mergeCell ref="I92:L92"/>
    <mergeCell ref="E92:H92"/>
    <mergeCell ref="Y92:AB92"/>
    <mergeCell ref="B1:Y1"/>
    <mergeCell ref="B6:C8"/>
    <mergeCell ref="I7:L7"/>
    <mergeCell ref="M92:P92"/>
    <mergeCell ref="Q92:T92"/>
    <mergeCell ref="B2:AC4"/>
    <mergeCell ref="B22:AC22"/>
    <mergeCell ref="Q71:R71"/>
    <mergeCell ref="Q46:AO46"/>
    <mergeCell ref="Q47:S47"/>
    <mergeCell ref="T47:Y47"/>
    <mergeCell ref="AK47:AN47"/>
    <mergeCell ref="D91:V91"/>
    <mergeCell ref="AK6:AK8"/>
    <mergeCell ref="AL6:AL8"/>
    <mergeCell ref="E7:H7"/>
    <mergeCell ref="Y7:AB7"/>
    <mergeCell ref="M7:P7"/>
    <mergeCell ref="Q7:T7"/>
    <mergeCell ref="D6:V6"/>
    <mergeCell ref="W6:AG6"/>
    <mergeCell ref="AC7:AF7"/>
    <mergeCell ref="AL23:AM23"/>
    <mergeCell ref="AL27:AM28"/>
    <mergeCell ref="AL33:AM33"/>
    <mergeCell ref="AG7:AJ7"/>
    <mergeCell ref="AG71:AJ71"/>
    <mergeCell ref="AG92:AJ92"/>
    <mergeCell ref="AC92:AF92"/>
    <mergeCell ref="W91:AG91"/>
  </mergeCells>
  <pageMargins left="0.7" right="0.7" top="0.75" bottom="0.75" header="0.3" footer="0.3"/>
  <pageSetup orientation="portrait"/>
  <drawing r:id="rId1"/>
  <legacyDrawing r:id="rIdvml"/>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93" zoomScaleNormal="110" workbookViewId="0">
      <pane xSplit="2" ySplit="4" topLeftCell="S5" activePane="bottomRight" state="frozen"/>
      <selection pane="topRight" activeCell="C1" sqref="C1"/>
      <selection pane="bottomLeft" activeCell="A5" sqref="A5"/>
      <selection pane="bottomRight" activeCell="AG7" sqref="AG7:AJ8"/>
    </sheetView>
  </sheetViews>
  <sheetFormatPr defaultRowHeight="15.0" baseColWidth="10"/>
  <cols>
    <col min="2" max="2" width="56.81640625" hidden="0" customWidth="1"/>
    <col min="3" max="3" width="18" hidden="0" customWidth="1"/>
    <col min="4" max="4" width="10" hidden="0" customWidth="1"/>
    <col min="5" max="5" width="10" hidden="0" customWidth="1"/>
    <col min="6" max="6" width="10" hidden="0" customWidth="1"/>
    <col min="7" max="7" width="10" hidden="0" customWidth="1"/>
    <col min="8" max="8" width="14.1796875" hidden="0" customWidth="1"/>
    <col min="9" max="9" width="10.1796875" hidden="0" customWidth="1"/>
    <col min="10" max="10" width="11.81640625" hidden="0" customWidth="1"/>
    <col min="11" max="11" width="13.453125" hidden="0" customWidth="1"/>
    <col min="12" max="12" width="11.453125" hidden="0" customWidth="1"/>
    <col min="13" max="13" width="12" hidden="0" customWidth="1"/>
    <col min="14" max="14" width="9" hidden="0" customWidth="1"/>
    <col min="15" max="15" width="10.1796875" hidden="0" customWidth="1"/>
    <col min="16" max="16" width="10.1796875" hidden="0" customWidth="1"/>
    <col min="17" max="17" width="12.1796875" hidden="0" customWidth="1"/>
    <col min="18" max="18" width="10" hidden="0" customWidth="1"/>
    <col min="19" max="19" width="9" hidden="0" customWidth="1"/>
    <col min="20" max="20" width="8.81640625" hidden="0" customWidth="1"/>
    <col min="21" max="21" width="8.81640625" hidden="0" customWidth="1"/>
    <col min="22" max="22" width="8.81640625" hidden="0" customWidth="1"/>
    <col min="23" max="23" width="8.81640625" hidden="0" customWidth="1"/>
    <col min="24" max="24" width="8.81640625" hidden="0" customWidth="1"/>
    <col min="25" max="25" width="8.81640625" hidden="0" customWidth="1"/>
    <col min="26" max="26" width="8.81640625" hidden="0" customWidth="1"/>
    <col min="38" max="38" width="14.1796875" hidden="0" customWidth="1"/>
    <col min="44" max="44" width="31.81640625" hidden="0" customWidth="1"/>
    <col min="46" max="46" width="10.1796875" hidden="0" customWidth="1"/>
  </cols>
  <sheetData>
    <row r="1" ht="20.25" customHeight="1">
      <c r="B1" s="254" t="s">
        <v>384</v>
      </c>
      <c r="C1" s="254"/>
      <c r="D1" s="254"/>
      <c r="E1" s="254"/>
      <c r="F1" s="254"/>
      <c r="G1" s="254"/>
      <c r="H1" s="254"/>
      <c r="I1" s="254"/>
      <c r="J1" s="254"/>
      <c r="K1" s="254"/>
      <c r="L1" s="254"/>
      <c r="M1" s="254"/>
      <c r="N1" s="254"/>
      <c r="O1" s="254"/>
      <c r="P1" s="254"/>
      <c r="Q1" s="254"/>
      <c r="R1" s="254"/>
      <c r="S1" s="254"/>
      <c r="T1" s="254"/>
      <c r="U1" s="254"/>
      <c r="V1" s="254"/>
      <c r="W1" s="254"/>
      <c r="X1" s="254"/>
      <c r="Y1" s="254"/>
      <c r="Z1" s="254"/>
      <c r="AA1" s="254"/>
      <c r="AB1" s="254"/>
      <c r="AC1" s="254"/>
      <c r="AD1" s="254"/>
      <c r="AE1" s="254"/>
      <c r="AF1" s="254"/>
      <c r="AG1" s="254"/>
      <c r="AH1" s="254"/>
    </row>
    <row r="2" ht="14.25" customHeight="1">
      <c r="B2" s="304" t="s">
        <v>385</v>
      </c>
      <c r="C2" s="304"/>
      <c r="D2" s="304"/>
      <c r="E2" s="304"/>
      <c r="F2" s="304"/>
      <c r="G2" s="304"/>
      <c r="H2" s="304"/>
      <c r="I2" s="304"/>
      <c r="J2" s="304"/>
      <c r="K2" s="304"/>
      <c r="L2" s="304"/>
      <c r="M2" s="304"/>
      <c r="N2" s="304"/>
      <c r="O2" s="304"/>
      <c r="P2" s="304"/>
      <c r="Q2" s="304"/>
      <c r="R2" s="304"/>
      <c r="S2" s="304"/>
      <c r="T2" s="304"/>
      <c r="U2" s="304"/>
      <c r="V2" s="304"/>
      <c r="W2" s="304"/>
      <c r="X2" s="304"/>
      <c r="Y2" s="304"/>
      <c r="Z2" s="304"/>
      <c r="AA2" s="304"/>
      <c r="AB2" s="304"/>
      <c r="AC2" s="304"/>
      <c r="AD2" s="304"/>
      <c r="AE2" s="304"/>
      <c r="AF2" s="304"/>
      <c r="AG2" s="304"/>
      <c r="AH2" s="304"/>
    </row>
    <row r="3" ht="9" customHeight="1">
      <c r="B3" s="304"/>
      <c r="C3" s="304"/>
      <c r="D3" s="304"/>
      <c r="E3" s="304"/>
      <c r="F3" s="304"/>
      <c r="G3" s="304"/>
      <c r="H3" s="304"/>
      <c r="I3" s="304"/>
      <c r="J3" s="304"/>
      <c r="K3" s="304"/>
      <c r="L3" s="304"/>
      <c r="M3" s="304"/>
      <c r="N3" s="304"/>
      <c r="O3" s="304"/>
      <c r="P3" s="304"/>
      <c r="Q3" s="304"/>
      <c r="R3" s="304"/>
      <c r="S3" s="304"/>
      <c r="T3" s="304"/>
      <c r="U3" s="304"/>
      <c r="V3" s="304"/>
      <c r="W3" s="304"/>
      <c r="X3" s="304"/>
      <c r="Y3" s="304"/>
      <c r="Z3" s="304"/>
      <c r="AA3" s="304"/>
      <c r="AB3" s="304"/>
      <c r="AC3" s="304"/>
      <c r="AD3" s="304"/>
      <c r="AE3" s="304"/>
      <c r="AF3" s="304"/>
      <c r="AG3" s="304"/>
      <c r="AH3" s="304"/>
    </row>
    <row r="4" ht="27" customHeight="1">
      <c r="B4" s="304"/>
      <c r="C4" s="304"/>
      <c r="D4" s="304"/>
      <c r="E4" s="304"/>
      <c r="F4" s="304"/>
      <c r="G4" s="304"/>
      <c r="H4" s="304"/>
      <c r="I4" s="304"/>
      <c r="J4" s="304"/>
      <c r="K4" s="304"/>
      <c r="L4" s="304"/>
      <c r="M4" s="304"/>
      <c r="N4" s="304"/>
      <c r="O4" s="304"/>
      <c r="P4" s="304"/>
      <c r="Q4" s="304"/>
      <c r="R4" s="304"/>
      <c r="S4" s="304"/>
      <c r="T4" s="304"/>
      <c r="U4" s="304"/>
      <c r="V4" s="304"/>
      <c r="W4" s="304"/>
      <c r="X4" s="304"/>
      <c r="Y4" s="304"/>
      <c r="Z4" s="304"/>
      <c r="AA4" s="304"/>
      <c r="AB4" s="304"/>
      <c r="AC4" s="304"/>
      <c r="AD4" s="304"/>
      <c r="AE4" s="304"/>
      <c r="AF4" s="304"/>
      <c r="AG4" s="304"/>
      <c r="AH4" s="304"/>
      <c r="AJ4" s="577"/>
      <c r="AK4" s="577"/>
      <c r="AL4" s="577"/>
      <c r="AM4" s="577"/>
      <c r="AN4" s="577"/>
      <c r="AO4" s="577"/>
      <c r="AP4" s="577"/>
      <c r="AQ4" s="577"/>
      <c r="AR4" s="577"/>
    </row>
    <row r="5">
      <c r="B5" s="338"/>
      <c r="AC5" s="283"/>
      <c r="AD5" s="283"/>
      <c r="AE5" s="283"/>
      <c r="AF5" s="283"/>
      <c r="AG5" s="283"/>
      <c r="AH5" s="283"/>
      <c r="AI5" s="283"/>
      <c r="AJ5" s="283"/>
      <c r="AK5" s="283"/>
    </row>
    <row r="6" ht="14.9" customHeight="1">
      <c r="B6" s="514" t="s">
        <v>278</v>
      </c>
      <c r="C6" s="515"/>
      <c r="D6" s="522" t="s">
        <v>279</v>
      </c>
      <c r="E6" s="523"/>
      <c r="F6" s="523"/>
      <c r="G6" s="523"/>
      <c r="H6" s="523"/>
      <c r="I6" s="523"/>
      <c r="J6" s="523"/>
      <c r="K6" s="523"/>
      <c r="L6" s="523"/>
      <c r="M6" s="523"/>
      <c r="N6" s="523"/>
      <c r="O6" s="523"/>
      <c r="P6" s="523"/>
      <c r="Q6" s="523"/>
      <c r="R6" s="523"/>
      <c r="S6" s="523"/>
      <c r="T6" s="523"/>
      <c r="U6" s="524"/>
      <c r="V6" s="517"/>
      <c r="W6" s="381" t="s">
        <v>280</v>
      </c>
      <c r="X6" s="296"/>
      <c r="Y6" s="382"/>
      <c r="Z6" s="382"/>
      <c r="AA6" s="382"/>
      <c r="AB6" s="382"/>
      <c r="AC6" s="382"/>
      <c r="AD6" s="382"/>
      <c r="AE6" s="382"/>
      <c r="AF6" s="382"/>
      <c r="AG6" s="296"/>
      <c r="AH6" s="296"/>
    </row>
    <row r="7" ht="14.9" customHeight="1">
      <c r="B7" s="516"/>
      <c r="C7" s="517"/>
      <c r="D7" s="518" t="n">
        <v>2018</v>
      </c>
      <c r="E7" s="518" t="n">
        <v>2019</v>
      </c>
      <c r="F7" s="519"/>
      <c r="G7" s="519"/>
      <c r="H7" s="520"/>
      <c r="I7" s="518" t="n">
        <v>2020</v>
      </c>
      <c r="J7" s="519"/>
      <c r="K7" s="519"/>
      <c r="L7" s="519"/>
      <c r="M7" s="518" t="n">
        <v>2021</v>
      </c>
      <c r="N7" s="521"/>
      <c r="O7" s="521"/>
      <c r="P7" s="521"/>
      <c r="Q7" s="518" t="n">
        <v>2022</v>
      </c>
      <c r="R7" s="521"/>
      <c r="S7" s="521"/>
      <c r="T7" s="520"/>
      <c r="U7" s="297"/>
      <c r="V7" s="343" t="n">
        <v>2023</v>
      </c>
      <c r="W7" s="344"/>
      <c r="X7" s="316"/>
      <c r="Y7" s="266" t="n">
        <v>2024</v>
      </c>
      <c r="Z7" s="348"/>
      <c r="AA7" s="348"/>
      <c r="AB7" s="267"/>
      <c r="AC7" s="265" t="n">
        <v>2025</v>
      </c>
      <c r="AD7" s="266"/>
      <c r="AE7" s="266"/>
      <c r="AF7" s="266"/>
      <c r="AG7" s="265" t="n">
        <v>2026</v>
      </c>
      <c r="AH7" s="266"/>
      <c r="AI7" s="266"/>
      <c r="AJ7" s="267"/>
    </row>
    <row r="8">
      <c r="B8" s="516"/>
      <c r="C8" s="517"/>
      <c r="D8" s="563" t="s">
        <v>281</v>
      </c>
      <c r="E8" s="563" t="s">
        <v>282</v>
      </c>
      <c r="F8" s="550" t="s">
        <v>283</v>
      </c>
      <c r="G8" s="550" t="s">
        <v>238</v>
      </c>
      <c r="H8" s="564" t="s">
        <v>281</v>
      </c>
      <c r="I8" s="550" t="s">
        <v>282</v>
      </c>
      <c r="J8" s="550" t="s">
        <v>283</v>
      </c>
      <c r="K8" s="550" t="s">
        <v>238</v>
      </c>
      <c r="L8" s="550" t="s">
        <v>281</v>
      </c>
      <c r="M8" s="530" t="s">
        <v>282</v>
      </c>
      <c r="N8" s="531" t="s">
        <v>283</v>
      </c>
      <c r="O8" s="531" t="s">
        <v>238</v>
      </c>
      <c r="P8" s="531" t="s">
        <v>281</v>
      </c>
      <c r="Q8" s="530" t="s">
        <v>282</v>
      </c>
      <c r="R8" s="531" t="s">
        <v>283</v>
      </c>
      <c r="S8" s="531" t="s">
        <v>238</v>
      </c>
      <c r="T8" s="532" t="s">
        <v>281</v>
      </c>
      <c r="U8" s="256" t="s">
        <v>282</v>
      </c>
      <c r="V8" s="257" t="s">
        <v>283</v>
      </c>
      <c r="W8" s="409" t="s">
        <v>238</v>
      </c>
      <c r="X8" s="509" t="s">
        <v>281</v>
      </c>
      <c r="Y8" s="326" t="s">
        <v>282</v>
      </c>
      <c r="Z8" s="323" t="s">
        <v>283</v>
      </c>
      <c r="AA8" s="326" t="s">
        <v>238</v>
      </c>
      <c r="AB8" s="326" t="s">
        <v>281</v>
      </c>
      <c r="AC8" s="510" t="s">
        <v>282</v>
      </c>
      <c r="AD8" s="416" t="s">
        <v>283</v>
      </c>
      <c r="AE8" s="326" t="s">
        <v>238</v>
      </c>
      <c r="AF8" s="326" t="s">
        <v>281</v>
      </c>
      <c r="AG8" s="281" t="s">
        <v>282</v>
      </c>
      <c r="AH8" s="323" t="s">
        <v>283</v>
      </c>
      <c r="AI8" s="323" t="s">
        <v>238</v>
      </c>
      <c r="AJ8" s="346" t="s">
        <v>281</v>
      </c>
    </row>
    <row r="9" ht="18" customHeight="1">
      <c r="B9" s="558" t="s">
        <v>1920</v>
      </c>
      <c r="C9" s="559"/>
      <c r="D9" s="560"/>
      <c r="E9" s="560"/>
      <c r="F9" s="560"/>
      <c r="G9" s="560"/>
      <c r="H9" s="560"/>
      <c r="I9" s="560"/>
      <c r="J9" s="560"/>
      <c r="K9" s="560"/>
      <c r="L9" s="560"/>
      <c r="M9" s="528" t="n">
        <v>1609.9</v>
      </c>
      <c r="N9" s="528" t="n">
        <v>1588.5</v>
      </c>
      <c r="O9" s="528" t="n">
        <v>1576.4</v>
      </c>
      <c r="P9" s="528" t="n">
        <v>1602.5</v>
      </c>
      <c r="Q9" s="528" t="n">
        <v>1601.7</v>
      </c>
      <c r="R9" s="528" t="n">
        <v>1612.3</v>
      </c>
      <c r="S9" s="528" t="n">
        <v>1636.3</v>
      </c>
      <c r="T9" s="528" t="n">
        <v>1691.8</v>
      </c>
      <c r="U9" s="528" t="n">
        <v>1730.6</v>
      </c>
      <c r="V9" s="528" t="n">
        <v>1744.3</v>
      </c>
      <c r="W9" s="528" t="n">
        <v>1791.9</v>
      </c>
      <c r="X9" s="528" t="n">
        <v>1820</v>
      </c>
      <c r="Y9" s="528" t="n">
        <v>1837.3</v>
      </c>
      <c r="Z9" s="529" t="n">
        <v>1825.6</v>
      </c>
      <c r="AA9" s="529" t="n">
        <v>1824.6</v>
      </c>
      <c r="AB9" s="529" t="n">
        <v>1842.6</v>
      </c>
      <c r="AC9" s="529" t="n">
        <v>1864.3</v>
      </c>
      <c r="AD9" s="529" t="n">
        <v>1886.9</v>
      </c>
      <c r="AE9" s="529" t="n">
        <v>1910.1</v>
      </c>
      <c r="AF9" s="529" t="n">
        <v>1923.8</v>
      </c>
      <c r="AG9" s="529" t="n">
        <v>1936.1</v>
      </c>
      <c r="AH9" s="529" t="n">
        <v>1950.7</v>
      </c>
      <c r="AI9" s="529" t="n">
        <v>1964.1</v>
      </c>
      <c r="AJ9" s="529" t="n">
        <v>1978.7</v>
      </c>
      <c r="AK9" s="529" t="n">
        <v>1993.5</v>
      </c>
      <c r="AL9" s="529" t="n">
        <v>2007</v>
      </c>
      <c r="AM9" s="529" t="n">
        <v>2019.8</v>
      </c>
      <c r="AN9" s="529" t="n">
        <v>2031.9</v>
      </c>
      <c r="AO9" s="529" t="n">
        <v>2043.4</v>
      </c>
      <c r="AP9" s="529" t="n">
        <v>2054.6</v>
      </c>
      <c r="AQ9" s="529" t="n">
        <v>2065.9</v>
      </c>
      <c r="AR9" s="529" t="n">
        <v>2077.3000000000002</v>
      </c>
      <c r="AS9" s="529" t="n">
        <v>2089.9</v>
      </c>
      <c r="AT9" s="529" t="n">
        <v>2102</v>
      </c>
      <c r="AU9" s="529" t="n">
        <v>2114.3000000000002</v>
      </c>
      <c r="AV9" s="529" t="n">
        <v>2125.1</v>
      </c>
      <c r="AW9" s="529" t="n">
        <v>2137.1999999999998</v>
      </c>
      <c r="AX9" s="529" t="n">
        <v>2149.5</v>
      </c>
      <c r="AY9" s="529" t="n">
        <v>2161.8000000000002</v>
      </c>
      <c r="AZ9" s="529" t="n">
        <v>2174.1999999999998</v>
      </c>
      <c r="BA9" s="529" t="n">
        <v>2187.3000000000002</v>
      </c>
      <c r="BB9" s="529" t="n">
        <v>2200.6</v>
      </c>
      <c r="BC9" s="529" t="n">
        <v>2213.9</v>
      </c>
      <c r="BD9" s="529" t="n">
        <v>2217.1999999999998</v>
      </c>
      <c r="BE9" s="529" t="n">
        <v>2226.4</v>
      </c>
      <c r="BF9" s="529" t="n">
        <v>2236.9</v>
      </c>
      <c r="BG9" s="529" t="n">
        <v>2250.1999999999998</v>
      </c>
      <c r="BH9" s="529" t="n">
        <v>2265.5</v>
      </c>
      <c r="BI9" s="529" t="n">
        <v>2280.5</v>
      </c>
      <c r="BJ9" s="529" t="n">
        <v>2294.6</v>
      </c>
      <c r="BK9" s="529" t="n">
        <v>2308.5</v>
      </c>
      <c r="BL9" s="529" t="n">
        <v>2322.1999999999998</v>
      </c>
      <c r="BM9" s="529" t="n">
        <v>2336</v>
      </c>
      <c r="BN9" s="529" t="n">
        <v>2350</v>
      </c>
      <c r="BO9" s="529" t="n">
        <v>2364</v>
      </c>
      <c r="BP9" s="529" t="n">
        <v>2378.5</v>
      </c>
      <c r="BQ9" s="529" t="n">
        <v>2378.5</v>
      </c>
    </row>
    <row r="10" ht="17.25" customHeight="1">
      <c r="B10" s="562" t="s">
        <v>1921</v>
      </c>
      <c r="C10" s="555"/>
      <c r="D10" s="555"/>
      <c r="E10" s="555"/>
      <c r="F10" s="555"/>
      <c r="G10" s="555"/>
      <c r="H10" s="556"/>
      <c r="I10" s="556"/>
      <c r="J10" s="556"/>
      <c r="K10" s="556"/>
      <c r="L10" s="556"/>
      <c r="M10" s="283" t="n">
        <v>22.143000000000001</v>
      </c>
      <c r="N10" s="283" t="n">
        <v>-5.2320000000000002</v>
      </c>
      <c r="O10" s="283" t="n">
        <v>-2.996</v>
      </c>
      <c r="P10" s="283" t="n">
        <v>6.7709999999999999</v>
      </c>
      <c r="Q10" s="283" t="n">
        <v>-0.192</v>
      </c>
      <c r="R10" s="283" t="n">
        <v>2.6680000000000001</v>
      </c>
      <c r="S10" s="283" t="n">
        <v>6.1040000000000001</v>
      </c>
      <c r="T10" s="283" t="n">
        <v>14.257</v>
      </c>
      <c r="U10" s="283" t="n">
        <v>9.5150000000000006</v>
      </c>
      <c r="V10" s="283" t="n">
        <v>3.1989999999999998</v>
      </c>
      <c r="W10" s="283" t="n">
        <v>11.372</v>
      </c>
      <c r="X10" s="283" t="n">
        <v>6.4130000000000003</v>
      </c>
      <c r="Y10" s="283" t="n">
        <v>3.851</v>
      </c>
      <c r="Z10" s="527" t="n">
        <v>-2.524</v>
      </c>
      <c r="AA10" s="527" t="n">
        <v>-0.216</v>
      </c>
      <c r="AB10" s="527" t="n">
        <v>4.008</v>
      </c>
      <c r="AC10" s="527" t="n">
        <v>4.8029999999999999</v>
      </c>
      <c r="AD10" s="527" t="n">
        <v>4.9379999999999997</v>
      </c>
      <c r="AE10" s="527" t="n">
        <v>5.0030000000000001</v>
      </c>
      <c r="AF10" s="527" t="n">
        <v>2.887</v>
      </c>
      <c r="AG10" s="527" t="n">
        <v>2.5859999999999999</v>
      </c>
      <c r="AH10" s="527" t="n">
        <v>3.056</v>
      </c>
      <c r="AI10" s="527" t="n">
        <v>2.7789999999999999</v>
      </c>
      <c r="AJ10" s="527" t="n">
        <v>2.9980000000000002</v>
      </c>
      <c r="AK10" s="527" t="n">
        <v>3.0270000000000001</v>
      </c>
      <c r="AL10" s="527" t="n">
        <v>2.7360000000000002</v>
      </c>
      <c r="AM10" s="527" t="n">
        <v>2.573</v>
      </c>
      <c r="AN10" s="527" t="n">
        <v>2.4159999999999999</v>
      </c>
      <c r="AO10" s="527" t="n">
        <v>2.29</v>
      </c>
      <c r="AP10" s="527" t="n">
        <v>2.21</v>
      </c>
      <c r="AQ10" s="527" t="n">
        <v>2.2189999999999999</v>
      </c>
      <c r="AR10" s="527" t="n">
        <v>2.226</v>
      </c>
      <c r="AS10" s="527" t="n">
        <v>2.4359999999999999</v>
      </c>
      <c r="AT10" s="527" t="n">
        <v>2.3479999999999999</v>
      </c>
      <c r="AU10" s="527" t="n">
        <v>2.351</v>
      </c>
      <c r="AV10" s="527" t="n">
        <v>2.0609999999999999</v>
      </c>
      <c r="AW10" s="527" t="n">
        <v>2.3069999999999999</v>
      </c>
      <c r="AX10" s="527" t="n">
        <v>2.3079999999999998</v>
      </c>
      <c r="AY10" s="527" t="n">
        <v>2.3090000000000002</v>
      </c>
      <c r="AZ10" s="527" t="n">
        <v>2.31</v>
      </c>
      <c r="BA10" s="527" t="n">
        <v>2.4460000000000002</v>
      </c>
      <c r="BB10" s="527" t="n">
        <v>2.4470000000000001</v>
      </c>
      <c r="BC10" s="527" t="n">
        <v>2.4470000000000001</v>
      </c>
      <c r="BD10" s="527" t="n">
        <v>0.58599999999999997</v>
      </c>
      <c r="BE10" s="527" t="n">
        <v>1.6830000000000001</v>
      </c>
      <c r="BF10" s="527" t="n">
        <v>1.8919999999999999</v>
      </c>
      <c r="BG10" s="527" t="n">
        <v>2.4009999999999998</v>
      </c>
      <c r="BH10" s="527" t="n">
        <v>2.7450000000000001</v>
      </c>
      <c r="BI10" s="527" t="n">
        <v>2.673</v>
      </c>
      <c r="BJ10" s="527" t="n">
        <v>2.4969999999999999</v>
      </c>
      <c r="BK10" s="527" t="n">
        <v>2.4359999999999999</v>
      </c>
      <c r="BL10" s="527" t="n">
        <v>2.4079999999999999</v>
      </c>
      <c r="BM10" s="527" t="n">
        <v>2.4</v>
      </c>
      <c r="BN10" s="527" t="n">
        <v>2.4039999999999999</v>
      </c>
      <c r="BO10" s="527" t="n">
        <v>2.4079999999999999</v>
      </c>
      <c r="BP10" s="527" t="n">
        <v>2.4790000000000001</v>
      </c>
      <c r="BQ10" s="527" t="n">
        <v>2.4790000000000001</v>
      </c>
    </row>
    <row r="11" ht="17.25" customHeight="1">
      <c r="B11" s="568" t="s">
        <v>195</v>
      </c>
      <c r="C11" s="555" t="s">
        <v>907</v>
      </c>
      <c r="D11" s="555"/>
      <c r="E11" s="555"/>
      <c r="F11" s="555"/>
      <c r="G11" s="555"/>
      <c r="H11" s="546" t="n">
        <f>'Haver Pivoted'!GS23</f>
        <v>1439.9</v>
      </c>
      <c r="I11" s="546" t="n">
        <f>'Haver Pivoted'!GT23</f>
        <v>1459.3</v>
      </c>
      <c r="J11" s="546" t="n">
        <f>'Haver Pivoted'!GU23</f>
        <v>1567.7</v>
      </c>
      <c r="K11" s="546" t="n">
        <f>'Haver Pivoted'!GV23</f>
        <v>1526.5</v>
      </c>
      <c r="L11" s="546" t="n">
        <f>'Haver Pivoted'!GW23</f>
        <v>1538.6</v>
      </c>
      <c r="M11" s="546" t="n">
        <f>'Haver Pivoted'!GX23</f>
        <v>1613.4</v>
      </c>
      <c r="N11" s="546" t="n">
        <f>'Haver Pivoted'!GY23</f>
        <v>1597.4</v>
      </c>
      <c r="O11" s="546" t="n">
        <f>'Haver Pivoted'!GZ23</f>
        <v>1585</v>
      </c>
      <c r="P11" s="546" t="n">
        <f>'Haver Pivoted'!HA23</f>
        <v>1616.9</v>
      </c>
      <c r="Q11" s="546" t="n">
        <f>'Haver Pivoted'!HB23</f>
        <v>1606.5</v>
      </c>
      <c r="R11" s="546" t="n">
        <f>'Haver Pivoted'!HC23</f>
        <v>1622.1</v>
      </c>
      <c r="S11" s="557" t="n">
        <f>'Haver Pivoted'!HD23</f>
        <v>1641.4</v>
      </c>
      <c r="T11" s="557" t="n">
        <f>'Haver Pivoted'!HE23</f>
        <v>1694.2</v>
      </c>
      <c r="U11" s="557" t="n">
        <f>'Haver Pivoted'!HF23</f>
        <v>1731.6</v>
      </c>
      <c r="V11" s="557" t="n">
        <f>'Haver Pivoted'!HG23</f>
        <v>1741.8</v>
      </c>
      <c r="W11" s="557" t="n">
        <f>'Haver Pivoted'!HH23</f>
        <v>1780.9</v>
      </c>
      <c r="X11" s="557" t="n">
        <f>'Haver Pivoted'!HI23</f>
        <v>1796.2</v>
      </c>
      <c r="Y11" s="557" t="n">
        <f>'Haver Pivoted'!HJ23</f>
        <v>1810.3</v>
      </c>
      <c r="Z11" s="557" t="n">
        <f>'Haver Pivoted'!HK23</f>
        <v>1842.2</v>
      </c>
      <c r="AA11" s="557" t="n">
        <f>'Haver Pivoted'!HL23</f>
        <v>1893.8</v>
      </c>
      <c r="AB11" s="548" t="n">
        <f t="shared" ref="AB11:AE11" si="0">(1+(AB10/100))^(1/4)*AA11</f>
        <v>1912.4971583458348</v>
      </c>
      <c r="AC11" s="548" t="n">
        <f t="shared" si="0"/>
        <v>1935.0590711580471</v>
      </c>
      <c r="AD11" s="548" t="n">
        <f t="shared" si="0"/>
        <v>1958.5173485033267</v>
      </c>
      <c r="AE11" s="548" t="n">
        <f t="shared" si="0"/>
        <v>1982.5668934767234</v>
      </c>
      <c r="AF11" s="548" t="n">
        <f>(1+(AF10/100))^(1/4)*AE11</f>
        <v>1996.7237135152873</v>
      </c>
      <c r="AG11" s="548" t="n">
        <f>(1+(AG10/100))^(1/4)*AF11</f>
        <v>2009.5092045072995</v>
      </c>
      <c r="AH11" s="548" t="n">
        <f>(1+(AH10/100))^(1/4)*AG11</f>
        <v>2024.6889854831752</v>
      </c>
      <c r="AI11" s="548" t="n">
        <f t="shared" ref="AI11:AJ11" si="1">(1+(AI10/100))^(1/4)*AH11</f>
        <v>2038.6112533011726</v>
      </c>
      <c r="AJ11" s="548" t="n">
        <f t="shared" si="1"/>
        <v>2053.7218096494626</v>
      </c>
    </row>
    <row r="12">
      <c r="B12" s="565" t="s">
        <v>386</v>
      </c>
      <c r="C12" s="566"/>
      <c r="D12" s="566"/>
      <c r="E12" s="566"/>
      <c r="F12" s="566"/>
      <c r="G12" s="566"/>
      <c r="H12" s="544" t="n">
        <f t="shared" ref="H12:AB12" si="2">H11+H50</f>
        <v>1721.212</v>
      </c>
      <c r="I12" s="544" t="n">
        <f t="shared" si="2"/>
        <v>1747.059</v>
      </c>
      <c r="J12" s="544" t="n">
        <f t="shared" si="2"/>
        <v>1964.3780000000002</v>
      </c>
      <c r="K12" s="544" t="n">
        <f t="shared" si="2"/>
        <v>1901.364</v>
      </c>
      <c r="L12" s="544" t="n">
        <f t="shared" si="2"/>
        <v>1907.3589999999999</v>
      </c>
      <c r="M12" s="544" t="n">
        <f t="shared" si="2"/>
        <v>2004.8540000000003</v>
      </c>
      <c r="N12" s="544" t="n">
        <f t="shared" si="2"/>
        <v>2026.6750000000002</v>
      </c>
      <c r="O12" s="544" t="n">
        <f t="shared" si="2"/>
        <v>2028.4519999999998</v>
      </c>
      <c r="P12" s="544" t="n">
        <f t="shared" si="2"/>
        <v>2089.0478520000001</v>
      </c>
      <c r="Q12" s="544" t="n">
        <f t="shared" si="2"/>
        <v>2112.3222747999998</v>
      </c>
      <c r="R12" s="544" t="n">
        <f t="shared" si="2"/>
        <v>2197.6360319999999</v>
      </c>
      <c r="S12" s="544" t="n">
        <f t="shared" si="2"/>
        <v>2199.7388679999999</v>
      </c>
      <c r="T12" s="544" t="n">
        <f t="shared" si="2"/>
        <v>2220.3329279999998</v>
      </c>
      <c r="U12" s="545" t="n">
        <f t="shared" si="2"/>
        <v>2248.6365432000002</v>
      </c>
      <c r="V12" s="545" t="n">
        <f t="shared" si="2"/>
        <v>2251.6037200000001</v>
      </c>
      <c r="W12" s="545" t="n">
        <f t="shared" si="2"/>
        <v>2274.603944</v>
      </c>
      <c r="X12" s="545" t="n">
        <f t="shared" si="2"/>
        <v>2306.1809440000002</v>
      </c>
      <c r="Y12" s="567" t="n">
        <f t="shared" si="2"/>
        <v>2322.6879440000002</v>
      </c>
      <c r="Z12" s="567" t="n">
        <f t="shared" si="2"/>
        <v>2360.4781090000001</v>
      </c>
      <c r="AA12" s="567" t="n">
        <f t="shared" si="2"/>
        <v>2433.4083300000002</v>
      </c>
      <c r="AB12" s="567" t="n">
        <f t="shared" si="2"/>
        <v>2458.8591842295218</v>
      </c>
      <c r="AC12" s="547" t="n">
        <f>AC11+AC50</f>
        <v>2465.0028681363506</v>
      </c>
      <c r="AD12" s="547"/>
      <c r="AE12" s="547"/>
      <c r="AF12" s="547"/>
      <c r="AG12" s="547"/>
      <c r="AH12" s="547"/>
      <c r="AI12" s="547"/>
      <c r="AJ12" s="547"/>
      <c r="AK12" s="298" t="s">
        <v>387</v>
      </c>
    </row>
    <row r="13" ht="15.75" customHeight="1">
      <c r="B13" s="306"/>
      <c r="C13" s="306"/>
      <c r="D13" s="306"/>
      <c r="E13" s="306"/>
      <c r="F13" s="306"/>
      <c r="G13" s="306"/>
      <c r="H13" s="291"/>
      <c r="I13" s="291"/>
      <c r="J13" s="291"/>
      <c r="K13" s="291"/>
      <c r="L13" s="291"/>
      <c r="M13" s="291"/>
      <c r="N13" s="291"/>
      <c r="O13" s="291"/>
      <c r="Y13" s="121"/>
      <c r="Z13" s="121"/>
      <c r="AA13" s="121"/>
      <c r="AB13" s="121"/>
      <c r="AC13" s="574"/>
      <c r="AD13" s="121"/>
      <c r="AE13" s="121"/>
      <c r="AF13" s="121"/>
      <c r="AG13" s="121"/>
      <c r="AH13" s="121"/>
      <c r="AI13" s="298"/>
    </row>
    <row r="14">
      <c r="B14" s="306"/>
      <c r="C14" s="306"/>
      <c r="D14" s="306"/>
      <c r="E14" s="306"/>
      <c r="F14" s="306"/>
      <c r="G14" s="306"/>
      <c r="H14" s="291"/>
      <c r="I14" s="291"/>
      <c r="J14" s="291"/>
      <c r="K14" s="291"/>
      <c r="L14" s="291"/>
      <c r="M14" s="291"/>
      <c r="N14" s="291"/>
      <c r="O14" s="291"/>
      <c r="P14" s="574"/>
      <c r="Q14" s="574"/>
      <c r="R14" s="574"/>
      <c r="S14" s="574"/>
      <c r="T14" s="574"/>
      <c r="U14" s="574"/>
      <c r="V14" s="574"/>
      <c r="W14" s="574"/>
      <c r="X14" s="574"/>
      <c r="Y14" s="574"/>
      <c r="Z14" s="574"/>
      <c r="AA14" s="574"/>
      <c r="AB14" s="574"/>
      <c r="AD14" s="574"/>
      <c r="AE14" s="574"/>
      <c r="AF14" s="574"/>
      <c r="AG14" s="574"/>
      <c r="AH14" s="574"/>
    </row>
    <row r="15" ht="21.75" customHeight="1">
      <c r="B15" s="254" t="s">
        <v>165</v>
      </c>
      <c r="C15" s="254"/>
      <c r="D15" s="254"/>
      <c r="E15" s="254"/>
      <c r="F15" s="254"/>
      <c r="G15" s="254"/>
      <c r="H15" s="254"/>
      <c r="I15" s="254"/>
      <c r="J15" s="254"/>
      <c r="K15" s="254"/>
      <c r="L15" s="254"/>
      <c r="M15" s="254"/>
      <c r="N15" s="254"/>
      <c r="O15" s="254"/>
      <c r="P15" s="254"/>
      <c r="Q15" s="254"/>
      <c r="R15" s="254"/>
      <c r="S15" s="254"/>
      <c r="T15" s="254"/>
      <c r="U15" s="254"/>
      <c r="V15" s="254"/>
      <c r="W15" s="254"/>
      <c r="X15" s="254"/>
      <c r="Y15" s="254"/>
      <c r="Z15" s="254"/>
      <c r="AA15" s="254"/>
      <c r="AB15" s="254"/>
      <c r="AC15" s="254"/>
      <c r="AD15" s="254"/>
      <c r="AE15" s="254"/>
      <c r="AF15" s="254"/>
      <c r="AG15" s="254"/>
      <c r="AH15" s="254"/>
      <c r="AJ15" s="582"/>
    </row>
    <row r="16" ht="14.25" customHeight="1">
      <c r="B16" s="255" t="s">
        <v>388</v>
      </c>
      <c r="C16" s="255"/>
      <c r="D16" s="255"/>
      <c r="E16" s="255"/>
      <c r="F16" s="255"/>
      <c r="G16" s="255"/>
      <c r="H16" s="255"/>
      <c r="I16" s="255"/>
      <c r="J16" s="255"/>
      <c r="K16" s="255"/>
      <c r="L16" s="255"/>
      <c r="M16" s="255"/>
      <c r="N16" s="255"/>
      <c r="O16" s="255"/>
      <c r="P16" s="255"/>
      <c r="Q16" s="255"/>
      <c r="R16" s="255"/>
      <c r="S16" s="255"/>
      <c r="T16" s="255"/>
      <c r="U16" s="255"/>
      <c r="V16" s="255"/>
      <c r="W16" s="255"/>
      <c r="X16" s="255"/>
      <c r="Y16" s="255"/>
      <c r="Z16" s="255"/>
      <c r="AA16" s="255"/>
      <c r="AB16" s="255"/>
      <c r="AC16" s="255"/>
      <c r="AD16" s="255"/>
      <c r="AE16" s="255"/>
      <c r="AF16" s="255"/>
      <c r="AG16" s="255"/>
      <c r="AH16" s="255"/>
      <c r="AJ16" s="582"/>
    </row>
    <row r="17">
      <c r="B17" s="255"/>
      <c r="C17" s="255"/>
      <c r="D17" s="255"/>
      <c r="E17" s="255"/>
      <c r="F17" s="255"/>
      <c r="G17" s="255"/>
      <c r="H17" s="255"/>
      <c r="I17" s="255"/>
      <c r="J17" s="255"/>
      <c r="K17" s="255"/>
      <c r="L17" s="255"/>
      <c r="M17" s="255"/>
      <c r="N17" s="255"/>
      <c r="O17" s="255"/>
      <c r="P17" s="255"/>
      <c r="Q17" s="255"/>
      <c r="R17" s="255"/>
      <c r="S17" s="255"/>
      <c r="T17" s="255"/>
      <c r="U17" s="255"/>
      <c r="V17" s="255"/>
      <c r="W17" s="255"/>
      <c r="X17" s="255"/>
      <c r="Y17" s="255"/>
      <c r="Z17" s="255"/>
      <c r="AA17" s="255"/>
      <c r="AB17" s="255"/>
      <c r="AC17" s="255"/>
      <c r="AD17" s="255"/>
      <c r="AE17" s="255"/>
      <c r="AF17" s="255"/>
      <c r="AG17" s="255"/>
      <c r="AH17" s="255"/>
    </row>
    <row r="18">
      <c r="B18" s="255"/>
      <c r="C18" s="255"/>
      <c r="D18" s="255"/>
      <c r="E18" s="255"/>
      <c r="F18" s="255"/>
      <c r="G18" s="255"/>
      <c r="H18" s="255"/>
      <c r="I18" s="255"/>
      <c r="J18" s="255"/>
      <c r="K18" s="255"/>
      <c r="L18" s="255"/>
      <c r="M18" s="255"/>
      <c r="N18" s="255"/>
      <c r="O18" s="255"/>
      <c r="P18" s="255"/>
      <c r="Q18" s="255"/>
      <c r="R18" s="255"/>
      <c r="S18" s="255"/>
      <c r="T18" s="255"/>
      <c r="U18" s="255"/>
      <c r="V18" s="255"/>
      <c r="W18" s="255"/>
      <c r="X18" s="255"/>
      <c r="Y18" s="255"/>
      <c r="Z18" s="255"/>
      <c r="AA18" s="255"/>
      <c r="AB18" s="255"/>
      <c r="AC18" s="255"/>
      <c r="AD18" s="255"/>
      <c r="AE18" s="255"/>
      <c r="AF18" s="255"/>
      <c r="AG18" s="255"/>
      <c r="AH18" s="255"/>
    </row>
    <row r="20">
      <c r="B20" s="259" t="s">
        <v>278</v>
      </c>
      <c r="C20" s="260"/>
      <c r="D20" s="261" t="s">
        <v>279</v>
      </c>
      <c r="E20" s="277"/>
      <c r="F20" s="277"/>
      <c r="G20" s="277"/>
      <c r="H20" s="277"/>
      <c r="I20" s="277"/>
      <c r="J20" s="277"/>
      <c r="K20" s="277"/>
      <c r="L20" s="277"/>
      <c r="M20" s="277"/>
      <c r="N20" s="277"/>
      <c r="O20" s="277"/>
      <c r="P20" s="277"/>
      <c r="Q20" s="277"/>
      <c r="R20" s="277"/>
      <c r="S20" s="277"/>
      <c r="T20" s="277"/>
      <c r="U20" s="277"/>
      <c r="V20" s="277"/>
      <c r="W20" s="296" t="s">
        <v>280</v>
      </c>
      <c r="X20" s="296"/>
      <c r="Y20" s="296"/>
      <c r="Z20" s="296"/>
      <c r="AA20" s="296"/>
      <c r="AB20" s="296"/>
      <c r="AC20" s="296"/>
      <c r="AD20" s="296"/>
      <c r="AE20" s="296"/>
      <c r="AF20" s="296"/>
      <c r="AG20" s="296"/>
      <c r="AH20" s="296"/>
    </row>
    <row r="21">
      <c r="B21" s="261"/>
      <c r="C21" s="262"/>
      <c r="D21" s="268" t="n">
        <v>2018</v>
      </c>
      <c r="E21" s="268" t="n">
        <v>2019</v>
      </c>
      <c r="F21" s="360"/>
      <c r="G21" s="360"/>
      <c r="H21" s="270"/>
      <c r="I21" s="268" t="n">
        <v>2020</v>
      </c>
      <c r="J21" s="360"/>
      <c r="K21" s="360"/>
      <c r="L21" s="360"/>
      <c r="M21" s="268" t="n">
        <v>2021</v>
      </c>
      <c r="N21" s="360"/>
      <c r="O21" s="360"/>
      <c r="P21" s="360"/>
      <c r="Q21" s="268" t="n">
        <v>2022</v>
      </c>
      <c r="R21" s="360"/>
      <c r="S21" s="360"/>
      <c r="T21" s="270"/>
      <c r="U21" s="297"/>
      <c r="V21" s="343" t="n">
        <v>2023</v>
      </c>
      <c r="W21" s="344"/>
      <c r="X21" s="316"/>
      <c r="Y21" s="265" t="n">
        <v>2024</v>
      </c>
      <c r="Z21" s="266"/>
      <c r="AA21" s="266"/>
      <c r="AB21" s="267"/>
      <c r="AC21" s="265" t="n">
        <v>2025</v>
      </c>
      <c r="AD21" s="266"/>
      <c r="AE21" s="266"/>
      <c r="AF21" s="266"/>
      <c r="AG21" s="265" t="n">
        <v>2026</v>
      </c>
      <c r="AH21" s="266"/>
      <c r="AI21" s="266"/>
      <c r="AJ21" s="267"/>
    </row>
    <row r="22">
      <c r="B22" s="261"/>
      <c r="C22" s="262"/>
      <c r="D22" s="256" t="s">
        <v>281</v>
      </c>
      <c r="E22" s="256" t="s">
        <v>282</v>
      </c>
      <c r="F22" s="257" t="s">
        <v>283</v>
      </c>
      <c r="G22" s="257" t="s">
        <v>238</v>
      </c>
      <c r="H22" s="258" t="s">
        <v>281</v>
      </c>
      <c r="I22" s="257" t="s">
        <v>282</v>
      </c>
      <c r="J22" s="257" t="s">
        <v>283</v>
      </c>
      <c r="K22" s="257" t="s">
        <v>238</v>
      </c>
      <c r="L22" s="257" t="s">
        <v>281</v>
      </c>
      <c r="M22" s="256" t="s">
        <v>282</v>
      </c>
      <c r="N22" s="257" t="s">
        <v>283</v>
      </c>
      <c r="O22" s="257" t="s">
        <v>238</v>
      </c>
      <c r="P22" s="257" t="s">
        <v>281</v>
      </c>
      <c r="Q22" s="256" t="s">
        <v>282</v>
      </c>
      <c r="R22" s="257" t="s">
        <v>283</v>
      </c>
      <c r="S22" s="257" t="s">
        <v>238</v>
      </c>
      <c r="T22" s="258" t="s">
        <v>281</v>
      </c>
      <c r="U22" s="340" t="s">
        <v>282</v>
      </c>
      <c r="V22" s="341" t="s">
        <v>283</v>
      </c>
      <c r="W22" s="326" t="s">
        <v>238</v>
      </c>
      <c r="X22" s="327" t="s">
        <v>281</v>
      </c>
      <c r="Y22" s="325" t="s">
        <v>282</v>
      </c>
      <c r="Z22" s="323" t="s">
        <v>283</v>
      </c>
      <c r="AA22" s="326" t="s">
        <v>238</v>
      </c>
      <c r="AB22" s="327" t="s">
        <v>281</v>
      </c>
      <c r="AC22" s="325" t="s">
        <v>282</v>
      </c>
      <c r="AD22" s="323" t="s">
        <v>283</v>
      </c>
      <c r="AE22" s="326" t="s">
        <v>238</v>
      </c>
      <c r="AF22" s="326" t="s">
        <v>281</v>
      </c>
      <c r="AG22" s="281" t="s">
        <v>282</v>
      </c>
      <c r="AH22" s="323" t="s">
        <v>283</v>
      </c>
      <c r="AI22" s="323" t="s">
        <v>238</v>
      </c>
      <c r="AJ22" s="346" t="s">
        <v>281</v>
      </c>
    </row>
    <row r="23">
      <c r="B23" s="578" t="s">
        <v>111</v>
      </c>
      <c r="C23" s="572" t="s">
        <v>389</v>
      </c>
      <c r="D23" s="572"/>
      <c r="E23" s="572"/>
      <c r="F23" s="572"/>
      <c r="G23" s="572"/>
      <c r="H23" s="552" t="n">
        <f>'Haver Pivoted'!GS24</f>
        <v>2425.1</v>
      </c>
      <c r="I23" s="552" t="n">
        <f>'Haver Pivoted'!GT24</f>
        <v>2483.6999999999998</v>
      </c>
      <c r="J23" s="552" t="n">
        <f>'Haver Pivoted'!GU24</f>
        <v>2458.1999999999998</v>
      </c>
      <c r="K23" s="552" t="n">
        <f>'Haver Pivoted'!GV24</f>
        <v>2475.1</v>
      </c>
      <c r="L23" s="552" t="n">
        <f>'Haver Pivoted'!GW24</f>
        <v>2489.4</v>
      </c>
      <c r="M23" s="552" t="n">
        <f>'Haver Pivoted'!GX24</f>
        <v>2534.1999999999998</v>
      </c>
      <c r="N23" s="552" t="n">
        <f>'Haver Pivoted'!GY24</f>
        <v>2572.6</v>
      </c>
      <c r="O23" s="552" t="n">
        <f>'Haver Pivoted'!GZ24</f>
        <v>2629</v>
      </c>
      <c r="P23" s="552" t="n">
        <f>'Haver Pivoted'!HA24</f>
        <v>2665.4</v>
      </c>
      <c r="Q23" s="552" t="n">
        <f>'Haver Pivoted'!HB24</f>
        <v>2726.1</v>
      </c>
      <c r="R23" s="552" t="n">
        <f>'Haver Pivoted'!HC24</f>
        <v>2815.5</v>
      </c>
      <c r="S23" s="561" t="n">
        <f>'Haver Pivoted'!HD24</f>
        <v>2838.7</v>
      </c>
      <c r="T23" s="561" t="n">
        <f>'Haver Pivoted'!HE24</f>
        <v>2870.6</v>
      </c>
      <c r="U23" s="361" t="n">
        <f>'Haver Pivoted'!HF24</f>
        <v>2893</v>
      </c>
      <c r="V23" s="361" t="n">
        <f>'Haver Pivoted'!HG24</f>
        <v>2904.1</v>
      </c>
      <c r="W23" s="361" t="n">
        <f>'Haver Pivoted'!HH24</f>
        <v>2975.5</v>
      </c>
      <c r="X23" s="361" t="n">
        <f>'Haver Pivoted'!HI24</f>
        <v>3019</v>
      </c>
      <c r="Y23" s="361" t="n">
        <f>'Haver Pivoted'!HJ24</f>
        <v>3070.7</v>
      </c>
      <c r="Z23" s="361" t="n">
        <f>'Haver Pivoted'!HK24</f>
        <v>3100.9</v>
      </c>
      <c r="AA23" s="361" t="n">
        <f>'Haver Pivoted'!HL24</f>
        <v>3141.3</v>
      </c>
      <c r="AB23" s="280"/>
      <c r="AC23" s="280"/>
      <c r="AD23" s="280"/>
      <c r="AE23" s="280"/>
      <c r="AF23" s="280"/>
      <c r="AG23" s="280"/>
      <c r="AH23" s="280"/>
      <c r="AI23" s="280"/>
      <c r="AJ23" s="280"/>
    </row>
    <row r="24" ht="29.25" customHeight="1">
      <c r="B24" s="581" t="s">
        <v>1922</v>
      </c>
      <c r="C24" s="279"/>
      <c r="D24" s="279"/>
      <c r="E24" s="279"/>
      <c r="F24" s="279"/>
      <c r="G24" s="279"/>
      <c r="H24" s="291"/>
      <c r="I24" s="291"/>
      <c r="J24" s="291"/>
      <c r="K24" s="291"/>
      <c r="L24" s="291"/>
      <c r="M24" s="528" t="n">
        <v>2533.9</v>
      </c>
      <c r="N24" s="528" t="n">
        <v>2571.6999999999998</v>
      </c>
      <c r="O24" s="528" t="n">
        <v>2625.1</v>
      </c>
      <c r="P24" s="528" t="n">
        <v>2664.2</v>
      </c>
      <c r="Q24" s="528" t="n">
        <v>2719.7</v>
      </c>
      <c r="R24" s="528" t="n">
        <v>2803.4</v>
      </c>
      <c r="S24" s="528" t="n">
        <v>2841.5</v>
      </c>
      <c r="T24" s="528" t="n">
        <v>2880.6</v>
      </c>
      <c r="U24" s="528" t="n">
        <v>2913.2</v>
      </c>
      <c r="V24" s="528" t="n">
        <v>2925.5</v>
      </c>
      <c r="W24" s="528" t="n">
        <v>3002.9</v>
      </c>
      <c r="X24" s="528" t="n">
        <v>3051.8</v>
      </c>
      <c r="Y24" s="528" t="n">
        <v>3094.7</v>
      </c>
      <c r="Z24" s="529" t="n">
        <v>3131</v>
      </c>
      <c r="AA24" s="529" t="n">
        <v>3158.7</v>
      </c>
      <c r="AB24" s="529" t="n">
        <v>3185.3</v>
      </c>
      <c r="AC24" s="529" t="n">
        <v>3213.1</v>
      </c>
      <c r="AD24" s="529" t="n">
        <v>3241</v>
      </c>
      <c r="AE24" s="529" t="n">
        <v>3268</v>
      </c>
      <c r="AF24" s="529" t="n">
        <v>3294.9</v>
      </c>
      <c r="AG24" s="529" t="n">
        <v>3323</v>
      </c>
      <c r="AH24" s="529" t="n">
        <v>3350.6</v>
      </c>
      <c r="AI24" s="529" t="n">
        <v>3378.6</v>
      </c>
      <c r="AJ24" s="529" t="n">
        <v>3406.2</v>
      </c>
      <c r="AK24" s="529" t="n">
        <v>3432.7</v>
      </c>
      <c r="AL24" s="529" t="n">
        <v>3459.9</v>
      </c>
      <c r="AM24" s="529" t="n">
        <v>3486.6</v>
      </c>
      <c r="AN24" s="529" t="n">
        <v>3513.5</v>
      </c>
      <c r="AO24" s="529" t="n">
        <v>3540.6</v>
      </c>
      <c r="AP24" s="529" t="n">
        <v>3567.5</v>
      </c>
      <c r="AQ24" s="529" t="n">
        <v>3594.6</v>
      </c>
      <c r="AR24" s="529" t="n">
        <v>3622.1</v>
      </c>
      <c r="AS24" s="529" t="n">
        <v>3649.4</v>
      </c>
      <c r="AT24" s="529" t="n">
        <v>3677.5</v>
      </c>
      <c r="AU24" s="529" t="n">
        <v>3705.3</v>
      </c>
      <c r="AV24" s="529" t="n">
        <v>3733.6</v>
      </c>
      <c r="AW24" s="529" t="n">
        <v>3762.8</v>
      </c>
      <c r="AX24" s="529" t="n">
        <v>3792.4</v>
      </c>
      <c r="AY24" s="529" t="n">
        <v>3822.3</v>
      </c>
      <c r="AZ24" s="529" t="n">
        <v>3852.7</v>
      </c>
      <c r="BA24" s="529" t="n">
        <v>3883.6</v>
      </c>
      <c r="BB24" s="529" t="n">
        <v>3915</v>
      </c>
      <c r="BC24" s="529" t="n">
        <v>3946.7</v>
      </c>
      <c r="BD24" s="529" t="n">
        <v>3978.2</v>
      </c>
      <c r="BE24" s="529" t="n">
        <v>4010.4</v>
      </c>
      <c r="BF24" s="529" t="n">
        <v>4043.1</v>
      </c>
      <c r="BG24" s="529" t="n">
        <v>4076.2</v>
      </c>
      <c r="BH24" s="529" t="n">
        <v>4109.7</v>
      </c>
      <c r="BI24" s="529" t="n">
        <v>4143.3999999999996</v>
      </c>
      <c r="BJ24" s="529" t="n">
        <v>4177.3999999999996</v>
      </c>
      <c r="BK24" s="529" t="n">
        <v>4211.7</v>
      </c>
      <c r="BL24" s="529" t="n">
        <v>4246.3</v>
      </c>
      <c r="BM24" s="529" t="n">
        <v>4281.3</v>
      </c>
      <c r="BN24" s="529" t="n">
        <v>4316.6000000000004</v>
      </c>
      <c r="BO24" s="529" t="n">
        <v>4352.2</v>
      </c>
      <c r="BP24" s="529" t="n">
        <v>4388.3</v>
      </c>
      <c r="BQ24" s="529" t="n">
        <v>4388.3</v>
      </c>
    </row>
    <row r="25" ht="29.25" customHeight="1">
      <c r="B25" s="581" t="s">
        <v>1923</v>
      </c>
      <c r="C25" s="279"/>
      <c r="D25" s="279"/>
      <c r="E25" s="279"/>
      <c r="F25" s="279"/>
      <c r="G25" s="279"/>
      <c r="H25" s="291"/>
      <c r="I25" s="283"/>
      <c r="J25" s="283"/>
      <c r="K25" s="283"/>
      <c r="L25" s="283"/>
      <c r="M25" s="283" t="n">
        <v>7.7759999999999998</v>
      </c>
      <c r="N25" s="283" t="n">
        <v>6.1050000000000004</v>
      </c>
      <c r="O25" s="283" t="n">
        <v>8.5640000000000001</v>
      </c>
      <c r="P25" s="283" t="n">
        <v>6.0890000000000004</v>
      </c>
      <c r="Q25" s="283" t="n">
        <v>8.6</v>
      </c>
      <c r="R25" s="283" t="n">
        <v>12.888999999999999</v>
      </c>
      <c r="S25" s="283" t="n">
        <v>5.55</v>
      </c>
      <c r="T25" s="283" t="n">
        <v>5.62</v>
      </c>
      <c r="U25" s="283" t="n">
        <v>4.6040000000000001</v>
      </c>
      <c r="V25" s="283" t="n">
        <v>1.69</v>
      </c>
      <c r="W25" s="283" t="n">
        <v>11.012</v>
      </c>
      <c r="X25" s="283" t="n">
        <v>6.6790000000000003</v>
      </c>
      <c r="Y25" s="283" t="n">
        <v>5.74</v>
      </c>
      <c r="Z25" s="527" t="n">
        <v>4.7670000000000003</v>
      </c>
      <c r="AA25" s="527" t="n">
        <v>3.59</v>
      </c>
      <c r="AB25" s="527" t="n">
        <v>3.4060000000000001</v>
      </c>
      <c r="AC25" s="527" t="n">
        <v>3.54</v>
      </c>
      <c r="AD25" s="527" t="n">
        <v>3.5259999999999998</v>
      </c>
      <c r="AE25" s="527" t="n">
        <v>3.367</v>
      </c>
      <c r="AF25" s="527" t="n">
        <v>3.3359999999999999</v>
      </c>
      <c r="AG25" s="527" t="n">
        <v>3.448</v>
      </c>
      <c r="AH25" s="527" t="n">
        <v>3.371</v>
      </c>
      <c r="AI25" s="527" t="n">
        <v>3.3809999999999998</v>
      </c>
      <c r="AJ25" s="527" t="n">
        <v>3.3090000000000002</v>
      </c>
      <c r="AK25" s="527" t="n">
        <v>3.1520000000000001</v>
      </c>
      <c r="AL25" s="527" t="n">
        <v>3.202</v>
      </c>
      <c r="AM25" s="527" t="n">
        <v>3.1219999999999999</v>
      </c>
      <c r="AN25" s="527" t="n">
        <v>3.117</v>
      </c>
      <c r="AO25" s="527" t="n">
        <v>3.1269999999999998</v>
      </c>
      <c r="AP25" s="527" t="n">
        <v>3.069</v>
      </c>
      <c r="AQ25" s="527" t="n">
        <v>3.081</v>
      </c>
      <c r="AR25" s="527" t="n">
        <v>3.0859999999999999</v>
      </c>
      <c r="AS25" s="527" t="n">
        <v>3.0489999999999999</v>
      </c>
      <c r="AT25" s="527" t="n">
        <v>3.1139999999999999</v>
      </c>
      <c r="AU25" s="527" t="n">
        <v>3.0670000000000002</v>
      </c>
      <c r="AV25" s="527" t="n">
        <v>3.0880000000000001</v>
      </c>
      <c r="AW25" s="527" t="n">
        <v>3.1659999999999999</v>
      </c>
      <c r="AX25" s="527" t="n">
        <v>3.1749999999999998</v>
      </c>
      <c r="AY25" s="527" t="n">
        <v>3.1960000000000002</v>
      </c>
      <c r="AZ25" s="527" t="n">
        <v>3.2229999999999999</v>
      </c>
      <c r="BA25" s="527" t="n">
        <v>3.246</v>
      </c>
      <c r="BB25" s="527" t="n">
        <v>3.2730000000000001</v>
      </c>
      <c r="BC25" s="527" t="n">
        <v>3.2709999999999999</v>
      </c>
      <c r="BD25" s="527" t="n">
        <v>3.23</v>
      </c>
      <c r="BE25" s="527" t="n">
        <v>3.2839999999999998</v>
      </c>
      <c r="BF25" s="527" t="n">
        <v>3.298</v>
      </c>
      <c r="BG25" s="527" t="n">
        <v>3.3170000000000002</v>
      </c>
      <c r="BH25" s="527" t="n">
        <v>3.3290000000000002</v>
      </c>
      <c r="BI25" s="527" t="n">
        <v>3.32</v>
      </c>
      <c r="BJ25" s="527" t="n">
        <v>3.3220000000000001</v>
      </c>
      <c r="BK25" s="527" t="n">
        <v>3.323</v>
      </c>
      <c r="BL25" s="527" t="n">
        <v>3.3290000000000002</v>
      </c>
      <c r="BM25" s="527" t="n">
        <v>3.3290000000000002</v>
      </c>
      <c r="BN25" s="527" t="n">
        <v>3.3380000000000001</v>
      </c>
      <c r="BO25" s="527" t="n">
        <v>3.347</v>
      </c>
      <c r="BP25" s="527" t="n">
        <v>3.3559999999999999</v>
      </c>
      <c r="BQ25" s="527" t="n">
        <v>3.3559999999999999</v>
      </c>
    </row>
    <row r="26" ht="21" customHeight="1">
      <c r="B26" s="569" t="s">
        <v>1924</v>
      </c>
      <c r="C26" s="306"/>
      <c r="D26" s="306"/>
      <c r="E26" s="306"/>
      <c r="F26" s="306"/>
      <c r="G26" s="306"/>
      <c r="H26" s="286"/>
      <c r="I26" s="286"/>
      <c r="J26" s="286"/>
      <c r="K26" s="286"/>
      <c r="L26" s="286"/>
      <c r="M26" s="286" t="n">
        <f t="shared" ref="M26:V26" si="3">((M23/L23)^4-1)*100</f>
        <v>7.3951837662748376</v>
      </c>
      <c r="N26" s="286" t="n">
        <f t="shared" si="3"/>
        <v>6.2002440796854685</v>
      </c>
      <c r="O26" s="286" t="n">
        <f t="shared" si="3"/>
        <v>9.061956208359101</v>
      </c>
      <c r="P26" s="286" t="n">
        <f t="shared" si="3"/>
        <v>5.654312677598905</v>
      </c>
      <c r="Q26" s="286" t="n">
        <f t="shared" si="3"/>
        <v>9.4252525319924239</v>
      </c>
      <c r="R26" s="286" t="n">
        <f t="shared" si="3"/>
        <v>13.777135506982653</v>
      </c>
      <c r="S26" s="286" t="n">
        <f t="shared" si="3"/>
        <v>3.3370035827759992</v>
      </c>
      <c r="T26" s="286" t="n">
        <f t="shared" si="3"/>
        <v>4.5713539197219211</v>
      </c>
      <c r="U26" s="286" t="n">
        <f t="shared" si="3"/>
        <v>3.1580235074152974</v>
      </c>
      <c r="V26" s="286" t="n">
        <f t="shared" si="3"/>
        <v>1.5435944799445434</v>
      </c>
      <c r="W26" s="533" t="n">
        <f>((W23/V23)^4-1)*100</f>
        <v>10.203033975028175</v>
      </c>
      <c r="X26" s="533" t="n">
        <f>((X23/W23)^4-1)*100</f>
        <v>5.977247036875788</v>
      </c>
      <c r="Y26" s="533" t="n">
        <f>((Y23/X23)^4-1)*100</f>
        <v>7.0279245631410303</v>
      </c>
      <c r="Z26" s="533" t="n">
        <f>((Z23/Y23)^4-1)*100</f>
        <v>3.9923729240887385</v>
      </c>
      <c r="AA26" s="533" t="n">
        <f>((AA23/Z23)^4-1)*100</f>
        <v>5.3141224161967759</v>
      </c>
      <c r="AB26" s="280" t="n">
        <f>AB25+0.3</f>
        <v>3.706</v>
      </c>
      <c r="AC26" s="280" t="n">
        <f t="shared" ref="AC26:AD26" si="4">AC25</f>
        <v>3.54</v>
      </c>
      <c r="AD26" s="280" t="n">
        <f t="shared" si="4"/>
        <v>3.5259999999999998</v>
      </c>
      <c r="AE26" s="280" t="n">
        <f>AE25</f>
        <v>3.367</v>
      </c>
      <c r="AF26" s="280" t="n">
        <f>AF25</f>
        <v>3.3359999999999999</v>
      </c>
      <c r="AG26" s="280" t="n">
        <f>AG25</f>
        <v>3.448</v>
      </c>
      <c r="AH26" s="280" t="n">
        <f>AH25</f>
        <v>3.371</v>
      </c>
      <c r="AI26" s="280" t="n">
        <f t="shared" ref="AI26:AJ26" si="5">AI25</f>
        <v>3.3809999999999998</v>
      </c>
      <c r="AJ26" s="280" t="n">
        <f t="shared" si="5"/>
        <v>3.3090000000000002</v>
      </c>
      <c r="AK26" s="577" t="s">
        <v>390</v>
      </c>
    </row>
    <row r="27" ht="17.899999999999999" customHeight="1">
      <c r="B27" s="580" t="s">
        <v>391</v>
      </c>
      <c r="C27" s="311"/>
      <c r="D27" s="311"/>
      <c r="E27" s="311"/>
      <c r="F27" s="311"/>
      <c r="G27" s="311"/>
      <c r="H27" s="289" t="n">
        <f t="shared" ref="H27:T27" si="6">H23</f>
        <v>2425.1</v>
      </c>
      <c r="I27" s="289" t="n">
        <f t="shared" si="6"/>
        <v>2483.6999999999998</v>
      </c>
      <c r="J27" s="289" t="n">
        <f t="shared" si="6"/>
        <v>2458.1999999999998</v>
      </c>
      <c r="K27" s="289" t="n">
        <f t="shared" si="6"/>
        <v>2475.1</v>
      </c>
      <c r="L27" s="289" t="n">
        <f t="shared" si="6"/>
        <v>2489.4</v>
      </c>
      <c r="M27" s="289" t="n">
        <f t="shared" si="6"/>
        <v>2534.1999999999998</v>
      </c>
      <c r="N27" s="289" t="n">
        <f t="shared" si="6"/>
        <v>2572.6</v>
      </c>
      <c r="O27" s="289" t="n">
        <f t="shared" si="6"/>
        <v>2629</v>
      </c>
      <c r="P27" s="289" t="n">
        <f t="shared" si="6"/>
        <v>2665.4</v>
      </c>
      <c r="Q27" s="289" t="n">
        <f t="shared" si="6"/>
        <v>2726.1</v>
      </c>
      <c r="R27" s="289" t="n">
        <f t="shared" si="6"/>
        <v>2815.5</v>
      </c>
      <c r="S27" s="362" t="n">
        <f t="shared" si="6"/>
        <v>2838.7</v>
      </c>
      <c r="T27" s="362" t="n">
        <f t="shared" si="6"/>
        <v>2870.6</v>
      </c>
      <c r="U27" s="362" t="n">
        <f t="shared" ref="U27:Z27" si="7">U23</f>
        <v>2893</v>
      </c>
      <c r="V27" s="362" t="n">
        <f t="shared" si="7"/>
        <v>2904.1</v>
      </c>
      <c r="W27" s="362" t="n">
        <f t="shared" si="7"/>
        <v>2975.5</v>
      </c>
      <c r="X27" s="362" t="n">
        <f t="shared" si="7"/>
        <v>3019</v>
      </c>
      <c r="Y27" s="362" t="n">
        <f t="shared" si="7"/>
        <v>3070.7</v>
      </c>
      <c r="Z27" s="362" t="n">
        <f t="shared" si="7"/>
        <v>3100.9</v>
      </c>
      <c r="AA27" s="362" t="n">
        <f t="shared" ref="AA27" si="8">AA23</f>
        <v>3141.3</v>
      </c>
      <c r="AB27" s="551" t="n">
        <f>AA27*((1+AB26/100)^0.25)</f>
        <v>3170.0081969519542</v>
      </c>
      <c r="AC27" s="551" t="n">
        <f>AB27*((1+AC26/100)^0.25)</f>
        <v>3197.6978532742573</v>
      </c>
      <c r="AD27" s="551" t="n">
        <f>AC27*((1+AD26/100)^0.25)</f>
        <v>3225.5203329104074</v>
      </c>
      <c r="AE27" s="551" t="n">
        <f t="shared" ref="AE27:AF27" si="9">AD27*((1+AE26/100)^0.25)</f>
        <v>3252.3349184119561</v>
      </c>
      <c r="AF27" s="551" t="n">
        <f t="shared" si="9"/>
        <v>3279.1265200230273</v>
      </c>
      <c r="AG27" s="551" t="n">
        <f>AF27*((1+AG26/100)^0.25)</f>
        <v>3307.0342914902399</v>
      </c>
      <c r="AH27" s="551" t="n">
        <f>AG27*((1+AH26/100)^0.25)</f>
        <v>3334.5587822637485</v>
      </c>
      <c r="AI27" s="551" t="n">
        <f t="shared" ref="AI27:AJ27" si="10">AH27*((1+AI26/100)^0.25)</f>
        <v>3362.3936734190011</v>
      </c>
      <c r="AJ27" s="551" t="n">
        <f t="shared" si="10"/>
        <v>3389.8704351605006</v>
      </c>
    </row>
    <row r="28">
      <c r="B28" s="570" t="s">
        <v>392</v>
      </c>
      <c r="C28" s="571"/>
      <c r="D28" s="571"/>
      <c r="E28" s="571"/>
      <c r="F28" s="571"/>
      <c r="G28" s="571"/>
      <c r="H28" s="576" t="n">
        <f t="shared" ref="H28:P28" si="11">H23-H50</f>
        <v>2143.788</v>
      </c>
      <c r="I28" s="576" t="n">
        <f t="shared" si="11"/>
        <v>2195.9409999999998</v>
      </c>
      <c r="J28" s="576" t="n">
        <f t="shared" si="11"/>
        <v>2061.5219999999999</v>
      </c>
      <c r="K28" s="576" t="n">
        <f t="shared" si="11"/>
        <v>2100.2359999999999</v>
      </c>
      <c r="L28" s="576" t="n">
        <f t="shared" si="11"/>
        <v>2120.6410000000001</v>
      </c>
      <c r="M28" s="576" t="n">
        <f t="shared" si="11"/>
        <v>2142.7459999999996</v>
      </c>
      <c r="N28" s="576" t="n">
        <f t="shared" si="11"/>
        <v>2143.3249999999998</v>
      </c>
      <c r="O28" s="576" t="n">
        <f t="shared" si="11"/>
        <v>2185.5480000000002</v>
      </c>
      <c r="P28" s="576" t="n">
        <f t="shared" si="11"/>
        <v>2193.252148</v>
      </c>
      <c r="Q28" s="576" t="n">
        <f t="shared" ref="Q28:AC28" si="12">Q27-Q50</f>
        <v>2220.2777252000001</v>
      </c>
      <c r="R28" s="576" t="n">
        <f t="shared" si="12"/>
        <v>2239.963968</v>
      </c>
      <c r="S28" s="576" t="n">
        <f t="shared" si="12"/>
        <v>2280.361132</v>
      </c>
      <c r="T28" s="576" t="n">
        <f t="shared" si="12"/>
        <v>2344.4670719999999</v>
      </c>
      <c r="U28" s="576" t="n">
        <f t="shared" si="12"/>
        <v>2375.9634568000001</v>
      </c>
      <c r="V28" s="291" t="n">
        <f t="shared" si="12"/>
        <v>2394.29628</v>
      </c>
      <c r="W28" s="291" t="n">
        <f t="shared" si="12"/>
        <v>2481.7960560000001</v>
      </c>
      <c r="X28" s="291" t="n">
        <f t="shared" si="12"/>
        <v>2509.0190560000001</v>
      </c>
      <c r="Y28" s="416" t="n">
        <f t="shared" si="12"/>
        <v>2558.3120559999998</v>
      </c>
      <c r="Z28" s="416" t="n">
        <f t="shared" si="12"/>
        <v>2582.6218910000002</v>
      </c>
      <c r="AA28" s="416" t="n">
        <f t="shared" si="12"/>
        <v>2601.6916700000002</v>
      </c>
      <c r="AB28" s="416" t="n">
        <f t="shared" si="12"/>
        <v>2623.6461710682674</v>
      </c>
      <c r="AC28" s="416" t="n">
        <f t="shared" si="12"/>
        <v>2667.7540562959539</v>
      </c>
      <c r="AD28" s="416"/>
      <c r="AE28" s="416"/>
      <c r="AF28" s="416"/>
      <c r="AG28" s="416"/>
      <c r="AH28" s="416"/>
      <c r="AI28" s="416"/>
      <c r="AJ28" s="416"/>
      <c r="AK28" s="298" t="s">
        <v>393</v>
      </c>
    </row>
    <row r="29">
      <c r="B29" s="85"/>
      <c r="C29" s="85"/>
      <c r="D29" s="85"/>
      <c r="E29" s="85"/>
      <c r="F29" s="85"/>
      <c r="G29" s="85"/>
      <c r="H29" s="85"/>
      <c r="I29" s="85"/>
      <c r="J29" s="85"/>
      <c r="K29" s="85"/>
      <c r="L29" s="85"/>
      <c r="M29" s="582"/>
      <c r="N29" s="582"/>
      <c r="O29" s="582"/>
      <c r="P29" s="582"/>
      <c r="Q29" s="582"/>
      <c r="R29" s="582"/>
      <c r="S29" s="582"/>
      <c r="T29" s="582"/>
      <c r="U29" s="582"/>
      <c r="V29" s="582"/>
      <c r="W29" s="582"/>
      <c r="X29" s="582"/>
      <c r="Y29" s="582"/>
      <c r="Z29" s="166"/>
      <c r="AA29" s="166"/>
      <c r="AB29" s="166"/>
      <c r="AC29" s="166"/>
      <c r="AD29" s="166"/>
      <c r="AE29" s="166"/>
      <c r="AF29" s="166"/>
      <c r="AG29" s="166"/>
      <c r="AH29" s="166"/>
    </row>
    <row r="30">
      <c r="B30" s="85"/>
      <c r="C30" s="85"/>
      <c r="D30" s="85"/>
      <c r="E30" s="85"/>
      <c r="F30" s="85"/>
      <c r="G30" s="85"/>
      <c r="H30" s="85"/>
      <c r="I30" s="85"/>
      <c r="J30" s="85"/>
      <c r="K30" s="85"/>
      <c r="L30" s="85"/>
      <c r="M30" s="582"/>
      <c r="N30" s="582"/>
      <c r="O30" s="582"/>
      <c r="Q30" s="582"/>
      <c r="R30" s="582"/>
      <c r="S30" s="166"/>
      <c r="T30" s="166"/>
      <c r="U30" s="166"/>
      <c r="V30" s="166"/>
      <c r="Y30" s="166"/>
      <c r="Z30" s="166"/>
      <c r="AA30" s="166"/>
      <c r="AB30" s="166"/>
      <c r="AC30" s="166"/>
      <c r="AD30" s="166"/>
      <c r="AE30" s="166"/>
      <c r="AF30" s="166"/>
      <c r="AG30" s="166"/>
      <c r="AH30" s="166"/>
    </row>
    <row r="31">
      <c r="B31" s="306"/>
      <c r="C31" s="306"/>
      <c r="D31" s="306"/>
      <c r="E31" s="306"/>
      <c r="F31" s="306"/>
      <c r="G31" s="306"/>
      <c r="H31" s="291"/>
      <c r="I31" s="291"/>
      <c r="J31" s="291"/>
      <c r="K31" s="291"/>
      <c r="L31" s="291"/>
      <c r="M31" s="291"/>
      <c r="N31" s="291"/>
      <c r="O31" s="291"/>
      <c r="P31" s="291"/>
      <c r="Q31" s="575"/>
      <c r="R31" s="291"/>
      <c r="S31" s="291"/>
      <c r="T31" s="291"/>
      <c r="U31" s="291"/>
      <c r="V31" s="291"/>
      <c r="W31" s="291"/>
      <c r="X31" s="291"/>
      <c r="Y31" s="291"/>
      <c r="Z31" s="291"/>
    </row>
    <row r="32" ht="85.4" customHeight="1">
      <c r="B32" s="536" t="s">
        <v>881</v>
      </c>
      <c r="C32" s="539" t="s">
        <v>880</v>
      </c>
      <c r="D32" s="537" t="n">
        <v>44197</v>
      </c>
      <c r="E32" s="538" t="n">
        <v>44228</v>
      </c>
      <c r="F32" s="538" t="n">
        <v>44256</v>
      </c>
      <c r="G32" s="538" t="n">
        <v>44287</v>
      </c>
      <c r="H32" s="538" t="n">
        <v>44317</v>
      </c>
      <c r="I32" s="538" t="n">
        <v>44348</v>
      </c>
      <c r="J32" s="538" t="n">
        <v>44378</v>
      </c>
      <c r="K32" s="538" t="n">
        <v>44409</v>
      </c>
      <c r="L32" s="538" t="n">
        <v>44440</v>
      </c>
      <c r="M32" s="538" t="n">
        <v>44470</v>
      </c>
      <c r="N32" s="538" t="n">
        <v>44501</v>
      </c>
      <c r="O32" s="538" t="n">
        <v>44531</v>
      </c>
      <c r="P32" s="168" t="n">
        <v>44562</v>
      </c>
      <c r="Q32" s="535" t="n">
        <v>44593</v>
      </c>
      <c r="R32" s="168" t="n">
        <v>44621</v>
      </c>
      <c r="S32" s="168" t="n">
        <v>44652</v>
      </c>
      <c r="T32" s="168" t="n">
        <v>44682</v>
      </c>
      <c r="U32" s="168" t="n">
        <v>44713</v>
      </c>
      <c r="V32" s="168" t="n">
        <v>44743</v>
      </c>
      <c r="W32" s="168" t="n">
        <v>44774</v>
      </c>
      <c r="X32" s="168" t="n">
        <v>44805</v>
      </c>
      <c r="Y32" s="168" t="n">
        <v>44835</v>
      </c>
      <c r="Z32" s="168" t="n">
        <v>44866</v>
      </c>
      <c r="AA32" s="168" t="n">
        <v>44896</v>
      </c>
      <c r="AB32" s="168" t="n">
        <v>44927</v>
      </c>
      <c r="AC32" s="168" t="n">
        <v>44958</v>
      </c>
      <c r="AD32" s="168" t="n">
        <v>44986</v>
      </c>
      <c r="AE32" s="168" t="n">
        <v>45017</v>
      </c>
      <c r="AF32" s="168" t="n">
        <v>45047</v>
      </c>
      <c r="AG32" s="168" t="n">
        <v>45078</v>
      </c>
      <c r="AH32" s="168" t="n">
        <v>45108</v>
      </c>
      <c r="AI32" s="168" t="n">
        <v>45139</v>
      </c>
      <c r="AJ32" s="168" t="n">
        <v>45170</v>
      </c>
      <c r="AK32" s="168" t="n">
        <v>45200</v>
      </c>
      <c r="AL32" s="168" t="n">
        <v>45231</v>
      </c>
      <c r="AM32" s="168" t="n">
        <v>45261</v>
      </c>
      <c r="AN32" s="168" t="n">
        <v>45292</v>
      </c>
      <c r="AO32" s="168" t="n">
        <v>45323</v>
      </c>
      <c r="AP32" s="168" t="n">
        <v>45352</v>
      </c>
      <c r="AQ32" s="168" t="n">
        <v>45383</v>
      </c>
      <c r="AR32" s="168" t="n">
        <v>45413</v>
      </c>
      <c r="AS32" s="168" t="n">
        <v>45444</v>
      </c>
      <c r="AT32" s="168" t="n">
        <v>45474</v>
      </c>
      <c r="AU32" s="168" t="n">
        <v>45505</v>
      </c>
    </row>
    <row r="33" ht="19.5" customHeight="1">
      <c r="B33" s="431" t="s">
        <v>394</v>
      </c>
      <c r="C33" s="534" t="s">
        <v>395</v>
      </c>
      <c r="D33" s="85" t="n">
        <v>5159</v>
      </c>
      <c r="E33" s="85" t="n">
        <v>5166</v>
      </c>
      <c r="F33" s="85" t="n">
        <v>5196</v>
      </c>
      <c r="G33" s="85" t="n">
        <v>5189</v>
      </c>
      <c r="H33" s="85" t="n">
        <v>5174</v>
      </c>
      <c r="I33" s="85" t="n">
        <v>5188</v>
      </c>
      <c r="J33" s="85" t="n">
        <v>5164</v>
      </c>
      <c r="K33" s="85" t="n">
        <v>5150</v>
      </c>
      <c r="L33" s="85" t="n">
        <v>5141</v>
      </c>
      <c r="M33" s="85" t="n">
        <v>5136</v>
      </c>
      <c r="N33" s="85" t="n">
        <v>5123</v>
      </c>
      <c r="O33" s="85" t="n">
        <v>5121</v>
      </c>
      <c r="P33" s="85" t="n">
        <v>5094</v>
      </c>
      <c r="Q33" s="85" t="n">
        <v>5083</v>
      </c>
      <c r="R33" s="85" t="n">
        <v>5065</v>
      </c>
      <c r="S33" s="85" t="n">
        <v>5080</v>
      </c>
      <c r="T33" s="85" t="n">
        <v>5096</v>
      </c>
      <c r="U33" s="85" t="n">
        <v>5103</v>
      </c>
      <c r="V33" s="85" t="n">
        <v>5129</v>
      </c>
      <c r="W33" s="85" t="n">
        <v>5139</v>
      </c>
      <c r="X33" s="85" t="n">
        <v>5148</v>
      </c>
      <c r="Y33" s="541" t="n">
        <v>5143</v>
      </c>
      <c r="Z33" s="542" t="n">
        <v>5161</v>
      </c>
      <c r="AA33" s="541" t="n">
        <v>5131</v>
      </c>
      <c r="AB33" s="541" t="n">
        <v>5206</v>
      </c>
      <c r="AC33" s="541" t="n">
        <v>5229</v>
      </c>
      <c r="AD33" s="541" t="n">
        <v>5249</v>
      </c>
      <c r="AE33" s="541" t="n">
        <v>5263</v>
      </c>
      <c r="AF33" s="541" t="n">
        <v>5280</v>
      </c>
      <c r="AG33" s="541" t="n">
        <v>5301</v>
      </c>
      <c r="AH33" s="540" t="n">
        <v>5301</v>
      </c>
      <c r="AI33" t="n">
        <v>5329</v>
      </c>
      <c r="AJ33" t="n">
        <v>5346</v>
      </c>
      <c r="AK33" t="n">
        <v>5375</v>
      </c>
      <c r="AL33" t="n">
        <v>5383</v>
      </c>
      <c r="AM33" t="n">
        <v>5404</v>
      </c>
      <c r="AN33" t="n">
        <v>5420</v>
      </c>
      <c r="AO33" t="n">
        <v>5434</v>
      </c>
      <c r="AP33" t="n">
        <v>5444</v>
      </c>
      <c r="AQ33" t="n">
        <v>5448</v>
      </c>
      <c r="AR33" t="n">
        <v>5429</v>
      </c>
      <c r="AS33" t="n">
        <v>5436</v>
      </c>
      <c r="AT33" t="n">
        <v>5446</v>
      </c>
      <c r="AU33" t="n">
        <v>5447</v>
      </c>
    </row>
    <row r="34" ht="18" customHeight="1">
      <c r="B34" s="305" t="s">
        <v>396</v>
      </c>
      <c r="C34" s="298" t="s">
        <v>397</v>
      </c>
      <c r="D34" s="85" t="n">
        <v>13746</v>
      </c>
      <c r="E34" s="85" t="n">
        <v>13733</v>
      </c>
      <c r="F34" s="85" t="n">
        <v>13781</v>
      </c>
      <c r="G34" s="85" t="n">
        <v>13830</v>
      </c>
      <c r="H34" s="85" t="n">
        <v>13854</v>
      </c>
      <c r="I34" s="85" t="n">
        <v>13941</v>
      </c>
      <c r="J34" s="85" t="n">
        <v>14023</v>
      </c>
      <c r="K34" s="85" t="n">
        <v>14053</v>
      </c>
      <c r="L34" s="85" t="n">
        <v>14047</v>
      </c>
      <c r="M34" s="85" t="n">
        <v>14022</v>
      </c>
      <c r="N34" s="85" t="n">
        <v>14028</v>
      </c>
      <c r="O34" s="85" t="n">
        <v>14063</v>
      </c>
      <c r="P34" s="85" t="n">
        <v>14084</v>
      </c>
      <c r="Q34" s="85" t="n">
        <v>14099</v>
      </c>
      <c r="R34" s="543" t="n">
        <v>14118</v>
      </c>
      <c r="S34" s="543" t="n">
        <v>14140</v>
      </c>
      <c r="T34" s="543" t="n">
        <v>14153</v>
      </c>
      <c r="U34" s="543" t="n">
        <v>14161</v>
      </c>
      <c r="V34" s="543" t="n">
        <v>14272</v>
      </c>
      <c r="W34" s="543" t="n">
        <v>14266</v>
      </c>
      <c r="X34" s="543" t="n">
        <v>14260</v>
      </c>
      <c r="Y34" s="543" t="n">
        <v>14287</v>
      </c>
      <c r="Z34" s="543" t="n">
        <v>14328</v>
      </c>
      <c r="AA34" s="543" t="n">
        <v>14360</v>
      </c>
      <c r="AB34" s="543" t="n">
        <v>14402</v>
      </c>
      <c r="AC34" s="543" t="n">
        <v>14430</v>
      </c>
      <c r="AD34" s="543" t="n">
        <v>14457</v>
      </c>
      <c r="AE34" s="543" t="n">
        <v>14482</v>
      </c>
      <c r="AF34" s="543" t="n">
        <v>14508</v>
      </c>
      <c r="AG34" s="543" t="n">
        <v>14536</v>
      </c>
      <c r="AH34" s="543" t="n">
        <v>14564</v>
      </c>
      <c r="AI34" s="543" t="n">
        <v>14585</v>
      </c>
      <c r="AJ34" s="543" t="n">
        <v>14612</v>
      </c>
      <c r="AK34" s="543" t="n">
        <v>14642</v>
      </c>
      <c r="AL34" s="543" t="n">
        <v>14665</v>
      </c>
      <c r="AM34" s="543" t="n">
        <v>14711</v>
      </c>
      <c r="AN34" s="543" t="n">
        <v>14742</v>
      </c>
      <c r="AO34" s="543" t="n">
        <v>14776</v>
      </c>
      <c r="AP34" t="n">
        <v>14832</v>
      </c>
      <c r="AQ34" s="543" t="n">
        <v>14828</v>
      </c>
      <c r="AR34" t="n">
        <v>14856</v>
      </c>
      <c r="AS34" t="n">
        <v>14868</v>
      </c>
      <c r="AT34" t="n">
        <v>14873</v>
      </c>
      <c r="AU34" t="n">
        <v>14895</v>
      </c>
    </row>
    <row r="35" ht="18" customHeight="1">
      <c r="B35" s="305" t="s">
        <v>1897</v>
      </c>
      <c r="C35" s="298"/>
      <c r="D35" s="85"/>
      <c r="E35" s="85"/>
      <c r="F35" s="85"/>
      <c r="G35" s="85"/>
      <c r="H35" s="85"/>
      <c r="I35" s="85"/>
      <c r="J35" s="85"/>
      <c r="K35" s="85"/>
      <c r="L35" s="85"/>
      <c r="M35" s="85"/>
      <c r="N35" s="85"/>
      <c r="O35" s="85"/>
      <c r="P35" s="85"/>
      <c r="Q35" s="85"/>
      <c r="R35" s="543"/>
      <c r="S35" s="543"/>
      <c r="T35" s="543"/>
      <c r="U35" s="543"/>
      <c r="V35" s="543" t="n">
        <f>V33+V34</f>
        <v>19401</v>
      </c>
      <c r="W35" s="543" t="n">
        <f t="shared" ref="W35:AR35" si="13">W33+W34</f>
        <v>19405</v>
      </c>
      <c r="X35" s="543" t="n">
        <f t="shared" si="13"/>
        <v>19408</v>
      </c>
      <c r="Y35" s="543" t="n">
        <f t="shared" si="13"/>
        <v>19430</v>
      </c>
      <c r="Z35" s="543" t="n">
        <f t="shared" si="13"/>
        <v>19489</v>
      </c>
      <c r="AA35" s="543" t="n">
        <f t="shared" si="13"/>
        <v>19491</v>
      </c>
      <c r="AB35" s="543" t="n">
        <f t="shared" si="13"/>
        <v>19608</v>
      </c>
      <c r="AC35" s="543" t="n">
        <f t="shared" si="13"/>
        <v>19659</v>
      </c>
      <c r="AD35" s="543" t="n">
        <f t="shared" si="13"/>
        <v>19706</v>
      </c>
      <c r="AE35" s="543" t="n">
        <f t="shared" si="13"/>
        <v>19745</v>
      </c>
      <c r="AF35" s="543" t="n">
        <f t="shared" si="13"/>
        <v>19788</v>
      </c>
      <c r="AG35" s="543" t="n">
        <f t="shared" si="13"/>
        <v>19837</v>
      </c>
      <c r="AH35" s="543" t="n">
        <f t="shared" si="13"/>
        <v>19865</v>
      </c>
      <c r="AI35" s="543" t="n">
        <f t="shared" si="13"/>
        <v>19914</v>
      </c>
      <c r="AJ35" s="543" t="n">
        <f t="shared" si="13"/>
        <v>19958</v>
      </c>
      <c r="AK35" s="543" t="n">
        <f t="shared" si="13"/>
        <v>20017</v>
      </c>
      <c r="AL35" s="543" t="n">
        <f t="shared" si="13"/>
        <v>20048</v>
      </c>
      <c r="AM35" s="543" t="n">
        <f t="shared" si="13"/>
        <v>20115</v>
      </c>
      <c r="AN35" s="543" t="n">
        <f t="shared" si="13"/>
        <v>20162</v>
      </c>
      <c r="AO35" s="543" t="n">
        <f t="shared" si="13"/>
        <v>20210</v>
      </c>
      <c r="AP35" s="543" t="n">
        <f t="shared" si="13"/>
        <v>20276</v>
      </c>
      <c r="AQ35" s="543" t="n">
        <f t="shared" si="13"/>
        <v>20276</v>
      </c>
      <c r="AR35" s="543" t="n">
        <f t="shared" si="13"/>
        <v>20285</v>
      </c>
      <c r="AS35" s="543" t="n">
        <f>AS33+AS34</f>
        <v>20304</v>
      </c>
      <c r="AT35" s="543" t="n">
        <f>AT33+AT34</f>
        <v>20319</v>
      </c>
      <c r="AU35" s="543" t="n">
        <f>AU33+AU34</f>
        <v>20342</v>
      </c>
    </row>
    <row r="36" ht="19.5" customHeight="1">
      <c r="B36" s="570" t="s">
        <v>398</v>
      </c>
      <c r="C36" s="437" t="s">
        <v>399</v>
      </c>
      <c r="D36" s="85" t="n">
        <v>345102</v>
      </c>
      <c r="E36" s="543" t="n">
        <v>335151</v>
      </c>
      <c r="F36" s="543" t="n">
        <v>336955</v>
      </c>
      <c r="G36" s="543" t="n">
        <v>335574</v>
      </c>
      <c r="H36" s="543" t="n">
        <v>338521</v>
      </c>
      <c r="I36" s="543" t="n">
        <v>329746</v>
      </c>
      <c r="J36" s="543" t="n">
        <v>328919</v>
      </c>
      <c r="K36" s="543" t="n">
        <v>333989</v>
      </c>
      <c r="L36" s="543" t="n">
        <v>326840</v>
      </c>
      <c r="M36" s="543" t="n">
        <v>327373</v>
      </c>
      <c r="N36" s="543" t="n">
        <v>331380</v>
      </c>
      <c r="O36" s="543" t="n">
        <v>331492</v>
      </c>
      <c r="P36" s="543" t="n">
        <v>334244</v>
      </c>
      <c r="Q36" s="543" t="n">
        <v>338416</v>
      </c>
      <c r="R36" s="543" t="n">
        <v>339417</v>
      </c>
      <c r="S36" s="543" t="n">
        <v>345062</v>
      </c>
      <c r="T36" s="543" t="n">
        <v>339178</v>
      </c>
      <c r="U36" s="543" t="n">
        <v>342484</v>
      </c>
      <c r="V36" s="543" t="n">
        <v>350972</v>
      </c>
      <c r="W36" s="543" t="n">
        <v>350286</v>
      </c>
      <c r="X36" s="543" t="n">
        <v>355116</v>
      </c>
      <c r="Y36" s="543" t="n">
        <v>354474</v>
      </c>
      <c r="Z36" s="543" t="n">
        <v>359543</v>
      </c>
      <c r="AA36" s="543" t="n">
        <v>361033</v>
      </c>
      <c r="AB36" s="543" t="n">
        <v>364867</v>
      </c>
      <c r="AC36" s="543" t="n">
        <v>371673</v>
      </c>
      <c r="AD36" s="543" t="n">
        <v>374555</v>
      </c>
      <c r="AE36" s="543" t="n">
        <v>382073</v>
      </c>
      <c r="AF36" s="543" t="n">
        <v>388978</v>
      </c>
      <c r="AG36" s="543" t="n">
        <v>396538</v>
      </c>
      <c r="AH36" s="543" t="n">
        <v>404059</v>
      </c>
      <c r="AI36" s="543" t="n">
        <v>407847</v>
      </c>
      <c r="AJ36" s="543" t="n">
        <v>418897</v>
      </c>
      <c r="AK36" s="298" t="n">
        <v>432334</v>
      </c>
      <c r="AL36" s="543" t="n">
        <v>440095</v>
      </c>
      <c r="AM36" s="543" t="n">
        <v>446894</v>
      </c>
      <c r="AN36" s="543" t="n">
        <v>445408</v>
      </c>
      <c r="AO36" t="n">
        <v>448458</v>
      </c>
      <c r="AP36" s="543" t="n">
        <v>453062</v>
      </c>
      <c r="AQ36" t="n">
        <v>451154</v>
      </c>
    </row>
    <row r="37" ht="15.65" customHeight="1">
      <c r="B37" s="311"/>
      <c r="C37" s="306"/>
    </row>
    <row r="38" ht="12.75" customHeight="1"/>
    <row r="39">
      <c r="B39" s="525" t="s">
        <v>400</v>
      </c>
      <c r="C39" s="525"/>
      <c r="D39" s="525"/>
      <c r="E39" s="525"/>
      <c r="F39" s="525"/>
      <c r="G39" s="525"/>
      <c r="H39" s="525"/>
      <c r="I39" s="525"/>
      <c r="J39" s="525"/>
      <c r="K39" s="525"/>
      <c r="L39" s="525"/>
      <c r="M39" s="525"/>
      <c r="N39" s="525"/>
      <c r="O39" s="525"/>
      <c r="P39" s="525"/>
      <c r="Q39" s="525"/>
      <c r="R39" s="525"/>
      <c r="S39" s="525"/>
      <c r="T39" s="525"/>
      <c r="U39" s="525"/>
      <c r="V39" s="525"/>
      <c r="W39" s="525"/>
      <c r="X39" s="525"/>
      <c r="Y39" s="525"/>
      <c r="Z39" s="525"/>
      <c r="AA39" s="525"/>
      <c r="AB39" s="525"/>
      <c r="AC39" s="525"/>
      <c r="AD39" s="254"/>
      <c r="AE39" t="n">
        <f>AVERAGE(AE36:AG36)</f>
        <v>389196.33333333331</v>
      </c>
      <c r="AF39" s="254"/>
      <c r="AG39" s="254"/>
      <c r="AH39" s="254"/>
      <c r="AL39" s="298"/>
    </row>
    <row r="40" ht="20.25" customHeight="1">
      <c r="B40" s="525"/>
      <c r="C40" s="525"/>
      <c r="D40" s="525"/>
      <c r="E40" s="525"/>
      <c r="F40" s="525"/>
      <c r="G40" s="525"/>
      <c r="H40" s="525"/>
      <c r="I40" s="525"/>
      <c r="J40" s="525"/>
      <c r="K40" s="525"/>
      <c r="L40" s="525"/>
      <c r="M40" s="525"/>
      <c r="N40" s="525"/>
      <c r="O40" s="525"/>
      <c r="P40" s="525"/>
      <c r="Q40" s="525"/>
      <c r="R40" s="525"/>
      <c r="S40" s="525"/>
      <c r="T40" s="525"/>
      <c r="U40" s="525"/>
      <c r="V40" s="525"/>
      <c r="W40" s="525"/>
      <c r="X40" s="525"/>
      <c r="Y40" s="525"/>
      <c r="Z40" s="525"/>
      <c r="AA40" s="525"/>
      <c r="AB40" s="525"/>
      <c r="AC40" s="525"/>
      <c r="AD40" s="254"/>
      <c r="AE40" s="254"/>
      <c r="AF40" s="254"/>
      <c r="AG40" s="254"/>
      <c r="AH40" s="254"/>
      <c r="AL40" s="298"/>
    </row>
    <row r="41" ht="14.25" customHeight="1">
      <c r="B41" s="458" t="s">
        <v>401</v>
      </c>
      <c r="C41" s="458"/>
      <c r="D41" s="458"/>
      <c r="E41" s="458"/>
      <c r="F41" s="458"/>
      <c r="G41" s="458"/>
      <c r="H41" s="458"/>
      <c r="I41" s="458"/>
      <c r="J41" s="458"/>
      <c r="K41" s="458"/>
      <c r="L41" s="458"/>
      <c r="M41" s="458"/>
      <c r="N41" s="458"/>
      <c r="O41" s="458"/>
      <c r="P41" s="458"/>
      <c r="Q41" s="458"/>
      <c r="R41" s="458"/>
      <c r="S41" s="458"/>
      <c r="T41" s="458"/>
      <c r="U41" s="458"/>
      <c r="V41" s="458"/>
      <c r="W41" s="458"/>
      <c r="X41" s="458"/>
      <c r="Y41" s="458"/>
      <c r="Z41" s="458"/>
      <c r="AA41" s="458"/>
      <c r="AB41" s="458"/>
      <c r="AC41" s="458"/>
      <c r="AD41" s="458"/>
      <c r="AE41" s="458"/>
      <c r="AF41" s="458"/>
      <c r="AG41" s="458"/>
      <c r="AH41" s="458"/>
      <c r="AL41" s="298"/>
    </row>
    <row r="42">
      <c r="B42" s="458"/>
      <c r="C42" s="458"/>
      <c r="D42" s="458"/>
      <c r="E42" s="458"/>
      <c r="F42" s="458"/>
      <c r="G42" s="458"/>
      <c r="H42" s="458"/>
      <c r="I42" s="458"/>
      <c r="J42" s="458"/>
      <c r="K42" s="458"/>
      <c r="L42" s="458"/>
      <c r="M42" s="458"/>
      <c r="N42" s="458"/>
      <c r="O42" s="458"/>
      <c r="P42" s="458"/>
      <c r="Q42" s="458"/>
      <c r="R42" s="458"/>
      <c r="S42" s="458"/>
      <c r="T42" s="458"/>
      <c r="U42" s="458"/>
      <c r="V42" s="458"/>
      <c r="W42" s="458"/>
      <c r="X42" s="458"/>
      <c r="Y42" s="458"/>
      <c r="Z42" s="458"/>
      <c r="AA42" s="458"/>
      <c r="AB42" s="458"/>
      <c r="AC42" s="458"/>
      <c r="AD42" s="458"/>
      <c r="AE42" s="458"/>
      <c r="AF42" s="458"/>
      <c r="AG42" s="458"/>
      <c r="AH42" s="458"/>
      <c r="AL42" s="298"/>
    </row>
    <row r="43" ht="8.9" customHeight="1">
      <c r="B43" s="458"/>
      <c r="C43" s="458"/>
      <c r="D43" s="458"/>
      <c r="E43" s="458"/>
      <c r="F43" s="458"/>
      <c r="G43" s="458"/>
      <c r="H43" s="458"/>
      <c r="I43" s="458"/>
      <c r="J43" s="458"/>
      <c r="K43" s="458"/>
      <c r="L43" s="458"/>
      <c r="M43" s="458"/>
      <c r="N43" s="458"/>
      <c r="O43" s="458"/>
      <c r="P43" s="458"/>
      <c r="Q43" s="458"/>
      <c r="R43" s="458"/>
      <c r="S43" s="458"/>
      <c r="T43" s="458"/>
      <c r="U43" s="458"/>
      <c r="V43" s="458"/>
      <c r="W43" s="458"/>
      <c r="X43" s="458"/>
      <c r="Y43" s="458"/>
      <c r="Z43" s="458"/>
      <c r="AA43" s="458"/>
      <c r="AB43" s="458"/>
      <c r="AC43" s="458"/>
      <c r="AD43" s="458"/>
      <c r="AE43" s="458"/>
      <c r="AF43" s="458"/>
      <c r="AG43" s="458"/>
      <c r="AH43" s="458"/>
      <c r="AL43" s="298"/>
    </row>
    <row r="44" ht="12.75" customHeight="1">
      <c r="AL44" s="298"/>
    </row>
    <row r="45" ht="30.75" customHeight="1">
      <c r="B45" s="259" t="s">
        <v>278</v>
      </c>
      <c r="C45" s="526"/>
      <c r="D45" s="263" t="s">
        <v>279</v>
      </c>
      <c r="E45" s="276"/>
      <c r="F45" s="276"/>
      <c r="G45" s="276"/>
      <c r="H45" s="276"/>
      <c r="I45" s="276"/>
      <c r="J45" s="276"/>
      <c r="K45" s="276"/>
      <c r="L45" s="276"/>
      <c r="M45" s="276"/>
      <c r="N45" s="276"/>
      <c r="O45" s="276"/>
      <c r="P45" s="276"/>
      <c r="Q45" s="276"/>
      <c r="R45" s="276"/>
      <c r="S45" s="276"/>
      <c r="T45" s="276"/>
      <c r="U45" s="277"/>
      <c r="V45" s="262"/>
      <c r="W45" s="381" t="s">
        <v>280</v>
      </c>
      <c r="X45" s="296"/>
      <c r="Y45" s="296"/>
      <c r="Z45" s="296"/>
      <c r="AA45" s="296"/>
      <c r="AB45" s="296"/>
      <c r="AC45" s="296"/>
      <c r="AD45" s="296"/>
      <c r="AE45" s="296"/>
      <c r="AF45" s="296"/>
      <c r="AG45" s="296"/>
      <c r="AH45" s="296"/>
      <c r="AL45" s="298"/>
    </row>
    <row r="46">
      <c r="B46" s="261"/>
      <c r="C46" s="277"/>
      <c r="D46" s="268" t="n">
        <v>2018</v>
      </c>
      <c r="E46" s="268" t="n">
        <v>2019</v>
      </c>
      <c r="F46" s="269"/>
      <c r="G46" s="269"/>
      <c r="H46" s="270"/>
      <c r="I46" s="268" t="n">
        <v>2020</v>
      </c>
      <c r="J46" s="269"/>
      <c r="K46" s="269"/>
      <c r="L46" s="269"/>
      <c r="M46" s="268" t="n">
        <v>2021</v>
      </c>
      <c r="N46" s="269"/>
      <c r="O46" s="269"/>
      <c r="P46" s="269"/>
      <c r="Q46" s="268" t="n">
        <v>2022</v>
      </c>
      <c r="R46" s="360"/>
      <c r="S46" s="360"/>
      <c r="T46" s="360"/>
      <c r="U46" s="297"/>
      <c r="V46" s="343" t="n">
        <v>2023</v>
      </c>
      <c r="W46" s="344"/>
      <c r="X46" s="316"/>
      <c r="Y46" s="265" t="n">
        <v>2024</v>
      </c>
      <c r="Z46" s="266"/>
      <c r="AA46" s="266"/>
      <c r="AB46" s="267"/>
      <c r="AC46" s="265" t="n">
        <v>2025</v>
      </c>
      <c r="AD46" s="266"/>
      <c r="AE46" s="266"/>
      <c r="AF46" s="267"/>
      <c r="AG46" s="265" t="n">
        <v>2026</v>
      </c>
      <c r="AH46" s="266"/>
      <c r="AI46" s="266"/>
      <c r="AJ46" s="267"/>
      <c r="AL46" s="298"/>
    </row>
    <row r="47">
      <c r="B47" s="263"/>
      <c r="C47" s="276"/>
      <c r="D47" s="256" t="s">
        <v>281</v>
      </c>
      <c r="E47" s="256" t="s">
        <v>282</v>
      </c>
      <c r="F47" s="257" t="s">
        <v>283</v>
      </c>
      <c r="G47" s="257" t="s">
        <v>238</v>
      </c>
      <c r="H47" s="258" t="s">
        <v>281</v>
      </c>
      <c r="I47" s="257" t="s">
        <v>282</v>
      </c>
      <c r="J47" s="257" t="s">
        <v>283</v>
      </c>
      <c r="K47" s="257" t="s">
        <v>238</v>
      </c>
      <c r="L47" s="257" t="s">
        <v>281</v>
      </c>
      <c r="M47" s="256" t="s">
        <v>282</v>
      </c>
      <c r="N47" s="257" t="s">
        <v>283</v>
      </c>
      <c r="O47" s="257" t="s">
        <v>238</v>
      </c>
      <c r="P47" s="257" t="s">
        <v>281</v>
      </c>
      <c r="Q47" s="256" t="s">
        <v>282</v>
      </c>
      <c r="R47" s="257" t="s">
        <v>283</v>
      </c>
      <c r="S47" s="257" t="s">
        <v>238</v>
      </c>
      <c r="T47" s="257" t="s">
        <v>281</v>
      </c>
      <c r="U47" s="340" t="s">
        <v>282</v>
      </c>
      <c r="V47" s="341" t="s">
        <v>283</v>
      </c>
      <c r="W47" s="326" t="s">
        <v>238</v>
      </c>
      <c r="X47" s="327" t="s">
        <v>281</v>
      </c>
      <c r="Y47" s="325" t="s">
        <v>282</v>
      </c>
      <c r="Z47" s="323" t="s">
        <v>283</v>
      </c>
      <c r="AA47" s="326" t="s">
        <v>238</v>
      </c>
      <c r="AB47" s="327" t="s">
        <v>281</v>
      </c>
      <c r="AC47" s="325" t="s">
        <v>282</v>
      </c>
      <c r="AD47" s="323" t="s">
        <v>283</v>
      </c>
      <c r="AE47" s="326" t="s">
        <v>238</v>
      </c>
      <c r="AF47" s="327" t="s">
        <v>281</v>
      </c>
      <c r="AG47" s="281" t="s">
        <v>282</v>
      </c>
      <c r="AH47" s="323" t="s">
        <v>283</v>
      </c>
      <c r="AI47" s="323" t="s">
        <v>238</v>
      </c>
      <c r="AJ47" s="346" t="s">
        <v>281</v>
      </c>
      <c r="AL47" s="298"/>
    </row>
    <row r="48">
      <c r="B48" s="578" t="s">
        <v>134</v>
      </c>
      <c r="C48" s="328"/>
      <c r="D48" s="307"/>
      <c r="E48" s="572"/>
      <c r="F48" s="572"/>
      <c r="G48" s="572"/>
      <c r="H48" s="511" t="n">
        <f>Grants!H94</f>
        <v>72.497</v>
      </c>
      <c r="I48" s="511" t="n">
        <f>Grants!I94</f>
        <v>75.649000000000001</v>
      </c>
      <c r="J48" s="511" t="n">
        <f>Grants!J94</f>
        <v>75.483999999999995</v>
      </c>
      <c r="K48" s="511" t="n">
        <f>Grants!K94</f>
        <v>79.444000000000003</v>
      </c>
      <c r="L48" s="511" t="n">
        <f>Grants!L94</f>
        <v>75.742999999999995</v>
      </c>
      <c r="M48" s="511" t="n">
        <f>Grants!M94</f>
        <v>73.183000000000007</v>
      </c>
      <c r="N48" s="511" t="n">
        <f>Grants!N94</f>
        <v>74.421000000000006</v>
      </c>
      <c r="O48" s="511" t="n">
        <f>Grants!O94</f>
        <v>70.334000000000003</v>
      </c>
      <c r="P48" s="511" t="n">
        <f>Grants!P94</f>
        <v>72.707999999999998</v>
      </c>
      <c r="Q48" s="511" t="n">
        <f>Grants!Q94</f>
        <v>75.024000000000001</v>
      </c>
      <c r="R48" s="511" t="n">
        <f>Grants!R94</f>
        <v>75.203000000000003</v>
      </c>
      <c r="S48" s="573" t="n">
        <f>Grants!S94</f>
        <v>75.203000000000003</v>
      </c>
      <c r="T48" s="553" t="n">
        <f>Grants!T94</f>
        <v>76.022000000000006</v>
      </c>
      <c r="U48" s="286" t="n">
        <f>Grants!U94</f>
        <v>76.022000000000006</v>
      </c>
      <c r="V48" s="286" t="n">
        <f>Grants!V94</f>
        <v>76.022000000000006</v>
      </c>
      <c r="W48" s="286" t="n">
        <f>Grants!W94</f>
        <v>76.022000000000006</v>
      </c>
      <c r="X48" s="280" t="n">
        <f>Grants!X94</f>
        <v>77.680999999999997</v>
      </c>
      <c r="Y48" s="280" t="n">
        <f>Grants!Y94</f>
        <v>77.680999999999997</v>
      </c>
      <c r="Z48" s="280" t="n">
        <f>Grants!Z94</f>
        <v>77.680999999999997</v>
      </c>
      <c r="AA48" s="280" t="n">
        <f>Grants!AA94</f>
        <v>77.680999999999997</v>
      </c>
      <c r="AB48" s="280" t="n">
        <f>Grants!AB94</f>
        <v>79.275000000000006</v>
      </c>
      <c r="AC48" s="280" t="n">
        <f>Grants!AC94</f>
        <v>79.275000000000006</v>
      </c>
      <c r="AD48" s="280" t="n">
        <f>Grants!AD94</f>
        <v>75.203000000000003</v>
      </c>
      <c r="AE48" s="280" t="n">
        <f>Grants!AE94</f>
        <v>75.203000000000003</v>
      </c>
      <c r="AF48" s="280" t="n">
        <f>Grants!AF94</f>
        <v>75.203000000000003</v>
      </c>
      <c r="AG48" s="280" t="n">
        <f>Grants!AG94</f>
        <v>75.203000000000003</v>
      </c>
      <c r="AH48" s="280"/>
    </row>
    <row r="49">
      <c r="B49" s="569" t="s">
        <v>192</v>
      </c>
      <c r="C49" s="279"/>
      <c r="D49" s="347"/>
      <c r="E49" s="279"/>
      <c r="F49" s="279"/>
      <c r="G49" s="279"/>
      <c r="H49" s="286" t="n">
        <f>Grants!H73</f>
        <v>208.815</v>
      </c>
      <c r="I49" s="286" t="n">
        <f>Grants!I73</f>
        <v>212.11</v>
      </c>
      <c r="J49" s="286" t="n">
        <f>Grants!J73</f>
        <v>321.19400000000007</v>
      </c>
      <c r="K49" s="286" t="n">
        <f>Grants!K73</f>
        <v>295.41999999999996</v>
      </c>
      <c r="L49" s="286" t="n">
        <f>Grants!L73</f>
        <v>293.01599999999996</v>
      </c>
      <c r="M49" s="286" t="n">
        <f>Grants!M73</f>
        <v>318.27100000000007</v>
      </c>
      <c r="N49" s="286" t="n">
        <f>Grants!N73</f>
        <v>354.85400000000004</v>
      </c>
      <c r="O49" s="286" t="n">
        <f>Grants!O73</f>
        <v>373.11799999999988</v>
      </c>
      <c r="P49" s="286" t="n">
        <f>Grants!P73</f>
        <v>399.43985199999997</v>
      </c>
      <c r="Q49" s="286" t="n">
        <f>Grants!Q73</f>
        <v>430.7982748</v>
      </c>
      <c r="R49" s="286" t="n">
        <f>Grants!R73</f>
        <v>500.33303199999995</v>
      </c>
      <c r="S49" s="286" t="n">
        <f>Grants!S73</f>
        <v>483.13586799999996</v>
      </c>
      <c r="T49" s="286" t="n">
        <f>Grants!T73</f>
        <v>450.110928</v>
      </c>
      <c r="U49" s="549" t="n">
        <f>Grants!U73</f>
        <v>441.01454320000011</v>
      </c>
      <c r="V49" s="549" t="n">
        <f>Grants!V73</f>
        <v>433.78172000000006</v>
      </c>
      <c r="W49" s="549" t="n">
        <f>Grants!W73</f>
        <v>417.68194400000004</v>
      </c>
      <c r="X49" s="549" t="n">
        <f>Grants!X73</f>
        <v>432.29994399999998</v>
      </c>
      <c r="Y49" s="549" t="n">
        <f>Grants!Y73</f>
        <v>434.70694400000002</v>
      </c>
      <c r="Z49" s="549" t="n">
        <f>Grants!Z73</f>
        <v>440.59710899999999</v>
      </c>
      <c r="AA49" s="549" t="n">
        <f>Grants!AA73</f>
        <v>461.9273300000001</v>
      </c>
      <c r="AB49" s="549" t="n">
        <f>Grants!AB73</f>
        <v>467.08702588368681</v>
      </c>
      <c r="AC49" s="549" t="n">
        <f>Grants!AC73</f>
        <v>450.66879697830359</v>
      </c>
      <c r="AD49" s="549" t="n">
        <f>Grants!AD73</f>
        <v>446.4122085701693</v>
      </c>
      <c r="AE49" s="549" t="n">
        <f>Grants!AE73</f>
        <v>449.361288</v>
      </c>
      <c r="AF49" s="549" t="n">
        <f>Grants!AF73</f>
        <v>448.45372699103427</v>
      </c>
      <c r="AG49" s="549" t="n">
        <f>Grants!AG73</f>
        <v>451.58735077743574</v>
      </c>
      <c r="AH49" s="549"/>
    </row>
    <row r="50">
      <c r="B50" s="579" t="s">
        <v>402</v>
      </c>
      <c r="C50" s="571"/>
      <c r="D50" s="570"/>
      <c r="E50" s="571"/>
      <c r="F50" s="571"/>
      <c r="G50" s="571"/>
      <c r="H50" s="554" t="n">
        <f>H48+H49</f>
        <v>281.31200000000001</v>
      </c>
      <c r="I50" s="554" t="n">
        <f t="shared" ref="I50:AG50" si="14">I48+I49</f>
        <v>287.75900000000001</v>
      </c>
      <c r="J50" s="554" t="n">
        <f t="shared" si="14"/>
        <v>396.67800000000005</v>
      </c>
      <c r="K50" s="554" t="n">
        <f t="shared" si="14"/>
        <v>374.86399999999998</v>
      </c>
      <c r="L50" s="554" t="n">
        <f t="shared" si="14"/>
        <v>368.75899999999996</v>
      </c>
      <c r="M50" s="554" t="n">
        <f t="shared" si="14"/>
        <v>391.45400000000006</v>
      </c>
      <c r="N50" s="554" t="n">
        <f t="shared" si="14"/>
        <v>429.27500000000003</v>
      </c>
      <c r="O50" s="554" t="n">
        <f t="shared" si="14"/>
        <v>443.45199999999988</v>
      </c>
      <c r="P50" s="554" t="n">
        <f t="shared" si="14"/>
        <v>472.14785199999994</v>
      </c>
      <c r="Q50" s="554" t="n">
        <f t="shared" si="14"/>
        <v>505.8222748</v>
      </c>
      <c r="R50" s="554" t="n">
        <f t="shared" si="14"/>
        <v>575.53603199999998</v>
      </c>
      <c r="S50" s="554" t="n">
        <f t="shared" si="14"/>
        <v>558.33886799999993</v>
      </c>
      <c r="T50" s="554" t="n">
        <f t="shared" si="14"/>
        <v>526.13292799999999</v>
      </c>
      <c r="U50" s="554" t="n">
        <f t="shared" si="14"/>
        <v>517.0365432000001</v>
      </c>
      <c r="V50" s="286" t="n">
        <f t="shared" si="14"/>
        <v>509.80372000000006</v>
      </c>
      <c r="W50" s="286" t="n">
        <f t="shared" si="14"/>
        <v>493.70394400000004</v>
      </c>
      <c r="X50" s="280" t="n">
        <f t="shared" si="14"/>
        <v>509.98094399999997</v>
      </c>
      <c r="Y50" s="280" t="n">
        <f t="shared" si="14"/>
        <v>512.38794400000006</v>
      </c>
      <c r="Z50" s="280" t="n">
        <f t="shared" si="14"/>
        <v>518.27810899999997</v>
      </c>
      <c r="AA50" s="280" t="n">
        <f t="shared" si="14"/>
        <v>539.60833000000014</v>
      </c>
      <c r="AB50" s="280" t="n">
        <f t="shared" si="14"/>
        <v>546.36202588368678</v>
      </c>
      <c r="AC50" s="280" t="n">
        <f t="shared" si="14"/>
        <v>529.94379697830357</v>
      </c>
      <c r="AD50" s="280" t="n">
        <f t="shared" si="14"/>
        <v>521.61520857016933</v>
      </c>
      <c r="AE50" s="280" t="n">
        <f t="shared" si="14"/>
        <v>524.56428800000003</v>
      </c>
      <c r="AF50" s="280" t="n">
        <f t="shared" si="14"/>
        <v>523.65672699103425</v>
      </c>
      <c r="AG50" s="280" t="n">
        <f t="shared" si="14"/>
        <v>526.79035077743572</v>
      </c>
      <c r="AH50" s="280"/>
    </row>
    <row r="52">
      <c r="S52" s="396"/>
      <c r="T52" s="396"/>
      <c r="U52" s="396"/>
      <c r="V52" s="396"/>
      <c r="W52" s="396"/>
      <c r="X52" s="396"/>
      <c r="Y52" s="396"/>
      <c r="Z52" s="396"/>
      <c r="AA52" s="396"/>
      <c r="AB52" s="396"/>
      <c r="AC52" s="396"/>
      <c r="AD52" s="396"/>
      <c r="AE52" s="396"/>
      <c r="AF52" s="396"/>
      <c r="AG52" s="396"/>
      <c r="AH52" s="396"/>
    </row>
    <row r="53">
      <c r="S53" s="396"/>
      <c r="T53" s="396"/>
      <c r="U53" s="396"/>
      <c r="V53" s="396"/>
      <c r="W53" s="396"/>
      <c r="X53" s="396"/>
      <c r="Y53" s="396"/>
      <c r="Z53" s="396"/>
      <c r="AA53" s="396"/>
      <c r="AB53" s="396"/>
      <c r="AC53" s="396"/>
      <c r="AD53" s="396"/>
      <c r="AE53" s="396"/>
      <c r="AF53" s="396"/>
      <c r="AG53" s="396"/>
      <c r="AH53" s="396"/>
    </row>
    <row r="54" ht="27.65" customHeight="1">
      <c r="S54" s="396"/>
      <c r="T54" s="396"/>
      <c r="U54" s="396"/>
      <c r="V54" s="396"/>
      <c r="W54" s="396"/>
      <c r="X54" s="396"/>
      <c r="Y54" s="396"/>
      <c r="Z54" s="396"/>
      <c r="AA54" s="396"/>
      <c r="AB54" s="396"/>
      <c r="AC54" s="396"/>
      <c r="AD54" s="396"/>
      <c r="AE54" s="396"/>
      <c r="AF54" s="396"/>
      <c r="AG54" s="396"/>
      <c r="AH54" s="396"/>
    </row>
    <row r="55" ht="27.65" customHeight="1"/>
    <row r="56" ht="27.65" customHeight="1">
      <c r="BI56" s="528"/>
      <c r="BJ56" s="528"/>
      <c r="BK56" s="528"/>
    </row>
    <row r="58" ht="27.65" customHeight="1"/>
    <row r="59" ht="27.65" customHeight="1"/>
    <row r="60" ht="27.65" customHeight="1"/>
  </sheetData>
  <mergeCells count="36">
    <mergeCell ref="AC46:AF46"/>
    <mergeCell ref="M46:P46"/>
    <mergeCell ref="Q21:T21"/>
    <mergeCell ref="Q46:T46"/>
    <mergeCell ref="Y21:AB21"/>
    <mergeCell ref="Y46:AB46"/>
    <mergeCell ref="B41:AC43"/>
    <mergeCell ref="B39:AC40"/>
    <mergeCell ref="B45:C47"/>
    <mergeCell ref="I46:L46"/>
    <mergeCell ref="E21:H21"/>
    <mergeCell ref="E46:H46"/>
    <mergeCell ref="B20:C22"/>
    <mergeCell ref="M21:P21"/>
    <mergeCell ref="I21:L21"/>
    <mergeCell ref="B15:AC15"/>
    <mergeCell ref="B16:AC18"/>
    <mergeCell ref="AG21:AJ21"/>
    <mergeCell ref="W45:AG45"/>
    <mergeCell ref="D45:V45"/>
    <mergeCell ref="AG46:AJ46"/>
    <mergeCell ref="B1:AC1"/>
    <mergeCell ref="B6:C8"/>
    <mergeCell ref="E7:H7"/>
    <mergeCell ref="I7:L7"/>
    <mergeCell ref="Y7:AB7"/>
    <mergeCell ref="B2:AC4"/>
    <mergeCell ref="Q7:T7"/>
    <mergeCell ref="AC7:AF7"/>
    <mergeCell ref="W6:AG6"/>
    <mergeCell ref="D6:V6"/>
    <mergeCell ref="M7:P7"/>
    <mergeCell ref="AG7:AJ7"/>
    <mergeCell ref="W20:AG20"/>
    <mergeCell ref="AC21:AF21"/>
    <mergeCell ref="D20:V20"/>
  </mergeCells>
  <pageMargins left="0.7" right="0.7" top="0.75" bottom="0.75" header="0.3" footer="0.3"/>
  <pageSetup orientation="portrait"/>
  <drawing r:id="rId1"/>
  <legacyDrawing r:id="rIdvml"/>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9" zoomScaleNormal="100" workbookViewId="0">
      <pane xSplit="3" ySplit="10" topLeftCell="O11" activePane="bottomRight" state="frozen"/>
      <selection pane="topRight" activeCell="D1" sqref="D1"/>
      <selection pane="bottomLeft" activeCell="A11" sqref="A11"/>
      <selection pane="bottomRight" activeCell="AG9" sqref="AG9:AJ10"/>
    </sheetView>
  </sheetViews>
  <sheetFormatPr defaultRowHeight="15.0" baseColWidth="10"/>
  <cols>
    <col min="2" max="2" width="49.453125" hidden="0" customWidth="1"/>
    <col min="6" max="6" width="6.453125" hidden="0" customWidth="1"/>
    <col min="7" max="7" width="6.453125" hidden="0" customWidth="1"/>
    <col min="8" max="8" width="6.453125" hidden="0" customWidth="1"/>
    <col min="9" max="9" width="6.453125" hidden="0" customWidth="1"/>
    <col min="10" max="10" width="6.453125" hidden="0" customWidth="1"/>
    <col min="11" max="11" width="6.453125" hidden="0" customWidth="1"/>
    <col min="12" max="12" width="6.453125" hidden="0" customWidth="1"/>
    <col min="13" max="13" width="6.453125" hidden="0" customWidth="1"/>
    <col min="14" max="14" width="6.453125" hidden="0" customWidth="1"/>
    <col min="15" max="15" width="6.453125" hidden="0" customWidth="1"/>
    <col min="16" max="16" width="6.453125" hidden="0" customWidth="1"/>
    <col min="17" max="17" width="6.453125" hidden="0" customWidth="1"/>
    <col min="18" max="18" width="6.453125" hidden="0" customWidth="1"/>
    <col min="19" max="19" width="6.453125" hidden="0" customWidth="1"/>
    <col min="20" max="20" width="6.453125" hidden="0" customWidth="1"/>
    <col min="21" max="21" width="6.453125" hidden="0" customWidth="1"/>
    <col min="22" max="22" width="6.453125" hidden="0" customWidth="1"/>
    <col min="23" max="23" width="6.453125" hidden="0" customWidth="1"/>
    <col min="24" max="24" width="6.453125" hidden="0" customWidth="1"/>
    <col min="25" max="25" width="6.453125" hidden="0" customWidth="1"/>
    <col min="27" max="27" width="10.1796875" hidden="0" customWidth="1"/>
  </cols>
  <sheetData>
    <row r="1">
      <c r="B1" s="254" t="s">
        <v>52</v>
      </c>
      <c r="C1" s="254"/>
      <c r="D1" s="254"/>
      <c r="E1" s="254"/>
      <c r="F1" s="254"/>
      <c r="G1" s="254"/>
      <c r="H1" s="254"/>
      <c r="I1" s="254"/>
      <c r="J1" s="254"/>
      <c r="K1" s="254"/>
      <c r="L1" s="254"/>
      <c r="M1" s="254"/>
      <c r="N1" s="254"/>
      <c r="O1" s="254"/>
      <c r="P1" s="254"/>
      <c r="Q1" s="254"/>
      <c r="R1" s="254"/>
      <c r="S1" s="254"/>
      <c r="T1" s="254"/>
      <c r="U1" s="254"/>
      <c r="V1" s="254"/>
      <c r="W1" s="254"/>
      <c r="X1" s="254"/>
      <c r="Y1" s="254"/>
      <c r="Z1" s="254"/>
      <c r="AA1" s="254"/>
      <c r="AB1" s="254"/>
      <c r="AC1" s="254"/>
    </row>
    <row r="2" ht="14.9" customHeight="1">
      <c r="B2" s="255" t="s">
        <v>857</v>
      </c>
      <c r="C2" s="255"/>
      <c r="D2" s="255"/>
      <c r="E2" s="255"/>
      <c r="F2" s="255"/>
      <c r="G2" s="255"/>
      <c r="H2" s="255"/>
      <c r="I2" s="255"/>
      <c r="J2" s="255"/>
      <c r="K2" s="255"/>
      <c r="L2" s="255"/>
      <c r="M2" s="255"/>
      <c r="N2" s="255"/>
      <c r="O2" s="255"/>
      <c r="P2" s="255"/>
      <c r="Q2" s="255"/>
      <c r="R2" s="255"/>
      <c r="S2" s="255"/>
      <c r="T2" s="255"/>
      <c r="U2" s="255"/>
      <c r="V2" s="255"/>
      <c r="W2" s="255"/>
      <c r="X2" s="255"/>
      <c r="Y2" s="255"/>
      <c r="Z2" s="255"/>
      <c r="AA2" s="255"/>
      <c r="AB2" s="255"/>
      <c r="AC2" s="255"/>
    </row>
    <row r="3" ht="14.9" customHeight="1">
      <c r="B3" s="255"/>
      <c r="C3" s="255"/>
      <c r="D3" s="255"/>
      <c r="E3" s="255"/>
      <c r="F3" s="255"/>
      <c r="G3" s="255"/>
      <c r="H3" s="255"/>
      <c r="I3" s="255"/>
      <c r="J3" s="255"/>
      <c r="K3" s="255"/>
      <c r="L3" s="255"/>
      <c r="M3" s="255"/>
      <c r="N3" s="255"/>
      <c r="O3" s="255"/>
      <c r="P3" s="255"/>
      <c r="Q3" s="255"/>
      <c r="R3" s="255"/>
      <c r="S3" s="255"/>
      <c r="T3" s="255"/>
      <c r="U3" s="255"/>
      <c r="V3" s="255"/>
      <c r="W3" s="255"/>
      <c r="X3" s="255"/>
      <c r="Y3" s="255"/>
      <c r="Z3" s="255"/>
      <c r="AA3" s="255"/>
      <c r="AB3" s="255"/>
      <c r="AC3" s="255"/>
    </row>
    <row r="4" ht="5.9" customHeight="1">
      <c r="B4" s="255"/>
      <c r="C4" s="255"/>
      <c r="D4" s="255"/>
      <c r="E4" s="255"/>
      <c r="F4" s="255"/>
      <c r="G4" s="255"/>
      <c r="H4" s="255"/>
      <c r="I4" s="255"/>
      <c r="J4" s="255"/>
      <c r="K4" s="255"/>
      <c r="L4" s="255"/>
      <c r="M4" s="255"/>
      <c r="N4" s="255"/>
      <c r="O4" s="255"/>
      <c r="P4" s="255"/>
      <c r="Q4" s="255"/>
      <c r="R4" s="255"/>
      <c r="S4" s="255"/>
      <c r="T4" s="255"/>
      <c r="U4" s="255"/>
      <c r="V4" s="255"/>
      <c r="W4" s="255"/>
      <c r="X4" s="255"/>
      <c r="Y4" s="255"/>
      <c r="Z4" s="255"/>
      <c r="AA4" s="255"/>
      <c r="AB4" s="255"/>
      <c r="AC4" s="255"/>
    </row>
    <row r="5" ht="1.5" customHeight="1">
      <c r="B5" s="255"/>
      <c r="C5" s="255"/>
      <c r="D5" s="255"/>
      <c r="E5" s="255"/>
      <c r="F5" s="255"/>
      <c r="G5" s="255"/>
      <c r="H5" s="255"/>
      <c r="I5" s="255"/>
      <c r="J5" s="255"/>
      <c r="K5" s="255"/>
      <c r="L5" s="255"/>
      <c r="M5" s="255"/>
      <c r="N5" s="255"/>
      <c r="O5" s="255"/>
      <c r="P5" s="255"/>
      <c r="Q5" s="255"/>
      <c r="R5" s="255"/>
      <c r="S5" s="255"/>
      <c r="T5" s="255"/>
      <c r="U5" s="255"/>
      <c r="V5" s="255"/>
      <c r="W5" s="255"/>
      <c r="X5" s="255"/>
      <c r="Y5" s="255"/>
      <c r="Z5" s="255"/>
      <c r="AA5" s="255"/>
      <c r="AB5" s="255"/>
      <c r="AC5" s="255"/>
    </row>
    <row r="6" ht="14.9" customHeight="1">
      <c r="B6" s="255"/>
      <c r="C6" s="255"/>
      <c r="D6" s="255"/>
      <c r="E6" s="255"/>
      <c r="F6" s="255"/>
      <c r="G6" s="255"/>
      <c r="H6" s="255"/>
      <c r="I6" s="255"/>
      <c r="J6" s="255"/>
      <c r="K6" s="255"/>
      <c r="L6" s="255"/>
      <c r="M6" s="255"/>
      <c r="N6" s="255"/>
      <c r="O6" s="255"/>
      <c r="P6" s="255"/>
      <c r="Q6" s="255"/>
      <c r="R6" s="255"/>
      <c r="S6" s="255"/>
      <c r="T6" s="255"/>
      <c r="U6" s="255"/>
      <c r="V6" s="255"/>
      <c r="W6" s="255"/>
      <c r="X6" s="255"/>
      <c r="Y6" s="255"/>
      <c r="Z6" s="255"/>
      <c r="AA6" s="255"/>
      <c r="AB6" s="255"/>
      <c r="AC6" s="255"/>
    </row>
    <row r="7" ht="33.75" customHeight="1">
      <c r="B7" s="84"/>
      <c r="C7" s="84"/>
      <c r="D7" s="84"/>
      <c r="E7" s="84"/>
      <c r="F7" s="84"/>
      <c r="G7" s="84"/>
      <c r="H7" s="84"/>
      <c r="I7" s="84"/>
      <c r="J7" s="84"/>
      <c r="K7" s="84"/>
      <c r="L7" s="84"/>
      <c r="M7" s="84"/>
      <c r="N7" s="84"/>
      <c r="O7" s="84"/>
      <c r="P7" s="84"/>
      <c r="Q7" s="84"/>
      <c r="R7" s="84"/>
      <c r="S7" s="84"/>
      <c r="T7" s="84"/>
      <c r="U7" s="84"/>
      <c r="V7" s="84"/>
      <c r="W7" s="84"/>
      <c r="X7" s="84"/>
      <c r="Y7" s="84"/>
    </row>
    <row r="8" ht="14.9" customHeight="1">
      <c r="B8" s="259" t="s">
        <v>403</v>
      </c>
      <c r="C8" s="260"/>
      <c r="D8" s="587" t="s">
        <v>279</v>
      </c>
      <c r="E8" s="588"/>
      <c r="F8" s="588"/>
      <c r="G8" s="588"/>
      <c r="H8" s="588"/>
      <c r="I8" s="588"/>
      <c r="J8" s="588"/>
      <c r="K8" s="588"/>
      <c r="L8" s="588"/>
      <c r="M8" s="588"/>
      <c r="N8" s="588"/>
      <c r="O8" s="588"/>
      <c r="P8" s="588"/>
      <c r="Q8" s="588"/>
      <c r="R8" s="588"/>
      <c r="S8" s="588"/>
      <c r="T8" s="588"/>
      <c r="U8" s="589"/>
      <c r="V8" s="260"/>
      <c r="W8" s="394" t="s">
        <v>280</v>
      </c>
      <c r="X8" s="382"/>
      <c r="Y8" s="382"/>
      <c r="Z8" s="382"/>
      <c r="AA8" s="382"/>
      <c r="AB8" s="382"/>
      <c r="AC8" s="382"/>
      <c r="AD8" s="382"/>
      <c r="AE8" s="382"/>
      <c r="AF8" s="382"/>
      <c r="AG8" s="296"/>
      <c r="AH8" s="296"/>
      <c r="AI8" s="296"/>
      <c r="AJ8" s="296"/>
    </row>
    <row r="9">
      <c r="B9" s="261"/>
      <c r="C9" s="262"/>
      <c r="D9" s="256" t="n">
        <v>2018</v>
      </c>
      <c r="E9" s="256" t="n">
        <v>2019</v>
      </c>
      <c r="F9" s="257"/>
      <c r="G9" s="257"/>
      <c r="H9" s="258"/>
      <c r="I9" s="256" t="n">
        <v>2020</v>
      </c>
      <c r="J9" s="257"/>
      <c r="K9" s="257"/>
      <c r="L9" s="257"/>
      <c r="M9" s="256" t="n">
        <v>2021</v>
      </c>
      <c r="N9" s="257"/>
      <c r="O9" s="257"/>
      <c r="P9" s="257"/>
      <c r="Q9" s="268" t="n">
        <v>2022</v>
      </c>
      <c r="R9" s="360"/>
      <c r="S9" s="360"/>
      <c r="T9" s="360"/>
      <c r="U9" s="297"/>
      <c r="V9" s="343" t="n">
        <v>2023</v>
      </c>
      <c r="W9" s="344"/>
      <c r="X9" s="316"/>
      <c r="Y9" s="265" t="n">
        <v>2024</v>
      </c>
      <c r="Z9" s="348"/>
      <c r="AA9" s="348"/>
      <c r="AB9" s="267"/>
      <c r="AC9" s="265" t="n">
        <v>2025</v>
      </c>
      <c r="AD9" s="348"/>
      <c r="AE9" s="348"/>
      <c r="AF9" s="267"/>
      <c r="AG9" s="265" t="n">
        <v>2026</v>
      </c>
      <c r="AH9" s="266"/>
      <c r="AI9" s="266"/>
      <c r="AJ9" s="267"/>
      <c r="AK9" s="298"/>
    </row>
    <row r="10">
      <c r="B10" s="263"/>
      <c r="C10" s="264"/>
      <c r="D10" s="256" t="s">
        <v>281</v>
      </c>
      <c r="E10" s="256" t="s">
        <v>282</v>
      </c>
      <c r="F10" s="257" t="s">
        <v>283</v>
      </c>
      <c r="G10" s="257" t="s">
        <v>238</v>
      </c>
      <c r="H10" s="258" t="s">
        <v>281</v>
      </c>
      <c r="I10" s="257" t="s">
        <v>282</v>
      </c>
      <c r="J10" s="257" t="s">
        <v>283</v>
      </c>
      <c r="K10" s="257" t="s">
        <v>238</v>
      </c>
      <c r="L10" s="257" t="s">
        <v>281</v>
      </c>
      <c r="M10" s="256" t="s">
        <v>282</v>
      </c>
      <c r="N10" s="257" t="s">
        <v>283</v>
      </c>
      <c r="O10" s="257" t="s">
        <v>238</v>
      </c>
      <c r="P10" s="257" t="s">
        <v>281</v>
      </c>
      <c r="Q10" s="256" t="s">
        <v>282</v>
      </c>
      <c r="R10" s="257" t="s">
        <v>283</v>
      </c>
      <c r="S10" s="257" t="s">
        <v>238</v>
      </c>
      <c r="T10" s="257" t="s">
        <v>281</v>
      </c>
      <c r="U10" s="340" t="s">
        <v>282</v>
      </c>
      <c r="V10" s="341" t="s">
        <v>283</v>
      </c>
      <c r="W10" s="326" t="s">
        <v>238</v>
      </c>
      <c r="X10" s="327" t="s">
        <v>281</v>
      </c>
      <c r="Y10" s="325" t="s">
        <v>282</v>
      </c>
      <c r="Z10" s="323" t="s">
        <v>283</v>
      </c>
      <c r="AA10" s="326" t="s">
        <v>238</v>
      </c>
      <c r="AB10" s="326" t="s">
        <v>281</v>
      </c>
      <c r="AC10" s="325" t="s">
        <v>282</v>
      </c>
      <c r="AD10" s="323" t="s">
        <v>283</v>
      </c>
      <c r="AE10" s="326" t="s">
        <v>238</v>
      </c>
      <c r="AF10" s="326" t="s">
        <v>281</v>
      </c>
      <c r="AG10" s="281" t="s">
        <v>282</v>
      </c>
      <c r="AH10" s="323" t="s">
        <v>283</v>
      </c>
      <c r="AI10" s="323" t="s">
        <v>238</v>
      </c>
      <c r="AJ10" s="346" t="s">
        <v>281</v>
      </c>
    </row>
    <row r="11">
      <c r="B11" s="618" t="s">
        <v>863</v>
      </c>
      <c r="C11" s="84" t="s">
        <v>518</v>
      </c>
      <c r="D11" s="583"/>
      <c r="E11" s="624"/>
      <c r="F11" s="628" t="n">
        <v>60.5</v>
      </c>
      <c r="G11" s="628" t="n">
        <v>81.400000000000006</v>
      </c>
      <c r="H11" s="628" t="n">
        <f>'Haver Pivoted'!GS42</f>
        <v>82.1</v>
      </c>
      <c r="I11" s="628" t="n">
        <f>'Haver Pivoted'!GT42</f>
        <v>80</v>
      </c>
      <c r="J11" s="628" t="n">
        <f>'Haver Pivoted'!GU42</f>
        <v>1031.8</v>
      </c>
      <c r="K11" s="628" t="n">
        <f>'Haver Pivoted'!GV42</f>
        <v>1163.3</v>
      </c>
      <c r="L11" s="628" t="n">
        <f>'Haver Pivoted'!GW42</f>
        <v>516.4</v>
      </c>
      <c r="M11" s="628" t="n">
        <f>'Haver Pivoted'!GX42</f>
        <v>518.1</v>
      </c>
      <c r="N11" s="628" t="n">
        <f>'Haver Pivoted'!GY42</f>
        <v>822</v>
      </c>
      <c r="O11" s="628" t="n">
        <f>'Haver Pivoted'!GZ42</f>
        <v>673.4</v>
      </c>
      <c r="P11" s="628" t="n">
        <f>'Haver Pivoted'!HA42</f>
        <v>413.4</v>
      </c>
      <c r="Q11" s="628" t="n">
        <f>'Haver Pivoted'!HB42</f>
        <v>150.80000000000001</v>
      </c>
      <c r="R11" s="628" t="n">
        <f>'Haver Pivoted'!HC42</f>
        <v>129.30000000000001</v>
      </c>
      <c r="S11" s="629" t="n">
        <f>'Haver Pivoted'!HD42</f>
        <v>118.4</v>
      </c>
      <c r="T11" s="629" t="n">
        <f>'Haver Pivoted'!HE42</f>
        <v>110.8</v>
      </c>
      <c r="U11" s="413" t="n">
        <f>'Haver Pivoted'!HF42</f>
        <v>103.8</v>
      </c>
      <c r="V11" s="413" t="n">
        <f>'Haver Pivoted'!HG42</f>
        <v>101.8</v>
      </c>
      <c r="W11" s="413" t="n">
        <f>'Haver Pivoted'!HH42</f>
        <v>104</v>
      </c>
      <c r="X11" s="413" t="n">
        <f>'Haver Pivoted'!HI42</f>
        <v>98.9</v>
      </c>
      <c r="Y11" s="413" t="n">
        <f>'Haver Pivoted'!HJ42</f>
        <v>96.1</v>
      </c>
      <c r="Z11" s="413" t="n">
        <f>'Haver Pivoted'!HK42</f>
        <v>93.7</v>
      </c>
      <c r="AA11" s="413" t="n">
        <f>'Haver Pivoted'!HL42</f>
        <v>92.1</v>
      </c>
      <c r="AB11" s="636" t="n">
        <f t="shared" ref="AB11:AC11" si="0">AB12+AB13</f>
        <v>96.932999999999993</v>
      </c>
      <c r="AC11" s="603" t="n">
        <f t="shared" si="0"/>
        <v>96.932999999999993</v>
      </c>
      <c r="AD11" s="603" t="n">
        <f t="shared" ref="AD11:AE11" si="1">AD12+AD13</f>
        <v>88.911000000000001</v>
      </c>
      <c r="AE11" s="603" t="n">
        <f t="shared" si="1"/>
        <v>88.911000000000001</v>
      </c>
      <c r="AF11" s="603" t="n">
        <f t="shared" ref="AF11" si="2">AF12+AF13</f>
        <v>92.000999999999991</v>
      </c>
      <c r="AG11" s="417" t="n">
        <f>AG12+AG13</f>
        <v>92.000999999999991</v>
      </c>
      <c r="AH11" s="417" t="n">
        <f>AH12+AH13</f>
        <v>92.000999999999991</v>
      </c>
      <c r="AI11" s="417" t="n">
        <f t="shared" ref="AI11:AJ11" si="3">AI12+AI13</f>
        <v>93.000999999999991</v>
      </c>
      <c r="AJ11" s="417" t="n">
        <f t="shared" si="3"/>
        <v>94.000999999999991</v>
      </c>
    </row>
    <row r="12" ht="16.5" customHeight="1">
      <c r="B12" s="502" t="s">
        <v>404</v>
      </c>
      <c r="C12" s="84"/>
      <c r="D12" s="618"/>
      <c r="E12" s="84"/>
      <c r="F12" s="83" t="n">
        <f>F11</f>
        <v>60.5</v>
      </c>
      <c r="G12" s="83" t="n">
        <f>G11</f>
        <v>81.400000000000006</v>
      </c>
      <c r="H12" s="83" t="n">
        <f t="shared" ref="H12:M12" si="4">H11-H13</f>
        <v>82.1</v>
      </c>
      <c r="I12" s="83" t="n">
        <f t="shared" si="4"/>
        <v>80</v>
      </c>
      <c r="J12" s="83" t="n">
        <f>J11-J13</f>
        <v>42.299999999999955</v>
      </c>
      <c r="K12" s="83" t="n">
        <f t="shared" si="4"/>
        <v>36.700000000000045</v>
      </c>
      <c r="L12" s="83" t="n">
        <f>L11-L13</f>
        <v>-22.000000000000114</v>
      </c>
      <c r="M12" s="83" t="n">
        <f t="shared" si="4"/>
        <v>210.3</v>
      </c>
      <c r="N12" s="83" t="n">
        <f t="shared" ref="N12:T12" si="5">N11-N13</f>
        <v>218.39999999999998</v>
      </c>
      <c r="O12" s="83" t="n">
        <f t="shared" si="5"/>
        <v>217.38351999999998</v>
      </c>
      <c r="P12" s="83" t="n">
        <f t="shared" si="5"/>
        <v>208.49999999999997</v>
      </c>
      <c r="Q12" s="83" t="n">
        <f t="shared" si="5"/>
        <v>90.100000000000009</v>
      </c>
      <c r="R12" s="83" t="n">
        <f t="shared" si="5"/>
        <v>75.800000000000011</v>
      </c>
      <c r="S12" s="413" t="n">
        <f t="shared" si="5"/>
        <v>75.7</v>
      </c>
      <c r="T12" s="413" t="n">
        <f t="shared" si="5"/>
        <v>78.977999999999994</v>
      </c>
      <c r="U12" s="413" t="n">
        <f t="shared" ref="U12:V12" si="6">U11-U13</f>
        <v>91.292000000000002</v>
      </c>
      <c r="V12" s="413" t="n">
        <f t="shared" si="6"/>
        <v>89.292000000000002</v>
      </c>
      <c r="W12" s="413" t="n">
        <f>W11-W13</f>
        <v>91.49199999999999</v>
      </c>
      <c r="X12" s="413" t="n">
        <f>X11-X13</f>
        <v>89.269000000000005</v>
      </c>
      <c r="Y12" s="413" t="n">
        <f>Y11-Y13</f>
        <v>86.468999999999994</v>
      </c>
      <c r="Z12" s="413" t="n">
        <f>Z11-Z13</f>
        <v>84.069000000000003</v>
      </c>
      <c r="AA12" s="413" t="n">
        <f>AA11-AA13</f>
        <v>82.468999999999994</v>
      </c>
      <c r="AB12" s="417" t="n">
        <f t="shared" ref="AB12:AF12" si="7">AA12</f>
        <v>82.468999999999994</v>
      </c>
      <c r="AC12" s="417" t="n">
        <f t="shared" si="7"/>
        <v>82.468999999999994</v>
      </c>
      <c r="AD12" s="417" t="n">
        <f t="shared" si="7"/>
        <v>82.468999999999994</v>
      </c>
      <c r="AE12" s="417" t="n">
        <f t="shared" si="7"/>
        <v>82.468999999999994</v>
      </c>
      <c r="AF12" s="417" t="n">
        <f t="shared" si="7"/>
        <v>82.468999999999994</v>
      </c>
      <c r="AG12" s="417" t="n">
        <f>AF12</f>
        <v>82.468999999999994</v>
      </c>
      <c r="AH12" s="417" t="n">
        <f>AG12</f>
        <v>82.468999999999994</v>
      </c>
      <c r="AI12" s="417" t="n">
        <f t="shared" ref="AI12:AJ12" si="8">AH12</f>
        <v>82.468999999999994</v>
      </c>
      <c r="AJ12" s="417" t="n">
        <f t="shared" si="8"/>
        <v>82.468999999999994</v>
      </c>
    </row>
    <row r="13">
      <c r="B13" s="501" t="s">
        <v>405</v>
      </c>
      <c r="C13" s="84"/>
      <c r="D13" s="618"/>
      <c r="E13" s="84"/>
      <c r="F13" s="626"/>
      <c r="G13" s="626"/>
      <c r="H13" s="83" t="n">
        <f>SUM(H16:H25)</f>
        <v>0</v>
      </c>
      <c r="I13" s="83" t="n">
        <f>SUM(I16:I25)</f>
        <v>0</v>
      </c>
      <c r="J13" s="83" t="n">
        <f t="shared" ref="J13:S13" si="9">SUM(J16:J25)+J14</f>
        <v>989.5</v>
      </c>
      <c r="K13" s="83" t="n">
        <f t="shared" si="9"/>
        <v>1126.5999999999999</v>
      </c>
      <c r="L13" s="83" t="n">
        <f t="shared" si="9"/>
        <v>538.40000000000009</v>
      </c>
      <c r="M13" s="83" t="n">
        <f t="shared" si="9"/>
        <v>307.8</v>
      </c>
      <c r="N13" s="65" t="n">
        <f t="shared" si="9"/>
        <v>603.6</v>
      </c>
      <c r="O13" s="65" t="n">
        <f>SUM(O16:O25)+O14</f>
        <v>456.01648</v>
      </c>
      <c r="P13" s="65" t="n">
        <f>SUM(P16:P25)+P14</f>
        <v>204.9</v>
      </c>
      <c r="Q13" s="65" t="n">
        <f t="shared" si="9"/>
        <v>60.7</v>
      </c>
      <c r="R13" s="65" t="n">
        <f t="shared" si="9"/>
        <v>53.5</v>
      </c>
      <c r="S13" s="65" t="n">
        <f t="shared" si="9"/>
        <v>42.7</v>
      </c>
      <c r="T13" s="65" t="n">
        <f t="shared" ref="T13:AC13" si="10">SUM(T16:T27)+T14</f>
        <v>31.822000000000003</v>
      </c>
      <c r="U13" s="65" t="n">
        <f t="shared" si="10"/>
        <v>12.508000000000003</v>
      </c>
      <c r="V13" s="65" t="n">
        <f t="shared" si="10"/>
        <v>12.508000000000003</v>
      </c>
      <c r="W13" s="65" t="n">
        <f>SUM(W16:W27)+W14</f>
        <v>12.508000000000003</v>
      </c>
      <c r="X13" s="65" t="n">
        <f>SUM(X16:X27)+X14</f>
        <v>9.6310000000000002</v>
      </c>
      <c r="Y13" s="417" t="n">
        <f t="shared" si="10"/>
        <v>9.6310000000000002</v>
      </c>
      <c r="Z13" s="417" t="n">
        <f t="shared" si="10"/>
        <v>9.6310000000000002</v>
      </c>
      <c r="AA13" s="417" t="n">
        <f t="shared" si="10"/>
        <v>9.6310000000000002</v>
      </c>
      <c r="AB13" s="417" t="n">
        <f t="shared" si="10"/>
        <v>14.464</v>
      </c>
      <c r="AC13" s="417" t="n">
        <f t="shared" si="10"/>
        <v>14.464</v>
      </c>
      <c r="AD13" s="417" t="n">
        <f t="shared" ref="AD13:AE13" si="11">SUM(AD16:AD27)+AD14</f>
        <v>6.4420000000000002</v>
      </c>
      <c r="AE13" s="417" t="n">
        <f t="shared" si="11"/>
        <v>6.4420000000000002</v>
      </c>
      <c r="AF13" s="417" t="n">
        <f t="shared" ref="AF13:AH13" si="12">SUM(AF16:AF27)+AF14</f>
        <v>9.532</v>
      </c>
      <c r="AG13" s="417" t="n">
        <f>SUM(AG16:AG27)+AG14</f>
        <v>9.532</v>
      </c>
      <c r="AH13" s="417" t="n">
        <f t="shared" si="12"/>
        <v>9.532</v>
      </c>
      <c r="AI13" s="417" t="n">
        <f t="shared" ref="AI13:AJ13" si="13">SUM(AI16:AI27)+AI14</f>
        <v>10.532</v>
      </c>
      <c r="AJ13" s="417" t="n">
        <f t="shared" si="13"/>
        <v>11.532</v>
      </c>
    </row>
    <row r="14">
      <c r="B14" s="442" t="s">
        <v>50</v>
      </c>
      <c r="C14" s="64" t="s">
        <v>328</v>
      </c>
      <c r="D14" s="438"/>
      <c r="E14" s="64"/>
      <c r="F14" s="83"/>
      <c r="G14" s="83"/>
      <c r="H14" s="83" t="n">
        <f>'Haver Pivoted'!GS49</f>
        <v>0</v>
      </c>
      <c r="I14" s="83" t="n">
        <f>'Haver Pivoted'!GT49</f>
        <v>0</v>
      </c>
      <c r="J14" s="83" t="n">
        <f>'Haver Pivoted'!GU49</f>
        <v>576.9</v>
      </c>
      <c r="K14" s="83" t="n">
        <f>'Haver Pivoted'!GV49</f>
        <v>819.5</v>
      </c>
      <c r="L14" s="83" t="n">
        <f>'Haver Pivoted'!GW49</f>
        <v>246.3</v>
      </c>
      <c r="M14" s="83" t="n">
        <f>'Haver Pivoted'!GX49</f>
        <v>197</v>
      </c>
      <c r="N14" s="83" t="n">
        <f>'Haver Pivoted'!GY49</f>
        <v>441.2</v>
      </c>
      <c r="O14" s="83" t="n">
        <f>'Haver Pivoted'!GZ49</f>
        <v>276.7</v>
      </c>
      <c r="P14" s="83" t="n">
        <f>'Haver Pivoted'!HA49</f>
        <v>28.2</v>
      </c>
      <c r="Q14" s="83" t="n">
        <f>'Haver Pivoted'!HB49</f>
        <v>0</v>
      </c>
      <c r="R14" s="83" t="n">
        <f>'Haver Pivoted'!HC49</f>
        <v>0</v>
      </c>
      <c r="S14" s="413" t="n">
        <f>'Haver Pivoted'!HD49</f>
        <v>0</v>
      </c>
      <c r="T14" s="413" t="n">
        <f>'Haver Pivoted'!HE49</f>
        <v>0</v>
      </c>
      <c r="U14" s="413" t="n">
        <f>'Haver Pivoted'!HF49</f>
        <v>0</v>
      </c>
      <c r="V14" s="413" t="n">
        <f>'Haver Pivoted'!HG49</f>
        <v>0</v>
      </c>
      <c r="W14" s="637" t="n">
        <f>'Haver Pivoted'!HH49</f>
        <v>0</v>
      </c>
      <c r="X14" s="637" t="n">
        <f>'Haver Pivoted'!HI49</f>
        <v>0</v>
      </c>
      <c r="Y14" s="637" t="n">
        <f>'Haver Pivoted'!HJ49</f>
        <v>0</v>
      </c>
      <c r="Z14" s="637" t="n">
        <f>'Haver Pivoted'!HK49</f>
        <v>0</v>
      </c>
      <c r="AA14" s="637" t="n">
        <f>'Haver Pivoted'!HL49</f>
        <v>0</v>
      </c>
      <c r="AB14" s="598"/>
      <c r="AC14" s="598"/>
      <c r="AD14" s="598"/>
      <c r="AE14" s="598"/>
      <c r="AF14" s="598"/>
      <c r="AG14" s="598"/>
      <c r="AH14" s="598"/>
      <c r="AI14" s="598"/>
      <c r="AJ14" s="598"/>
    </row>
    <row r="15">
      <c r="B15" s="501" t="s">
        <v>406</v>
      </c>
      <c r="C15" s="84"/>
      <c r="D15" s="618"/>
      <c r="E15" s="84"/>
      <c r="F15" s="626"/>
      <c r="G15" s="626"/>
      <c r="H15" s="83" t="n">
        <f t="shared" ref="H15:AC15" si="14">SUM(H16:H25)</f>
        <v>0</v>
      </c>
      <c r="I15" s="83" t="n">
        <f t="shared" si="14"/>
        <v>0</v>
      </c>
      <c r="J15" s="83" t="n">
        <f t="shared" si="14"/>
        <v>412.6</v>
      </c>
      <c r="K15" s="83" t="n">
        <f t="shared" si="14"/>
        <v>307.10000000000002</v>
      </c>
      <c r="L15" s="83" t="n">
        <f t="shared" si="14"/>
        <v>292.10000000000002</v>
      </c>
      <c r="M15" s="83" t="n">
        <f t="shared" si="14"/>
        <v>110.8</v>
      </c>
      <c r="N15" s="83" t="n">
        <f t="shared" si="14"/>
        <v>162.4</v>
      </c>
      <c r="O15" s="83" t="n">
        <f t="shared" si="14"/>
        <v>179.31648000000001</v>
      </c>
      <c r="P15" s="83" t="n">
        <f>SUM(P16:P25)</f>
        <v>176.70000000000002</v>
      </c>
      <c r="Q15" s="83" t="n">
        <f t="shared" si="14"/>
        <v>60.7</v>
      </c>
      <c r="R15" s="83" t="n">
        <f t="shared" si="14"/>
        <v>53.5</v>
      </c>
      <c r="S15" s="83" t="n">
        <f t="shared" si="14"/>
        <v>42.7</v>
      </c>
      <c r="T15" s="83" t="n">
        <f t="shared" si="14"/>
        <v>28.200000000000003</v>
      </c>
      <c r="U15" s="83" t="n">
        <f t="shared" si="14"/>
        <v>8.886000000000001</v>
      </c>
      <c r="V15" s="83" t="n">
        <f t="shared" si="14"/>
        <v>8.886000000000001</v>
      </c>
      <c r="W15" s="479" t="n">
        <f t="shared" si="14"/>
        <v>8.886000000000001</v>
      </c>
      <c r="X15" s="83" t="n">
        <f t="shared" si="14"/>
        <v>0.2</v>
      </c>
      <c r="Y15" s="604" t="n">
        <f t="shared" si="14"/>
        <v>0.2</v>
      </c>
      <c r="Z15" s="604" t="n">
        <f t="shared" si="14"/>
        <v>0.2</v>
      </c>
      <c r="AA15" s="604" t="n">
        <f t="shared" si="14"/>
        <v>0.2</v>
      </c>
      <c r="AB15" s="604" t="n">
        <f t="shared" si="14"/>
        <v>0</v>
      </c>
      <c r="AC15" s="604" t="n">
        <f t="shared" si="14"/>
        <v>0</v>
      </c>
      <c r="AD15" s="604" t="n">
        <f t="shared" ref="AD15:AE15" si="15">SUM(AD16:AD25)</f>
        <v>0</v>
      </c>
      <c r="AE15" s="604" t="n">
        <f t="shared" si="15"/>
        <v>0</v>
      </c>
      <c r="AF15" s="604" t="n">
        <f t="shared" ref="AF15:AG15" si="16">SUM(AF16:AF25)</f>
        <v>0</v>
      </c>
      <c r="AG15" s="604" t="n">
        <f t="shared" si="16"/>
        <v>0</v>
      </c>
      <c r="AH15" s="604"/>
      <c r="AI15" s="604"/>
      <c r="AJ15" s="604"/>
    </row>
    <row r="16">
      <c r="B16" s="614" t="s">
        <v>145</v>
      </c>
      <c r="C16" s="67" t="s">
        <v>407</v>
      </c>
      <c r="D16" s="507"/>
      <c r="E16" s="67"/>
      <c r="F16" s="83"/>
      <c r="G16" s="83"/>
      <c r="H16" s="83" t="n">
        <f>'Haver Pivoted'!GS53</f>
        <v>0</v>
      </c>
      <c r="I16" s="83" t="n">
        <f>'Haver Pivoted'!GT53</f>
        <v>0</v>
      </c>
      <c r="J16" s="83" t="n">
        <f>'Haver Pivoted'!GU53</f>
        <v>16.899999999999999</v>
      </c>
      <c r="K16" s="83" t="n">
        <f>'Haver Pivoted'!GV53</f>
        <v>18.399999999999999</v>
      </c>
      <c r="L16" s="83" t="n">
        <f>'Haver Pivoted'!GW53</f>
        <v>46.2</v>
      </c>
      <c r="M16" s="83" t="n">
        <f>'Haver Pivoted'!GX53</f>
        <v>0.9</v>
      </c>
      <c r="N16" s="83" t="n">
        <f>'Haver Pivoted'!GY53</f>
        <v>14.1</v>
      </c>
      <c r="O16" s="83" t="n">
        <f>'Haver Pivoted'!GZ53</f>
        <v>8.6</v>
      </c>
      <c r="P16" s="83" t="n">
        <f>'Haver Pivoted'!HA53</f>
        <v>1.2</v>
      </c>
      <c r="Q16" s="83" t="n">
        <f>'Haver Pivoted'!HB53</f>
        <v>0.6</v>
      </c>
      <c r="R16" s="83" t="n">
        <f>'Haver Pivoted'!HC53</f>
        <v>0</v>
      </c>
      <c r="S16" s="413" t="n">
        <f>'Haver Pivoted'!HD53</f>
        <v>0</v>
      </c>
      <c r="T16" s="413" t="n">
        <f>'Haver Pivoted'!HE53</f>
        <v>0</v>
      </c>
      <c r="U16" s="413" t="n">
        <f>'Haver Pivoted'!HF53</f>
        <v>0</v>
      </c>
      <c r="V16" s="413" t="n">
        <f>'Haver Pivoted'!HG53</f>
        <v>0</v>
      </c>
      <c r="W16" s="637" t="n">
        <f>'Haver Pivoted'!HH53</f>
        <v>0</v>
      </c>
      <c r="X16" s="637" t="n">
        <f>'Haver Pivoted'!HI53</f>
        <v>0</v>
      </c>
      <c r="Y16" s="637" t="n">
        <f>'Haver Pivoted'!HJ53</f>
        <v>0</v>
      </c>
      <c r="Z16" s="637" t="n">
        <f>'Haver Pivoted'!HK53</f>
        <v>0</v>
      </c>
      <c r="AA16" s="637" t="n">
        <f>'Haver Pivoted'!HL53</f>
        <v>0</v>
      </c>
      <c r="AB16" s="598"/>
      <c r="AC16" s="598"/>
      <c r="AD16" s="598"/>
      <c r="AE16" s="598"/>
      <c r="AF16" s="598"/>
      <c r="AG16" s="598"/>
      <c r="AH16" s="598"/>
      <c r="AI16" s="598"/>
      <c r="AJ16" s="598"/>
    </row>
    <row r="17">
      <c r="B17" s="614" t="s">
        <v>143</v>
      </c>
      <c r="C17" s="67" t="s">
        <v>408</v>
      </c>
      <c r="D17" s="507"/>
      <c r="E17" s="67"/>
      <c r="F17" s="83"/>
      <c r="G17" s="83"/>
      <c r="H17" s="83" t="n">
        <f>'Haver Pivoted'!GS51</f>
        <v>0</v>
      </c>
      <c r="I17" s="83" t="n">
        <f>'Haver Pivoted'!GT51</f>
        <v>0</v>
      </c>
      <c r="J17" s="83" t="n">
        <f>'Haver Pivoted'!GU51</f>
        <v>73.3</v>
      </c>
      <c r="K17" s="83" t="n">
        <f>'Haver Pivoted'!GV51</f>
        <v>73.3</v>
      </c>
      <c r="L17" s="83" t="n">
        <f>'Haver Pivoted'!GW51</f>
        <v>73.3</v>
      </c>
      <c r="M17" s="83" t="n">
        <f>'Haver Pivoted'!GX51</f>
        <v>39.799999999999997</v>
      </c>
      <c r="N17" s="83" t="n">
        <f>'Haver Pivoted'!GY51</f>
        <v>43</v>
      </c>
      <c r="O17" s="83" t="n">
        <f>'Haver Pivoted'!GZ51</f>
        <v>45.7</v>
      </c>
      <c r="P17" s="83" t="n">
        <f>'Haver Pivoted'!HA51</f>
        <v>51.5</v>
      </c>
      <c r="Q17" s="83" t="n">
        <f>'Haver Pivoted'!HB51</f>
        <v>0</v>
      </c>
      <c r="R17" s="83" t="n">
        <f>'Haver Pivoted'!HC51</f>
        <v>0</v>
      </c>
      <c r="S17" s="413" t="n">
        <f>'Haver Pivoted'!HD51</f>
        <v>0</v>
      </c>
      <c r="T17" s="413" t="n">
        <f>'Haver Pivoted'!HE51</f>
        <v>0</v>
      </c>
      <c r="U17" s="413" t="n">
        <f>'Haver Pivoted'!HF51</f>
        <v>0</v>
      </c>
      <c r="V17" s="413" t="n">
        <f>'Haver Pivoted'!HG51</f>
        <v>0</v>
      </c>
      <c r="W17" s="637" t="n">
        <f>'Haver Pivoted'!HH51</f>
        <v>0</v>
      </c>
      <c r="X17" s="637" t="n">
        <f>'Haver Pivoted'!HI51</f>
        <v>0</v>
      </c>
      <c r="Y17" s="637" t="n">
        <f>'Haver Pivoted'!HJ51</f>
        <v>0</v>
      </c>
      <c r="Z17" s="637" t="n">
        <f>'Haver Pivoted'!HK51</f>
        <v>0</v>
      </c>
      <c r="AA17" s="637" t="n">
        <f>'Haver Pivoted'!HL51</f>
        <v>0</v>
      </c>
      <c r="AB17" s="417" t="n">
        <f t="shared" ref="AB17:AD17" si="17">AA17</f>
        <v>0</v>
      </c>
      <c r="AC17" s="417" t="n">
        <f t="shared" si="17"/>
        <v>0</v>
      </c>
      <c r="AD17" s="417" t="n">
        <f t="shared" si="17"/>
        <v>0</v>
      </c>
      <c r="AE17" s="417" t="n">
        <f t="shared" ref="AE17" si="18">AD17</f>
        <v>0</v>
      </c>
      <c r="AF17" s="417" t="n">
        <f t="shared" ref="AF17" si="19">AE17</f>
        <v>0</v>
      </c>
      <c r="AG17" s="417" t="n">
        <f t="shared" ref="AG17:AH17" si="20">AF17</f>
        <v>0</v>
      </c>
      <c r="AH17" s="417" t="n">
        <f t="shared" si="20"/>
        <v>0</v>
      </c>
      <c r="AI17" s="417" t="n">
        <f t="shared" ref="AI17" si="21">AH17</f>
        <v>0</v>
      </c>
      <c r="AJ17" s="417" t="n">
        <f t="shared" ref="AJ17" si="22">AI17</f>
        <v>0</v>
      </c>
    </row>
    <row r="18">
      <c r="B18" s="614" t="s">
        <v>142</v>
      </c>
      <c r="C18" s="64" t="s">
        <v>409</v>
      </c>
      <c r="D18" s="438"/>
      <c r="E18" s="64"/>
      <c r="F18" s="83"/>
      <c r="G18" s="83"/>
      <c r="H18" s="83" t="n">
        <f>'Haver Pivoted'!GS50</f>
        <v>0</v>
      </c>
      <c r="I18" s="83" t="n">
        <f>'Haver Pivoted'!GT50</f>
        <v>0</v>
      </c>
      <c r="J18" s="83" t="n">
        <f>'Haver Pivoted'!GU50</f>
        <v>63.8</v>
      </c>
      <c r="K18" s="83" t="n">
        <f>'Haver Pivoted'!GV50</f>
        <v>15</v>
      </c>
      <c r="L18" s="83" t="n">
        <f>'Haver Pivoted'!GW50</f>
        <v>0.1</v>
      </c>
      <c r="M18" s="83" t="n">
        <f>'Haver Pivoted'!GX50</f>
        <v>38</v>
      </c>
      <c r="N18" s="83" t="n">
        <f>'Haver Pivoted'!GY50</f>
        <v>47.3</v>
      </c>
      <c r="O18" s="83" t="n">
        <f>'Haver Pivoted'!GZ50</f>
        <v>0.7</v>
      </c>
      <c r="P18" s="83" t="n">
        <f>'Haver Pivoted'!HA50</f>
        <v>0</v>
      </c>
      <c r="Q18" s="83" t="n">
        <f>'Haver Pivoted'!HB50</f>
        <v>0.3</v>
      </c>
      <c r="R18" s="83" t="n">
        <f>'Haver Pivoted'!HC50</f>
        <v>0.2</v>
      </c>
      <c r="S18" s="413" t="n">
        <f>'Haver Pivoted'!HD50</f>
        <v>0.3</v>
      </c>
      <c r="T18" s="413" t="n">
        <f>'Haver Pivoted'!HE50</f>
        <v>0.4</v>
      </c>
      <c r="U18" s="413" t="n">
        <f>'Haver Pivoted'!HF50</f>
        <v>0</v>
      </c>
      <c r="V18" s="413" t="n">
        <f>'Haver Pivoted'!HG50</f>
        <v>0</v>
      </c>
      <c r="W18" s="637" t="n">
        <f>'Haver Pivoted'!HH50</f>
        <v>0</v>
      </c>
      <c r="X18" s="637" t="n">
        <f>'Haver Pivoted'!HI50</f>
        <v>0</v>
      </c>
      <c r="Y18" s="637" t="n">
        <f>'Haver Pivoted'!HJ50</f>
        <v>0</v>
      </c>
      <c r="Z18" s="637" t="n">
        <f>'Haver Pivoted'!HK50</f>
        <v>0</v>
      </c>
      <c r="AA18" s="637" t="n">
        <f>'Haver Pivoted'!HL50</f>
        <v>0</v>
      </c>
      <c r="AB18" s="417" t="n">
        <f t="shared" ref="AB18:AC18" si="23">AB30</f>
        <v>0</v>
      </c>
      <c r="AC18" s="417" t="n">
        <f t="shared" si="23"/>
        <v>0</v>
      </c>
      <c r="AD18" s="417" t="n">
        <f t="shared" ref="AD18:AE18" si="24">AD30</f>
        <v>0</v>
      </c>
      <c r="AE18" s="417" t="n">
        <f t="shared" si="24"/>
        <v>0</v>
      </c>
      <c r="AF18" s="417" t="n">
        <f t="shared" ref="AF18:AG18" si="25">AF30</f>
        <v>0</v>
      </c>
      <c r="AG18" s="417" t="n">
        <f t="shared" si="25"/>
        <v>0</v>
      </c>
      <c r="AH18" s="417" t="n">
        <f t="shared" ref="AH18:AJ18" si="26">AH30</f>
        <v>0</v>
      </c>
      <c r="AI18" s="417" t="n">
        <f t="shared" si="26"/>
        <v>0</v>
      </c>
      <c r="AJ18" s="417" t="n">
        <f t="shared" si="26"/>
        <v>0</v>
      </c>
    </row>
    <row r="19">
      <c r="B19" s="614" t="s">
        <v>410</v>
      </c>
      <c r="C19" s="64" t="s">
        <v>308</v>
      </c>
      <c r="D19" s="438"/>
      <c r="E19" s="64"/>
      <c r="F19" s="83"/>
      <c r="G19" s="83"/>
      <c r="H19" s="83" t="n">
        <f>'Haver Pivoted'!GS54</f>
        <v>0</v>
      </c>
      <c r="I19" s="83" t="n">
        <f>'Haver Pivoted'!GT54</f>
        <v>0</v>
      </c>
      <c r="J19" s="83" t="n">
        <f>'Haver Pivoted'!GU54</f>
        <v>96.6</v>
      </c>
      <c r="K19" s="83" t="n">
        <f>'Haver Pivoted'!GV54</f>
        <v>35.1</v>
      </c>
      <c r="L19" s="83" t="n">
        <f>'Haver Pivoted'!GW54</f>
        <v>20.7</v>
      </c>
      <c r="M19" s="83" t="n">
        <f>'Haver Pivoted'!GX54</f>
        <v>15.4</v>
      </c>
      <c r="N19" s="83" t="n">
        <f>'Haver Pivoted'!GY54</f>
        <v>9.6</v>
      </c>
      <c r="O19" s="83" t="n">
        <f>'Haver Pivoted'!GZ54</f>
        <v>13.5</v>
      </c>
      <c r="P19" s="83" t="n">
        <f>'Haver Pivoted'!HA54</f>
        <v>23.2</v>
      </c>
      <c r="Q19" s="83" t="n">
        <f>'Haver Pivoted'!HB54</f>
        <v>19.3</v>
      </c>
      <c r="R19" s="83" t="n">
        <f>'Haver Pivoted'!HC54</f>
        <v>14.4</v>
      </c>
      <c r="S19" s="413" t="n">
        <f>'Haver Pivoted'!HD54</f>
        <v>5.9</v>
      </c>
      <c r="T19" s="413" t="n">
        <f>'Haver Pivoted'!HE54</f>
        <v>3.6</v>
      </c>
      <c r="U19" s="413" t="n">
        <f>'Haver Pivoted'!HF54</f>
        <v>0</v>
      </c>
      <c r="V19" s="413" t="n">
        <f>'Haver Pivoted'!HG54</f>
        <v>0</v>
      </c>
      <c r="W19" s="637" t="n">
        <f>'Haver Pivoted'!HH54</f>
        <v>0</v>
      </c>
      <c r="X19" s="637" t="n">
        <f>'Haver Pivoted'!HI54</f>
        <v>0</v>
      </c>
      <c r="Y19" s="637" t="n">
        <f>'Haver Pivoted'!HJ54</f>
        <v>0</v>
      </c>
      <c r="Z19" s="637" t="n">
        <f>'Haver Pivoted'!HK54</f>
        <v>0</v>
      </c>
      <c r="AA19" s="637" t="n">
        <f>'Haver Pivoted'!HL54</f>
        <v>0</v>
      </c>
      <c r="AB19" s="598"/>
      <c r="AC19" s="598"/>
      <c r="AD19" s="598"/>
      <c r="AE19" s="598"/>
      <c r="AF19" s="598"/>
      <c r="AG19" s="598"/>
      <c r="AH19" s="598"/>
      <c r="AI19" s="598"/>
      <c r="AJ19" s="598"/>
    </row>
    <row r="20">
      <c r="B20" s="614" t="s">
        <v>144</v>
      </c>
      <c r="C20" s="64" t="s">
        <v>411</v>
      </c>
      <c r="D20" s="438"/>
      <c r="E20" s="64"/>
      <c r="F20" s="83"/>
      <c r="G20" s="83"/>
      <c r="H20" s="83" t="n">
        <f>'Haver Pivoted'!GS52</f>
        <v>0</v>
      </c>
      <c r="I20" s="83" t="n">
        <f>'Haver Pivoted'!GT52</f>
        <v>0</v>
      </c>
      <c r="J20" s="83" t="n">
        <f>'Haver Pivoted'!GU52</f>
        <v>22</v>
      </c>
      <c r="K20" s="83" t="n">
        <f>'Haver Pivoted'!GV52</f>
        <v>25.3</v>
      </c>
      <c r="L20" s="83" t="n">
        <f>'Haver Pivoted'!GW52</f>
        <v>11.8</v>
      </c>
      <c r="M20" s="83" t="n">
        <f>'Haver Pivoted'!GX52</f>
        <v>11.9</v>
      </c>
      <c r="N20" s="83" t="n">
        <f>'Haver Pivoted'!GY52</f>
        <v>11.3</v>
      </c>
      <c r="O20" s="83" t="n">
        <f>'Haver Pivoted'!GZ52</f>
        <v>13.6</v>
      </c>
      <c r="P20" s="83" t="n">
        <f>'Haver Pivoted'!HA52</f>
        <v>19</v>
      </c>
      <c r="Q20" s="83" t="n">
        <f>'Haver Pivoted'!HB52</f>
        <v>21.8</v>
      </c>
      <c r="R20" s="83" t="n">
        <f>'Haver Pivoted'!HC52</f>
        <v>22.3</v>
      </c>
      <c r="S20" s="413" t="n">
        <f>'Haver Pivoted'!HD52</f>
        <v>20.2</v>
      </c>
      <c r="T20" s="413" t="n">
        <f>'Haver Pivoted'!HE52</f>
        <v>15.8</v>
      </c>
      <c r="U20" s="65" t="n">
        <f t="shared" ref="U20:AC20" si="27">U37</f>
        <v>0.48599999999999993</v>
      </c>
      <c r="V20" s="65" t="n">
        <f t="shared" si="27"/>
        <v>0.48599999999999993</v>
      </c>
      <c r="W20" s="479" t="n">
        <f t="shared" si="27"/>
        <v>0.48599999999999993</v>
      </c>
      <c r="X20" s="65" t="n">
        <f t="shared" si="27"/>
        <v>0</v>
      </c>
      <c r="Y20" s="417" t="n">
        <f t="shared" si="27"/>
        <v>0</v>
      </c>
      <c r="Z20" s="417" t="n">
        <f t="shared" si="27"/>
        <v>0</v>
      </c>
      <c r="AA20" s="417" t="n">
        <f t="shared" si="27"/>
        <v>0</v>
      </c>
      <c r="AB20" s="417" t="n">
        <f t="shared" si="27"/>
        <v>0</v>
      </c>
      <c r="AC20" s="417" t="n">
        <f t="shared" si="27"/>
        <v>0</v>
      </c>
      <c r="AD20" s="417" t="n">
        <f t="shared" ref="AD20:AE20" si="28">AD37</f>
        <v>0</v>
      </c>
      <c r="AE20" s="417" t="n">
        <f t="shared" si="28"/>
        <v>0</v>
      </c>
      <c r="AF20" s="417" t="n">
        <f t="shared" ref="AF20:AG20" si="29">AF37</f>
        <v>0</v>
      </c>
      <c r="AG20" s="417" t="n">
        <f t="shared" si="29"/>
        <v>0</v>
      </c>
      <c r="AH20" s="417" t="n">
        <f t="shared" ref="AH20:AJ20" si="30">AH37</f>
        <v>0</v>
      </c>
      <c r="AI20" s="417" t="n">
        <f t="shared" si="30"/>
        <v>0</v>
      </c>
      <c r="AJ20" s="417" t="n">
        <f t="shared" si="30"/>
        <v>0</v>
      </c>
    </row>
    <row r="21">
      <c r="B21" s="614" t="s">
        <v>148</v>
      </c>
      <c r="C21" s="64" t="s">
        <v>412</v>
      </c>
      <c r="D21" s="438"/>
      <c r="E21" s="64"/>
      <c r="F21" s="83"/>
      <c r="G21" s="83"/>
      <c r="H21" s="83" t="n">
        <f>'Haver Pivoted'!GS55</f>
        <v>0</v>
      </c>
      <c r="I21" s="83" t="n">
        <f>'Haver Pivoted'!GT55</f>
        <v>0</v>
      </c>
      <c r="J21" s="83" t="n">
        <f>'Haver Pivoted'!GU55</f>
        <v>140</v>
      </c>
      <c r="K21" s="83" t="n">
        <f>'Haver Pivoted'!GV55</f>
        <v>140</v>
      </c>
      <c r="L21" s="83" t="n">
        <f>'Haver Pivoted'!GW55</f>
        <v>140</v>
      </c>
      <c r="M21" s="83" t="n">
        <f>'Haver Pivoted'!GX55</f>
        <v>4.8</v>
      </c>
      <c r="N21" s="83" t="n">
        <f>'Haver Pivoted'!GY55</f>
        <v>4.4000000000000004</v>
      </c>
      <c r="O21" s="83" t="n">
        <f>'Haver Pivoted'!GZ55</f>
        <v>5.3</v>
      </c>
      <c r="P21" s="83" t="n">
        <f>'Haver Pivoted'!HA55</f>
        <v>4.7</v>
      </c>
      <c r="Q21" s="83" t="n">
        <f>'Haver Pivoted'!HB55</f>
        <v>0</v>
      </c>
      <c r="R21" s="83" t="n">
        <f>'Haver Pivoted'!HC55</f>
        <v>0</v>
      </c>
      <c r="S21" s="413" t="n">
        <f>'Haver Pivoted'!HD55</f>
        <v>0</v>
      </c>
      <c r="T21" s="413" t="n">
        <f>'Haver Pivoted'!HE55</f>
        <v>0</v>
      </c>
      <c r="U21" s="413" t="n">
        <f>'Haver Pivoted'!HF55</f>
        <v>0</v>
      </c>
      <c r="V21" s="413" t="n">
        <f>'Haver Pivoted'!HG55</f>
        <v>0</v>
      </c>
      <c r="W21" s="637" t="n">
        <f>'Haver Pivoted'!HH55</f>
        <v>0</v>
      </c>
      <c r="X21" s="637" t="n">
        <f>'Haver Pivoted'!HI55</f>
        <v>0</v>
      </c>
      <c r="Y21" s="637" t="n">
        <f>'Haver Pivoted'!HJ55</f>
        <v>0</v>
      </c>
      <c r="Z21" s="637" t="n">
        <f>'Haver Pivoted'!HK55</f>
        <v>0</v>
      </c>
      <c r="AA21" s="637" t="n">
        <f>'Haver Pivoted'!HL55</f>
        <v>0</v>
      </c>
      <c r="AB21" s="417" t="n">
        <f t="shared" ref="AB21:AD21" si="31">AA21</f>
        <v>0</v>
      </c>
      <c r="AC21" s="417" t="n">
        <f t="shared" si="31"/>
        <v>0</v>
      </c>
      <c r="AD21" s="417" t="n">
        <f t="shared" si="31"/>
        <v>0</v>
      </c>
      <c r="AE21" s="417" t="n">
        <f t="shared" ref="AE21" si="32">AD21</f>
        <v>0</v>
      </c>
      <c r="AF21" s="417" t="n">
        <f t="shared" ref="AF21" si="33">AE21</f>
        <v>0</v>
      </c>
      <c r="AG21" s="417" t="n">
        <f t="shared" ref="AG21:AH21" si="34">AF21</f>
        <v>0</v>
      </c>
      <c r="AH21" s="417" t="n">
        <f t="shared" si="34"/>
        <v>0</v>
      </c>
      <c r="AI21" s="417" t="n">
        <f t="shared" ref="AI21" si="35">AH21</f>
        <v>0</v>
      </c>
      <c r="AJ21" s="417" t="n">
        <f t="shared" ref="AJ21" si="36">AI21</f>
        <v>0</v>
      </c>
    </row>
    <row r="22">
      <c r="B22" s="614" t="s">
        <v>413</v>
      </c>
      <c r="C22" s="64" t="s">
        <v>786</v>
      </c>
      <c r="D22" s="451"/>
      <c r="E22" s="83"/>
      <c r="F22" s="83"/>
      <c r="G22" s="83"/>
      <c r="H22" s="83"/>
      <c r="I22" s="83"/>
      <c r="J22" s="83"/>
      <c r="K22" s="83"/>
      <c r="L22" s="83"/>
      <c r="M22" s="83"/>
      <c r="N22" s="83" t="n">
        <f>'Haver Pivoted'!GY87</f>
        <v>11.3</v>
      </c>
      <c r="O22" s="83" t="n">
        <f>'Haver Pivoted'!GZ87</f>
        <v>10.4</v>
      </c>
      <c r="P22" s="83" t="n">
        <f>'Haver Pivoted'!HA87</f>
        <v>5.3</v>
      </c>
      <c r="Q22" s="83" t="n">
        <f>'Haver Pivoted'!HB87</f>
        <v>2.4</v>
      </c>
      <c r="R22" s="83" t="n">
        <f>'Haver Pivoted'!HC87</f>
        <v>0.3</v>
      </c>
      <c r="S22" s="413" t="n">
        <f>'Haver Pivoted'!HD87</f>
        <v>0</v>
      </c>
      <c r="T22" s="413" t="n">
        <f>'Haver Pivoted'!HE87</f>
        <v>0</v>
      </c>
      <c r="U22" s="413" t="n">
        <f>'Haver Pivoted'!HF87</f>
        <v>0</v>
      </c>
      <c r="V22" s="413" t="n">
        <f>'Haver Pivoted'!HG87</f>
        <v>0</v>
      </c>
      <c r="W22" s="637" t="n">
        <f>'Haver Pivoted'!HH87</f>
        <v>0</v>
      </c>
      <c r="X22" s="637" t="n">
        <f>'Haver Pivoted'!HI87</f>
        <v>0</v>
      </c>
      <c r="Y22" s="637" t="n">
        <f>'Haver Pivoted'!HJ87</f>
        <v>0</v>
      </c>
      <c r="Z22" s="637" t="n">
        <f>'Haver Pivoted'!HK87</f>
        <v>0</v>
      </c>
      <c r="AA22" s="637" t="n">
        <f>'Haver Pivoted'!HL87</f>
        <v>0</v>
      </c>
      <c r="AB22" s="417" t="n">
        <v>0</v>
      </c>
      <c r="AC22" s="417" t="n">
        <v>0</v>
      </c>
      <c r="AD22" s="417" t="n">
        <v>0</v>
      </c>
      <c r="AE22" s="417" t="n">
        <v>0</v>
      </c>
      <c r="AF22" s="417" t="n">
        <v>0</v>
      </c>
      <c r="AG22" s="417" t="n">
        <v>0</v>
      </c>
      <c r="AH22" s="417" t="n">
        <v>0</v>
      </c>
      <c r="AI22" s="417" t="n">
        <v>1</v>
      </c>
      <c r="AJ22" s="417" t="n">
        <v>2</v>
      </c>
    </row>
    <row r="23">
      <c r="B23" s="614" t="s">
        <v>414</v>
      </c>
      <c r="C23" s="64" t="s">
        <v>785</v>
      </c>
      <c r="D23" s="438"/>
      <c r="E23" s="64"/>
      <c r="F23" s="83"/>
      <c r="G23" s="627"/>
      <c r="H23" s="83"/>
      <c r="I23" s="83"/>
      <c r="J23" s="83"/>
      <c r="K23" s="83"/>
      <c r="L23" s="83"/>
      <c r="M23" s="83"/>
      <c r="N23" s="83" t="n">
        <f>'Haver Pivoted'!GY86</f>
        <v>21.4</v>
      </c>
      <c r="O23" s="83" t="n">
        <f>'Haver Pivoted'!GZ86</f>
        <v>57</v>
      </c>
      <c r="P23" s="83" t="n">
        <f>'Haver Pivoted'!HA86</f>
        <v>35.5</v>
      </c>
      <c r="Q23" s="83" t="n">
        <f>'Haver Pivoted'!HB86</f>
        <v>0</v>
      </c>
      <c r="R23" s="83" t="n">
        <f>'Haver Pivoted'!HC86</f>
        <v>0</v>
      </c>
      <c r="S23" s="413" t="n">
        <f>'Haver Pivoted'!HD86</f>
        <v>0</v>
      </c>
      <c r="T23" s="413" t="n">
        <f>'Haver Pivoted'!HE86</f>
        <v>0</v>
      </c>
      <c r="U23" s="413" t="n">
        <f>'Haver Pivoted'!HF86</f>
        <v>0</v>
      </c>
      <c r="V23" s="413" t="n">
        <f>'Haver Pivoted'!HG86</f>
        <v>0</v>
      </c>
      <c r="W23" s="637" t="n">
        <f>'Haver Pivoted'!HH86</f>
        <v>0</v>
      </c>
      <c r="X23" s="637" t="n">
        <f>'Haver Pivoted'!HI86</f>
        <v>0</v>
      </c>
      <c r="Y23" s="637" t="n">
        <f>'Haver Pivoted'!HJ86</f>
        <v>0</v>
      </c>
      <c r="Z23" s="637" t="n">
        <f>'Haver Pivoted'!HK86</f>
        <v>0</v>
      </c>
      <c r="AA23" s="637" t="n">
        <f>'Haver Pivoted'!HL86</f>
        <v>0</v>
      </c>
      <c r="AB23" s="417" t="n">
        <f t="shared" ref="AB23:AD23" si="37">AA23</f>
        <v>0</v>
      </c>
      <c r="AC23" s="417" t="n">
        <f t="shared" si="37"/>
        <v>0</v>
      </c>
      <c r="AD23" s="417" t="n">
        <f t="shared" si="37"/>
        <v>0</v>
      </c>
      <c r="AE23" s="417" t="n">
        <f t="shared" ref="AE23" si="38">AD23</f>
        <v>0</v>
      </c>
      <c r="AF23" s="417" t="n">
        <f t="shared" ref="AF23" si="39">AE23</f>
        <v>0</v>
      </c>
      <c r="AG23" s="417" t="n">
        <f t="shared" ref="AG23:AH23" si="40">AF23</f>
        <v>0</v>
      </c>
      <c r="AH23" s="417" t="n">
        <f t="shared" si="40"/>
        <v>0</v>
      </c>
      <c r="AI23" s="417" t="n">
        <f t="shared" ref="AI23" si="41">AH23</f>
        <v>0</v>
      </c>
      <c r="AJ23" s="417" t="n">
        <f t="shared" ref="AJ23" si="42">AI23</f>
        <v>0</v>
      </c>
    </row>
    <row r="24">
      <c r="B24" s="614" t="s">
        <v>415</v>
      </c>
      <c r="C24" s="64"/>
      <c r="D24" s="438"/>
      <c r="E24" s="64"/>
      <c r="F24" s="83"/>
      <c r="G24" s="83"/>
      <c r="H24" s="83"/>
      <c r="I24" s="83"/>
      <c r="J24" s="83"/>
      <c r="K24" s="83"/>
      <c r="L24" s="83"/>
      <c r="M24" s="83"/>
      <c r="N24" s="83"/>
      <c r="O24" s="65" t="n">
        <f>O41+O42</f>
        <v>12.51648</v>
      </c>
      <c r="P24" s="65" t="n">
        <f>P41+P42</f>
        <v>11.3</v>
      </c>
      <c r="Q24" s="65" t="n">
        <f t="shared" ref="Q24:AC24" si="43">Q41+Q42</f>
        <v>11.3</v>
      </c>
      <c r="R24" s="65" t="n">
        <f t="shared" si="43"/>
        <v>11.3</v>
      </c>
      <c r="S24" s="65" t="n">
        <f t="shared" si="43"/>
        <v>11.3</v>
      </c>
      <c r="T24" s="65" t="n">
        <f t="shared" si="43"/>
        <v>8.4</v>
      </c>
      <c r="U24" s="65" t="n">
        <f t="shared" si="43"/>
        <v>8.4</v>
      </c>
      <c r="V24" s="65" t="n">
        <f t="shared" si="43"/>
        <v>8.4</v>
      </c>
      <c r="W24" s="479" t="n">
        <f t="shared" si="43"/>
        <v>8.4</v>
      </c>
      <c r="X24" s="65" t="n">
        <f t="shared" si="43"/>
        <v>0.2</v>
      </c>
      <c r="Y24" s="417" t="n">
        <f t="shared" si="43"/>
        <v>0.2</v>
      </c>
      <c r="Z24" s="417" t="n">
        <f t="shared" si="43"/>
        <v>0.2</v>
      </c>
      <c r="AA24" s="417" t="n">
        <f t="shared" si="43"/>
        <v>0.2</v>
      </c>
      <c r="AB24" s="417" t="n">
        <f t="shared" si="43"/>
        <v>0</v>
      </c>
      <c r="AC24" s="417" t="n">
        <f t="shared" si="43"/>
        <v>0</v>
      </c>
      <c r="AD24" s="417" t="n">
        <f t="shared" ref="AD24:AE24" si="44">AD41+AD42</f>
        <v>0</v>
      </c>
      <c r="AE24" s="417" t="n">
        <f t="shared" si="44"/>
        <v>0</v>
      </c>
      <c r="AF24" s="417" t="n">
        <f t="shared" ref="AF24:AG24" si="45">AF41+AF42</f>
        <v>0</v>
      </c>
      <c r="AG24" s="417" t="n">
        <f t="shared" si="45"/>
        <v>0</v>
      </c>
      <c r="AH24" s="417" t="n">
        <f t="shared" ref="AH24:AJ24" si="46">AH41+AH42</f>
        <v>0</v>
      </c>
      <c r="AI24" s="417" t="n">
        <f t="shared" si="46"/>
        <v>0</v>
      </c>
      <c r="AJ24" s="417" t="n">
        <f t="shared" si="46"/>
        <v>0</v>
      </c>
    </row>
    <row r="25">
      <c r="B25" s="614" t="s">
        <v>416</v>
      </c>
      <c r="C25" s="64"/>
      <c r="D25" s="438"/>
      <c r="E25" s="64"/>
      <c r="F25" s="65"/>
      <c r="G25" s="65"/>
      <c r="H25" s="290"/>
      <c r="I25" s="290"/>
      <c r="J25" s="290"/>
      <c r="K25" s="290"/>
      <c r="L25" s="290"/>
      <c r="M25" s="290"/>
      <c r="N25" s="65"/>
      <c r="O25" s="65" t="n">
        <f>O34</f>
        <v>12</v>
      </c>
      <c r="P25" s="65" t="n">
        <v>25</v>
      </c>
      <c r="Q25" s="65" t="n">
        <v>5</v>
      </c>
      <c r="R25" s="65" t="n">
        <v>5</v>
      </c>
      <c r="S25" s="65" t="n">
        <v>5</v>
      </c>
      <c r="T25" s="65" t="n">
        <f t="shared" ref="T25:AC25" si="47">T34</f>
        <v>0</v>
      </c>
      <c r="U25" s="65" t="n">
        <f t="shared" si="47"/>
        <v>0</v>
      </c>
      <c r="V25" s="65" t="n">
        <f t="shared" si="47"/>
        <v>0</v>
      </c>
      <c r="W25" s="479" t="n">
        <f t="shared" si="47"/>
        <v>0</v>
      </c>
      <c r="X25" s="65" t="n">
        <f t="shared" si="47"/>
        <v>0</v>
      </c>
      <c r="Y25" s="417" t="n">
        <f t="shared" si="47"/>
        <v>0</v>
      </c>
      <c r="Z25" s="417" t="n">
        <f t="shared" si="47"/>
        <v>0</v>
      </c>
      <c r="AA25" s="417" t="n">
        <f t="shared" si="47"/>
        <v>0</v>
      </c>
      <c r="AB25" s="417" t="n">
        <f t="shared" si="47"/>
        <v>0</v>
      </c>
      <c r="AC25" s="417" t="n">
        <f t="shared" si="47"/>
        <v>0</v>
      </c>
      <c r="AD25" s="417" t="n">
        <f t="shared" ref="AD25:AE25" si="48">AD34</f>
        <v>0</v>
      </c>
      <c r="AE25" s="417" t="n">
        <f t="shared" si="48"/>
        <v>0</v>
      </c>
      <c r="AF25" s="417" t="n">
        <f t="shared" ref="AF25:AG25" si="49">AF34</f>
        <v>0</v>
      </c>
      <c r="AG25" s="417" t="n">
        <f t="shared" si="49"/>
        <v>0</v>
      </c>
      <c r="AH25" s="417" t="n">
        <f t="shared" ref="AH25:AJ25" si="50">AH34</f>
        <v>0</v>
      </c>
      <c r="AI25" s="417" t="n">
        <f t="shared" si="50"/>
        <v>0</v>
      </c>
      <c r="AJ25" s="417" t="n">
        <f t="shared" si="50"/>
        <v>0</v>
      </c>
    </row>
    <row r="26">
      <c r="B26" s="614" t="s">
        <v>1376</v>
      </c>
      <c r="C26" s="64"/>
      <c r="D26" s="438"/>
      <c r="E26" s="64"/>
      <c r="F26" s="65"/>
      <c r="G26" s="65"/>
      <c r="H26" s="290"/>
      <c r="I26" s="290"/>
      <c r="J26" s="290"/>
      <c r="K26" s="290"/>
      <c r="L26" s="290"/>
      <c r="M26" s="290"/>
      <c r="N26" s="65"/>
      <c r="O26" s="65"/>
      <c r="P26" s="65"/>
      <c r="Q26" s="65"/>
      <c r="R26" s="65"/>
      <c r="S26" s="594" t="n">
        <f>'IRA and CHIPS'!E198</f>
        <v>0</v>
      </c>
      <c r="T26" s="594" t="n">
        <f>'IRA and CHIPS'!F198</f>
        <v>2.3250000000000002</v>
      </c>
      <c r="U26" s="594" t="n">
        <f>'IRA and CHIPS'!G198</f>
        <v>2.3250000000000002</v>
      </c>
      <c r="V26" s="594" t="n">
        <f>'IRA and CHIPS'!H198</f>
        <v>2.3250000000000002</v>
      </c>
      <c r="W26" s="590" t="n">
        <f>'IRA and CHIPS'!I198</f>
        <v>2.3250000000000002</v>
      </c>
      <c r="X26" s="594" t="n">
        <f>'IRA and CHIPS'!J198</f>
        <v>5.5830000000000002</v>
      </c>
      <c r="Y26" s="605" t="n">
        <f>'IRA and CHIPS'!K198</f>
        <v>5.5830000000000002</v>
      </c>
      <c r="Z26" s="605" t="n">
        <f>'IRA and CHIPS'!L198</f>
        <v>5.5830000000000002</v>
      </c>
      <c r="AA26" s="605" t="n">
        <f>'IRA and CHIPS'!M198</f>
        <v>5.5830000000000002</v>
      </c>
      <c r="AB26" s="605" t="n">
        <f>'IRA and CHIPS'!N198</f>
        <v>8.0220000000000002</v>
      </c>
      <c r="AC26" s="605" t="n">
        <f>'IRA and CHIPS'!O198</f>
        <v>8.0220000000000002</v>
      </c>
      <c r="AD26" s="605" t="n">
        <f>'IRA and CHIPS'!P198</f>
        <v>0</v>
      </c>
      <c r="AE26" s="605" t="n">
        <f>'IRA and CHIPS'!Q198</f>
        <v>0</v>
      </c>
      <c r="AF26" s="605" t="n">
        <f>'IRA and CHIPS'!R198</f>
        <v>0</v>
      </c>
      <c r="AG26" s="605" t="n">
        <f>'IRA and CHIPS'!S198</f>
        <v>0</v>
      </c>
      <c r="AH26" s="605" t="n">
        <f>'IRA and CHIPS'!T198</f>
        <v>0</v>
      </c>
      <c r="AI26" s="605" t="n">
        <f>'IRA and CHIPS'!U198</f>
        <v>0</v>
      </c>
      <c r="AJ26" s="605" t="n">
        <f>'IRA and CHIPS'!V198</f>
        <v>0</v>
      </c>
    </row>
    <row r="27">
      <c r="B27" s="614" t="s">
        <v>1184</v>
      </c>
      <c r="C27" s="467"/>
      <c r="D27" s="465"/>
      <c r="E27" s="467"/>
      <c r="F27" s="472"/>
      <c r="G27" s="472"/>
      <c r="H27" s="615"/>
      <c r="I27" s="615"/>
      <c r="J27" s="615"/>
      <c r="K27" s="615"/>
      <c r="L27" s="615"/>
      <c r="M27" s="615"/>
      <c r="N27" s="472"/>
      <c r="O27" s="472"/>
      <c r="P27" s="472"/>
      <c r="Q27" s="472"/>
      <c r="R27" s="472"/>
      <c r="S27" s="595" t="n">
        <f>'IRA and CHIPS'!E187</f>
        <v>0</v>
      </c>
      <c r="T27" s="595" t="n">
        <f>'IRA and CHIPS'!F187</f>
        <v>1.2969999999999999</v>
      </c>
      <c r="U27" s="595" t="n">
        <f>'IRA and CHIPS'!G187</f>
        <v>1.2969999999999999</v>
      </c>
      <c r="V27" s="595" t="n">
        <f>'IRA and CHIPS'!H187</f>
        <v>1.2969999999999999</v>
      </c>
      <c r="W27" s="591" t="n">
        <f>'IRA and CHIPS'!I187</f>
        <v>1.2969999999999999</v>
      </c>
      <c r="X27" s="595" t="n">
        <f>'IRA and CHIPS'!J187</f>
        <v>3.8479999999999999</v>
      </c>
      <c r="Y27" s="616" t="n">
        <f>'IRA and CHIPS'!K187</f>
        <v>3.8479999999999999</v>
      </c>
      <c r="Z27" s="616" t="n">
        <f>'IRA and CHIPS'!L187</f>
        <v>3.8479999999999999</v>
      </c>
      <c r="AA27" s="616" t="n">
        <f>'IRA and CHIPS'!M187</f>
        <v>3.8479999999999999</v>
      </c>
      <c r="AB27" s="616" t="n">
        <f>'IRA and CHIPS'!N187</f>
        <v>6.4420000000000002</v>
      </c>
      <c r="AC27" s="616" t="n">
        <f>'IRA and CHIPS'!O187</f>
        <v>6.4420000000000002</v>
      </c>
      <c r="AD27" s="616" t="n">
        <f>'IRA and CHIPS'!P187</f>
        <v>6.4420000000000002</v>
      </c>
      <c r="AE27" s="616" t="n">
        <f>'IRA and CHIPS'!Q187</f>
        <v>6.4420000000000002</v>
      </c>
      <c r="AF27" s="616" t="n">
        <f>'IRA and CHIPS'!R187</f>
        <v>9.532</v>
      </c>
      <c r="AG27" s="616" t="n">
        <f>'IRA and CHIPS'!S187</f>
        <v>9.532</v>
      </c>
      <c r="AH27" s="616" t="n">
        <f>AG27</f>
        <v>9.532</v>
      </c>
      <c r="AI27" s="616" t="n">
        <f t="shared" ref="AI27:AJ27" si="51">AH27</f>
        <v>9.532</v>
      </c>
      <c r="AJ27" s="616" t="n">
        <f t="shared" si="51"/>
        <v>9.532</v>
      </c>
    </row>
    <row r="28" ht="15" customHeight="1">
      <c r="B28" s="585" t="s">
        <v>417</v>
      </c>
      <c r="C28" s="586"/>
      <c r="D28" s="617"/>
      <c r="E28" s="586"/>
      <c r="F28" s="586"/>
      <c r="G28" s="586"/>
      <c r="H28" s="65"/>
      <c r="I28" s="65"/>
      <c r="J28" s="65"/>
      <c r="K28" s="65"/>
      <c r="L28" s="65"/>
      <c r="M28" s="65"/>
      <c r="N28" s="65"/>
      <c r="O28" s="65"/>
      <c r="P28" s="512"/>
      <c r="Q28" s="65"/>
      <c r="R28" s="65"/>
      <c r="S28" s="65"/>
      <c r="T28" s="65"/>
      <c r="U28" s="65"/>
      <c r="V28" s="593"/>
      <c r="W28" s="593"/>
      <c r="X28" s="593"/>
      <c r="Y28" s="597"/>
      <c r="Z28" s="597"/>
      <c r="AA28" s="597"/>
      <c r="AB28" s="597"/>
      <c r="AC28" s="597"/>
      <c r="AD28" s="598"/>
      <c r="AE28" s="606"/>
      <c r="AF28" s="606"/>
      <c r="AG28" s="598"/>
      <c r="AH28" s="598"/>
      <c r="AI28" s="598"/>
      <c r="AJ28" s="598"/>
    </row>
    <row r="29">
      <c r="B29" s="501" t="s">
        <v>418</v>
      </c>
      <c r="C29" s="338"/>
      <c r="D29" s="569"/>
      <c r="E29" s="338"/>
      <c r="F29" s="290"/>
      <c r="G29" s="290"/>
      <c r="H29" s="65"/>
      <c r="I29" s="65"/>
      <c r="J29" s="65"/>
      <c r="K29" s="65"/>
      <c r="L29" s="65"/>
      <c r="M29" s="65"/>
      <c r="N29" s="65" t="n">
        <f>SUM(N30:N34)</f>
        <v>23</v>
      </c>
      <c r="O29" s="65" t="n">
        <f>SUM(O30:O34)</f>
        <v>162</v>
      </c>
      <c r="P29" s="65"/>
      <c r="Q29" s="65"/>
      <c r="R29" s="65"/>
      <c r="S29" s="65"/>
      <c r="T29" s="65"/>
      <c r="U29" s="65"/>
      <c r="V29" s="85"/>
      <c r="W29" s="85"/>
      <c r="X29" s="85"/>
      <c r="Y29" s="598"/>
      <c r="Z29" s="598"/>
      <c r="AA29" s="598"/>
      <c r="AB29" s="598"/>
      <c r="AC29" s="598"/>
      <c r="AD29" s="598"/>
      <c r="AE29" s="606"/>
      <c r="AF29" s="606"/>
      <c r="AG29" s="598"/>
      <c r="AH29" s="598"/>
      <c r="AI29" s="598"/>
      <c r="AJ29" s="598"/>
    </row>
    <row r="30">
      <c r="B30" s="442" t="s">
        <v>419</v>
      </c>
      <c r="C30" s="338"/>
      <c r="D30" s="569"/>
      <c r="E30" s="338"/>
      <c r="F30" s="290"/>
      <c r="G30" s="290"/>
      <c r="H30" s="65"/>
      <c r="I30" s="65"/>
      <c r="J30" s="65"/>
      <c r="K30" s="65"/>
      <c r="L30" s="621"/>
      <c r="M30" s="65"/>
      <c r="N30" s="65" t="n">
        <f>(4*'Response and Relief Act Score'!$F$15-$M$18)/2</f>
        <v>11</v>
      </c>
      <c r="O30" s="65" t="n">
        <f>(4*'Response and Relief Act Score'!$F$15-$M$18)/2</f>
        <v>11</v>
      </c>
      <c r="P30" s="65"/>
      <c r="Q30" s="65"/>
      <c r="R30" s="65"/>
      <c r="S30" s="65"/>
      <c r="T30" s="65"/>
      <c r="U30" s="65"/>
      <c r="V30" s="85"/>
      <c r="W30" s="85"/>
      <c r="X30" s="85"/>
      <c r="Y30" s="598"/>
      <c r="Z30" s="598"/>
      <c r="AA30" s="598"/>
      <c r="AB30" s="598"/>
      <c r="AC30" s="598"/>
      <c r="AD30" s="598"/>
      <c r="AE30" s="606"/>
      <c r="AF30" s="606"/>
      <c r="AG30" s="598"/>
      <c r="AH30" s="598"/>
      <c r="AI30" s="598"/>
      <c r="AJ30" s="598"/>
    </row>
    <row r="31">
      <c r="B31" s="442" t="s">
        <v>416</v>
      </c>
      <c r="C31" s="338"/>
      <c r="D31" s="569"/>
      <c r="E31" s="338"/>
      <c r="F31" s="290"/>
      <c r="G31" s="290"/>
      <c r="H31" s="65"/>
      <c r="I31" s="65"/>
      <c r="J31" s="65"/>
      <c r="K31" s="65"/>
      <c r="L31" s="621"/>
      <c r="M31" s="65"/>
      <c r="N31" s="65"/>
      <c r="O31" s="65"/>
      <c r="P31" s="65"/>
      <c r="Q31" s="65"/>
      <c r="R31" s="65"/>
      <c r="S31" s="65"/>
      <c r="T31" s="65"/>
      <c r="U31" s="65"/>
      <c r="V31" s="85"/>
      <c r="W31" s="85"/>
      <c r="X31" s="85"/>
      <c r="Y31" s="598"/>
      <c r="Z31" s="598"/>
      <c r="AA31" s="598"/>
      <c r="AB31" s="598"/>
      <c r="AC31" s="598"/>
      <c r="AD31" s="598"/>
      <c r="AE31" s="606"/>
      <c r="AF31" s="606"/>
      <c r="AG31" s="598"/>
      <c r="AH31" s="598"/>
      <c r="AI31" s="598"/>
      <c r="AJ31" s="598"/>
    </row>
    <row r="32">
      <c r="B32" s="634" t="s">
        <v>413</v>
      </c>
      <c r="C32" s="338"/>
      <c r="D32" s="569"/>
      <c r="E32" s="338"/>
      <c r="F32" s="290"/>
      <c r="G32" s="290"/>
      <c r="H32" s="65"/>
      <c r="I32" s="65"/>
      <c r="J32" s="65"/>
      <c r="K32" s="65"/>
      <c r="L32" s="65"/>
      <c r="M32" s="65"/>
      <c r="N32" s="65"/>
      <c r="O32" s="65" t="n">
        <v>79</v>
      </c>
      <c r="P32" s="65"/>
      <c r="Q32" s="479"/>
      <c r="R32" s="479"/>
      <c r="S32" s="479"/>
      <c r="T32" s="479"/>
      <c r="U32" s="479"/>
      <c r="V32" s="85"/>
      <c r="W32" s="85"/>
      <c r="X32" s="85"/>
      <c r="Y32" s="598"/>
      <c r="Z32" s="598"/>
      <c r="AA32" s="598"/>
      <c r="AB32" s="598"/>
      <c r="AC32" s="598"/>
      <c r="AD32" s="598"/>
      <c r="AE32" s="606"/>
      <c r="AF32" s="606"/>
      <c r="AG32" s="598"/>
      <c r="AH32" s="598"/>
      <c r="AI32" s="598"/>
      <c r="AJ32" s="598"/>
    </row>
    <row r="33">
      <c r="B33" s="635" t="s">
        <v>420</v>
      </c>
      <c r="C33" s="338"/>
      <c r="D33" s="569"/>
      <c r="E33" s="338"/>
      <c r="F33" s="290"/>
      <c r="G33" s="290"/>
      <c r="H33" s="65"/>
      <c r="I33" s="65"/>
      <c r="J33" s="65"/>
      <c r="K33" s="65"/>
      <c r="L33" s="65"/>
      <c r="M33" s="65"/>
      <c r="N33" s="65"/>
      <c r="O33" s="65" t="n">
        <f>'Response and Relief Act Score'!F13*4</f>
        <v>60</v>
      </c>
      <c r="P33" s="65"/>
      <c r="Q33" s="479"/>
      <c r="R33" s="479"/>
      <c r="S33" s="479"/>
      <c r="T33" s="479"/>
      <c r="U33" s="479"/>
      <c r="V33" s="85"/>
      <c r="W33" s="85"/>
      <c r="X33" s="85"/>
      <c r="Y33" s="598"/>
      <c r="Z33" s="598"/>
      <c r="AA33" s="598"/>
      <c r="AB33" s="598"/>
      <c r="AC33" s="598"/>
      <c r="AD33" s="598"/>
      <c r="AE33" s="606"/>
      <c r="AF33" s="606"/>
      <c r="AG33" s="598"/>
      <c r="AH33" s="598"/>
      <c r="AI33" s="598"/>
      <c r="AJ33" s="598"/>
    </row>
    <row r="34" ht="27.65" customHeight="1">
      <c r="B34" s="635" t="s">
        <v>421</v>
      </c>
      <c r="C34" s="338"/>
      <c r="D34" s="619"/>
      <c r="E34" s="620"/>
      <c r="F34" s="615"/>
      <c r="G34" s="615"/>
      <c r="H34" s="472"/>
      <c r="I34" s="472"/>
      <c r="J34" s="472"/>
      <c r="K34" s="472"/>
      <c r="L34" s="625"/>
      <c r="M34" s="472"/>
      <c r="N34" s="472" t="n">
        <f>'Response and Relief Act Score'!F14*4/2</f>
        <v>12</v>
      </c>
      <c r="O34" s="472" t="n">
        <f>'Response and Relief Act Score'!F14*4/2</f>
        <v>12</v>
      </c>
      <c r="P34" s="472"/>
      <c r="Q34" s="472"/>
      <c r="R34" s="472"/>
      <c r="S34" s="472"/>
      <c r="T34" s="472"/>
      <c r="U34" s="65"/>
      <c r="V34" s="85"/>
      <c r="W34" s="85"/>
      <c r="X34" s="85"/>
      <c r="Y34" s="598"/>
      <c r="Z34" s="598"/>
      <c r="AA34" s="598"/>
      <c r="AB34" s="598"/>
      <c r="AC34" s="598"/>
      <c r="AD34" s="598"/>
      <c r="AE34" s="606"/>
      <c r="AF34" s="606"/>
      <c r="AG34" s="598"/>
      <c r="AH34" s="598"/>
      <c r="AI34" s="598"/>
      <c r="AJ34" s="598"/>
    </row>
    <row r="35" ht="15" customHeight="1">
      <c r="B35" s="583" t="s">
        <v>422</v>
      </c>
      <c r="C35" s="584"/>
      <c r="D35" s="569"/>
      <c r="E35" s="338"/>
      <c r="F35" s="290"/>
      <c r="G35" s="290"/>
      <c r="H35" s="65"/>
      <c r="I35" s="65"/>
      <c r="J35" s="65"/>
      <c r="K35" s="65"/>
      <c r="L35" s="621"/>
      <c r="M35" s="65"/>
      <c r="N35" s="65"/>
      <c r="O35" s="65"/>
      <c r="P35" s="65"/>
      <c r="Q35" s="65"/>
      <c r="R35" s="65"/>
      <c r="S35" s="65"/>
      <c r="T35" s="491"/>
      <c r="U35" s="600"/>
      <c r="V35" s="593"/>
      <c r="W35" s="593"/>
      <c r="X35" s="593"/>
      <c r="Y35" s="597"/>
      <c r="Z35" s="597"/>
      <c r="AA35" s="597"/>
      <c r="AB35" s="597"/>
      <c r="AC35" s="597"/>
      <c r="AD35" s="598"/>
      <c r="AE35" s="606"/>
      <c r="AF35" s="606"/>
      <c r="AG35" s="598"/>
      <c r="AH35" s="598"/>
      <c r="AI35" s="598"/>
      <c r="AJ35" s="598"/>
    </row>
    <row r="36" ht="13.5" customHeight="1">
      <c r="B36" s="635" t="s">
        <v>143</v>
      </c>
      <c r="C36" s="338"/>
      <c r="D36" s="569"/>
      <c r="E36" s="338"/>
      <c r="F36" s="290"/>
      <c r="G36" s="290"/>
      <c r="H36" s="65"/>
      <c r="I36" s="65"/>
      <c r="J36" s="65"/>
      <c r="K36" s="65"/>
      <c r="L36" s="621"/>
      <c r="M36" s="65" t="n">
        <f>'ARP Quarterly'!C18</f>
        <v>0</v>
      </c>
      <c r="N36" s="65" t="n">
        <f>'ARP Quarterly'!D18</f>
        <v>2.2132800000000001</v>
      </c>
      <c r="O36" s="65" t="n">
        <f>'ARP Quarterly'!E18</f>
        <v>10.082720000000002</v>
      </c>
      <c r="P36" s="65" t="n">
        <f>'ARP Quarterly'!F18</f>
        <v>7.1439999999999992</v>
      </c>
      <c r="Q36" s="65" t="n">
        <f>'ARP Quarterly'!G18</f>
        <v>7.1439999999999992</v>
      </c>
      <c r="R36" s="65" t="n">
        <f>'ARP Quarterly'!H18</f>
        <v>7.1439999999999992</v>
      </c>
      <c r="S36" s="65" t="n">
        <f>'ARP Quarterly'!I18</f>
        <v>7.1439999999999992</v>
      </c>
      <c r="T36" s="65" t="n">
        <f>'ARP Quarterly'!J18</f>
        <v>0</v>
      </c>
      <c r="U36" s="65" t="n">
        <f>'ARP Quarterly'!K18</f>
        <v>0</v>
      </c>
      <c r="V36" s="65" t="n">
        <f>'ARP Quarterly'!L18</f>
        <v>0</v>
      </c>
      <c r="W36" s="65" t="n">
        <f>'ARP Quarterly'!M18</f>
        <v>0</v>
      </c>
      <c r="X36" s="65" t="n">
        <f>'ARP Quarterly'!N18</f>
        <v>0</v>
      </c>
      <c r="Y36" s="417" t="n">
        <f>'ARP Quarterly'!O18</f>
        <v>0</v>
      </c>
      <c r="Z36" s="417" t="n">
        <f>'ARP Quarterly'!P18</f>
        <v>0</v>
      </c>
      <c r="AA36" s="417" t="n">
        <f>'ARP Quarterly'!Q18</f>
        <v>0</v>
      </c>
      <c r="AB36" s="417" t="n">
        <f>'ARP Quarterly'!R18</f>
        <v>0</v>
      </c>
      <c r="AC36" s="417" t="n">
        <f>'ARP Quarterly'!S18</f>
        <v>0</v>
      </c>
      <c r="AD36" s="598"/>
      <c r="AE36" s="606"/>
      <c r="AF36" s="606"/>
      <c r="AG36" s="598"/>
      <c r="AH36" s="598"/>
      <c r="AI36" s="598"/>
      <c r="AJ36" s="598"/>
    </row>
    <row r="37">
      <c r="B37" s="635" t="s">
        <v>423</v>
      </c>
      <c r="C37" s="338"/>
      <c r="D37" s="569"/>
      <c r="E37" s="338"/>
      <c r="F37" s="290"/>
      <c r="G37" s="290"/>
      <c r="H37" s="65"/>
      <c r="I37" s="65"/>
      <c r="J37" s="65"/>
      <c r="K37" s="65"/>
      <c r="L37" s="621"/>
      <c r="M37" s="65" t="n">
        <f>'ARP Quarterly'!C19</f>
        <v>0</v>
      </c>
      <c r="N37" s="65" t="n">
        <f>'ARP Quarterly'!D19</f>
        <v>15.128640000000001</v>
      </c>
      <c r="O37" s="65" t="n">
        <f>'ARP Quarterly'!E19</f>
        <v>68.919360000000012</v>
      </c>
      <c r="P37" s="65" t="n">
        <f>'ARP Quarterly'!F19</f>
        <v>5.6120000000000001</v>
      </c>
      <c r="Q37" s="65" t="n">
        <f>'ARP Quarterly'!G19</f>
        <v>5.6120000000000001</v>
      </c>
      <c r="R37" s="65" t="n">
        <f>'ARP Quarterly'!H19</f>
        <v>5.6120000000000001</v>
      </c>
      <c r="S37" s="65" t="n">
        <f>'ARP Quarterly'!I19</f>
        <v>5.6120000000000001</v>
      </c>
      <c r="T37" s="65" t="n">
        <f>'ARP Quarterly'!J19</f>
        <v>0.48599999999999993</v>
      </c>
      <c r="U37" s="65" t="n">
        <f>'ARP Quarterly'!K19</f>
        <v>0.48599999999999993</v>
      </c>
      <c r="V37" s="65" t="n">
        <f>'ARP Quarterly'!L19</f>
        <v>0.48599999999999993</v>
      </c>
      <c r="W37" s="65" t="n">
        <f>'ARP Quarterly'!M19</f>
        <v>0.48599999999999993</v>
      </c>
      <c r="X37" s="65" t="n">
        <f>'ARP Quarterly'!N19</f>
        <v>0</v>
      </c>
      <c r="Y37" s="417" t="n">
        <f>'ARP Quarterly'!O19</f>
        <v>0</v>
      </c>
      <c r="Z37" s="417" t="n">
        <f>'ARP Quarterly'!P19</f>
        <v>0</v>
      </c>
      <c r="AA37" s="417" t="n">
        <f>'ARP Quarterly'!Q19</f>
        <v>0</v>
      </c>
      <c r="AB37" s="417" t="n">
        <f>'ARP Quarterly'!R19</f>
        <v>0</v>
      </c>
      <c r="AC37" s="417" t="n">
        <f>'ARP Quarterly'!S19</f>
        <v>0</v>
      </c>
      <c r="AD37" s="598"/>
      <c r="AE37" s="606"/>
      <c r="AF37" s="606"/>
      <c r="AG37" s="598"/>
      <c r="AH37" s="598"/>
      <c r="AI37" s="598"/>
      <c r="AJ37" s="598"/>
    </row>
    <row r="38">
      <c r="B38" s="635" t="s">
        <v>148</v>
      </c>
      <c r="C38" s="338"/>
      <c r="D38" s="569"/>
      <c r="E38" s="338"/>
      <c r="F38" s="290"/>
      <c r="G38" s="290"/>
      <c r="H38" s="65"/>
      <c r="I38" s="65"/>
      <c r="J38" s="65"/>
      <c r="K38" s="65"/>
      <c r="L38" s="621"/>
      <c r="M38" s="65" t="n">
        <f>'ARP Quarterly'!C20</f>
        <v>0</v>
      </c>
      <c r="N38" s="65" t="n">
        <f>'ARP Quarterly'!D20</f>
        <v>3.2479199999999997</v>
      </c>
      <c r="O38" s="65" t="n">
        <f>'ARP Quarterly'!E20</f>
        <v>14.796080000000002</v>
      </c>
      <c r="P38" s="65" t="n">
        <f>'ARP Quarterly'!F20</f>
        <v>1.7329999999999999</v>
      </c>
      <c r="Q38" s="65" t="n">
        <f>'ARP Quarterly'!G20</f>
        <v>1.7329999999999999</v>
      </c>
      <c r="R38" s="65" t="n">
        <f>'ARP Quarterly'!H20</f>
        <v>1.7329999999999999</v>
      </c>
      <c r="S38" s="65" t="n">
        <f>'ARP Quarterly'!I20</f>
        <v>1.7329999999999999</v>
      </c>
      <c r="T38" s="65" t="n">
        <f>'ARP Quarterly'!J20</f>
        <v>0</v>
      </c>
      <c r="U38" s="65" t="n">
        <f>'ARP Quarterly'!K20</f>
        <v>0</v>
      </c>
      <c r="V38" s="65" t="n">
        <f>'ARP Quarterly'!L20</f>
        <v>0</v>
      </c>
      <c r="W38" s="65" t="n">
        <f>'ARP Quarterly'!M20</f>
        <v>0</v>
      </c>
      <c r="X38" s="65" t="n">
        <f>'ARP Quarterly'!N20</f>
        <v>0</v>
      </c>
      <c r="Y38" s="417" t="n">
        <f>'ARP Quarterly'!O20</f>
        <v>0</v>
      </c>
      <c r="Z38" s="417" t="n">
        <f>'ARP Quarterly'!P20</f>
        <v>0</v>
      </c>
      <c r="AA38" s="417" t="n">
        <f>'ARP Quarterly'!Q20</f>
        <v>0</v>
      </c>
      <c r="AB38" s="417" t="n">
        <f>'ARP Quarterly'!R20</f>
        <v>0</v>
      </c>
      <c r="AC38" s="417" t="n">
        <f>'ARP Quarterly'!S20</f>
        <v>0</v>
      </c>
      <c r="AD38" s="598"/>
      <c r="AE38" s="606"/>
      <c r="AF38" s="606"/>
      <c r="AG38" s="598"/>
      <c r="AH38" s="598"/>
      <c r="AI38" s="598"/>
      <c r="AJ38" s="598"/>
    </row>
    <row r="39">
      <c r="B39" s="635" t="s">
        <v>413</v>
      </c>
      <c r="C39" s="338"/>
      <c r="D39" s="569"/>
      <c r="E39" s="338"/>
      <c r="F39" s="290"/>
      <c r="G39" s="290"/>
      <c r="H39" s="65"/>
      <c r="I39" s="65"/>
      <c r="J39" s="65"/>
      <c r="K39" s="65"/>
      <c r="L39" s="621"/>
      <c r="M39" s="65" t="n">
        <f>'ARP Quarterly'!C21</f>
        <v>0</v>
      </c>
      <c r="N39" s="65" t="n">
        <f>'ARP Quarterly'!D21</f>
        <v>13.2921</v>
      </c>
      <c r="O39" s="65" t="n">
        <f>'ARP Quarterly'!E21</f>
        <v>60.552900000000008</v>
      </c>
      <c r="P39" s="65" t="n">
        <f>'ARP Quarterly'!F21</f>
        <v>1.0687500000000001</v>
      </c>
      <c r="Q39" s="65" t="n">
        <f>'ARP Quarterly'!G21</f>
        <v>1.0687500000000001</v>
      </c>
      <c r="R39" s="65" t="n">
        <f>'ARP Quarterly'!H21</f>
        <v>1.0687500000000001</v>
      </c>
      <c r="S39" s="65" t="n">
        <f>'ARP Quarterly'!I21</f>
        <v>1.0687500000000001</v>
      </c>
      <c r="T39" s="65" t="n">
        <f>'ARP Quarterly'!J21</f>
        <v>0.78750000000000009</v>
      </c>
      <c r="U39" s="65" t="n">
        <f>'ARP Quarterly'!K21</f>
        <v>0.78750000000000009</v>
      </c>
      <c r="V39" s="65" t="n">
        <f>'ARP Quarterly'!L21</f>
        <v>0.78750000000000009</v>
      </c>
      <c r="W39" s="65" t="n">
        <f>'ARP Quarterly'!M21</f>
        <v>0.78750000000000009</v>
      </c>
      <c r="X39" s="65" t="n">
        <f>'ARP Quarterly'!N21</f>
        <v>0</v>
      </c>
      <c r="Y39" s="417" t="n">
        <f>'ARP Quarterly'!O21</f>
        <v>0</v>
      </c>
      <c r="Z39" s="417" t="n">
        <f>'ARP Quarterly'!P21</f>
        <v>0</v>
      </c>
      <c r="AA39" s="417" t="n">
        <f>'ARP Quarterly'!Q21</f>
        <v>0</v>
      </c>
      <c r="AB39" s="417" t="n">
        <f>'ARP Quarterly'!R21</f>
        <v>0</v>
      </c>
      <c r="AC39" s="417" t="n">
        <f>'ARP Quarterly'!S21</f>
        <v>0</v>
      </c>
      <c r="AD39" s="598"/>
      <c r="AE39" s="606"/>
      <c r="AF39" s="606"/>
      <c r="AG39" s="598"/>
      <c r="AH39" s="598"/>
      <c r="AI39" s="598"/>
      <c r="AJ39" s="598"/>
    </row>
    <row r="40" ht="30" customHeight="1">
      <c r="B40" s="635" t="s">
        <v>424</v>
      </c>
      <c r="C40" s="338"/>
      <c r="D40" s="569"/>
      <c r="E40" s="338"/>
      <c r="F40" s="290"/>
      <c r="G40" s="290"/>
      <c r="H40" s="65"/>
      <c r="I40" s="65"/>
      <c r="J40" s="65"/>
      <c r="K40" s="65"/>
      <c r="L40" s="621"/>
      <c r="M40" s="65" t="n">
        <f>'ARP Quarterly'!C22</f>
        <v>0</v>
      </c>
      <c r="N40" s="65" t="n">
        <f>'ARP Quarterly'!D22</f>
        <v>22.153499999999998</v>
      </c>
      <c r="O40" s="65" t="n">
        <f>'ARP Quarterly'!E22</f>
        <v>100.92150000000002</v>
      </c>
      <c r="P40" s="65" t="n">
        <f>'ARP Quarterly'!F22</f>
        <v>1.7812500000000002</v>
      </c>
      <c r="Q40" s="65" t="n">
        <f>'ARP Quarterly'!G22</f>
        <v>1.7812500000000002</v>
      </c>
      <c r="R40" s="65" t="n">
        <f>'ARP Quarterly'!H22</f>
        <v>1.7812500000000002</v>
      </c>
      <c r="S40" s="65" t="n">
        <f>'ARP Quarterly'!I22</f>
        <v>1.7812500000000002</v>
      </c>
      <c r="T40" s="65" t="n">
        <f>'ARP Quarterly'!J22</f>
        <v>1.3125000000000002</v>
      </c>
      <c r="U40" s="65" t="n">
        <f>'ARP Quarterly'!K22</f>
        <v>1.3125000000000002</v>
      </c>
      <c r="V40" s="65" t="n">
        <f>'ARP Quarterly'!L22</f>
        <v>1.3125000000000002</v>
      </c>
      <c r="W40" s="65" t="n">
        <f>'ARP Quarterly'!M22</f>
        <v>1.3125000000000002</v>
      </c>
      <c r="X40" s="65" t="n">
        <f>'ARP Quarterly'!N22</f>
        <v>0</v>
      </c>
      <c r="Y40" s="417" t="n">
        <f>'ARP Quarterly'!O22</f>
        <v>0</v>
      </c>
      <c r="Z40" s="417" t="n">
        <f>'ARP Quarterly'!P22</f>
        <v>0</v>
      </c>
      <c r="AA40" s="417" t="n">
        <f>'ARP Quarterly'!Q22</f>
        <v>0</v>
      </c>
      <c r="AB40" s="417" t="n">
        <f>'ARP Quarterly'!R22</f>
        <v>0</v>
      </c>
      <c r="AC40" s="417" t="n">
        <f>'ARP Quarterly'!S22</f>
        <v>0</v>
      </c>
      <c r="AD40" s="598"/>
      <c r="AE40" s="606"/>
      <c r="AF40" s="606"/>
      <c r="AG40" s="598"/>
      <c r="AH40" s="598"/>
      <c r="AI40" s="598"/>
      <c r="AJ40" s="598"/>
    </row>
    <row r="41">
      <c r="B41" s="635" t="s">
        <v>425</v>
      </c>
      <c r="C41" s="338"/>
      <c r="D41" s="569"/>
      <c r="E41" s="338"/>
      <c r="F41" s="290"/>
      <c r="G41" s="290"/>
      <c r="H41" s="65"/>
      <c r="I41" s="65"/>
      <c r="J41" s="65"/>
      <c r="K41" s="65"/>
      <c r="L41" s="621"/>
      <c r="M41" s="65" t="n">
        <f>'ARP Quarterly'!C23</f>
        <v>0</v>
      </c>
      <c r="N41" s="65" t="n">
        <f>'ARP Quarterly'!D23</f>
        <v>2.9519999999999995</v>
      </c>
      <c r="O41" s="65" t="n">
        <f>'ARP Quarterly'!E23</f>
        <v>13.448</v>
      </c>
      <c r="P41" s="65" t="n">
        <f>'ARP Quarterly'!F23</f>
        <v>11.3</v>
      </c>
      <c r="Q41" s="65" t="n">
        <f>'ARP Quarterly'!G23</f>
        <v>11.3</v>
      </c>
      <c r="R41" s="65" t="n">
        <f>'ARP Quarterly'!H23</f>
        <v>11.3</v>
      </c>
      <c r="S41" s="65" t="n">
        <f>'ARP Quarterly'!I23</f>
        <v>11.3</v>
      </c>
      <c r="T41" s="65" t="n">
        <f>'ARP Quarterly'!J23</f>
        <v>8.4</v>
      </c>
      <c r="U41" s="65" t="n">
        <f>'ARP Quarterly'!K23</f>
        <v>8.4</v>
      </c>
      <c r="V41" s="65" t="n">
        <f>'ARP Quarterly'!L23</f>
        <v>8.4</v>
      </c>
      <c r="W41" s="65" t="n">
        <f>'ARP Quarterly'!M23</f>
        <v>8.4</v>
      </c>
      <c r="X41" s="65" t="n">
        <f>'ARP Quarterly'!N23</f>
        <v>0.2</v>
      </c>
      <c r="Y41" s="417" t="n">
        <f>'ARP Quarterly'!O23</f>
        <v>0.2</v>
      </c>
      <c r="Z41" s="417" t="n">
        <f>'ARP Quarterly'!P23</f>
        <v>0.2</v>
      </c>
      <c r="AA41" s="417" t="n">
        <f>'ARP Quarterly'!Q23</f>
        <v>0.2</v>
      </c>
      <c r="AB41" s="417" t="n">
        <f>'ARP Quarterly'!R23</f>
        <v>0</v>
      </c>
      <c r="AC41" s="417" t="n">
        <f>'ARP Quarterly'!S23</f>
        <v>0</v>
      </c>
      <c r="AD41" s="598"/>
      <c r="AE41" s="606"/>
      <c r="AF41" s="606"/>
      <c r="AG41" s="598"/>
      <c r="AH41" s="598"/>
      <c r="AI41" s="598"/>
      <c r="AJ41" s="598"/>
    </row>
    <row r="42">
      <c r="B42" s="635" t="s">
        <v>426</v>
      </c>
      <c r="C42" s="338"/>
      <c r="D42" s="569"/>
      <c r="E42" s="338"/>
      <c r="F42" s="290"/>
      <c r="G42" s="290"/>
      <c r="H42" s="65"/>
      <c r="I42" s="65"/>
      <c r="J42" s="65"/>
      <c r="K42" s="65"/>
      <c r="L42" s="621"/>
      <c r="M42" s="65" t="n">
        <f>'ARP Quarterly'!C24</f>
        <v>0</v>
      </c>
      <c r="N42" s="65" t="n">
        <f>'ARP Quarterly'!D24</f>
        <v>-0.20447999999999997</v>
      </c>
      <c r="O42" s="65" t="n">
        <f>'ARP Quarterly'!E24</f>
        <v>-0.93152000000000001</v>
      </c>
      <c r="P42" s="65" t="n">
        <v>0</v>
      </c>
      <c r="Q42" s="65" t="n">
        <v>0</v>
      </c>
      <c r="R42" s="65" t="n">
        <v>0</v>
      </c>
      <c r="S42" s="65" t="n">
        <v>0</v>
      </c>
      <c r="T42" s="65" t="n">
        <v>0</v>
      </c>
      <c r="U42" s="65" t="n">
        <v>0</v>
      </c>
      <c r="V42" s="65" t="n">
        <v>0</v>
      </c>
      <c r="W42" s="65" t="n">
        <v>0</v>
      </c>
      <c r="X42" s="65" t="n">
        <v>0</v>
      </c>
      <c r="Y42" s="417" t="n">
        <v>0</v>
      </c>
      <c r="Z42" s="417" t="n">
        <v>0</v>
      </c>
      <c r="AA42" s="417" t="n">
        <v>0</v>
      </c>
      <c r="AB42" s="417" t="n">
        <v>0</v>
      </c>
      <c r="AC42" s="417" t="n">
        <v>0</v>
      </c>
      <c r="AD42" s="598"/>
      <c r="AE42" s="606"/>
      <c r="AF42" s="606"/>
      <c r="AG42" s="598"/>
      <c r="AH42" s="598"/>
      <c r="AI42" s="598"/>
      <c r="AJ42" s="598"/>
    </row>
    <row r="43">
      <c r="B43" s="635" t="s">
        <v>311</v>
      </c>
      <c r="C43" s="338"/>
      <c r="D43" s="619"/>
      <c r="E43" s="620"/>
      <c r="F43" s="615"/>
      <c r="G43" s="615"/>
      <c r="H43" s="472"/>
      <c r="I43" s="472"/>
      <c r="J43" s="472"/>
      <c r="K43" s="472"/>
      <c r="L43" s="625"/>
      <c r="M43" s="472" t="n">
        <f>'ARP Quarterly'!C25</f>
        <v>0</v>
      </c>
      <c r="N43" s="472" t="n">
        <f>'ARP Quarterly'!D25</f>
        <v>58.782959999999996</v>
      </c>
      <c r="O43" s="472" t="n">
        <f>'ARP Quarterly'!E25</f>
        <v>267.78904000000006</v>
      </c>
      <c r="P43" s="472" t="n">
        <f>'ARP Quarterly'!F25</f>
        <v>110.24799999999999</v>
      </c>
      <c r="Q43" s="472" t="n">
        <f>'ARP Quarterly'!G25</f>
        <v>110.24799999999999</v>
      </c>
      <c r="R43" s="472" t="n">
        <f>'ARP Quarterly'!H25</f>
        <v>110.24799999999999</v>
      </c>
      <c r="S43" s="472" t="n">
        <f>'ARP Quarterly'!I25</f>
        <v>110.24799999999999</v>
      </c>
      <c r="T43" s="472" t="n">
        <f>'ARP Quarterly'!J25</f>
        <v>12.362</v>
      </c>
      <c r="U43" s="65" t="n">
        <f>'ARP Quarterly'!K25</f>
        <v>12.362</v>
      </c>
      <c r="V43" s="65" t="n">
        <f>'ARP Quarterly'!L25</f>
        <v>12.362</v>
      </c>
      <c r="W43" s="65" t="n">
        <f>'ARP Quarterly'!M25</f>
        <v>12.362</v>
      </c>
      <c r="X43" s="65" t="n">
        <f>'ARP Quarterly'!N25</f>
        <v>-0.67500000000000004</v>
      </c>
      <c r="Y43" s="417" t="n">
        <f>'ARP Quarterly'!O25</f>
        <v>-0.67500000000000004</v>
      </c>
      <c r="Z43" s="417" t="n">
        <f>'ARP Quarterly'!P25</f>
        <v>-0.67500000000000004</v>
      </c>
      <c r="AA43" s="417" t="n">
        <f>'ARP Quarterly'!Q25</f>
        <v>-0.67500000000000004</v>
      </c>
      <c r="AB43" s="417" t="n">
        <f>'ARP Quarterly'!R25</f>
        <v>0</v>
      </c>
      <c r="AC43" s="417" t="n">
        <f>'ARP Quarterly'!S25</f>
        <v>0</v>
      </c>
      <c r="AD43" s="598"/>
      <c r="AE43" s="606"/>
      <c r="AF43" s="606"/>
      <c r="AG43" s="598"/>
      <c r="AH43" s="598"/>
      <c r="AI43" s="598"/>
      <c r="AJ43" s="598"/>
    </row>
    <row r="44" ht="15" customHeight="1">
      <c r="B44" s="583" t="s">
        <v>427</v>
      </c>
      <c r="C44" s="584"/>
      <c r="D44" s="618"/>
      <c r="E44" s="84"/>
      <c r="F44" s="290"/>
      <c r="G44" s="290"/>
      <c r="H44" s="65"/>
      <c r="I44" s="65"/>
      <c r="J44" s="65"/>
      <c r="K44" s="65"/>
      <c r="L44" s="621"/>
      <c r="M44" s="65"/>
      <c r="N44" s="65"/>
      <c r="O44" s="65"/>
      <c r="P44" s="65"/>
      <c r="Q44" s="65"/>
      <c r="R44" s="65"/>
      <c r="S44" s="65"/>
      <c r="T44" s="65"/>
      <c r="U44" s="600"/>
      <c r="V44" s="593"/>
      <c r="W44" s="593"/>
      <c r="X44" s="593"/>
      <c r="Y44" s="597"/>
      <c r="Z44" s="597"/>
      <c r="AA44" s="597"/>
      <c r="AB44" s="597"/>
      <c r="AC44" s="597"/>
      <c r="AD44" s="598"/>
      <c r="AE44" s="606"/>
      <c r="AF44" s="606"/>
      <c r="AG44" s="598"/>
      <c r="AH44" s="598"/>
      <c r="AI44" s="598"/>
      <c r="AJ44" s="598"/>
    </row>
    <row r="45" ht="21" customHeight="1">
      <c r="B45" s="506" t="s">
        <v>428</v>
      </c>
      <c r="C45" s="622"/>
      <c r="D45" s="506"/>
      <c r="E45" s="622"/>
      <c r="F45" s="613"/>
      <c r="G45" s="613"/>
      <c r="H45" s="601"/>
      <c r="I45" s="601"/>
      <c r="J45" s="601"/>
      <c r="K45" s="601"/>
      <c r="L45" s="623"/>
      <c r="M45" s="601" t="n">
        <f>'ARP Quarterly'!C6</f>
        <v>0</v>
      </c>
      <c r="N45" s="601" t="n">
        <f>'ARP Quarterly'!D6</f>
        <v>58.782959999999989</v>
      </c>
      <c r="O45" s="601" t="n">
        <f>'ARP Quarterly'!E6</f>
        <v>267.78904</v>
      </c>
      <c r="P45" s="601" t="n">
        <f>'ARP Quarterly'!F6</f>
        <v>110.24799999999999</v>
      </c>
      <c r="Q45" s="601" t="n">
        <f>'ARP Quarterly'!G6</f>
        <v>110.24799999999999</v>
      </c>
      <c r="R45" s="601" t="n">
        <f>'ARP Quarterly'!H6</f>
        <v>110.24799999999999</v>
      </c>
      <c r="S45" s="601" t="n">
        <f>'ARP Quarterly'!I6</f>
        <v>110.24799999999999</v>
      </c>
      <c r="T45" s="601" t="n">
        <f>'ARP Quarterly'!J6</f>
        <v>12.726000000000001</v>
      </c>
      <c r="U45" s="601" t="n">
        <f>'ARP Quarterly'!K6</f>
        <v>12.726000000000001</v>
      </c>
      <c r="V45" s="601" t="n">
        <f>'ARP Quarterly'!L6</f>
        <v>12.726000000000001</v>
      </c>
      <c r="W45" s="601" t="n">
        <f>'ARP Quarterly'!M6</f>
        <v>12.726000000000001</v>
      </c>
      <c r="X45" s="601" t="n">
        <f>'ARP Quarterly'!N6</f>
        <v>1.365</v>
      </c>
      <c r="Y45" s="599" t="n">
        <f>'ARP Quarterly'!O6</f>
        <v>1.365</v>
      </c>
      <c r="Z45" s="599" t="n">
        <f>'ARP Quarterly'!P6</f>
        <v>1.365</v>
      </c>
      <c r="AA45" s="599" t="n">
        <f>'ARP Quarterly'!Q6</f>
        <v>1.365</v>
      </c>
      <c r="AB45" s="599" t="n">
        <f>'ARP Quarterly'!R6</f>
        <v>-0.90100000000000025</v>
      </c>
      <c r="AC45" s="599" t="n">
        <f>'ARP Quarterly'!S6</f>
        <v>-0.90100000000000025</v>
      </c>
      <c r="AD45" s="599" t="n">
        <f>'ARP Quarterly'!T6</f>
        <v>-0.90100000000000025</v>
      </c>
      <c r="AE45" s="599" t="n">
        <f>'ARP Quarterly'!U6</f>
        <v>-0.90100000000000025</v>
      </c>
      <c r="AF45" s="599" t="n">
        <f>'ARP Quarterly'!V6</f>
        <v>-2.1500000000000004</v>
      </c>
      <c r="AG45" s="596" t="n">
        <v>0</v>
      </c>
      <c r="AH45" s="596" t="n">
        <v>0</v>
      </c>
      <c r="AI45" s="596" t="n">
        <v>0</v>
      </c>
      <c r="AJ45" s="596" t="n">
        <v>0</v>
      </c>
    </row>
    <row r="46" ht="19.5" customHeight="1">
      <c r="A46" s="592"/>
      <c r="B46" s="630" t="s">
        <v>199</v>
      </c>
      <c r="C46" s="631"/>
      <c r="D46" s="630"/>
      <c r="E46" s="631"/>
      <c r="F46" s="602" t="n">
        <f>F11-F45</f>
        <v>60.5</v>
      </c>
      <c r="G46" s="602" t="n">
        <f>G11-G45</f>
        <v>81.400000000000006</v>
      </c>
      <c r="H46" s="602" t="n">
        <f t="shared" ref="H46:AE46" si="52">H11-H45</f>
        <v>82.1</v>
      </c>
      <c r="I46" s="602" t="n">
        <f>I11-I45</f>
        <v>80</v>
      </c>
      <c r="J46" s="602" t="n">
        <f t="shared" si="52"/>
        <v>1031.8</v>
      </c>
      <c r="K46" s="602" t="n">
        <f t="shared" si="52"/>
        <v>1163.3</v>
      </c>
      <c r="L46" s="602" t="n">
        <f>L11-L45</f>
        <v>516.4</v>
      </c>
      <c r="M46" s="602" t="n">
        <f>M11-M45</f>
        <v>518.1</v>
      </c>
      <c r="N46" s="602" t="n">
        <f t="shared" si="52"/>
        <v>763.21704</v>
      </c>
      <c r="O46" s="602" t="n">
        <f>O11-O45</f>
        <v>405.61095999999998</v>
      </c>
      <c r="P46" s="602" t="n">
        <f>P11-P45</f>
        <v>303.15199999999999</v>
      </c>
      <c r="Q46" s="602" t="n">
        <f t="shared" si="52"/>
        <v>40.552000000000021</v>
      </c>
      <c r="R46" s="602" t="n">
        <f t="shared" si="52"/>
        <v>19.052000000000021</v>
      </c>
      <c r="S46" s="602" t="n">
        <f t="shared" si="52"/>
        <v>8.1520000000000152</v>
      </c>
      <c r="T46" s="602" t="n">
        <f t="shared" si="52"/>
        <v>98.073999999999998</v>
      </c>
      <c r="U46" s="602" t="n">
        <f t="shared" si="52"/>
        <v>91.073999999999998</v>
      </c>
      <c r="V46" s="602" t="n">
        <f>V11-V45</f>
        <v>89.073999999999998</v>
      </c>
      <c r="W46" s="602" t="n">
        <f t="shared" si="52"/>
        <v>91.274000000000001</v>
      </c>
      <c r="X46" s="602" t="n">
        <f>X11-X45</f>
        <v>97.535000000000011</v>
      </c>
      <c r="Y46" s="633" t="n">
        <f t="shared" si="52"/>
        <v>94.734999999999999</v>
      </c>
      <c r="Z46" s="633" t="n">
        <f t="shared" si="52"/>
        <v>92.335000000000008</v>
      </c>
      <c r="AA46" s="633" t="n">
        <f t="shared" si="52"/>
        <v>90.734999999999999</v>
      </c>
      <c r="AB46" s="633" t="n">
        <f t="shared" si="52"/>
        <v>97.833999999999989</v>
      </c>
      <c r="AC46" s="633" t="n">
        <f>AC11-AC45</f>
        <v>97.833999999999989</v>
      </c>
      <c r="AD46" s="633" t="n">
        <f t="shared" si="52"/>
        <v>89.811999999999998</v>
      </c>
      <c r="AE46" s="633" t="n">
        <f t="shared" si="52"/>
        <v>89.811999999999998</v>
      </c>
      <c r="AF46" s="633" t="n">
        <f>AF11-AF45</f>
        <v>94.150999999999996</v>
      </c>
      <c r="AG46" s="633" t="n">
        <f>AG11-AG45</f>
        <v>92.000999999999991</v>
      </c>
      <c r="AH46" s="633" t="n">
        <f>AH11-AH45</f>
        <v>92.000999999999991</v>
      </c>
      <c r="AI46" s="633" t="n">
        <v>0</v>
      </c>
      <c r="AJ46" s="633" t="n">
        <v>0</v>
      </c>
      <c r="AK46" s="592"/>
      <c r="AL46" s="592"/>
      <c r="AM46" s="592"/>
      <c r="AN46" s="592"/>
      <c r="AO46" s="592"/>
      <c r="AP46" s="592"/>
      <c r="AQ46" s="592"/>
      <c r="AR46" s="592"/>
      <c r="AS46" s="592"/>
      <c r="AT46" s="592"/>
      <c r="AU46" s="592"/>
      <c r="AV46" s="592"/>
      <c r="AW46" s="592"/>
      <c r="AX46" s="592"/>
      <c r="AY46" s="592"/>
      <c r="AZ46" s="592"/>
      <c r="BA46" s="592"/>
      <c r="BB46" s="592"/>
      <c r="BC46" s="592"/>
      <c r="BD46" s="592"/>
      <c r="BE46" s="592"/>
      <c r="BF46" s="592"/>
      <c r="BG46" s="592"/>
      <c r="BH46" s="592"/>
      <c r="BI46" s="592"/>
      <c r="BJ46" s="592"/>
      <c r="BK46" s="592"/>
      <c r="BL46" s="592"/>
      <c r="BM46" s="592"/>
      <c r="BN46" s="592"/>
      <c r="BO46" s="592"/>
      <c r="BP46" s="592"/>
      <c r="BQ46" s="592"/>
      <c r="BR46" s="592"/>
      <c r="BS46" s="592"/>
      <c r="BT46" s="592"/>
      <c r="BU46" s="592"/>
      <c r="BV46" s="592"/>
      <c r="BW46" s="592"/>
      <c r="BX46" s="592"/>
      <c r="BY46" s="592"/>
      <c r="BZ46" s="592"/>
      <c r="CA46" s="592"/>
    </row>
    <row r="47" ht="19.5" customHeight="1">
      <c r="A47" s="592"/>
      <c r="B47" s="319"/>
      <c r="C47" s="319"/>
      <c r="D47" s="319"/>
      <c r="E47" s="319"/>
      <c r="F47" s="632"/>
      <c r="G47" s="632"/>
      <c r="H47" s="632"/>
      <c r="I47" s="632"/>
      <c r="J47" s="632"/>
      <c r="K47" s="632"/>
      <c r="L47" s="632"/>
      <c r="M47" s="632"/>
      <c r="N47" s="632"/>
      <c r="O47" s="632"/>
      <c r="P47" s="632"/>
      <c r="Q47" s="632"/>
      <c r="R47" s="632"/>
      <c r="S47" s="632"/>
      <c r="T47" s="632"/>
      <c r="U47" s="632"/>
      <c r="V47" s="632"/>
      <c r="W47" s="632"/>
      <c r="X47" s="632"/>
      <c r="Y47" s="632"/>
      <c r="Z47" s="632"/>
      <c r="AA47" s="632"/>
      <c r="AB47" s="632"/>
      <c r="AC47" s="632"/>
      <c r="AG47" s="592"/>
      <c r="AH47" s="592"/>
      <c r="AI47" s="592"/>
      <c r="AJ47" s="592"/>
      <c r="AK47" s="592"/>
      <c r="AL47" s="592"/>
      <c r="AM47" s="592"/>
      <c r="AN47" s="592"/>
      <c r="AO47" s="592"/>
      <c r="AP47" s="592"/>
      <c r="AQ47" s="592"/>
      <c r="AR47" s="592"/>
      <c r="AS47" s="592"/>
      <c r="AT47" s="592"/>
      <c r="AU47" s="592"/>
      <c r="AV47" s="592"/>
      <c r="AW47" s="592"/>
      <c r="AX47" s="592"/>
      <c r="AY47" s="592"/>
      <c r="AZ47" s="592"/>
      <c r="BA47" s="592"/>
      <c r="BB47" s="592"/>
      <c r="BC47" s="592"/>
      <c r="BD47" s="592"/>
      <c r="BE47" s="592"/>
      <c r="BF47" s="592"/>
      <c r="BG47" s="592"/>
      <c r="BH47" s="592"/>
      <c r="BI47" s="592"/>
      <c r="BJ47" s="592"/>
      <c r="BK47" s="592"/>
      <c r="BL47" s="592"/>
      <c r="BM47" s="592"/>
      <c r="BN47" s="592"/>
      <c r="BO47" s="592"/>
      <c r="BP47" s="592"/>
      <c r="BQ47" s="592"/>
      <c r="BR47" s="592"/>
      <c r="BS47" s="592"/>
      <c r="BT47" s="592"/>
      <c r="BU47" s="592"/>
      <c r="BV47" s="592"/>
      <c r="BW47" s="592"/>
      <c r="BX47" s="592"/>
      <c r="BY47" s="592"/>
      <c r="BZ47" s="592"/>
      <c r="CA47" s="592"/>
    </row>
    <row r="48" ht="19.5" customHeight="1">
      <c r="A48" s="592"/>
      <c r="B48" s="319" t="s">
        <v>863</v>
      </c>
      <c r="C48" s="319"/>
      <c r="D48" s="319"/>
      <c r="E48" s="319"/>
      <c r="F48" s="632"/>
      <c r="G48" s="632"/>
      <c r="H48" s="632"/>
      <c r="I48" s="632"/>
      <c r="J48" s="632"/>
      <c r="K48" s="632"/>
      <c r="L48" s="632"/>
      <c r="M48" s="632"/>
      <c r="N48" s="632"/>
      <c r="O48" s="632"/>
      <c r="P48" s="632"/>
      <c r="Q48" s="632"/>
      <c r="R48" s="632"/>
      <c r="S48" s="632"/>
      <c r="T48" s="632" t="n">
        <v>110.8</v>
      </c>
      <c r="U48" s="612" t="n">
        <v>96.021999999999991</v>
      </c>
      <c r="V48" s="289" t="n">
        <v>88.50800000000001</v>
      </c>
      <c r="W48" s="289" t="n">
        <v>88.50800000000001</v>
      </c>
      <c r="X48" s="289" t="n">
        <v>85.631</v>
      </c>
      <c r="Y48" s="289" t="n">
        <v>85.631</v>
      </c>
      <c r="Z48" s="289" t="n">
        <v>85.631</v>
      </c>
      <c r="AA48" s="289" t="n">
        <v>85.631</v>
      </c>
      <c r="AB48" s="289" t="n">
        <v>90.463999999999999</v>
      </c>
      <c r="AC48" s="289" t="n">
        <v>90.463999999999999</v>
      </c>
      <c r="AD48" s="611" t="n">
        <f>U11-U48</f>
        <v>7.7780000000000058</v>
      </c>
      <c r="AG48" s="592"/>
      <c r="AH48" s="592"/>
      <c r="AI48" s="592"/>
      <c r="AJ48" s="592"/>
      <c r="AK48" s="592"/>
      <c r="AL48" s="592"/>
      <c r="AM48" s="592"/>
      <c r="AN48" s="592"/>
      <c r="AO48" s="592"/>
      <c r="AP48" s="592"/>
      <c r="AQ48" s="592"/>
      <c r="AR48" s="592"/>
      <c r="AS48" s="592"/>
      <c r="AT48" s="592"/>
      <c r="AU48" s="592"/>
      <c r="AV48" s="592"/>
      <c r="AW48" s="592"/>
      <c r="AX48" s="592"/>
      <c r="AY48" s="592"/>
      <c r="AZ48" s="592"/>
      <c r="BA48" s="592"/>
      <c r="BB48" s="592"/>
      <c r="BC48" s="592"/>
      <c r="BD48" s="592"/>
      <c r="BE48" s="592"/>
      <c r="BF48" s="592"/>
      <c r="BG48" s="592"/>
      <c r="BH48" s="592"/>
      <c r="BI48" s="592"/>
      <c r="BJ48" s="592"/>
      <c r="BK48" s="592"/>
      <c r="BL48" s="592"/>
      <c r="BM48" s="592"/>
      <c r="BN48" s="592"/>
      <c r="BO48" s="592"/>
      <c r="BP48" s="592"/>
      <c r="BQ48" s="592"/>
      <c r="BR48" s="592"/>
      <c r="BS48" s="592"/>
      <c r="BT48" s="592"/>
      <c r="BU48" s="592"/>
      <c r="BV48" s="592"/>
      <c r="BW48" s="592"/>
      <c r="BX48" s="592"/>
      <c r="BY48" s="592"/>
      <c r="BZ48" s="592"/>
      <c r="CA48" s="592"/>
    </row>
    <row r="49">
      <c r="B49" s="607" t="s">
        <v>404</v>
      </c>
      <c r="C49" s="298"/>
      <c r="D49" s="298"/>
      <c r="E49" s="298"/>
      <c r="F49" s="298"/>
      <c r="G49" s="298"/>
      <c r="H49" s="298"/>
      <c r="I49" s="298"/>
      <c r="J49" s="298"/>
      <c r="K49" s="298"/>
      <c r="L49" s="298"/>
      <c r="M49" s="298"/>
      <c r="N49" s="298"/>
      <c r="O49" s="298"/>
      <c r="P49" s="574"/>
      <c r="Q49" s="574"/>
      <c r="R49" s="574"/>
      <c r="S49" s="574"/>
      <c r="T49" s="608" t="n">
        <v>78.977999999999994</v>
      </c>
      <c r="U49" s="609" t="n">
        <v>76</v>
      </c>
      <c r="V49" s="609" t="n">
        <v>76</v>
      </c>
      <c r="W49" s="609" t="n">
        <v>76</v>
      </c>
      <c r="X49" s="609" t="n">
        <v>76</v>
      </c>
      <c r="Y49" s="609" t="n">
        <v>76</v>
      </c>
      <c r="Z49" s="609" t="n">
        <v>76</v>
      </c>
      <c r="AA49" s="609" t="n">
        <v>76</v>
      </c>
      <c r="AB49" s="609" t="n">
        <v>76</v>
      </c>
      <c r="AC49" s="609" t="n">
        <v>76</v>
      </c>
      <c r="AD49" s="611" t="n">
        <f t="shared" ref="AD49:AD83" si="53">U12-U49</f>
        <v>15.292000000000002</v>
      </c>
    </row>
    <row r="50">
      <c r="B50" t="s">
        <v>405</v>
      </c>
      <c r="T50" s="103" t="n">
        <v>31.822000000000003</v>
      </c>
      <c r="U50" s="103" t="n">
        <v>20.021999999999998</v>
      </c>
      <c r="V50" s="103" t="n">
        <v>12.508000000000003</v>
      </c>
      <c r="W50" s="103" t="n">
        <v>12.508000000000003</v>
      </c>
      <c r="X50" s="103" t="n">
        <v>9.6310000000000002</v>
      </c>
      <c r="Y50" s="103" t="n">
        <v>9.6310000000000002</v>
      </c>
      <c r="Z50" s="103" t="n">
        <v>9.6310000000000002</v>
      </c>
      <c r="AA50" s="103" t="n">
        <v>9.6310000000000002</v>
      </c>
      <c r="AB50" s="103" t="n">
        <v>14.464</v>
      </c>
      <c r="AC50" s="103" t="n">
        <v>14.464</v>
      </c>
      <c r="AD50" s="611" t="n">
        <f t="shared" si="53"/>
        <v>-7.5139999999999958</v>
      </c>
    </row>
    <row r="51">
      <c r="B51" t="s">
        <v>50</v>
      </c>
      <c r="S51" s="85"/>
      <c r="T51" s="104" t="n">
        <v>0</v>
      </c>
      <c r="U51" s="103"/>
      <c r="V51" s="103"/>
      <c r="W51" s="103"/>
      <c r="X51" s="103"/>
      <c r="Y51" s="103"/>
      <c r="AD51" s="611" t="n">
        <f t="shared" si="53"/>
        <v>0</v>
      </c>
    </row>
    <row r="52">
      <c r="B52" t="s">
        <v>406</v>
      </c>
      <c r="T52" s="104" t="n">
        <v>28.200000000000003</v>
      </c>
      <c r="U52" s="104" t="n">
        <v>16.399999999999999</v>
      </c>
      <c r="V52" s="104" t="n">
        <v>8.886000000000001</v>
      </c>
      <c r="W52" s="104" t="n">
        <v>8.886000000000001</v>
      </c>
      <c r="X52" s="104" t="n">
        <v>0.2</v>
      </c>
      <c r="Y52" s="104" t="n">
        <v>0.2</v>
      </c>
      <c r="Z52" s="104" t="n">
        <v>0.2</v>
      </c>
      <c r="AA52" s="104" t="n">
        <v>0.2</v>
      </c>
      <c r="AB52" s="104" t="n">
        <v>0</v>
      </c>
      <c r="AC52" s="104" t="n">
        <v>0</v>
      </c>
      <c r="AD52" s="611" t="n">
        <f t="shared" si="53"/>
        <v>-7.5139999999999976</v>
      </c>
    </row>
    <row r="53">
      <c r="B53" t="s">
        <v>145</v>
      </c>
      <c r="T53" s="104" t="n">
        <v>0</v>
      </c>
      <c r="U53" s="103"/>
      <c r="V53" s="103"/>
      <c r="W53" s="103"/>
      <c r="X53" s="103"/>
      <c r="Y53" s="103"/>
      <c r="AD53" s="611" t="n">
        <f t="shared" si="53"/>
        <v>0</v>
      </c>
    </row>
    <row r="54">
      <c r="B54" t="s">
        <v>143</v>
      </c>
      <c r="T54" s="104" t="n">
        <v>0</v>
      </c>
      <c r="U54" s="103" t="n">
        <v>0</v>
      </c>
      <c r="V54" s="103" t="n">
        <v>0</v>
      </c>
      <c r="W54" s="103" t="n">
        <v>0</v>
      </c>
      <c r="X54" s="103" t="n">
        <v>0</v>
      </c>
      <c r="Y54" s="103" t="n">
        <v>0</v>
      </c>
      <c r="Z54" s="103" t="n">
        <v>0</v>
      </c>
      <c r="AA54" s="103" t="n">
        <v>0</v>
      </c>
      <c r="AB54" s="103" t="n">
        <v>0</v>
      </c>
      <c r="AC54" s="103" t="n">
        <v>0</v>
      </c>
      <c r="AD54" s="611" t="n">
        <f t="shared" si="53"/>
        <v>0</v>
      </c>
    </row>
    <row r="55">
      <c r="B55" t="s">
        <v>142</v>
      </c>
      <c r="T55" s="104" t="n">
        <v>0.4</v>
      </c>
      <c r="U55" s="103" t="n">
        <v>0</v>
      </c>
      <c r="V55" s="103" t="n">
        <v>0</v>
      </c>
      <c r="W55" s="103" t="n">
        <v>0</v>
      </c>
      <c r="X55" s="103" t="n">
        <v>0</v>
      </c>
      <c r="Y55" s="103" t="n">
        <v>0</v>
      </c>
      <c r="Z55" s="103" t="n">
        <v>0</v>
      </c>
      <c r="AA55" s="103" t="n">
        <v>0</v>
      </c>
      <c r="AB55" s="103" t="n">
        <v>0</v>
      </c>
      <c r="AC55" s="103" t="n">
        <v>0</v>
      </c>
      <c r="AD55" s="611" t="n">
        <f t="shared" si="53"/>
        <v>0</v>
      </c>
    </row>
    <row r="56">
      <c r="B56" t="s">
        <v>410</v>
      </c>
      <c r="T56" s="104" t="n">
        <v>3.6</v>
      </c>
      <c r="U56" s="103"/>
      <c r="V56" s="103"/>
      <c r="W56" s="103"/>
      <c r="X56" s="103"/>
      <c r="Y56" s="103"/>
      <c r="AD56" s="611" t="n">
        <f t="shared" si="53"/>
        <v>0</v>
      </c>
    </row>
    <row r="57">
      <c r="B57" t="s">
        <v>144</v>
      </c>
      <c r="T57" s="104" t="n">
        <v>15.8</v>
      </c>
      <c r="U57" s="103" t="n">
        <v>8</v>
      </c>
      <c r="V57" s="103" t="n">
        <v>0.48599999999999993</v>
      </c>
      <c r="W57" s="103" t="n">
        <v>0.48599999999999993</v>
      </c>
      <c r="X57" s="103" t="n">
        <v>0</v>
      </c>
      <c r="Y57" s="103" t="n">
        <v>0</v>
      </c>
      <c r="Z57" s="103" t="n">
        <v>0</v>
      </c>
      <c r="AA57" s="103" t="n">
        <v>0</v>
      </c>
      <c r="AB57" s="103" t="n">
        <v>0</v>
      </c>
      <c r="AC57" s="103" t="n">
        <v>0</v>
      </c>
      <c r="AD57" s="611" t="n">
        <f t="shared" si="53"/>
        <v>-7.5140000000000002</v>
      </c>
    </row>
    <row r="58">
      <c r="B58" t="s">
        <v>148</v>
      </c>
      <c r="T58" s="104" t="n">
        <v>0</v>
      </c>
      <c r="U58" s="103" t="n">
        <v>0</v>
      </c>
      <c r="V58" s="103" t="n">
        <v>0</v>
      </c>
      <c r="W58" s="103" t="n">
        <v>0</v>
      </c>
      <c r="X58" s="103" t="n">
        <v>0</v>
      </c>
      <c r="Y58" s="103" t="n">
        <v>0</v>
      </c>
      <c r="Z58" s="103" t="n">
        <v>0</v>
      </c>
      <c r="AA58" s="103" t="n">
        <v>0</v>
      </c>
      <c r="AB58" s="103" t="n">
        <v>0</v>
      </c>
      <c r="AC58" s="103" t="n">
        <v>0</v>
      </c>
      <c r="AD58" s="611" t="n">
        <f t="shared" si="53"/>
        <v>0</v>
      </c>
    </row>
    <row r="59">
      <c r="B59" t="s">
        <v>413</v>
      </c>
      <c r="T59" s="104" t="n">
        <v>0</v>
      </c>
      <c r="U59" s="103" t="n">
        <v>0</v>
      </c>
      <c r="V59" s="103" t="n">
        <v>0</v>
      </c>
      <c r="W59" s="103" t="n">
        <v>0</v>
      </c>
      <c r="X59" s="103" t="n">
        <v>0</v>
      </c>
      <c r="Y59" s="103" t="n">
        <v>0</v>
      </c>
      <c r="Z59" s="103" t="n">
        <v>0</v>
      </c>
      <c r="AA59" s="103" t="n">
        <v>0</v>
      </c>
      <c r="AB59" s="103" t="n">
        <v>0</v>
      </c>
      <c r="AC59" s="103" t="n">
        <v>0</v>
      </c>
      <c r="AD59" s="611" t="n">
        <f t="shared" si="53"/>
        <v>0</v>
      </c>
    </row>
    <row r="60">
      <c r="B60" t="s">
        <v>414</v>
      </c>
      <c r="T60" s="104" t="n">
        <v>0</v>
      </c>
      <c r="U60" s="103" t="n">
        <v>0</v>
      </c>
      <c r="V60" s="103" t="n">
        <v>0</v>
      </c>
      <c r="W60" s="103" t="n">
        <v>0</v>
      </c>
      <c r="X60" s="103" t="n">
        <v>0</v>
      </c>
      <c r="Y60" s="103" t="n">
        <v>0</v>
      </c>
      <c r="Z60" s="103" t="n">
        <v>0</v>
      </c>
      <c r="AA60" s="103" t="n">
        <v>0</v>
      </c>
      <c r="AB60" s="103" t="n">
        <v>0</v>
      </c>
      <c r="AC60" s="103" t="n">
        <v>0</v>
      </c>
      <c r="AD60" s="611" t="n">
        <f t="shared" si="53"/>
        <v>0</v>
      </c>
    </row>
    <row r="61">
      <c r="B61" t="s">
        <v>415</v>
      </c>
      <c r="T61" s="103" t="n">
        <v>8.4</v>
      </c>
      <c r="U61" s="103" t="n">
        <v>8.4</v>
      </c>
      <c r="V61" s="103" t="n">
        <v>8.4</v>
      </c>
      <c r="W61" s="103" t="n">
        <v>8.4</v>
      </c>
      <c r="X61" s="103" t="n">
        <v>0.2</v>
      </c>
      <c r="Y61" s="103" t="n">
        <v>0.2</v>
      </c>
      <c r="Z61" s="103" t="n">
        <v>0.2</v>
      </c>
      <c r="AA61" s="103" t="n">
        <v>0.2</v>
      </c>
      <c r="AB61" s="103" t="n">
        <v>0</v>
      </c>
      <c r="AC61" s="103" t="n">
        <v>0</v>
      </c>
      <c r="AD61" s="611" t="n">
        <f t="shared" si="53"/>
        <v>0</v>
      </c>
    </row>
    <row r="62">
      <c r="B62" t="s">
        <v>416</v>
      </c>
      <c r="T62" s="103" t="n">
        <v>0</v>
      </c>
      <c r="U62" s="103" t="n">
        <v>0</v>
      </c>
      <c r="V62" s="103" t="n">
        <v>0</v>
      </c>
      <c r="W62" s="103" t="n">
        <v>0</v>
      </c>
      <c r="X62" s="103" t="n">
        <v>0</v>
      </c>
      <c r="Y62" s="103" t="n">
        <v>0</v>
      </c>
      <c r="Z62" s="103" t="n">
        <v>0</v>
      </c>
      <c r="AA62" s="103" t="n">
        <v>0</v>
      </c>
      <c r="AB62" s="103" t="n">
        <v>0</v>
      </c>
      <c r="AC62" s="103" t="n">
        <v>0</v>
      </c>
      <c r="AD62" s="611" t="n">
        <f t="shared" si="53"/>
        <v>0</v>
      </c>
    </row>
    <row r="63">
      <c r="B63" t="s">
        <v>1376</v>
      </c>
      <c r="T63" s="103" t="n">
        <v>2.3250000000000002</v>
      </c>
      <c r="U63" s="103" t="n">
        <v>2.3250000000000002</v>
      </c>
      <c r="V63" s="103" t="n">
        <v>2.3250000000000002</v>
      </c>
      <c r="W63" s="103" t="n">
        <v>2.3250000000000002</v>
      </c>
      <c r="X63" s="103" t="n">
        <v>5.5830000000000002</v>
      </c>
      <c r="Y63" s="103" t="n">
        <v>5.5830000000000002</v>
      </c>
      <c r="Z63" s="103" t="n">
        <v>5.5830000000000002</v>
      </c>
      <c r="AA63" s="103" t="n">
        <v>5.5830000000000002</v>
      </c>
      <c r="AB63" s="103" t="n">
        <v>8.0220000000000002</v>
      </c>
      <c r="AC63" s="103" t="n">
        <v>8.0220000000000002</v>
      </c>
      <c r="AD63" s="611" t="n">
        <f t="shared" si="53"/>
        <v>0</v>
      </c>
    </row>
    <row r="64">
      <c r="B64" t="s">
        <v>1184</v>
      </c>
      <c r="T64" s="103" t="n">
        <v>1.2969999999999999</v>
      </c>
      <c r="U64" s="103" t="n">
        <v>1.2969999999999999</v>
      </c>
      <c r="V64" s="103" t="n">
        <v>1.2969999999999999</v>
      </c>
      <c r="W64" s="103" t="n">
        <v>1.2969999999999999</v>
      </c>
      <c r="X64" s="103" t="n">
        <v>3.8479999999999999</v>
      </c>
      <c r="Y64" s="103" t="n">
        <v>3.8479999999999999</v>
      </c>
      <c r="Z64" s="103" t="n">
        <v>3.8479999999999999</v>
      </c>
      <c r="AA64" s="103" t="n">
        <v>3.8479999999999999</v>
      </c>
      <c r="AB64" s="103" t="n">
        <v>6.4420000000000002</v>
      </c>
      <c r="AC64" s="103" t="n">
        <v>6.4420000000000002</v>
      </c>
      <c r="AD64" s="611" t="n">
        <f t="shared" si="53"/>
        <v>0</v>
      </c>
    </row>
    <row r="65">
      <c r="B65" t="s">
        <v>417</v>
      </c>
      <c r="T65" s="103"/>
      <c r="U65" s="103"/>
      <c r="AD65" s="611" t="n">
        <f t="shared" si="53"/>
        <v>0</v>
      </c>
    </row>
    <row r="66">
      <c r="B66" t="s">
        <v>418</v>
      </c>
      <c r="T66" s="103"/>
      <c r="U66" s="103"/>
      <c r="AD66" s="611" t="n">
        <f t="shared" si="53"/>
        <v>0</v>
      </c>
    </row>
    <row r="67">
      <c r="B67" t="s">
        <v>419</v>
      </c>
      <c r="T67" s="103"/>
      <c r="U67" s="103"/>
      <c r="AD67" s="611" t="n">
        <f t="shared" si="53"/>
        <v>0</v>
      </c>
    </row>
    <row r="68">
      <c r="B68" t="s">
        <v>416</v>
      </c>
      <c r="T68" s="103"/>
      <c r="U68" s="103"/>
      <c r="AD68" s="611" t="n">
        <f t="shared" si="53"/>
        <v>0</v>
      </c>
    </row>
    <row r="69">
      <c r="B69" t="s">
        <v>413</v>
      </c>
      <c r="T69" s="610"/>
      <c r="U69" s="610"/>
      <c r="AD69" s="611" t="n">
        <f t="shared" si="53"/>
        <v>0</v>
      </c>
    </row>
    <row r="70">
      <c r="B70" t="s">
        <v>420</v>
      </c>
      <c r="T70" s="610"/>
      <c r="U70" s="610"/>
      <c r="AD70" s="611" t="n">
        <f t="shared" si="53"/>
        <v>0</v>
      </c>
    </row>
    <row r="71">
      <c r="B71" t="s">
        <v>421</v>
      </c>
      <c r="T71" s="103"/>
      <c r="U71" s="103"/>
      <c r="AD71" s="611" t="n">
        <f t="shared" si="53"/>
        <v>0</v>
      </c>
    </row>
    <row r="72">
      <c r="B72" t="s">
        <v>422</v>
      </c>
      <c r="T72" s="103"/>
      <c r="U72" s="103"/>
      <c r="AD72" s="611" t="n">
        <f t="shared" si="53"/>
        <v>0</v>
      </c>
    </row>
    <row r="73">
      <c r="B73" t="s">
        <v>143</v>
      </c>
      <c r="T73" s="103" t="n">
        <v>0</v>
      </c>
      <c r="U73" s="103" t="n">
        <v>0</v>
      </c>
      <c r="V73" s="103" t="n">
        <v>0</v>
      </c>
      <c r="W73" s="103" t="n">
        <v>0</v>
      </c>
      <c r="X73" s="103" t="n">
        <v>0</v>
      </c>
      <c r="Y73" s="103" t="n">
        <v>0</v>
      </c>
      <c r="Z73" s="103" t="n">
        <v>0</v>
      </c>
      <c r="AA73" s="103" t="n">
        <v>0</v>
      </c>
      <c r="AB73" s="103" t="n">
        <v>0</v>
      </c>
      <c r="AC73" s="103" t="n">
        <v>0</v>
      </c>
      <c r="AD73" s="611" t="n">
        <f t="shared" si="53"/>
        <v>0</v>
      </c>
    </row>
    <row r="74">
      <c r="B74" t="s">
        <v>423</v>
      </c>
      <c r="T74" s="103" t="n">
        <v>0.48599999999999993</v>
      </c>
      <c r="U74" s="103" t="n">
        <v>0.48599999999999993</v>
      </c>
      <c r="V74" s="103" t="n">
        <v>0.48599999999999993</v>
      </c>
      <c r="W74" s="103" t="n">
        <v>0.48599999999999993</v>
      </c>
      <c r="X74" s="103" t="n">
        <v>0</v>
      </c>
      <c r="Y74" s="103" t="n">
        <v>0</v>
      </c>
      <c r="Z74" s="103" t="n">
        <v>0</v>
      </c>
      <c r="AA74" s="103" t="n">
        <v>0</v>
      </c>
      <c r="AB74" s="103" t="n">
        <v>0</v>
      </c>
      <c r="AC74" s="103" t="n">
        <v>0</v>
      </c>
      <c r="AD74" s="611" t="n">
        <f t="shared" si="53"/>
        <v>0</v>
      </c>
    </row>
    <row r="75">
      <c r="B75" t="s">
        <v>148</v>
      </c>
      <c r="T75" s="103" t="n">
        <v>0</v>
      </c>
      <c r="U75" s="103" t="n">
        <v>0</v>
      </c>
      <c r="V75" s="103" t="n">
        <v>0</v>
      </c>
      <c r="W75" s="103" t="n">
        <v>0</v>
      </c>
      <c r="X75" s="103" t="n">
        <v>0</v>
      </c>
      <c r="Y75" s="103" t="n">
        <v>0</v>
      </c>
      <c r="Z75" s="103" t="n">
        <v>0</v>
      </c>
      <c r="AA75" s="103" t="n">
        <v>0</v>
      </c>
      <c r="AB75" s="103" t="n">
        <v>0</v>
      </c>
      <c r="AC75" s="103" t="n">
        <v>0</v>
      </c>
      <c r="AD75" s="611" t="n">
        <f t="shared" si="53"/>
        <v>0</v>
      </c>
    </row>
    <row r="76">
      <c r="B76" t="s">
        <v>413</v>
      </c>
      <c r="T76" s="103" t="n">
        <v>0.78750000000000009</v>
      </c>
      <c r="U76" s="103" t="n">
        <v>0.78750000000000009</v>
      </c>
      <c r="V76" s="103" t="n">
        <v>0.78750000000000009</v>
      </c>
      <c r="W76" s="103" t="n">
        <v>0.78750000000000009</v>
      </c>
      <c r="X76" s="103" t="n">
        <v>0</v>
      </c>
      <c r="Y76" s="103" t="n">
        <v>0</v>
      </c>
      <c r="Z76" s="103" t="n">
        <v>0</v>
      </c>
      <c r="AA76" s="103" t="n">
        <v>0</v>
      </c>
      <c r="AB76" s="103" t="n">
        <v>0</v>
      </c>
      <c r="AC76" s="103" t="n">
        <v>0</v>
      </c>
      <c r="AD76" s="611" t="n">
        <f t="shared" si="53"/>
        <v>0</v>
      </c>
    </row>
    <row r="77">
      <c r="B77" t="s">
        <v>424</v>
      </c>
      <c r="T77" s="103" t="n">
        <v>1.3125000000000002</v>
      </c>
      <c r="U77" s="103" t="n">
        <v>1.3125000000000002</v>
      </c>
      <c r="V77" s="103" t="n">
        <v>1.3125000000000002</v>
      </c>
      <c r="W77" s="103" t="n">
        <v>1.3125000000000002</v>
      </c>
      <c r="X77" s="103" t="n">
        <v>0</v>
      </c>
      <c r="Y77" s="103" t="n">
        <v>0</v>
      </c>
      <c r="Z77" s="103" t="n">
        <v>0</v>
      </c>
      <c r="AA77" s="103" t="n">
        <v>0</v>
      </c>
      <c r="AB77" s="103" t="n">
        <v>0</v>
      </c>
      <c r="AC77" s="103" t="n">
        <v>0</v>
      </c>
      <c r="AD77" s="611" t="n">
        <f t="shared" si="53"/>
        <v>0</v>
      </c>
    </row>
    <row r="78">
      <c r="B78" t="s">
        <v>425</v>
      </c>
      <c r="T78" s="103" t="n">
        <v>8.4</v>
      </c>
      <c r="U78" s="103" t="n">
        <v>8.4</v>
      </c>
      <c r="V78" s="103" t="n">
        <v>8.4</v>
      </c>
      <c r="W78" s="103" t="n">
        <v>8.4</v>
      </c>
      <c r="X78" s="103" t="n">
        <v>0.2</v>
      </c>
      <c r="Y78" s="103" t="n">
        <v>0.2</v>
      </c>
      <c r="Z78" s="103" t="n">
        <v>0.2</v>
      </c>
      <c r="AA78" s="103" t="n">
        <v>0.2</v>
      </c>
      <c r="AB78" s="103" t="n">
        <v>0</v>
      </c>
      <c r="AC78" s="103" t="n">
        <v>0</v>
      </c>
      <c r="AD78" s="611" t="n">
        <f t="shared" si="53"/>
        <v>0</v>
      </c>
    </row>
    <row r="79">
      <c r="B79" t="s">
        <v>426</v>
      </c>
      <c r="T79" s="103" t="n">
        <v>0</v>
      </c>
      <c r="U79" s="103" t="n">
        <v>0</v>
      </c>
      <c r="V79" s="103" t="n">
        <v>0</v>
      </c>
      <c r="W79" s="103" t="n">
        <v>0</v>
      </c>
      <c r="X79" s="103" t="n">
        <v>0</v>
      </c>
      <c r="Y79" s="103" t="n">
        <v>0</v>
      </c>
      <c r="Z79" s="103" t="n">
        <v>0</v>
      </c>
      <c r="AA79" s="103" t="n">
        <v>0</v>
      </c>
      <c r="AB79" s="103" t="n">
        <v>0</v>
      </c>
      <c r="AC79" s="103" t="n">
        <v>0</v>
      </c>
      <c r="AD79" s="611" t="n">
        <f t="shared" si="53"/>
        <v>0</v>
      </c>
    </row>
    <row r="80">
      <c r="B80" t="s">
        <v>311</v>
      </c>
      <c r="T80" s="103" t="n">
        <v>12.362</v>
      </c>
      <c r="U80" s="103" t="n">
        <v>12.362</v>
      </c>
      <c r="V80" s="103" t="n">
        <v>12.362</v>
      </c>
      <c r="W80" s="103" t="n">
        <v>12.362</v>
      </c>
      <c r="X80" s="103" t="n">
        <v>-0.67500000000000004</v>
      </c>
      <c r="Y80" s="103" t="n">
        <v>-0.67500000000000004</v>
      </c>
      <c r="Z80" s="103" t="n">
        <v>-0.67500000000000004</v>
      </c>
      <c r="AA80" s="103" t="n">
        <v>-0.67500000000000004</v>
      </c>
      <c r="AB80" s="103" t="n">
        <v>0</v>
      </c>
      <c r="AC80" s="103" t="n">
        <v>0</v>
      </c>
      <c r="AD80" s="611" t="n">
        <f t="shared" si="53"/>
        <v>0</v>
      </c>
    </row>
    <row r="81">
      <c r="B81" t="s">
        <v>427</v>
      </c>
      <c r="T81" s="103"/>
      <c r="U81" s="103"/>
      <c r="AD81" s="611" t="n">
        <f t="shared" si="53"/>
        <v>0</v>
      </c>
    </row>
    <row r="82">
      <c r="B82" t="s">
        <v>428</v>
      </c>
      <c r="T82" s="103" t="n">
        <v>12.726000000000001</v>
      </c>
      <c r="U82" s="103" t="n">
        <v>12.726000000000001</v>
      </c>
      <c r="V82" s="103" t="n">
        <v>12.726000000000001</v>
      </c>
      <c r="W82" s="103" t="n">
        <v>12.726000000000001</v>
      </c>
      <c r="X82" s="103" t="n">
        <v>1.365</v>
      </c>
      <c r="Y82" s="103" t="n">
        <v>1.365</v>
      </c>
      <c r="Z82" s="103" t="n">
        <v>1.365</v>
      </c>
      <c r="AA82" s="103" t="n">
        <v>1.365</v>
      </c>
      <c r="AB82" s="103" t="n">
        <v>-0.90100000000000025</v>
      </c>
      <c r="AC82" s="103" t="n">
        <v>-0.90100000000000025</v>
      </c>
      <c r="AD82" s="611" t="n">
        <f t="shared" si="53"/>
        <v>0</v>
      </c>
    </row>
    <row r="83">
      <c r="B83" t="s">
        <v>199</v>
      </c>
      <c r="T83" s="104" t="n">
        <v>98.073999999999998</v>
      </c>
      <c r="U83" s="611" t="n">
        <v>83.295999999999992</v>
      </c>
      <c r="V83" s="104" t="n">
        <v>75.782000000000011</v>
      </c>
      <c r="W83" s="104" t="n">
        <v>75.782000000000011</v>
      </c>
      <c r="X83" s="104" t="n">
        <v>84.266000000000005</v>
      </c>
      <c r="Y83" s="104" t="n">
        <v>84.266000000000005</v>
      </c>
      <c r="Z83" s="104" t="n">
        <v>84.266000000000005</v>
      </c>
      <c r="AA83" s="104" t="n">
        <v>84.266000000000005</v>
      </c>
      <c r="AB83" s="104" t="n">
        <v>91.364999999999995</v>
      </c>
      <c r="AC83" s="104" t="n">
        <v>91.364999999999995</v>
      </c>
      <c r="AD83" s="611" t="n">
        <f t="shared" si="53"/>
        <v>7.7780000000000058</v>
      </c>
    </row>
    <row r="84">
      <c r="AD84" s="611"/>
    </row>
  </sheetData>
  <mergeCells count="15">
    <mergeCell ref="W8:AG8"/>
    <mergeCell ref="Q9:T9"/>
    <mergeCell ref="B1:AC1"/>
    <mergeCell ref="B44:C44"/>
    <mergeCell ref="B28:C28"/>
    <mergeCell ref="B8:C10"/>
    <mergeCell ref="I9:L9"/>
    <mergeCell ref="E9:H9"/>
    <mergeCell ref="B35:C35"/>
    <mergeCell ref="Y9:AB9"/>
    <mergeCell ref="M9:P9"/>
    <mergeCell ref="B2:AC6"/>
    <mergeCell ref="D8:V8"/>
    <mergeCell ref="AC9:AF9"/>
    <mergeCell ref="AG9:AJ9"/>
  </mergeCells>
  <pageMargins left="0.7" right="0.7" top="0.75" bottom="0.75" header="0.3" footer="0.3"/>
  <pageSetup orientation="portrait"/>
  <drawing r:id="rId1"/>
  <legacyDrawing r:id="rIdvml"/>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I4" zoomScale="90" zoomScaleNormal="90" workbookViewId="0">
      <selection activeCell="AI27" sqref="AI27"/>
    </sheetView>
  </sheetViews>
  <sheetFormatPr defaultRowHeight="15.0" baseColWidth="10"/>
  <cols>
    <col min="2" max="2" width="31.81640625" hidden="0" customWidth="1"/>
    <col min="6" max="6" width="9" hidden="0" customWidth="1"/>
    <col min="7" max="7" width="10.1796875" hidden="0" customWidth="1"/>
    <col min="8" max="8" width="7.453125" hidden="0" customWidth="1"/>
    <col min="9" max="9" width="7.453125" hidden="0" customWidth="1"/>
    <col min="10" max="10" width="7.453125" hidden="0" customWidth="1"/>
    <col min="11" max="11" width="7.453125" hidden="0" customWidth="1"/>
    <col min="13" max="13" width="8.453125" hidden="0" customWidth="1"/>
    <col min="14" max="14" width="9.1796875" hidden="0" customWidth="1"/>
    <col min="15" max="15" width="9.1796875" hidden="0" customWidth="1"/>
    <col min="16" max="16" width="9.1796875" hidden="0" customWidth="1"/>
    <col min="17" max="17" width="9.1796875" hidden="0" customWidth="1"/>
    <col min="18" max="18" width="9.1796875" hidden="0" customWidth="1"/>
    <col min="19" max="19" width="9.1796875" hidden="0" customWidth="1"/>
    <col min="20" max="20" width="9.1796875" hidden="0" customWidth="1"/>
    <col min="21" max="21" width="9.1796875" hidden="0" customWidth="1"/>
    <col min="22" max="22" width="9.1796875" hidden="0" customWidth="1"/>
    <col min="23" max="23" width="9.1796875" hidden="0" customWidth="1"/>
    <col min="24" max="24" width="9.1796875" hidden="0" customWidth="1"/>
    <col min="25" max="25" width="9.1796875" hidden="0" customWidth="1"/>
    <col min="26" max="26" width="9.1796875" hidden="0" customWidth="1"/>
    <col min="27" max="27" width="9.1796875" hidden="0" customWidth="1"/>
    <col min="28" max="28" width="13" hidden="0" customWidth="1"/>
  </cols>
  <sheetData>
    <row r="1">
      <c r="B1" s="254" t="s">
        <v>54</v>
      </c>
      <c r="C1" s="254"/>
      <c r="D1" s="254"/>
      <c r="E1" s="254"/>
      <c r="F1" s="254"/>
      <c r="G1" s="254"/>
      <c r="H1" s="254"/>
      <c r="I1" s="254"/>
      <c r="J1" s="254"/>
      <c r="K1" s="254"/>
      <c r="L1" s="254"/>
      <c r="M1" s="254"/>
      <c r="N1" s="254"/>
      <c r="O1" s="254"/>
      <c r="P1" s="254"/>
      <c r="Q1" s="254"/>
      <c r="R1" s="254"/>
      <c r="S1" s="254"/>
      <c r="T1" s="254"/>
      <c r="U1" s="254"/>
      <c r="V1" s="254"/>
      <c r="W1" s="254"/>
      <c r="X1" s="254"/>
      <c r="Y1" s="254"/>
      <c r="Z1" s="254"/>
      <c r="AA1" s="254"/>
      <c r="AB1" s="254"/>
      <c r="AC1" s="254"/>
      <c r="AD1" s="254"/>
      <c r="AE1" s="254"/>
      <c r="AF1" s="254"/>
      <c r="AG1" s="254"/>
      <c r="AH1" s="254"/>
    </row>
    <row r="2" ht="14.25" customHeight="1">
      <c r="B2" s="84" t="s">
        <v>858</v>
      </c>
      <c r="C2" s="84"/>
      <c r="D2" s="84"/>
      <c r="E2" s="84"/>
      <c r="F2" s="84"/>
      <c r="G2" s="84"/>
      <c r="H2" s="84"/>
      <c r="I2" s="84"/>
      <c r="J2" s="84"/>
      <c r="K2" s="84"/>
      <c r="L2" s="84"/>
      <c r="M2" s="84"/>
      <c r="N2" s="84"/>
      <c r="O2" s="84"/>
      <c r="P2" s="84"/>
      <c r="Q2" s="84"/>
      <c r="R2" s="84"/>
      <c r="S2" s="84"/>
      <c r="T2" s="84"/>
      <c r="U2" s="84"/>
      <c r="V2" s="638" t="s">
        <v>909</v>
      </c>
      <c r="W2" s="638"/>
      <c r="X2" s="638"/>
      <c r="Y2" s="638"/>
      <c r="Z2" s="638"/>
      <c r="AA2" s="638"/>
      <c r="AB2" s="638"/>
      <c r="AC2" s="701"/>
      <c r="AD2" s="701"/>
      <c r="AE2" s="701"/>
      <c r="AF2" s="701"/>
      <c r="AG2" s="701"/>
      <c r="AH2" s="701"/>
    </row>
    <row r="3" ht="59.9" customHeight="1">
      <c r="B3" s="84"/>
      <c r="C3" s="84"/>
      <c r="D3" s="84"/>
      <c r="E3" s="84"/>
      <c r="F3" s="84"/>
      <c r="G3" s="84"/>
      <c r="H3" s="84"/>
      <c r="I3" s="84"/>
      <c r="J3" s="84"/>
      <c r="K3" s="84"/>
      <c r="L3" s="84"/>
      <c r="M3" s="84"/>
      <c r="N3" s="84"/>
      <c r="O3" s="84"/>
      <c r="P3" s="84"/>
      <c r="Q3" s="84"/>
      <c r="R3" s="84"/>
      <c r="S3" s="84"/>
      <c r="T3" s="84"/>
      <c r="U3" s="84"/>
      <c r="V3" s="638"/>
      <c r="W3" s="638"/>
      <c r="X3" s="638"/>
      <c r="Y3" s="638"/>
      <c r="Z3" s="638"/>
      <c r="AA3" s="638"/>
      <c r="AB3" s="638"/>
      <c r="AC3" s="701"/>
      <c r="AD3" s="701"/>
      <c r="AE3" s="701"/>
      <c r="AF3" s="701"/>
      <c r="AG3" s="701"/>
      <c r="AH3" s="701"/>
    </row>
    <row r="4" ht="88.5" customHeight="1">
      <c r="B4" s="84"/>
      <c r="C4" s="84"/>
      <c r="D4" s="84"/>
      <c r="E4" s="84"/>
      <c r="F4" s="84"/>
      <c r="G4" s="84"/>
      <c r="H4" s="84"/>
      <c r="I4" s="84"/>
      <c r="J4" s="84"/>
      <c r="K4" s="84"/>
      <c r="L4" s="84"/>
      <c r="M4" s="84"/>
      <c r="N4" s="84"/>
      <c r="O4" s="84"/>
      <c r="P4" s="84"/>
      <c r="Q4" s="84"/>
      <c r="R4" s="84"/>
      <c r="S4" s="84"/>
      <c r="T4" s="84"/>
      <c r="U4" s="84"/>
      <c r="V4" s="638"/>
      <c r="W4" s="638"/>
      <c r="X4" s="638"/>
      <c r="Y4" s="638"/>
      <c r="Z4" s="638"/>
      <c r="AA4" s="638"/>
      <c r="AB4" s="638"/>
      <c r="AC4" s="701"/>
      <c r="AD4" s="701"/>
      <c r="AE4" s="701"/>
      <c r="AF4" s="701"/>
      <c r="AG4" s="701"/>
      <c r="AH4" s="701"/>
    </row>
    <row r="5" ht="33" customHeight="1">
      <c r="B5" s="701"/>
      <c r="C5" s="701"/>
      <c r="D5" s="701"/>
      <c r="E5" s="701"/>
      <c r="F5" s="701"/>
      <c r="G5" s="701"/>
      <c r="H5" s="701"/>
      <c r="I5" s="701"/>
      <c r="J5" s="701"/>
      <c r="K5" s="701"/>
      <c r="L5" s="701"/>
      <c r="M5" s="701"/>
      <c r="N5" s="701"/>
      <c r="O5" s="701"/>
      <c r="P5" s="701"/>
      <c r="Q5" s="701"/>
      <c r="R5" s="701"/>
      <c r="S5" s="701"/>
      <c r="T5" s="701"/>
      <c r="U5" s="701"/>
      <c r="V5" s="701"/>
      <c r="W5" s="701"/>
      <c r="X5" s="701"/>
      <c r="Y5" s="701"/>
      <c r="Z5" s="701"/>
      <c r="AA5" s="701"/>
      <c r="AB5" s="701"/>
      <c r="AC5" s="701"/>
      <c r="AD5" s="701"/>
      <c r="AE5" s="701"/>
      <c r="AF5" s="701"/>
      <c r="AG5" s="701"/>
      <c r="AH5" s="701"/>
    </row>
    <row r="6">
      <c r="B6" s="701"/>
      <c r="C6" s="701"/>
      <c r="D6" s="701"/>
      <c r="E6" s="701"/>
      <c r="F6" s="701"/>
      <c r="G6" s="701"/>
      <c r="H6" s="701"/>
      <c r="I6" s="701"/>
      <c r="J6" s="701"/>
      <c r="K6" s="701"/>
      <c r="L6" s="701"/>
      <c r="M6" s="701"/>
      <c r="N6" s="701"/>
      <c r="O6" s="701"/>
      <c r="P6" s="701"/>
      <c r="Q6" s="701"/>
      <c r="R6" s="701"/>
      <c r="S6" s="701"/>
      <c r="T6" s="701"/>
      <c r="U6" s="701"/>
      <c r="V6" s="701"/>
      <c r="W6" s="701"/>
      <c r="X6" s="701"/>
      <c r="Y6" s="701"/>
      <c r="Z6" s="701"/>
      <c r="AA6" s="701"/>
      <c r="AB6" s="701"/>
      <c r="AC6" s="701"/>
      <c r="AD6" s="701"/>
      <c r="AE6" s="701"/>
      <c r="AF6" s="701"/>
      <c r="AG6" s="701"/>
      <c r="AH6" s="701"/>
    </row>
    <row r="7" ht="14.9" customHeight="1">
      <c r="B7" s="259" t="s">
        <v>403</v>
      </c>
      <c r="C7" s="260"/>
      <c r="D7" s="263" t="s">
        <v>279</v>
      </c>
      <c r="E7" s="276"/>
      <c r="F7" s="276"/>
      <c r="G7" s="276"/>
      <c r="H7" s="276"/>
      <c r="I7" s="276"/>
      <c r="J7" s="276"/>
      <c r="K7" s="276"/>
      <c r="L7" s="276"/>
      <c r="M7" s="276"/>
      <c r="N7" s="276"/>
      <c r="O7" s="276"/>
      <c r="P7" s="276"/>
      <c r="Q7" s="276"/>
      <c r="R7" s="276"/>
      <c r="S7" s="276"/>
      <c r="T7" s="276"/>
      <c r="U7" s="276"/>
      <c r="V7" s="264"/>
      <c r="W7" s="394" t="s">
        <v>280</v>
      </c>
      <c r="X7" s="382"/>
      <c r="Y7" s="382"/>
      <c r="Z7" s="382"/>
      <c r="AA7" s="382"/>
      <c r="AB7" s="382"/>
      <c r="AC7" s="382"/>
      <c r="AD7" s="382"/>
      <c r="AE7" s="382"/>
      <c r="AF7" s="382"/>
      <c r="AG7" s="296"/>
      <c r="AH7" s="296"/>
    </row>
    <row r="8">
      <c r="B8" s="261"/>
      <c r="C8" s="277"/>
      <c r="D8" s="268" t="n">
        <v>2018</v>
      </c>
      <c r="E8" s="268" t="n">
        <v>2019</v>
      </c>
      <c r="F8" s="269"/>
      <c r="G8" s="269"/>
      <c r="H8" s="270"/>
      <c r="I8" s="268" t="n">
        <v>2020</v>
      </c>
      <c r="J8" s="269"/>
      <c r="K8" s="269"/>
      <c r="L8" s="269"/>
      <c r="M8" s="268" t="n">
        <v>2021</v>
      </c>
      <c r="N8" s="269"/>
      <c r="O8" s="269"/>
      <c r="P8" s="269"/>
      <c r="Q8" s="268" t="n">
        <v>2022</v>
      </c>
      <c r="R8" s="360"/>
      <c r="S8" s="360"/>
      <c r="T8" s="270"/>
      <c r="U8" s="343"/>
      <c r="V8" s="343" t="n">
        <v>2023</v>
      </c>
      <c r="W8" s="659"/>
      <c r="X8" s="316"/>
      <c r="Y8" s="265" t="n">
        <v>2024</v>
      </c>
      <c r="Z8" s="348"/>
      <c r="AA8" s="348"/>
      <c r="AB8" s="267"/>
      <c r="AC8" s="265" t="n">
        <v>2025</v>
      </c>
      <c r="AD8" s="348"/>
      <c r="AE8" s="348"/>
      <c r="AF8" s="267"/>
      <c r="AG8" s="265" t="n">
        <v>2026</v>
      </c>
      <c r="AH8" s="266"/>
      <c r="AI8" s="266"/>
      <c r="AJ8" s="267"/>
      <c r="AK8" s="298"/>
    </row>
    <row r="9">
      <c r="B9" s="261"/>
      <c r="C9" s="277"/>
      <c r="D9" s="256" t="s">
        <v>281</v>
      </c>
      <c r="E9" s="256" t="s">
        <v>282</v>
      </c>
      <c r="F9" s="257" t="s">
        <v>283</v>
      </c>
      <c r="G9" s="257" t="s">
        <v>238</v>
      </c>
      <c r="H9" s="258" t="s">
        <v>281</v>
      </c>
      <c r="I9" s="257" t="s">
        <v>282</v>
      </c>
      <c r="J9" s="257" t="s">
        <v>283</v>
      </c>
      <c r="K9" s="257" t="s">
        <v>238</v>
      </c>
      <c r="L9" s="257" t="s">
        <v>281</v>
      </c>
      <c r="M9" s="256" t="s">
        <v>282</v>
      </c>
      <c r="N9" s="257" t="s">
        <v>283</v>
      </c>
      <c r="O9" s="257" t="s">
        <v>238</v>
      </c>
      <c r="P9" s="257" t="s">
        <v>281</v>
      </c>
      <c r="Q9" s="256" t="s">
        <v>282</v>
      </c>
      <c r="R9" s="257" t="s">
        <v>283</v>
      </c>
      <c r="S9" s="257" t="s">
        <v>238</v>
      </c>
      <c r="T9" s="258" t="s">
        <v>281</v>
      </c>
      <c r="U9" s="257" t="s">
        <v>282</v>
      </c>
      <c r="V9" s="341" t="s">
        <v>283</v>
      </c>
      <c r="W9" s="326" t="s">
        <v>238</v>
      </c>
      <c r="X9" s="327" t="s">
        <v>281</v>
      </c>
      <c r="Y9" s="325" t="s">
        <v>282</v>
      </c>
      <c r="Z9" s="323" t="s">
        <v>283</v>
      </c>
      <c r="AA9" s="326" t="s">
        <v>238</v>
      </c>
      <c r="AB9" s="326" t="s">
        <v>281</v>
      </c>
      <c r="AC9" s="325" t="s">
        <v>282</v>
      </c>
      <c r="AD9" s="323" t="s">
        <v>283</v>
      </c>
      <c r="AE9" s="326" t="s">
        <v>238</v>
      </c>
      <c r="AF9" s="326" t="s">
        <v>281</v>
      </c>
      <c r="AG9" s="281" t="s">
        <v>282</v>
      </c>
      <c r="AH9" s="323" t="s">
        <v>283</v>
      </c>
      <c r="AI9" s="323" t="s">
        <v>238</v>
      </c>
      <c r="AJ9" s="346" t="s">
        <v>281</v>
      </c>
      <c r="AK9" s="278"/>
    </row>
    <row r="10">
      <c r="B10" s="667" t="s">
        <v>101</v>
      </c>
      <c r="C10" s="534" t="s">
        <v>429</v>
      </c>
      <c r="D10" s="676" t="n">
        <f>'Haver Pivoted'!GO13</f>
        <v>589.5</v>
      </c>
      <c r="E10" s="677" t="n">
        <f>'Haver Pivoted'!GP13</f>
        <v>598.70000000000005</v>
      </c>
      <c r="F10" s="677" t="n">
        <f>'Haver Pivoted'!GQ13</f>
        <v>614.4</v>
      </c>
      <c r="G10" s="677" t="n">
        <f>'Haver Pivoted'!GR13</f>
        <v>622.4</v>
      </c>
      <c r="H10" s="677" t="n">
        <f>'Haver Pivoted'!GS13</f>
        <v>620.6</v>
      </c>
      <c r="I10" s="677" t="n">
        <f>'Haver Pivoted'!GT13</f>
        <v>606.5</v>
      </c>
      <c r="J10" s="677" t="n">
        <f>'Haver Pivoted'!GU13</f>
        <v>654.6</v>
      </c>
      <c r="K10" s="677" t="n">
        <f>'Haver Pivoted'!GV13</f>
        <v>690.8</v>
      </c>
      <c r="L10" s="677" t="n">
        <f>'Haver Pivoted'!GW13</f>
        <v>678.6</v>
      </c>
      <c r="M10" s="677" t="n">
        <f>'Haver Pivoted'!GX13</f>
        <v>704.9</v>
      </c>
      <c r="N10" s="677" t="n">
        <f>'Haver Pivoted'!GY13</f>
        <v>745.6</v>
      </c>
      <c r="O10" s="677" t="n">
        <f>'Haver Pivoted'!GZ13</f>
        <v>749.2</v>
      </c>
      <c r="P10" s="677" t="n">
        <f>'Haver Pivoted'!HA13</f>
        <v>746.3</v>
      </c>
      <c r="Q10" s="677" t="n">
        <f>'Haver Pivoted'!HB13</f>
        <v>791.9</v>
      </c>
      <c r="R10" s="677" t="n">
        <f>'Haver Pivoted'!HC13</f>
        <v>819.2</v>
      </c>
      <c r="S10" s="678" t="n">
        <f>'Haver Pivoted'!HD13</f>
        <v>819</v>
      </c>
      <c r="T10" s="665" t="n">
        <f>'Haver Pivoted'!HE13</f>
        <v>827.5</v>
      </c>
      <c r="U10" s="678" t="n">
        <f>'Haver Pivoted'!HF13</f>
        <v>877.6</v>
      </c>
      <c r="V10" s="678" t="n">
        <f>'Haver Pivoted'!HG13</f>
        <v>911.6</v>
      </c>
      <c r="W10" s="678" t="n">
        <f>'Haver Pivoted'!HH13</f>
        <v>867.2</v>
      </c>
      <c r="X10" s="678" t="n">
        <f>'Haver Pivoted'!HI13</f>
        <v>856.2</v>
      </c>
      <c r="Y10" s="678" t="n">
        <f>'Haver Pivoted'!HJ13</f>
        <v>904.8</v>
      </c>
      <c r="Z10" s="678" t="n">
        <f>'Haver Pivoted'!HK13</f>
        <v>924.7</v>
      </c>
      <c r="AA10" s="678" t="n">
        <f>'Haver Pivoted'!HL13</f>
        <v>939.9</v>
      </c>
      <c r="AB10" s="348"/>
      <c r="AC10" s="266"/>
      <c r="AD10" s="409"/>
      <c r="AE10" s="409"/>
      <c r="AF10" s="409"/>
      <c r="AG10" s="409"/>
      <c r="AH10" s="409"/>
      <c r="AI10" s="409"/>
      <c r="AJ10" s="409"/>
    </row>
    <row r="11">
      <c r="B11" s="655" t="s">
        <v>430</v>
      </c>
      <c r="C11" s="298" t="s">
        <v>338</v>
      </c>
      <c r="D11" s="697" t="n">
        <f>'Haver Pivoted'!GO40</f>
        <v>391.92099999999999</v>
      </c>
      <c r="E11" s="653" t="n">
        <f>'Haver Pivoted'!GP40</f>
        <v>405.36799999999999</v>
      </c>
      <c r="F11" s="653" t="n">
        <f>'Haver Pivoted'!GQ40</f>
        <v>414.19600000000003</v>
      </c>
      <c r="G11" s="653" t="n">
        <f>'Haver Pivoted'!GR40</f>
        <v>418.68599999999998</v>
      </c>
      <c r="H11" s="653" t="n">
        <f>'Haver Pivoted'!GS40</f>
        <v>416.185</v>
      </c>
      <c r="I11" s="653" t="n">
        <f>'Haver Pivoted'!GT40</f>
        <v>422.89</v>
      </c>
      <c r="J11" s="653" t="n">
        <f>'Haver Pivoted'!GU40</f>
        <v>502.90600000000001</v>
      </c>
      <c r="K11" s="653" t="n">
        <f>'Haver Pivoted'!GV40</f>
        <v>484.48</v>
      </c>
      <c r="L11" s="653" t="n">
        <f>'Haver Pivoted'!GW40</f>
        <v>509.88400000000001</v>
      </c>
      <c r="M11" s="653" t="n">
        <f>'Haver Pivoted'!GX40</f>
        <v>499.42899999999997</v>
      </c>
      <c r="N11" s="653" t="n">
        <f>'Haver Pivoted'!GY40</f>
        <v>520.79</v>
      </c>
      <c r="O11" s="653" t="n">
        <f>'Haver Pivoted'!GZ40</f>
        <v>545.32600000000002</v>
      </c>
      <c r="P11" s="653" t="n">
        <f>'Haver Pivoted'!HA40</f>
        <v>567.61</v>
      </c>
      <c r="Q11" s="653" t="n">
        <f>'Haver Pivoted'!HB40</f>
        <v>589.92700000000002</v>
      </c>
      <c r="R11" s="653" t="n">
        <f>'Haver Pivoted'!HC40</f>
        <v>585.74599999999998</v>
      </c>
      <c r="S11" s="661" t="n">
        <f>'Haver Pivoted'!HD40</f>
        <v>617.88900000000001</v>
      </c>
      <c r="T11" s="661" t="n">
        <f>'Haver Pivoted'!HE40</f>
        <v>611.67999999999995</v>
      </c>
      <c r="U11" s="661" t="n">
        <f>'Haver Pivoted'!HF40</f>
        <v>632.66</v>
      </c>
      <c r="V11" s="661" t="n">
        <f>'Haver Pivoted'!HG40</f>
        <v>628.88699999999994</v>
      </c>
      <c r="W11" s="661" t="n">
        <f>'Haver Pivoted'!HH40</f>
        <v>585.98400000000004</v>
      </c>
      <c r="X11" s="661" t="n">
        <f>'Haver Pivoted'!HI40</f>
        <v>612.03399999999999</v>
      </c>
      <c r="Y11" s="661" t="n">
        <f>'Haver Pivoted'!HJ40</f>
        <v>618.72699999999998</v>
      </c>
      <c r="Z11" s="661" t="n">
        <f>'Haver Pivoted'!HK40</f>
        <v>628.15700000000004</v>
      </c>
      <c r="AA11" s="661" t="n">
        <f>'Haver Pivoted'!HL40</f>
        <v>641.23699999999997</v>
      </c>
      <c r="AB11" s="409"/>
      <c r="AC11" s="409"/>
      <c r="AD11" s="409"/>
      <c r="AE11" s="409"/>
      <c r="AF11" s="409"/>
      <c r="AG11" s="409"/>
      <c r="AH11" s="409"/>
      <c r="AI11" s="409"/>
      <c r="AJ11" s="409"/>
    </row>
    <row r="12" ht="27.65" customHeight="1">
      <c r="B12" s="619" t="s">
        <v>892</v>
      </c>
      <c r="C12" s="86"/>
      <c r="D12" s="700" t="n">
        <f t="shared" ref="D12:N12" si="0">D11/D10</f>
        <v>0.66483630195080579</v>
      </c>
      <c r="E12" s="684" t="n">
        <f t="shared" si="0"/>
        <v>0.67708034073826617</v>
      </c>
      <c r="F12" s="684" t="n">
        <f t="shared" si="0"/>
        <v>0.67414713541666671</v>
      </c>
      <c r="G12" s="684" t="n">
        <f t="shared" si="0"/>
        <v>0.67269601542416446</v>
      </c>
      <c r="H12" s="684" t="n">
        <f t="shared" si="0"/>
        <v>0.67061714469867872</v>
      </c>
      <c r="I12" s="684" t="n">
        <f t="shared" si="0"/>
        <v>0.69726298433635614</v>
      </c>
      <c r="J12" s="684" t="n">
        <f t="shared" si="0"/>
        <v>0.76826458906202255</v>
      </c>
      <c r="K12" s="684" t="n">
        <f t="shared" si="0"/>
        <v>0.70133178922987849</v>
      </c>
      <c r="L12" s="684" t="n">
        <f t="shared" si="0"/>
        <v>0.75137636310050104</v>
      </c>
      <c r="M12" s="684" t="n">
        <f t="shared" si="0"/>
        <v>0.70851042701092348</v>
      </c>
      <c r="N12" s="684" t="n">
        <f t="shared" si="0"/>
        <v>0.69848444206008575</v>
      </c>
      <c r="O12" s="684" t="n">
        <f t="shared" ref="O12:T12" si="1">O11/O10</f>
        <v>0.72787773625200214</v>
      </c>
      <c r="P12" s="684" t="n">
        <f t="shared" si="1"/>
        <v>0.76056545625083749</v>
      </c>
      <c r="Q12" s="684" t="n">
        <f t="shared" si="1"/>
        <v>0.74495138275034734</v>
      </c>
      <c r="R12" s="684" t="n">
        <f t="shared" si="1"/>
        <v>0.71502197265624989</v>
      </c>
      <c r="S12" s="679" t="n">
        <f>S11/S10</f>
        <v>0.75444322344322345</v>
      </c>
      <c r="T12" s="679" t="n">
        <f t="shared" si="1"/>
        <v>0.73919033232628395</v>
      </c>
      <c r="U12" s="679" t="n">
        <f t="shared" ref="U12:W12" si="2">U11/U10</f>
        <v>0.72089790337283499</v>
      </c>
      <c r="V12" s="679" t="n">
        <f t="shared" si="2"/>
        <v>0.68987165423431318</v>
      </c>
      <c r="W12" s="679" t="n">
        <f t="shared" si="2"/>
        <v>0.67571955719557197</v>
      </c>
      <c r="X12" s="679" t="n">
        <f>X11/X10</f>
        <v>0.71482597523943003</v>
      </c>
      <c r="Y12" s="679" t="n">
        <f>Y11/Y10</f>
        <v>0.68382736516357212</v>
      </c>
      <c r="Z12" s="679" t="n">
        <f>Z11/Z10</f>
        <v>0.67930896506975236</v>
      </c>
      <c r="AA12" s="679" t="n">
        <f>AA11/AA10</f>
        <v>0.68223959995744221</v>
      </c>
      <c r="AB12" s="702" t="n">
        <f>AA12</f>
        <v>0.68223959995744221</v>
      </c>
      <c r="AC12" s="702" t="n">
        <f t="shared" ref="AC12" si="3">AB12</f>
        <v>0.68223959995744221</v>
      </c>
      <c r="AD12" s="702" t="n">
        <f>AC12</f>
        <v>0.68223959995744221</v>
      </c>
      <c r="AE12" s="702" t="n">
        <f t="shared" ref="AE12" si="4">AD12</f>
        <v>0.68223959995744221</v>
      </c>
      <c r="AF12" s="702" t="n">
        <f t="shared" ref="AF12" si="5">AE12</f>
        <v>0.68223959995744221</v>
      </c>
      <c r="AG12" s="702" t="n">
        <f t="shared" ref="AG12" si="6">AF12</f>
        <v>0.68223959995744221</v>
      </c>
      <c r="AH12" s="702" t="n">
        <f>AG12</f>
        <v>0.68223959995744221</v>
      </c>
      <c r="AI12" s="702" t="n">
        <f t="shared" ref="AI12:AJ12" si="7">AH12</f>
        <v>0.68223959995744221</v>
      </c>
      <c r="AJ12" s="702" t="n">
        <f t="shared" si="7"/>
        <v>0.68223959995744221</v>
      </c>
    </row>
    <row r="13" ht="27.65" customHeight="1">
      <c r="O13" s="85"/>
      <c r="P13" s="85"/>
      <c r="Q13" s="85"/>
      <c r="R13" s="85"/>
      <c r="S13" s="85"/>
      <c r="T13" s="85"/>
      <c r="Y13" s="662"/>
      <c r="Z13" s="662"/>
      <c r="AA13" s="662"/>
      <c r="AB13" s="662"/>
      <c r="AC13" s="662"/>
      <c r="AD13" s="662"/>
      <c r="AE13" s="662"/>
      <c r="AF13" s="662"/>
      <c r="AG13" s="662"/>
      <c r="AH13" s="662"/>
      <c r="AI13" s="85"/>
    </row>
    <row r="14">
      <c r="O14" s="85"/>
      <c r="P14" s="298"/>
      <c r="Q14" s="85"/>
      <c r="R14" s="85"/>
      <c r="S14" s="85"/>
      <c r="T14" s="653"/>
      <c r="Y14" s="278"/>
      <c r="Z14" s="278"/>
      <c r="AA14" s="278"/>
      <c r="AB14" s="278"/>
      <c r="AC14" s="278"/>
      <c r="AD14" s="278"/>
      <c r="AE14" s="278"/>
      <c r="AF14" s="278"/>
      <c r="AG14" s="278"/>
      <c r="AH14" s="278"/>
      <c r="AI14" s="85"/>
    </row>
    <row r="15">
      <c r="B15" s="607" t="s">
        <v>351</v>
      </c>
      <c r="G15" t="s">
        <v>1928</v>
      </c>
      <c r="O15" s="85"/>
      <c r="P15" s="298"/>
      <c r="Q15" s="85"/>
      <c r="R15" s="85"/>
      <c r="S15" s="85"/>
      <c r="T15" s="653"/>
      <c r="Y15" s="278"/>
      <c r="Z15" s="278"/>
      <c r="AA15" s="278"/>
      <c r="AB15" s="278"/>
      <c r="AC15" s="278"/>
      <c r="AD15" s="278"/>
      <c r="AE15" s="278"/>
      <c r="AF15" s="278"/>
      <c r="AG15" s="278"/>
      <c r="AH15" s="278"/>
      <c r="AI15" s="85"/>
    </row>
    <row r="16" ht="25.4" customHeight="1">
      <c r="B16" s="671" t="s">
        <v>431</v>
      </c>
      <c r="C16" s="669" t="n">
        <v>2020</v>
      </c>
      <c r="D16" s="669" t="n">
        <v>2021</v>
      </c>
      <c r="E16" s="669" t="n">
        <v>2022</v>
      </c>
      <c r="F16" s="669" t="n">
        <v>2023</v>
      </c>
      <c r="G16" s="669" t="n">
        <v>2024</v>
      </c>
      <c r="H16" s="669" t="n">
        <v>2025</v>
      </c>
      <c r="I16" s="669" t="n">
        <v>2026</v>
      </c>
      <c r="J16" s="670" t="n">
        <v>2027</v>
      </c>
      <c r="O16" s="85"/>
      <c r="P16" s="298"/>
      <c r="Q16" s="85"/>
      <c r="R16" s="85"/>
      <c r="S16" s="85"/>
      <c r="T16" s="662"/>
      <c r="U16" s="662"/>
      <c r="V16" s="662"/>
      <c r="W16" s="662"/>
      <c r="X16" s="662"/>
      <c r="Y16" s="662"/>
      <c r="Z16" s="662"/>
      <c r="AA16" s="662"/>
      <c r="AB16" s="662"/>
      <c r="AC16" s="662"/>
      <c r="AD16" s="662"/>
      <c r="AE16" s="662"/>
      <c r="AF16" s="662"/>
      <c r="AG16" s="662"/>
      <c r="AH16" s="662"/>
      <c r="AI16" s="85"/>
    </row>
    <row r="17" ht="31.5" customHeight="1">
      <c r="B17" s="699" t="s">
        <v>1925</v>
      </c>
      <c r="C17" s="308" t="n">
        <v>458.46800000000002</v>
      </c>
      <c r="D17" s="322" t="n">
        <v>520.58799999999997</v>
      </c>
      <c r="E17" s="322" t="n">
        <v>591.94899999999996</v>
      </c>
      <c r="F17" s="322" t="n">
        <v>615.77200000000005</v>
      </c>
      <c r="G17" s="322" t="n">
        <v>606.89800000000002</v>
      </c>
      <c r="H17" s="322" t="n">
        <v>600.45899999999995</v>
      </c>
      <c r="I17" s="322" t="n">
        <v>614.44100000000003</v>
      </c>
      <c r="J17" s="322" t="n">
        <v>642.08799999999997</v>
      </c>
      <c r="K17" s="322" t="n">
        <v>679.89200000000005</v>
      </c>
      <c r="L17" s="322" t="n">
        <v>717.14099999999996</v>
      </c>
      <c r="M17" s="322" t="n">
        <v>756.26</v>
      </c>
      <c r="N17" s="322" t="n">
        <v>795.53099999999995</v>
      </c>
      <c r="O17" s="322" t="n">
        <v>837.52499999999998</v>
      </c>
      <c r="P17" s="322" t="n">
        <v>885.98900000000003</v>
      </c>
      <c r="Q17" s="322" t="n">
        <v>932.56399999999996</v>
      </c>
      <c r="R17" s="85"/>
      <c r="S17" s="85"/>
      <c r="T17" s="85"/>
      <c r="U17" s="85"/>
      <c r="V17" s="85"/>
      <c r="W17" s="85"/>
      <c r="X17" s="85"/>
      <c r="Y17" s="85"/>
      <c r="Z17" s="85"/>
      <c r="AA17" s="85"/>
      <c r="AB17" s="85"/>
      <c r="AC17" s="85"/>
      <c r="AD17" s="85"/>
      <c r="AE17" s="85"/>
      <c r="AF17" s="85"/>
      <c r="AH17" s="85"/>
      <c r="AI17" s="85"/>
    </row>
    <row r="18">
      <c r="B18" s="655" t="s">
        <v>432</v>
      </c>
      <c r="C18" s="662" t="n">
        <f>AVERAGE(H12:K12)</f>
        <v>0.70936912683173392</v>
      </c>
      <c r="D18" s="662" t="n">
        <f>AVERAGE(L12:O12)</f>
        <v>0.72156224210587805</v>
      </c>
      <c r="E18" s="662" t="n">
        <f>AVERAGE(P12:S12)</f>
        <v>0.74374550877516454</v>
      </c>
      <c r="F18" s="662" t="n">
        <f>AVERAGE(T12:W12)</f>
        <v>0.70641986178225102</v>
      </c>
      <c r="G18" s="662" t="n">
        <f>AVERAGE(X12:AA12)</f>
        <v>0.69005047635754924</v>
      </c>
      <c r="H18" s="662" t="n">
        <f>AVERAGE(Y12:AB12)</f>
        <v>0.68190388253705225</v>
      </c>
      <c r="I18" s="662" t="n">
        <f>AVERAGE(Z12:AC12)</f>
        <v>0.68150694123551969</v>
      </c>
      <c r="J18" s="683" t="n">
        <f>AVERAGE(AA12:AI12)</f>
        <v>0.6822395999574421</v>
      </c>
    </row>
    <row r="19">
      <c r="B19" s="655" t="s">
        <v>433</v>
      </c>
      <c r="C19" s="278" t="n">
        <f>C17/C18</f>
        <v>646.30385318242224</v>
      </c>
      <c r="D19" s="278" t="n">
        <f>D17/D18</f>
        <v>721.47344972024155</v>
      </c>
      <c r="E19" s="278" t="n">
        <f>E17/E18</f>
        <v>795.90262128083259</v>
      </c>
      <c r="F19" s="278" t="n">
        <f>F17/F18</f>
        <v>871.67990781919355</v>
      </c>
      <c r="G19" s="278" t="n">
        <f>G17/G18</f>
        <v>879.49797992101696</v>
      </c>
      <c r="H19" s="278" t="n">
        <f t="shared" ref="H19:J19" si="8">H17/H18</f>
        <v>880.56251823345951</v>
      </c>
      <c r="I19" s="278" t="n">
        <f>I17/I18</f>
        <v>901.5916974903671</v>
      </c>
      <c r="J19" s="674" t="n">
        <f t="shared" si="8"/>
        <v>941.14736236368162</v>
      </c>
    </row>
    <row r="20" ht="32.25" customHeight="1">
      <c r="B20" s="619" t="s">
        <v>434</v>
      </c>
      <c r="C20" s="668"/>
      <c r="D20" s="684" t="n">
        <f>D19/C19-1</f>
        <v>0.11630689832295071</v>
      </c>
      <c r="E20" s="684" t="n">
        <f t="shared" ref="E20" si="9">E19/D19-1</f>
        <v>0.10316273119884278</v>
      </c>
      <c r="F20" s="684" t="n">
        <f>F19/E19-1</f>
        <v>9.5209243583610492E-2</v>
      </c>
      <c r="G20" s="684" t="n">
        <f>G19/F19-1</f>
        <v>8.9689713296055018E-3</v>
      </c>
      <c r="H20" s="684" t="n">
        <f>H19/G19-1+0.01</f>
        <v>1.1210393129655874E-2</v>
      </c>
      <c r="I20" s="684" t="n">
        <f>I19/H19-1</f>
        <v>2.3881528933454188E-2</v>
      </c>
      <c r="J20" s="684" t="n">
        <f t="shared" ref="J20" si="10">J19/I19-1</f>
        <v>4.3873146773001581E-2</v>
      </c>
      <c r="K20" s="686"/>
      <c r="L20" s="686"/>
      <c r="R20" s="85"/>
      <c r="S20" s="610"/>
      <c r="T20" s="610"/>
      <c r="U20" s="610"/>
    </row>
    <row r="21" ht="32.25" customHeight="1">
      <c r="B21" s="338"/>
      <c r="C21" s="278"/>
      <c r="D21" s="662"/>
      <c r="E21" s="662"/>
      <c r="F21" s="662"/>
      <c r="G21" s="662"/>
      <c r="H21" s="662"/>
      <c r="I21" s="662"/>
      <c r="J21" s="662"/>
      <c r="K21" s="686"/>
      <c r="L21" s="686"/>
      <c r="R21" s="85"/>
      <c r="S21" s="610"/>
      <c r="T21" s="610"/>
      <c r="U21" s="610"/>
    </row>
    <row r="23">
      <c r="B23" s="607" t="s">
        <v>364</v>
      </c>
    </row>
    <row r="24">
      <c r="B24" s="259" t="s">
        <v>435</v>
      </c>
      <c r="C24" s="526"/>
      <c r="D24" s="263" t="s">
        <v>279</v>
      </c>
      <c r="E24" s="276"/>
      <c r="F24" s="276"/>
      <c r="G24" s="276"/>
      <c r="H24" s="276"/>
      <c r="I24" s="276"/>
      <c r="J24" s="276"/>
      <c r="K24" s="276"/>
      <c r="L24" s="276"/>
      <c r="M24" s="276"/>
      <c r="N24" s="276"/>
      <c r="O24" s="276"/>
      <c r="P24" s="276"/>
      <c r="Q24" s="276"/>
      <c r="R24" s="276"/>
      <c r="S24" s="276"/>
      <c r="T24" s="276"/>
      <c r="U24" s="276"/>
      <c r="V24" s="264"/>
      <c r="W24" s="381" t="s">
        <v>280</v>
      </c>
      <c r="X24" s="296"/>
      <c r="Y24" s="296"/>
      <c r="Z24" s="296"/>
      <c r="AA24" s="296"/>
      <c r="AB24" s="296"/>
      <c r="AC24" s="296"/>
      <c r="AD24" s="296"/>
      <c r="AE24" s="296"/>
      <c r="AF24" s="296"/>
      <c r="AG24" s="296"/>
      <c r="AH24" s="296"/>
    </row>
    <row r="25">
      <c r="B25" s="261"/>
      <c r="C25" s="277"/>
      <c r="D25" s="268" t="n">
        <v>2018</v>
      </c>
      <c r="E25" s="268" t="n">
        <v>2019</v>
      </c>
      <c r="F25" s="269"/>
      <c r="G25" s="269"/>
      <c r="H25" s="270"/>
      <c r="I25" s="268" t="n">
        <v>2020</v>
      </c>
      <c r="J25" s="269"/>
      <c r="K25" s="269"/>
      <c r="L25" s="269"/>
      <c r="M25" s="268" t="n">
        <v>2021</v>
      </c>
      <c r="N25" s="269"/>
      <c r="O25" s="269"/>
      <c r="P25" s="269"/>
      <c r="Q25" s="268" t="n">
        <v>2022</v>
      </c>
      <c r="R25" s="360"/>
      <c r="S25" s="360"/>
      <c r="T25" s="270"/>
      <c r="U25" s="297"/>
      <c r="V25" s="663" t="n">
        <v>2023</v>
      </c>
      <c r="W25" s="659"/>
      <c r="X25" s="316"/>
      <c r="Y25" s="265" t="n">
        <v>2024</v>
      </c>
      <c r="Z25" s="348"/>
      <c r="AA25" s="348"/>
      <c r="AB25" s="267"/>
      <c r="AC25" s="265" t="n">
        <v>2025</v>
      </c>
      <c r="AD25" s="348"/>
      <c r="AE25" s="348"/>
      <c r="AF25" s="267"/>
      <c r="AG25" s="265" t="n">
        <v>2026</v>
      </c>
      <c r="AH25" s="266"/>
      <c r="AI25" s="266"/>
      <c r="AJ25" s="267"/>
    </row>
    <row r="26">
      <c r="B26" s="263"/>
      <c r="C26" s="276"/>
      <c r="D26" s="256" t="s">
        <v>281</v>
      </c>
      <c r="E26" s="256" t="s">
        <v>282</v>
      </c>
      <c r="F26" s="257" t="s">
        <v>283</v>
      </c>
      <c r="G26" s="257" t="s">
        <v>238</v>
      </c>
      <c r="H26" s="258" t="s">
        <v>281</v>
      </c>
      <c r="I26" s="257" t="s">
        <v>282</v>
      </c>
      <c r="J26" s="257" t="s">
        <v>283</v>
      </c>
      <c r="K26" s="257" t="s">
        <v>238</v>
      </c>
      <c r="L26" s="257" t="s">
        <v>281</v>
      </c>
      <c r="M26" s="256" t="s">
        <v>282</v>
      </c>
      <c r="N26" s="257" t="s">
        <v>283</v>
      </c>
      <c r="O26" s="257" t="s">
        <v>238</v>
      </c>
      <c r="P26" s="257" t="s">
        <v>281</v>
      </c>
      <c r="Q26" s="256" t="s">
        <v>282</v>
      </c>
      <c r="R26" s="257" t="s">
        <v>283</v>
      </c>
      <c r="S26" s="257" t="s">
        <v>238</v>
      </c>
      <c r="T26" s="258" t="s">
        <v>281</v>
      </c>
      <c r="U26" s="340" t="s">
        <v>282</v>
      </c>
      <c r="V26" s="664" t="s">
        <v>283</v>
      </c>
      <c r="W26" s="326" t="s">
        <v>238</v>
      </c>
      <c r="X26" s="326" t="s">
        <v>281</v>
      </c>
      <c r="Y26" s="325" t="s">
        <v>282</v>
      </c>
      <c r="Z26" s="323" t="s">
        <v>283</v>
      </c>
      <c r="AA26" s="326" t="s">
        <v>238</v>
      </c>
      <c r="AB26" s="326" t="s">
        <v>281</v>
      </c>
      <c r="AC26" s="325" t="s">
        <v>282</v>
      </c>
      <c r="AD26" s="323" t="s">
        <v>283</v>
      </c>
      <c r="AE26" s="326" t="s">
        <v>238</v>
      </c>
      <c r="AF26" s="326" t="s">
        <v>281</v>
      </c>
      <c r="AG26" s="281" t="s">
        <v>282</v>
      </c>
      <c r="AH26" s="323" t="s">
        <v>283</v>
      </c>
      <c r="AI26" s="323" t="s">
        <v>238</v>
      </c>
      <c r="AJ26" s="346" t="s">
        <v>281</v>
      </c>
    </row>
    <row r="27" ht="19.5" customHeight="1">
      <c r="B27" s="694" t="s">
        <v>436</v>
      </c>
      <c r="C27" s="695"/>
      <c r="D27" s="680" t="n">
        <f t="shared" ref="D27:X27" si="11">D10</f>
        <v>589.5</v>
      </c>
      <c r="E27" s="681" t="n">
        <f t="shared" si="11"/>
        <v>598.70000000000005</v>
      </c>
      <c r="F27" s="681" t="n">
        <f t="shared" si="11"/>
        <v>614.4</v>
      </c>
      <c r="G27" s="681" t="n">
        <f t="shared" si="11"/>
        <v>622.4</v>
      </c>
      <c r="H27" s="681" t="n">
        <f t="shared" si="11"/>
        <v>620.6</v>
      </c>
      <c r="I27" s="681" t="n">
        <f t="shared" si="11"/>
        <v>606.5</v>
      </c>
      <c r="J27" s="681" t="n">
        <f t="shared" si="11"/>
        <v>654.6</v>
      </c>
      <c r="K27" s="681" t="n">
        <f t="shared" si="11"/>
        <v>690.8</v>
      </c>
      <c r="L27" s="681" t="n">
        <f t="shared" si="11"/>
        <v>678.6</v>
      </c>
      <c r="M27" s="681" t="n">
        <f t="shared" si="11"/>
        <v>704.9</v>
      </c>
      <c r="N27" s="681" t="n">
        <f t="shared" si="11"/>
        <v>745.6</v>
      </c>
      <c r="O27" s="681" t="n">
        <f t="shared" si="11"/>
        <v>749.2</v>
      </c>
      <c r="P27" s="681" t="n">
        <f t="shared" si="11"/>
        <v>746.3</v>
      </c>
      <c r="Q27" s="681" t="n">
        <f t="shared" si="11"/>
        <v>791.9</v>
      </c>
      <c r="R27" s="681" t="n">
        <f t="shared" si="11"/>
        <v>819.2</v>
      </c>
      <c r="S27" s="682" t="n">
        <f t="shared" si="11"/>
        <v>819</v>
      </c>
      <c r="T27" s="666" t="n">
        <f t="shared" si="11"/>
        <v>827.5</v>
      </c>
      <c r="U27" s="682" t="n">
        <f t="shared" si="11"/>
        <v>877.6</v>
      </c>
      <c r="V27" s="682" t="n">
        <f t="shared" si="11"/>
        <v>911.6</v>
      </c>
      <c r="W27" s="682" t="n">
        <f t="shared" si="11"/>
        <v>867.2</v>
      </c>
      <c r="X27" s="682" t="n">
        <f t="shared" si="11"/>
        <v>856.2</v>
      </c>
      <c r="Y27" s="682" t="n">
        <f>Y10</f>
        <v>904.8</v>
      </c>
      <c r="Z27" s="682" t="n">
        <f>Z10</f>
        <v>924.7</v>
      </c>
      <c r="AA27" s="682" t="n">
        <f>AA10</f>
        <v>939.9</v>
      </c>
      <c r="AB27" s="672" t="n">
        <f>AA27*(1+$H$20)^0.25+AB28</f>
        <v>942.52316024042022</v>
      </c>
      <c r="AC27" s="693" t="n">
        <f t="shared" ref="AC27:AD27" si="12">AB27*(1+$H$20)^0.25+AC28</f>
        <v>945.15364144014143</v>
      </c>
      <c r="AD27" s="693" t="n">
        <f t="shared" si="12"/>
        <v>949.79146403117693</v>
      </c>
      <c r="AE27" s="693" t="n">
        <f>AD27*(1+$H$20)^0.25+AE28</f>
        <v>954.44223028837143</v>
      </c>
      <c r="AF27" s="657" t="n">
        <f>AE27*(1+$I$20)^0.25+AF28</f>
        <v>962.09028237693428</v>
      </c>
      <c r="AG27" s="660" t="n">
        <f>AF27*(1+$I$20)^0.25+AG28</f>
        <v>969.78359293709593</v>
      </c>
      <c r="AH27" s="660" t="n">
        <f>AG27*(1+$I$20)^0.25+AH28</f>
        <v>977.5224297925098</v>
      </c>
      <c r="AI27" s="660" t="n">
        <f>AH27*(1+$I$20)^0.25+AI28</f>
        <v>985.3070623517151</v>
      </c>
      <c r="AJ27" s="657" t="n">
        <f>AI27*(1+$J$20)^0.25+AJ28</f>
        <v>997.94080671429901</v>
      </c>
      <c r="AK27" s="673" t="s">
        <v>1834</v>
      </c>
    </row>
    <row r="28" ht="19.5" customHeight="1">
      <c r="B28" s="685" t="s">
        <v>1703</v>
      </c>
      <c r="C28" s="319"/>
      <c r="D28" s="696"/>
      <c r="E28" s="656"/>
      <c r="F28" s="656"/>
      <c r="G28" s="656"/>
      <c r="H28" s="656"/>
      <c r="I28" s="656"/>
      <c r="J28" s="656"/>
      <c r="K28" s="656"/>
      <c r="L28" s="656"/>
      <c r="M28" s="656"/>
      <c r="N28" s="656"/>
      <c r="O28" s="656"/>
      <c r="P28" s="656"/>
      <c r="Q28" s="656"/>
      <c r="R28" s="656"/>
      <c r="S28" s="656"/>
      <c r="T28" s="656"/>
      <c r="U28" s="656"/>
      <c r="V28" s="656"/>
      <c r="W28" s="656"/>
      <c r="X28" s="656"/>
      <c r="Y28" s="660"/>
      <c r="Z28" s="660"/>
      <c r="AA28" s="660" t="n">
        <v>-1</v>
      </c>
      <c r="AB28" s="660"/>
      <c r="AC28" s="660"/>
      <c r="AD28" s="660" t="n">
        <v>2</v>
      </c>
      <c r="AE28" s="660" t="n">
        <v>2</v>
      </c>
      <c r="AF28" s="660" t="n">
        <v>2</v>
      </c>
      <c r="AG28" s="660" t="n">
        <v>2</v>
      </c>
      <c r="AH28" s="660" t="n">
        <v>2</v>
      </c>
      <c r="AI28" s="660" t="n">
        <v>2</v>
      </c>
      <c r="AJ28" s="660" t="n">
        <v>2</v>
      </c>
    </row>
    <row r="29" ht="19.399999999999999" customHeight="1">
      <c r="B29" s="685" t="s">
        <v>207</v>
      </c>
      <c r="C29" s="319"/>
      <c r="D29" s="696" t="n">
        <f t="shared" ref="D29:Q29" si="13">D10*D12</f>
        <v>391.92099999999999</v>
      </c>
      <c r="E29" s="656" t="n">
        <f t="shared" si="13"/>
        <v>405.36799999999999</v>
      </c>
      <c r="F29" s="656" t="n">
        <f t="shared" si="13"/>
        <v>414.19600000000003</v>
      </c>
      <c r="G29" s="656" t="n">
        <f t="shared" si="13"/>
        <v>418.68599999999992</v>
      </c>
      <c r="H29" s="656" t="n">
        <f t="shared" si="13"/>
        <v>416.18500000000006</v>
      </c>
      <c r="I29" s="656" t="n">
        <f t="shared" si="13"/>
        <v>422.89</v>
      </c>
      <c r="J29" s="656" t="n">
        <f t="shared" si="13"/>
        <v>502.90600000000001</v>
      </c>
      <c r="K29" s="656" t="n">
        <f t="shared" si="13"/>
        <v>484.48</v>
      </c>
      <c r="L29" s="656" t="n">
        <f t="shared" si="13"/>
        <v>509.88400000000001</v>
      </c>
      <c r="M29" s="656" t="n">
        <f t="shared" si="13"/>
        <v>499.42899999999997</v>
      </c>
      <c r="N29" s="656" t="n">
        <f t="shared" si="13"/>
        <v>520.79</v>
      </c>
      <c r="O29" s="656" t="n">
        <f t="shared" si="13"/>
        <v>545.32600000000002</v>
      </c>
      <c r="P29" s="656" t="n">
        <f t="shared" si="13"/>
        <v>567.61</v>
      </c>
      <c r="Q29" s="656" t="n">
        <f t="shared" si="13"/>
        <v>589.92700000000002</v>
      </c>
      <c r="R29" s="656" t="n">
        <f t="shared" ref="R29:AG29" si="14">R27*R12</f>
        <v>585.74599999999998</v>
      </c>
      <c r="S29" s="656" t="n">
        <f t="shared" si="14"/>
        <v>617.88900000000001</v>
      </c>
      <c r="T29" s="656" t="n">
        <f t="shared" si="14"/>
        <v>611.67999999999995</v>
      </c>
      <c r="U29" s="656" t="n">
        <f t="shared" si="14"/>
        <v>632.66</v>
      </c>
      <c r="V29" s="656" t="n">
        <f t="shared" si="14"/>
        <v>628.88699999999994</v>
      </c>
      <c r="W29" s="656" t="n">
        <f t="shared" si="14"/>
        <v>585.98400000000004</v>
      </c>
      <c r="X29" s="656" t="n">
        <f t="shared" si="14"/>
        <v>612.03399999999999</v>
      </c>
      <c r="Y29" s="660" t="n">
        <f>Y27*Y12</f>
        <v>618.72699999999998</v>
      </c>
      <c r="Z29" s="660" t="n">
        <f t="shared" si="14"/>
        <v>628.15700000000004</v>
      </c>
      <c r="AA29" s="660" t="n">
        <f t="shared" si="14"/>
        <v>641.23699999999997</v>
      </c>
      <c r="AB29" s="660" t="n">
        <f t="shared" si="14"/>
        <v>643.02662379304854</v>
      </c>
      <c r="AC29" s="660" t="n">
        <f t="shared" si="14"/>
        <v>644.82124223444191</v>
      </c>
      <c r="AD29" s="660" t="n">
        <f t="shared" si="14"/>
        <v>647.9853484636235</v>
      </c>
      <c r="AE29" s="660" t="n">
        <f t="shared" si="14"/>
        <v>651.15828537442746</v>
      </c>
      <c r="AF29" s="660" t="n">
        <f t="shared" si="14"/>
        <v>656.37608937178231</v>
      </c>
      <c r="AG29" s="660" t="n">
        <f t="shared" si="14"/>
        <v>661.62477049069525</v>
      </c>
      <c r="AH29" s="660" t="n">
        <f>AH27*AH12</f>
        <v>666.90451145106874</v>
      </c>
      <c r="AI29" s="660" t="n">
        <f>AI27*AI12</f>
        <v>672.21549605407665</v>
      </c>
      <c r="AJ29" s="660" t="n">
        <f>AJ27*AJ12</f>
        <v>680.83473675397056</v>
      </c>
    </row>
    <row r="30" ht="19.399999999999999" customHeight="1">
      <c r="B30" s="436" t="s">
        <v>437</v>
      </c>
      <c r="C30" s="437"/>
      <c r="D30" s="698" t="n">
        <f t="shared" ref="D30:G30" si="15">D27-D29</f>
        <v>197.57900000000001</v>
      </c>
      <c r="E30" s="658" t="n">
        <f t="shared" si="15"/>
        <v>193.33200000000005</v>
      </c>
      <c r="F30" s="658" t="n">
        <f t="shared" si="15"/>
        <v>200.20399999999995</v>
      </c>
      <c r="G30" s="658" t="n">
        <f t="shared" si="15"/>
        <v>203.71400000000006</v>
      </c>
      <c r="H30" s="658" t="n">
        <f t="shared" ref="H30:AC30" si="16">H27-H29</f>
        <v>204.41499999999996</v>
      </c>
      <c r="I30" s="658" t="n">
        <f t="shared" si="16"/>
        <v>183.61</v>
      </c>
      <c r="J30" s="658" t="n">
        <f t="shared" si="16"/>
        <v>151.69400000000002</v>
      </c>
      <c r="K30" s="658" t="n">
        <f t="shared" si="16"/>
        <v>206.31999999999994</v>
      </c>
      <c r="L30" s="658" t="n">
        <f t="shared" si="16"/>
        <v>168.71600000000001</v>
      </c>
      <c r="M30" s="658" t="n">
        <f t="shared" si="16"/>
        <v>205.471</v>
      </c>
      <c r="N30" s="658" t="n">
        <f t="shared" si="16"/>
        <v>224.81000000000006</v>
      </c>
      <c r="O30" s="658" t="n">
        <f>O27-O29</f>
        <v>203.87400000000002</v>
      </c>
      <c r="P30" s="658" t="n">
        <f>P27-P29</f>
        <v>178.68999999999994</v>
      </c>
      <c r="Q30" s="658" t="n">
        <f t="shared" si="16"/>
        <v>201.97299999999996</v>
      </c>
      <c r="R30" s="658" t="n">
        <f t="shared" si="16"/>
        <v>233.45400000000006</v>
      </c>
      <c r="S30" s="658" t="n">
        <f t="shared" si="16"/>
        <v>201.11099999999999</v>
      </c>
      <c r="T30" s="658" t="n">
        <f t="shared" si="16"/>
        <v>215.82000000000005</v>
      </c>
      <c r="U30" s="658" t="n">
        <f t="shared" si="16"/>
        <v>244.94000000000005</v>
      </c>
      <c r="V30" s="658" t="n">
        <f t="shared" si="16"/>
        <v>282.71300000000008</v>
      </c>
      <c r="W30" s="658" t="n">
        <f t="shared" si="16"/>
        <v>281.21600000000001</v>
      </c>
      <c r="X30" s="658" t="n">
        <f t="shared" si="16"/>
        <v>244.16600000000005</v>
      </c>
      <c r="Y30" s="692" t="n">
        <f t="shared" si="16"/>
        <v>286.07299999999998</v>
      </c>
      <c r="Z30" s="692" t="n">
        <f t="shared" si="16"/>
        <v>296.54300000000001</v>
      </c>
      <c r="AA30" s="692" t="n">
        <f t="shared" si="16"/>
        <v>298.66300000000001</v>
      </c>
      <c r="AB30" s="692" t="n">
        <f>AB27-AB29</f>
        <v>299.49653644737168</v>
      </c>
      <c r="AC30" s="692" t="n">
        <f t="shared" si="16"/>
        <v>300.33239920569952</v>
      </c>
      <c r="AD30" s="692" t="n">
        <f t="shared" ref="AD30:AG30" si="17">AD27-AD29</f>
        <v>301.80611556755343</v>
      </c>
      <c r="AE30" s="692" t="n">
        <f t="shared" si="17"/>
        <v>303.28394491394397</v>
      </c>
      <c r="AF30" s="692" t="n">
        <f t="shared" si="17"/>
        <v>305.71419300515197</v>
      </c>
      <c r="AG30" s="692" t="n">
        <f t="shared" si="17"/>
        <v>308.15882244640068</v>
      </c>
      <c r="AH30" s="692" t="n">
        <f>AH27-AH29</f>
        <v>310.61791834144105</v>
      </c>
      <c r="AI30" s="692" t="n">
        <f>AI27-AI29</f>
        <v>313.09156629763845</v>
      </c>
      <c r="AJ30" s="692" t="n">
        <f>AJ27-AJ29</f>
        <v>317.10606996032845</v>
      </c>
    </row>
    <row r="31" ht="19.399999999999999" customHeight="1">
      <c r="B31" s="298"/>
      <c r="C31" s="298"/>
      <c r="D31" s="653"/>
      <c r="E31" s="653"/>
      <c r="F31" s="653"/>
      <c r="G31" s="653"/>
      <c r="H31" s="653"/>
      <c r="I31" s="653"/>
      <c r="J31" s="653"/>
      <c r="K31" s="653"/>
      <c r="L31" s="653"/>
      <c r="M31" s="653"/>
      <c r="N31" s="653"/>
      <c r="O31" s="653"/>
      <c r="P31" s="653"/>
      <c r="Q31" s="653"/>
      <c r="R31" s="653"/>
      <c r="S31" s="653"/>
      <c r="T31" s="653"/>
      <c r="U31" s="653"/>
      <c r="V31" s="653"/>
      <c r="W31" s="653"/>
      <c r="X31" s="653"/>
      <c r="Y31" s="654"/>
      <c r="Z31" s="654"/>
      <c r="AA31" s="654"/>
      <c r="AB31" s="654"/>
      <c r="AC31" s="654"/>
      <c r="AD31" s="654"/>
      <c r="AE31" s="654"/>
      <c r="AF31" s="654"/>
      <c r="AG31" s="654"/>
      <c r="AH31" s="654"/>
    </row>
    <row r="32" ht="19.399999999999999" customHeight="1">
      <c r="B32" s="298"/>
      <c r="C32" s="298"/>
      <c r="D32" s="653"/>
      <c r="E32" s="653"/>
      <c r="F32" s="653"/>
      <c r="G32" s="653"/>
      <c r="H32" s="653"/>
      <c r="I32" s="653"/>
      <c r="J32" s="653"/>
      <c r="K32" s="653"/>
      <c r="L32" s="653"/>
      <c r="M32" s="653"/>
      <c r="N32" s="653"/>
      <c r="O32" s="653"/>
      <c r="P32" s="653"/>
      <c r="Q32" s="653"/>
      <c r="R32" s="653"/>
      <c r="S32" s="653"/>
      <c r="T32" s="653"/>
      <c r="U32" s="653"/>
      <c r="V32" s="653"/>
      <c r="W32" s="653"/>
      <c r="X32" s="653"/>
      <c r="Y32" s="654"/>
      <c r="Z32" s="654"/>
      <c r="AA32" s="654"/>
      <c r="AB32" s="654"/>
      <c r="AC32" s="654"/>
      <c r="AD32" s="654"/>
      <c r="AE32" s="654"/>
      <c r="AF32" s="654"/>
      <c r="AG32" s="654"/>
      <c r="AH32" s="654"/>
    </row>
    <row r="33" ht="19.399999999999999" customHeight="1">
      <c r="B33" s="298"/>
      <c r="C33" s="298"/>
      <c r="D33" s="653"/>
      <c r="E33" s="653"/>
      <c r="F33" s="653"/>
      <c r="G33" s="653"/>
      <c r="H33" s="653"/>
      <c r="I33" s="653"/>
      <c r="J33" s="653"/>
      <c r="K33" s="653"/>
      <c r="L33" s="653"/>
      <c r="M33" s="653"/>
      <c r="N33" s="653"/>
      <c r="O33" s="653"/>
      <c r="P33" s="653"/>
      <c r="Q33" s="653"/>
      <c r="R33" s="653"/>
      <c r="S33" s="653"/>
      <c r="T33" s="653"/>
      <c r="U33" s="653"/>
      <c r="V33" s="653"/>
      <c r="W33" s="653"/>
      <c r="X33" s="653"/>
      <c r="Y33" s="654"/>
      <c r="Z33" s="654"/>
      <c r="AA33" s="654"/>
      <c r="AB33" s="654"/>
      <c r="AC33" s="654"/>
      <c r="AD33" s="654"/>
      <c r="AE33" s="654"/>
      <c r="AF33" s="654"/>
      <c r="AG33" s="654"/>
      <c r="AH33" s="654"/>
    </row>
    <row r="34" ht="19.399999999999999" customHeight="1">
      <c r="B34" s="298"/>
      <c r="C34" s="298"/>
      <c r="D34" s="653"/>
      <c r="E34" s="653"/>
      <c r="F34" s="653"/>
      <c r="G34" s="653"/>
      <c r="H34" s="653"/>
      <c r="I34" s="653"/>
      <c r="J34" s="653"/>
      <c r="K34" s="653"/>
      <c r="L34" s="653"/>
      <c r="M34" s="653"/>
      <c r="N34" s="653"/>
      <c r="O34" s="653"/>
      <c r="P34" s="653"/>
      <c r="Q34" s="653"/>
      <c r="R34" s="653"/>
      <c r="S34" s="653"/>
      <c r="T34" s="653"/>
      <c r="Y34" s="653"/>
      <c r="Z34" s="653"/>
      <c r="AA34" s="653"/>
      <c r="AB34" s="653"/>
      <c r="AC34" s="653"/>
      <c r="AD34" s="653"/>
      <c r="AE34" s="653"/>
      <c r="AF34" s="653"/>
      <c r="AG34" s="653"/>
      <c r="AH34" s="653"/>
    </row>
    <row r="35" ht="19.399999999999999" customHeight="1">
      <c r="B35" s="298"/>
      <c r="C35" s="298"/>
      <c r="D35" s="653"/>
      <c r="E35" s="653"/>
      <c r="F35" s="653"/>
      <c r="G35" s="653"/>
      <c r="H35" s="653"/>
      <c r="I35" s="653"/>
      <c r="J35" s="653"/>
      <c r="K35" s="653"/>
      <c r="L35" s="653"/>
      <c r="M35" s="653"/>
      <c r="N35" s="653"/>
      <c r="O35" s="653"/>
      <c r="P35" s="653"/>
      <c r="Q35" s="653"/>
      <c r="R35" s="653"/>
      <c r="S35" s="653"/>
      <c r="T35" s="653"/>
      <c r="Y35" s="653"/>
      <c r="Z35" s="653"/>
      <c r="AA35" s="653"/>
      <c r="AB35" s="653"/>
      <c r="AC35" s="653"/>
      <c r="AD35" s="653"/>
      <c r="AE35" s="653"/>
      <c r="AF35" s="653"/>
      <c r="AG35" s="653"/>
      <c r="AH35" s="653"/>
    </row>
    <row r="36" ht="19" customHeight="1">
      <c r="B36" s="298"/>
      <c r="C36" s="298"/>
      <c r="D36" s="653"/>
      <c r="E36" s="653"/>
      <c r="F36" s="653"/>
      <c r="G36" s="653"/>
      <c r="H36" s="653"/>
      <c r="I36" s="653"/>
      <c r="J36" s="653"/>
      <c r="K36" s="653"/>
      <c r="L36" s="653"/>
      <c r="M36" s="653"/>
      <c r="N36" s="653"/>
      <c r="O36" s="653"/>
      <c r="AG36" s="653"/>
      <c r="AH36" s="653"/>
    </row>
    <row r="37" ht="19" customHeight="1">
      <c r="B37" s="298"/>
      <c r="C37" s="298"/>
      <c r="D37" s="653"/>
      <c r="E37" s="653"/>
      <c r="F37" s="653"/>
      <c r="G37" s="653"/>
      <c r="H37" s="653"/>
      <c r="I37" s="653"/>
      <c r="J37" s="653"/>
      <c r="K37" s="653"/>
      <c r="L37" s="653"/>
      <c r="M37" s="653"/>
      <c r="N37" s="653"/>
      <c r="O37" s="653"/>
      <c r="AG37" s="653"/>
      <c r="AH37" s="653"/>
    </row>
    <row r="38" ht="19.399999999999999" customHeight="1">
      <c r="B38" s="298"/>
      <c r="C38" s="298"/>
      <c r="D38" s="653"/>
      <c r="E38" s="653"/>
      <c r="F38" s="653"/>
      <c r="G38" s="653"/>
      <c r="H38" s="653"/>
      <c r="I38" s="653"/>
      <c r="J38" s="653"/>
      <c r="K38" s="653"/>
      <c r="L38" s="653"/>
      <c r="M38" s="653"/>
      <c r="N38" s="653"/>
      <c r="O38" s="653"/>
      <c r="P38" s="653"/>
      <c r="Q38" s="653"/>
      <c r="R38" s="653"/>
      <c r="S38" s="653"/>
      <c r="T38" s="653"/>
      <c r="Y38" s="653"/>
      <c r="Z38" s="653"/>
      <c r="AA38" s="653"/>
      <c r="AB38" s="653"/>
      <c r="AC38" s="653"/>
      <c r="AD38" s="653"/>
      <c r="AE38" s="653"/>
      <c r="AF38" s="653"/>
      <c r="AG38" s="653"/>
      <c r="AH38" s="653"/>
    </row>
    <row r="39" ht="14.9" customHeight="1">
      <c r="B39" s="687" t="s">
        <v>438</v>
      </c>
      <c r="C39" s="688"/>
      <c r="D39" s="688"/>
      <c r="E39" s="689"/>
      <c r="F39" s="690" t="n">
        <v>2021</v>
      </c>
      <c r="G39" s="690" t="n">
        <v>2022</v>
      </c>
      <c r="H39" s="690" t="n">
        <v>2023</v>
      </c>
      <c r="I39" s="690" t="n">
        <v>2024</v>
      </c>
      <c r="J39" s="690" t="n">
        <v>2025</v>
      </c>
      <c r="K39" s="690" t="n">
        <v>2025</v>
      </c>
      <c r="L39" s="690" t="n">
        <v>2027</v>
      </c>
      <c r="M39" s="690" t="n">
        <v>2028</v>
      </c>
      <c r="N39" s="690" t="n">
        <v>2029</v>
      </c>
      <c r="O39" s="690" t="n">
        <v>2030</v>
      </c>
      <c r="P39" s="691" t="n">
        <v>2031</v>
      </c>
    </row>
    <row r="40" ht="15" customHeight="1">
      <c r="B40" s="645" t="s">
        <v>439</v>
      </c>
      <c r="C40" s="646"/>
      <c r="D40" s="646"/>
      <c r="E40" s="647"/>
      <c r="F40" s="278" t="n">
        <v>287</v>
      </c>
      <c r="G40" s="278" t="n">
        <v>534</v>
      </c>
      <c r="H40" s="278" t="n">
        <v>247</v>
      </c>
      <c r="I40" s="278" t="n">
        <v>63</v>
      </c>
      <c r="J40" s="278"/>
      <c r="K40" s="278"/>
      <c r="L40" s="278"/>
      <c r="M40" s="278"/>
      <c r="N40" s="278"/>
      <c r="O40" s="278"/>
      <c r="P40" s="674"/>
    </row>
    <row r="41" ht="15" customHeight="1">
      <c r="B41" s="642" t="s">
        <v>440</v>
      </c>
      <c r="C41" s="643"/>
      <c r="D41" s="643"/>
      <c r="E41" s="644"/>
      <c r="F41" s="278" t="n">
        <v>0</v>
      </c>
      <c r="G41" s="278" t="n">
        <v>0</v>
      </c>
      <c r="H41" s="278" t="n">
        <v>756</v>
      </c>
      <c r="I41" s="278" t="n">
        <v>1249</v>
      </c>
      <c r="J41" s="278" t="n">
        <v>1417</v>
      </c>
      <c r="K41" s="278" t="n">
        <v>1522</v>
      </c>
      <c r="L41" s="278" t="n">
        <v>1107</v>
      </c>
      <c r="M41" s="278"/>
      <c r="N41" s="278"/>
      <c r="O41" s="278"/>
      <c r="P41" s="674"/>
    </row>
    <row r="42">
      <c r="B42" s="642" t="s">
        <v>441</v>
      </c>
      <c r="C42" s="643"/>
      <c r="D42" s="643"/>
      <c r="E42" s="644"/>
      <c r="F42" s="278" t="n">
        <v>0</v>
      </c>
      <c r="G42" s="278" t="n">
        <v>5</v>
      </c>
      <c r="H42" s="278" t="n">
        <v>77</v>
      </c>
      <c r="I42" s="278" t="n">
        <v>307</v>
      </c>
      <c r="J42" s="278" t="n">
        <v>332</v>
      </c>
      <c r="K42" s="278" t="n">
        <v>270</v>
      </c>
      <c r="L42" s="278" t="n">
        <v>25</v>
      </c>
      <c r="M42" s="278" t="n">
        <v>32</v>
      </c>
      <c r="N42" s="278" t="n">
        <v>40</v>
      </c>
      <c r="O42" s="278" t="n">
        <v>49</v>
      </c>
      <c r="P42" s="674" t="n">
        <v>58</v>
      </c>
    </row>
    <row r="43" ht="32.9" customHeight="1">
      <c r="B43" s="639" t="s">
        <v>442</v>
      </c>
      <c r="C43" s="640"/>
      <c r="D43" s="640"/>
      <c r="E43" s="641"/>
      <c r="F43" s="278" t="n">
        <v>0</v>
      </c>
      <c r="G43" s="278" t="n">
        <v>0</v>
      </c>
      <c r="H43" s="278" t="n">
        <v>3768</v>
      </c>
      <c r="I43" s="278" t="n">
        <v>3428</v>
      </c>
      <c r="J43" s="278" t="n">
        <v>2176</v>
      </c>
      <c r="K43" s="278" t="n">
        <v>2304</v>
      </c>
      <c r="L43" s="278" t="n">
        <v>2129</v>
      </c>
      <c r="M43" s="278" t="n">
        <v>1335</v>
      </c>
      <c r="N43" s="278" t="n">
        <v>478</v>
      </c>
      <c r="O43" s="278" t="n">
        <v>531</v>
      </c>
      <c r="P43" s="674" t="n">
        <v>212</v>
      </c>
    </row>
    <row r="44" ht="32.9" customHeight="1">
      <c r="B44" s="639" t="s">
        <v>443</v>
      </c>
      <c r="C44" s="640"/>
      <c r="D44" s="640"/>
      <c r="E44" s="641"/>
      <c r="F44" s="278" t="n">
        <v>38</v>
      </c>
      <c r="G44" s="278" t="n">
        <v>81</v>
      </c>
      <c r="H44" s="278" t="n">
        <v>43</v>
      </c>
      <c r="I44" s="278"/>
      <c r="J44" s="278"/>
      <c r="K44" s="278"/>
      <c r="L44" s="278"/>
      <c r="M44" s="278"/>
      <c r="N44" s="278"/>
      <c r="O44" s="278"/>
      <c r="P44" s="674"/>
    </row>
    <row r="45">
      <c r="B45" s="642" t="s">
        <v>444</v>
      </c>
      <c r="C45" s="643"/>
      <c r="D45" s="643"/>
      <c r="E45" s="644"/>
      <c r="F45" s="278"/>
      <c r="G45" s="278"/>
      <c r="H45" s="278"/>
      <c r="I45" s="278" t="n">
        <v>-184</v>
      </c>
      <c r="J45" s="278" t="n">
        <v>-1830</v>
      </c>
      <c r="K45" s="278" t="n">
        <v>-2406</v>
      </c>
      <c r="L45" s="278" t="n">
        <v>-2419</v>
      </c>
      <c r="M45" s="278" t="n">
        <v>-2467</v>
      </c>
      <c r="N45" s="278" t="n">
        <v>-2531</v>
      </c>
      <c r="O45" s="278" t="n">
        <v>-2667</v>
      </c>
      <c r="P45" s="674" t="n">
        <v>-2809</v>
      </c>
    </row>
    <row r="46" ht="15.75" customHeight="1">
      <c r="B46" s="649" t="s">
        <v>445</v>
      </c>
      <c r="C46" s="650"/>
      <c r="D46" s="650"/>
      <c r="E46" s="651"/>
      <c r="F46" s="278" t="n">
        <v>6524</v>
      </c>
      <c r="G46" s="278" t="n">
        <v>6143</v>
      </c>
      <c r="H46" s="278"/>
      <c r="I46" s="278"/>
      <c r="J46" s="278"/>
      <c r="K46" s="278"/>
      <c r="L46" s="278"/>
      <c r="M46" s="278"/>
      <c r="N46" s="278"/>
      <c r="O46" s="278"/>
      <c r="P46" s="674"/>
    </row>
    <row r="47">
      <c r="B47" s="642" t="s">
        <v>446</v>
      </c>
      <c r="C47" s="643"/>
      <c r="D47" s="643"/>
      <c r="E47" s="644"/>
      <c r="F47" s="278" t="n">
        <v>50</v>
      </c>
      <c r="G47" s="278" t="n">
        <v>175</v>
      </c>
      <c r="H47" s="278" t="n">
        <v>25</v>
      </c>
      <c r="I47" s="278"/>
      <c r="J47" s="278"/>
      <c r="K47" s="278"/>
      <c r="L47" s="278"/>
      <c r="M47" s="278"/>
      <c r="N47" s="278"/>
      <c r="O47" s="278"/>
      <c r="P47" s="674"/>
    </row>
    <row r="48">
      <c r="B48" s="642" t="s">
        <v>447</v>
      </c>
      <c r="C48" s="643"/>
      <c r="D48" s="643"/>
      <c r="E48" s="644"/>
      <c r="F48" s="278" t="n">
        <v>829</v>
      </c>
      <c r="G48" s="278" t="n">
        <v>844</v>
      </c>
      <c r="H48" s="278"/>
      <c r="I48" s="278"/>
      <c r="J48" s="278"/>
      <c r="K48" s="278"/>
      <c r="L48" s="278"/>
      <c r="M48" s="278"/>
      <c r="N48" s="278"/>
      <c r="O48" s="278"/>
      <c r="P48" s="674"/>
    </row>
    <row r="49">
      <c r="B49" s="305" t="s">
        <v>448</v>
      </c>
      <c r="C49" s="306"/>
      <c r="D49" s="306"/>
      <c r="E49" s="652"/>
      <c r="F49" s="278" t="n">
        <f t="shared" ref="F49:P49" si="18">SUM(F40:F48)</f>
        <v>7728</v>
      </c>
      <c r="G49" s="278" t="n">
        <f t="shared" si="18"/>
        <v>7782</v>
      </c>
      <c r="H49" s="278" t="n">
        <f t="shared" si="18"/>
        <v>4916</v>
      </c>
      <c r="I49" s="278" t="n">
        <f t="shared" si="18"/>
        <v>4863</v>
      </c>
      <c r="J49" s="278" t="n">
        <f t="shared" si="18"/>
        <v>2095</v>
      </c>
      <c r="K49" s="278" t="n">
        <f t="shared" si="18"/>
        <v>1690</v>
      </c>
      <c r="L49" s="278" t="n">
        <f t="shared" si="18"/>
        <v>842</v>
      </c>
      <c r="M49" s="278" t="n">
        <f t="shared" si="18"/>
        <v>-1100</v>
      </c>
      <c r="N49" s="278" t="n">
        <f t="shared" si="18"/>
        <v>-2013</v>
      </c>
      <c r="O49" s="278" t="n">
        <f t="shared" si="18"/>
        <v>-2087</v>
      </c>
      <c r="P49" s="674" t="n">
        <f t="shared" si="18"/>
        <v>-2539</v>
      </c>
    </row>
    <row r="50">
      <c r="B50" s="649" t="s">
        <v>449</v>
      </c>
      <c r="C50" s="650"/>
      <c r="D50" s="650"/>
      <c r="E50" s="651"/>
      <c r="F50" s="278" t="n">
        <f t="shared" ref="F50:P50" si="19">F46+F44+F43</f>
        <v>6562</v>
      </c>
      <c r="G50" s="278" t="n">
        <f t="shared" si="19"/>
        <v>6224</v>
      </c>
      <c r="H50" s="278" t="n">
        <f t="shared" si="19"/>
        <v>3811</v>
      </c>
      <c r="I50" s="278" t="n">
        <f t="shared" si="19"/>
        <v>3428</v>
      </c>
      <c r="J50" s="278" t="n">
        <f t="shared" si="19"/>
        <v>2176</v>
      </c>
      <c r="K50" s="278" t="n">
        <f t="shared" si="19"/>
        <v>2304</v>
      </c>
      <c r="L50" s="278" t="n">
        <f t="shared" si="19"/>
        <v>2129</v>
      </c>
      <c r="M50" s="278" t="n">
        <f t="shared" si="19"/>
        <v>1335</v>
      </c>
      <c r="N50" s="278" t="n">
        <f t="shared" si="19"/>
        <v>478</v>
      </c>
      <c r="O50" s="278" t="n">
        <f t="shared" si="19"/>
        <v>531</v>
      </c>
      <c r="P50" s="674" t="n">
        <f t="shared" si="19"/>
        <v>212</v>
      </c>
      <c r="Q50" s="298" t="s">
        <v>450</v>
      </c>
    </row>
    <row r="51">
      <c r="B51" s="642" t="s">
        <v>451</v>
      </c>
      <c r="C51" s="643"/>
      <c r="D51" s="643"/>
      <c r="E51" s="644"/>
      <c r="F51" s="278" t="n">
        <f>(F50/1000)/M27</f>
        <v>9.3091218612569165E-3</v>
      </c>
      <c r="G51" s="278" t="n">
        <f>(G50/F50)*F51</f>
        <v>8.8296212228684921E-3</v>
      </c>
      <c r="H51" s="278" t="n">
        <f>(H50/G50)*G51+H52</f>
        <v>5.4064406298765782E-3</v>
      </c>
      <c r="I51" s="278" t="n">
        <f>(I50/H50)*H51+I52</f>
        <v>4.8631011490991626E-3</v>
      </c>
      <c r="J51" s="278" t="n">
        <f>J52</f>
        <v>0</v>
      </c>
      <c r="K51" s="278" t="n">
        <f t="shared" ref="K51:L51" si="20">K52</f>
        <v>0</v>
      </c>
      <c r="L51" s="278" t="n">
        <f t="shared" si="20"/>
        <v>0</v>
      </c>
      <c r="M51" s="278"/>
      <c r="N51" s="278"/>
      <c r="O51" s="278"/>
      <c r="P51" s="674"/>
      <c r="Q51" s="298" t="s">
        <v>452</v>
      </c>
    </row>
    <row r="52" ht="29.25" customHeight="1">
      <c r="B52" s="642" t="s">
        <v>893</v>
      </c>
      <c r="C52" s="643"/>
      <c r="D52" s="643"/>
      <c r="E52" s="644"/>
      <c r="F52" s="278"/>
      <c r="G52" s="278"/>
      <c r="H52" s="278"/>
      <c r="I52" s="278"/>
      <c r="J52" s="278"/>
      <c r="K52" s="278"/>
      <c r="L52" s="278"/>
      <c r="M52" s="278"/>
      <c r="N52" s="278"/>
      <c r="O52" s="278"/>
      <c r="P52" s="674"/>
      <c r="Q52" s="298"/>
    </row>
    <row r="53">
      <c r="B53" s="570"/>
      <c r="C53" s="571"/>
      <c r="D53" s="571"/>
      <c r="E53" s="648"/>
      <c r="F53" s="668"/>
      <c r="G53" s="668"/>
      <c r="H53" s="668"/>
      <c r="I53" s="668"/>
      <c r="J53" s="668"/>
      <c r="K53" s="668"/>
      <c r="L53" s="668"/>
      <c r="M53" s="668"/>
      <c r="N53" s="668"/>
      <c r="O53" s="668"/>
      <c r="P53" s="675"/>
    </row>
  </sheetData>
  <mergeCells count="36">
    <mergeCell ref="B45:E45"/>
    <mergeCell ref="B53:E53"/>
    <mergeCell ref="B46:E46"/>
    <mergeCell ref="B47:E47"/>
    <mergeCell ref="B48:E48"/>
    <mergeCell ref="B49:E49"/>
    <mergeCell ref="B50:E50"/>
    <mergeCell ref="B51:E51"/>
    <mergeCell ref="B44:E44"/>
    <mergeCell ref="B42:E42"/>
    <mergeCell ref="B40:E40"/>
    <mergeCell ref="I25:L25"/>
    <mergeCell ref="B24:C26"/>
    <mergeCell ref="E25:H25"/>
    <mergeCell ref="B41:E41"/>
    <mergeCell ref="D24:V24"/>
    <mergeCell ref="E8:H8"/>
    <mergeCell ref="B7:C9"/>
    <mergeCell ref="I8:L8"/>
    <mergeCell ref="B43:E43"/>
    <mergeCell ref="AG8:AJ8"/>
    <mergeCell ref="AG25:AJ25"/>
    <mergeCell ref="B1:AC1"/>
    <mergeCell ref="V2:AB4"/>
    <mergeCell ref="B2:U4"/>
    <mergeCell ref="Y25:AB25"/>
    <mergeCell ref="Y8:AB8"/>
    <mergeCell ref="M25:P25"/>
    <mergeCell ref="M8:P8"/>
    <mergeCell ref="Q8:T8"/>
    <mergeCell ref="Q25:T25"/>
    <mergeCell ref="AC8:AF8"/>
    <mergeCell ref="W7:AG7"/>
    <mergeCell ref="AC25:AF25"/>
    <mergeCell ref="D7:V7"/>
    <mergeCell ref="W24:AG24"/>
  </mergeCells>
  <pageMargins left="0.7" right="0.7" top="0.75" bottom="0.75" header="0.3" footer="0.3"/>
  <pageSetup paperSize="9" orientation="portrait" horizontalDpi="300" verticalDpi="300"/>
  <drawing r:id="rId1"/>
  <legacyDrawing r:id="rIdvml"/>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90" zoomScaleNormal="90" workbookViewId="0">
      <pane xSplit="2" ySplit="4" topLeftCell="N5" activePane="bottomRight" state="frozen"/>
      <selection pane="topRight" activeCell="C1" sqref="C1"/>
      <selection pane="bottomLeft" activeCell="A5" sqref="A5"/>
      <selection pane="bottomRight" activeCell="AG8" sqref="AG8:AJ9"/>
    </sheetView>
  </sheetViews>
  <sheetFormatPr defaultRowHeight="15.0" baseColWidth="10"/>
  <cols>
    <col min="2" max="2" width="42.81640625" hidden="0" customWidth="1"/>
    <col min="3" max="3" width="7.453125" hidden="0" customWidth="1"/>
    <col min="4" max="4" width="8.81640625" hidden="0" customWidth="1"/>
    <col min="5" max="5" width="9" hidden="0" customWidth="1"/>
    <col min="6" max="6" width="8.81640625" hidden="0" customWidth="1"/>
    <col min="7" max="7" width="9.54296875" hidden="0" customWidth="1"/>
    <col min="8" max="8" width="9.81640625" hidden="0" customWidth="1"/>
    <col min="9" max="9" width="10.1796875" hidden="0" customWidth="1"/>
    <col min="10" max="10" width="9.1796875" hidden="0" customWidth="1"/>
    <col min="11" max="11" width="9.81640625" hidden="0" customWidth="1"/>
    <col min="12" max="12" width="8.81640625" hidden="0" customWidth="1"/>
    <col min="13" max="13" width="8.81640625" hidden="0" customWidth="1"/>
    <col min="14" max="14" width="9.1796875" hidden="0" customWidth="1"/>
    <col min="15" max="15" width="8.81640625" hidden="0" customWidth="1"/>
    <col min="16" max="16" width="8.81640625" hidden="0" customWidth="1"/>
    <col min="17" max="17" width="8.81640625" hidden="0" customWidth="1"/>
    <col min="18" max="18" width="8.81640625" hidden="0" customWidth="1"/>
    <col min="19" max="19" width="8.81640625" hidden="0" customWidth="1"/>
    <col min="20" max="20" width="9.1796875" hidden="0" customWidth="1"/>
    <col min="21" max="21" width="9.1796875" hidden="0" customWidth="1"/>
    <col min="22" max="22" width="9.1796875" hidden="0" customWidth="1"/>
  </cols>
  <sheetData>
    <row r="1">
      <c r="B1" s="254" t="s">
        <v>55</v>
      </c>
      <c r="C1" s="254"/>
      <c r="D1" s="254"/>
      <c r="E1" s="254"/>
      <c r="F1" s="254"/>
      <c r="G1" s="254"/>
      <c r="H1" s="254"/>
      <c r="I1" s="254"/>
      <c r="J1" s="254"/>
      <c r="K1" s="254"/>
      <c r="L1" s="254"/>
      <c r="M1" s="254"/>
      <c r="N1" s="254"/>
      <c r="O1" s="254"/>
      <c r="P1" s="254"/>
      <c r="Q1" s="254"/>
      <c r="R1" s="254"/>
      <c r="S1" s="254"/>
      <c r="T1" s="254"/>
      <c r="U1" s="254"/>
      <c r="V1" s="254"/>
      <c r="W1" s="254"/>
      <c r="X1" s="254"/>
      <c r="Y1" s="254"/>
      <c r="Z1" s="254"/>
      <c r="AA1" s="254"/>
      <c r="AB1" s="254"/>
      <c r="AC1" s="254"/>
    </row>
    <row r="2" ht="14.25" customHeight="1">
      <c r="B2" s="84" t="s">
        <v>859</v>
      </c>
      <c r="C2" s="84"/>
      <c r="D2" s="84"/>
      <c r="E2" s="84"/>
      <c r="F2" s="84"/>
      <c r="G2" s="84"/>
      <c r="H2" s="84"/>
      <c r="I2" s="84"/>
      <c r="J2" s="84"/>
      <c r="K2" s="84"/>
      <c r="L2" s="84"/>
      <c r="M2" s="84"/>
      <c r="N2" s="84"/>
      <c r="O2" s="84"/>
      <c r="P2" s="84"/>
      <c r="Q2" s="84"/>
      <c r="R2" s="84"/>
      <c r="S2" s="701"/>
      <c r="T2" s="703" t="s">
        <v>910</v>
      </c>
      <c r="U2" s="703"/>
      <c r="V2" s="703"/>
      <c r="W2" s="703"/>
      <c r="X2" s="703"/>
      <c r="Y2" s="703"/>
      <c r="Z2" s="703"/>
      <c r="AA2" s="703"/>
      <c r="AB2" s="703"/>
      <c r="AC2" s="703"/>
    </row>
    <row r="3">
      <c r="B3" s="84"/>
      <c r="C3" s="84"/>
      <c r="D3" s="84"/>
      <c r="E3" s="84"/>
      <c r="F3" s="84"/>
      <c r="G3" s="84"/>
      <c r="H3" s="84"/>
      <c r="I3" s="84"/>
      <c r="J3" s="84"/>
      <c r="K3" s="84"/>
      <c r="L3" s="84"/>
      <c r="M3" s="84"/>
      <c r="N3" s="84"/>
      <c r="O3" s="84"/>
      <c r="P3" s="84"/>
      <c r="Q3" s="84"/>
      <c r="R3" s="84"/>
      <c r="S3" s="701"/>
      <c r="T3" s="703"/>
      <c r="U3" s="703"/>
      <c r="V3" s="703"/>
      <c r="W3" s="703"/>
      <c r="X3" s="703"/>
      <c r="Y3" s="703"/>
      <c r="Z3" s="703"/>
      <c r="AA3" s="703"/>
      <c r="AB3" s="703"/>
      <c r="AC3" s="703"/>
    </row>
    <row r="4" ht="21" customHeight="1">
      <c r="B4" s="84"/>
      <c r="C4" s="84"/>
      <c r="D4" s="84"/>
      <c r="E4" s="84"/>
      <c r="F4" s="84"/>
      <c r="G4" s="84"/>
      <c r="H4" s="84"/>
      <c r="I4" s="84"/>
      <c r="J4" s="84"/>
      <c r="K4" s="84"/>
      <c r="L4" s="84"/>
      <c r="M4" s="84"/>
      <c r="N4" s="84"/>
      <c r="O4" s="84"/>
      <c r="P4" s="84"/>
      <c r="Q4" s="84"/>
      <c r="R4" s="84"/>
      <c r="S4" s="701"/>
      <c r="T4" s="703"/>
      <c r="U4" s="703"/>
      <c r="V4" s="703"/>
      <c r="W4" s="703"/>
      <c r="X4" s="703"/>
      <c r="Y4" s="703"/>
      <c r="Z4" s="703"/>
      <c r="AA4" s="703"/>
      <c r="AB4" s="703"/>
      <c r="AC4" s="703"/>
    </row>
    <row r="6">
      <c r="B6" s="607" t="s">
        <v>332</v>
      </c>
    </row>
    <row r="7" ht="14.9" customHeight="1">
      <c r="B7" s="259" t="s">
        <v>403</v>
      </c>
      <c r="C7" s="260"/>
      <c r="D7" s="263" t="s">
        <v>279</v>
      </c>
      <c r="E7" s="276"/>
      <c r="F7" s="276"/>
      <c r="G7" s="276"/>
      <c r="H7" s="276"/>
      <c r="I7" s="276"/>
      <c r="J7" s="276"/>
      <c r="K7" s="276"/>
      <c r="L7" s="276"/>
      <c r="M7" s="276"/>
      <c r="N7" s="276"/>
      <c r="O7" s="276"/>
      <c r="P7" s="276"/>
      <c r="Q7" s="276"/>
      <c r="R7" s="276"/>
      <c r="S7" s="276"/>
      <c r="T7" s="276"/>
      <c r="U7" s="277"/>
      <c r="V7" s="262"/>
      <c r="W7" s="394" t="s">
        <v>280</v>
      </c>
      <c r="X7" s="382"/>
      <c r="Y7" s="382"/>
      <c r="Z7" s="382"/>
      <c r="AA7" s="382"/>
      <c r="AB7" s="382"/>
      <c r="AC7" s="382"/>
      <c r="AD7" s="382"/>
      <c r="AE7" s="382"/>
      <c r="AF7" s="382"/>
      <c r="AG7" s="382"/>
      <c r="AH7" s="382"/>
      <c r="AI7" s="382"/>
      <c r="AJ7" s="382"/>
    </row>
    <row r="8">
      <c r="B8" s="261"/>
      <c r="C8" s="262"/>
      <c r="D8" s="268" t="n">
        <v>2018</v>
      </c>
      <c r="E8" s="268" t="n">
        <v>2019</v>
      </c>
      <c r="F8" s="269"/>
      <c r="G8" s="269"/>
      <c r="H8" s="270"/>
      <c r="I8" s="268" t="n">
        <v>2020</v>
      </c>
      <c r="J8" s="269"/>
      <c r="K8" s="269"/>
      <c r="L8" s="269"/>
      <c r="M8" s="268" t="n">
        <v>2021</v>
      </c>
      <c r="N8" s="269"/>
      <c r="O8" s="269"/>
      <c r="P8" s="360"/>
      <c r="Q8" s="268" t="n">
        <v>2022</v>
      </c>
      <c r="R8" s="360"/>
      <c r="S8" s="360"/>
      <c r="T8" s="360"/>
      <c r="U8" s="297"/>
      <c r="V8" s="343" t="n">
        <v>2023</v>
      </c>
      <c r="W8" s="344"/>
      <c r="X8" s="316"/>
      <c r="Y8" s="266" t="n">
        <v>2024</v>
      </c>
      <c r="Z8" s="348"/>
      <c r="AA8" s="348"/>
      <c r="AB8" s="267"/>
      <c r="AC8" s="265" t="n">
        <v>2025</v>
      </c>
      <c r="AD8" s="348"/>
      <c r="AE8" s="348"/>
      <c r="AF8" s="267"/>
      <c r="AG8" s="265" t="n">
        <v>2026</v>
      </c>
      <c r="AH8" s="348"/>
      <c r="AI8" s="348"/>
      <c r="AJ8" s="267"/>
    </row>
    <row r="9">
      <c r="B9" s="263"/>
      <c r="C9" s="264"/>
      <c r="D9" s="256" t="s">
        <v>281</v>
      </c>
      <c r="E9" s="256" t="s">
        <v>282</v>
      </c>
      <c r="F9" s="257" t="s">
        <v>283</v>
      </c>
      <c r="G9" s="257" t="s">
        <v>238</v>
      </c>
      <c r="H9" s="258" t="s">
        <v>281</v>
      </c>
      <c r="I9" s="257" t="s">
        <v>282</v>
      </c>
      <c r="J9" s="257" t="s">
        <v>283</v>
      </c>
      <c r="K9" s="257" t="s">
        <v>238</v>
      </c>
      <c r="L9" s="257" t="s">
        <v>281</v>
      </c>
      <c r="M9" s="256" t="s">
        <v>282</v>
      </c>
      <c r="N9" s="257" t="s">
        <v>283</v>
      </c>
      <c r="O9" s="257" t="s">
        <v>238</v>
      </c>
      <c r="P9" s="257" t="s">
        <v>281</v>
      </c>
      <c r="Q9" s="256" t="s">
        <v>282</v>
      </c>
      <c r="R9" s="257" t="s">
        <v>283</v>
      </c>
      <c r="S9" s="257" t="s">
        <v>238</v>
      </c>
      <c r="T9" s="257" t="s">
        <v>281</v>
      </c>
      <c r="U9" s="340" t="s">
        <v>282</v>
      </c>
      <c r="V9" s="341" t="s">
        <v>283</v>
      </c>
      <c r="W9" s="326" t="s">
        <v>238</v>
      </c>
      <c r="X9" s="327" t="s">
        <v>281</v>
      </c>
      <c r="Y9" s="326" t="s">
        <v>282</v>
      </c>
      <c r="Z9" s="323" t="s">
        <v>283</v>
      </c>
      <c r="AA9" s="326" t="s">
        <v>238</v>
      </c>
      <c r="AB9" s="326" t="s">
        <v>281</v>
      </c>
      <c r="AC9" s="325" t="s">
        <v>282</v>
      </c>
      <c r="AD9" s="323" t="s">
        <v>283</v>
      </c>
      <c r="AE9" s="326" t="s">
        <v>238</v>
      </c>
      <c r="AF9" s="326" t="s">
        <v>281</v>
      </c>
      <c r="AG9" s="325" t="s">
        <v>282</v>
      </c>
      <c r="AH9" s="323" t="s">
        <v>283</v>
      </c>
      <c r="AI9" s="326" t="s">
        <v>238</v>
      </c>
      <c r="AJ9" s="327" t="s">
        <v>281</v>
      </c>
    </row>
    <row r="10" ht="14.9" customHeight="1">
      <c r="B10" s="708" t="s">
        <v>453</v>
      </c>
      <c r="C10" s="85" t="s">
        <v>906</v>
      </c>
      <c r="D10" s="680" t="n">
        <f>'Haver Pivoted'!GO12</f>
        <v>755</v>
      </c>
      <c r="E10" s="681" t="n">
        <f>'Haver Pivoted'!GP12</f>
        <v>773.5</v>
      </c>
      <c r="F10" s="681" t="n">
        <f>'Haver Pivoted'!GQ12</f>
        <v>788.5</v>
      </c>
      <c r="G10" s="681" t="n">
        <f>'Haver Pivoted'!GR12</f>
        <v>798</v>
      </c>
      <c r="H10" s="681" t="n">
        <f>'Haver Pivoted'!GS12</f>
        <v>802</v>
      </c>
      <c r="I10" s="681" t="n">
        <f>'Haver Pivoted'!GT12</f>
        <v>801.9</v>
      </c>
      <c r="J10" s="681" t="n">
        <f>'Haver Pivoted'!GU12</f>
        <v>814.3</v>
      </c>
      <c r="K10" s="681" t="n">
        <f>'Haver Pivoted'!GV12</f>
        <v>826.6</v>
      </c>
      <c r="L10" s="681" t="n">
        <f>'Haver Pivoted'!GW12</f>
        <v>838.8</v>
      </c>
      <c r="M10" s="681" t="n">
        <f>'Haver Pivoted'!GX12</f>
        <v>854.9</v>
      </c>
      <c r="N10" s="681" t="n">
        <f>'Haver Pivoted'!GY12</f>
        <v>871.2</v>
      </c>
      <c r="O10" s="681" t="n">
        <f>'Haver Pivoted'!GZ12</f>
        <v>887.1</v>
      </c>
      <c r="P10" s="681" t="n">
        <f>'Haver Pivoted'!HA12</f>
        <v>902.4</v>
      </c>
      <c r="Q10" s="681" t="n">
        <f>'Haver Pivoted'!HB12</f>
        <v>917.6</v>
      </c>
      <c r="R10" s="681" t="n">
        <f>'Haver Pivoted'!HC12</f>
        <v>926.6</v>
      </c>
      <c r="S10" s="682" t="n">
        <f>'Haver Pivoted'!HD12</f>
        <v>937.4</v>
      </c>
      <c r="T10" s="666" t="n">
        <f>'Haver Pivoted'!HE12</f>
        <v>958.5</v>
      </c>
      <c r="U10" s="706" t="n">
        <f>'Haver Pivoted'!HF12</f>
        <v>981.1</v>
      </c>
      <c r="V10" s="682" t="n">
        <f>'Haver Pivoted'!HG12</f>
        <v>1001.8</v>
      </c>
      <c r="W10" s="682" t="n">
        <f>'Haver Pivoted'!HH12</f>
        <v>1019.9</v>
      </c>
      <c r="X10" s="682" t="n">
        <f>'Haver Pivoted'!HI12</f>
        <v>1035.3</v>
      </c>
      <c r="Y10" s="682" t="n">
        <f>'Haver Pivoted'!HJ12</f>
        <v>1049.2</v>
      </c>
      <c r="Z10" s="682" t="n">
        <f>'Haver Pivoted'!HK12</f>
        <v>1067.0999999999999</v>
      </c>
      <c r="AA10" s="682" t="n">
        <f>'Haver Pivoted'!HL12</f>
        <v>1090.2</v>
      </c>
      <c r="AB10" s="693" t="n">
        <f>AA10*(1+AB13)+AB12</f>
        <v>1104.0159349148526</v>
      </c>
      <c r="AC10" s="693" t="n">
        <f t="shared" ref="AC10:AE10" si="0">AB10*(1+AC13)+AC12</f>
        <v>1118.0069570224873</v>
      </c>
      <c r="AD10" s="693" t="n">
        <f t="shared" si="0"/>
        <v>1132.1752851756471</v>
      </c>
      <c r="AE10" s="693" t="n">
        <f t="shared" si="0"/>
        <v>1146.5231663462498</v>
      </c>
      <c r="AF10" s="693" t="n">
        <f>AE10*(1+AF13)+AF12</f>
        <v>1164.5690174846386</v>
      </c>
      <c r="AG10" s="693" t="n">
        <f>AF10*(1+AG13)+AG12</f>
        <v>1182.8989036542137</v>
      </c>
      <c r="AH10" s="693" t="n">
        <f t="shared" ref="AH10:AI10" si="1">AG10*(1+AH13)+AH12</f>
        <v>1201.5172954614495</v>
      </c>
      <c r="AI10" s="693" t="n">
        <f t="shared" si="1"/>
        <v>1220.4287338785157</v>
      </c>
      <c r="AJ10" s="693" t="n">
        <f>AI10*(1+AJ13)+AJ12</f>
        <v>1241.7370123234182</v>
      </c>
    </row>
    <row r="11" ht="28.5" customHeight="1">
      <c r="B11" s="733" t="s">
        <v>908</v>
      </c>
      <c r="C11" s="723" t="s">
        <v>519</v>
      </c>
      <c r="D11" s="734"/>
      <c r="E11" s="720"/>
      <c r="F11" s="720"/>
      <c r="G11" s="720"/>
      <c r="H11" s="720"/>
      <c r="I11" s="720"/>
      <c r="J11" s="721" t="n">
        <f>'Haver Pivoted'!GU46</f>
        <v>9.6</v>
      </c>
      <c r="K11" s="721" t="n">
        <f>'Haver Pivoted'!GV46</f>
        <v>14.4</v>
      </c>
      <c r="L11" s="721" t="n">
        <f>'Haver Pivoted'!GW46</f>
        <v>14.3</v>
      </c>
      <c r="M11" s="721" t="n">
        <f>'Haver Pivoted'!GX46</f>
        <v>15</v>
      </c>
      <c r="N11" s="721" t="n">
        <f>'Haver Pivoted'!GY46</f>
        <v>15.3</v>
      </c>
      <c r="O11" s="721" t="n">
        <f>'Haver Pivoted'!GZ46</f>
        <v>15.6</v>
      </c>
      <c r="P11" s="721" t="n">
        <f>'Haver Pivoted'!HA46</f>
        <v>15.7</v>
      </c>
      <c r="Q11" s="721" t="n">
        <f>'Haver Pivoted'!HB46</f>
        <v>15.8</v>
      </c>
      <c r="R11" s="721" t="n">
        <f>'Haver Pivoted'!HC46</f>
        <v>7.9</v>
      </c>
      <c r="S11" s="637" t="n">
        <f>'Haver Pivoted'!HD46</f>
        <v>0</v>
      </c>
      <c r="T11" s="637" t="n">
        <f>'Haver Pivoted'!HE46</f>
        <v>0</v>
      </c>
      <c r="U11" s="637" t="n">
        <f>'Haver Pivoted'!HF46</f>
        <v>0</v>
      </c>
      <c r="V11" s="637" t="n">
        <f>'Haver Pivoted'!HG46</f>
        <v>0</v>
      </c>
      <c r="W11" s="637" t="n">
        <f>'Haver Pivoted'!HH46</f>
        <v>0</v>
      </c>
      <c r="X11" s="637" t="n">
        <f>'Haver Pivoted'!HI46</f>
        <v>0</v>
      </c>
      <c r="Y11" s="637" t="n">
        <f>'Haver Pivoted'!HJ46</f>
        <v>0</v>
      </c>
      <c r="Z11" s="637" t="n">
        <f>'Haver Pivoted'!HK46</f>
        <v>0</v>
      </c>
      <c r="AA11" s="637" t="n">
        <f>'Haver Pivoted'!HL46</f>
        <v>0</v>
      </c>
      <c r="AB11" s="710"/>
      <c r="AC11" s="710"/>
      <c r="AD11" s="710"/>
      <c r="AE11" s="710"/>
      <c r="AF11" s="710"/>
      <c r="AG11" s="710"/>
      <c r="AH11" s="710"/>
      <c r="AI11" s="710"/>
      <c r="AJ11" s="710"/>
    </row>
    <row r="12">
      <c r="B12" s="733" t="s">
        <v>1838</v>
      </c>
      <c r="C12" s="723"/>
      <c r="D12" s="734"/>
      <c r="E12" s="720"/>
      <c r="F12" s="720"/>
      <c r="G12" s="720"/>
      <c r="H12" s="720"/>
      <c r="I12" s="720"/>
      <c r="J12" s="721"/>
      <c r="K12" s="721"/>
      <c r="L12" s="721"/>
      <c r="M12" s="721"/>
      <c r="N12" s="721"/>
      <c r="O12" s="721"/>
      <c r="P12" s="721"/>
      <c r="Q12" s="721"/>
      <c r="R12" s="721"/>
      <c r="S12" s="637"/>
      <c r="T12" s="637"/>
      <c r="U12" s="637"/>
      <c r="V12" s="637"/>
      <c r="W12" s="479" t="n">
        <v>-7</v>
      </c>
      <c r="X12" s="710"/>
      <c r="Y12" s="710" t="n">
        <v>-13.3</v>
      </c>
      <c r="Z12" s="710" t="n">
        <v>-8</v>
      </c>
      <c r="AA12" s="710" t="n">
        <v>-2</v>
      </c>
      <c r="AB12" s="710"/>
      <c r="AC12" s="710"/>
      <c r="AD12" s="710"/>
      <c r="AE12" s="710"/>
      <c r="AF12" s="710"/>
      <c r="AG12" s="710"/>
      <c r="AH12" s="710"/>
      <c r="AI12" s="710"/>
      <c r="AJ12" s="710"/>
    </row>
    <row r="13">
      <c r="B13" s="726" t="s">
        <v>454</v>
      </c>
      <c r="C13" s="725"/>
      <c r="D13" s="698"/>
      <c r="E13" s="658"/>
      <c r="F13" s="658"/>
      <c r="G13" s="658"/>
      <c r="H13" s="658"/>
      <c r="I13" s="658"/>
      <c r="J13" s="684"/>
      <c r="K13" s="684"/>
      <c r="L13" s="684"/>
      <c r="M13" s="684"/>
      <c r="N13" s="684" t="n">
        <f>(1 + $E$26)^0.25-1</f>
        <v>0</v>
      </c>
      <c r="O13" s="684" t="n">
        <f>(1 + $E$26)^0.25-1</f>
        <v>0</v>
      </c>
      <c r="P13" s="684" t="n">
        <f>(1 + $F$26)^0.25-1</f>
        <v>3.0584654007782985E-2</v>
      </c>
      <c r="Q13" s="684" t="n">
        <f>(1 +$F$26)^0.25-1</f>
        <v>3.0584654007782985E-2</v>
      </c>
      <c r="R13" s="684" t="n">
        <f>(1 +$F$26)^0.25-1</f>
        <v>3.0584654007782985E-2</v>
      </c>
      <c r="S13" s="722" t="n">
        <f>(1 +$F$26)^0.25-1</f>
        <v>3.0584654007782985E-2</v>
      </c>
      <c r="T13" s="722" t="n">
        <f>(1 +$G$26)^0.25-1</f>
        <v>1.0343738735768992E-2</v>
      </c>
      <c r="U13" s="722" t="n">
        <f>(1 +$G$26)^0.25-1</f>
        <v>1.0343738735768992E-2</v>
      </c>
      <c r="V13" s="722" t="n">
        <f>(1 +$G$26)^0.25-1</f>
        <v>1.0343738735768992E-2</v>
      </c>
      <c r="W13" s="684" t="n">
        <f>(1 +$G$26)^0.25-1</f>
        <v>1.0343738735768992E-2</v>
      </c>
      <c r="X13" s="711" t="n">
        <f>(1 +$H$26)^0.25-1</f>
        <v>2.4096170019920038E-2</v>
      </c>
      <c r="Y13" s="702" t="n">
        <f t="shared" ref="Y13:AA13" si="2">(1 +$H$26)^0.25-1</f>
        <v>2.4096170019920038E-2</v>
      </c>
      <c r="Z13" s="702" t="n">
        <f t="shared" si="2"/>
        <v>2.4096170019920038E-2</v>
      </c>
      <c r="AA13" s="702" t="n">
        <f t="shared" si="2"/>
        <v>2.4096170019920038E-2</v>
      </c>
      <c r="AB13" s="711" t="n">
        <f>(1 +$I$26)^0.25-1</f>
        <v>1.2672844354111534E-2</v>
      </c>
      <c r="AC13" s="702" t="n">
        <f>(1 +$I$26)^0.25-1</f>
        <v>1.2672844354111534E-2</v>
      </c>
      <c r="AD13" s="702" t="n">
        <f t="shared" ref="AD13:AE13" si="3">(1 +$I$26)^0.25-1</f>
        <v>1.2672844354111534E-2</v>
      </c>
      <c r="AE13" s="702" t="n">
        <f t="shared" si="3"/>
        <v>1.2672844354111534E-2</v>
      </c>
      <c r="AF13" s="711" t="n">
        <f>(1 +$J$26)^0.25-1</f>
        <v>1.5739630622464862E-2</v>
      </c>
      <c r="AG13" s="702" t="n">
        <f>(1 +$J$26)^0.25-1</f>
        <v>1.5739630622464862E-2</v>
      </c>
      <c r="AH13" s="702" t="n">
        <f>(1 +$J$26)^0.25-1</f>
        <v>1.5739630622464862E-2</v>
      </c>
      <c r="AI13" s="702" t="n">
        <f>(1 +$J$26)^0.25-1</f>
        <v>1.5739630622464862E-2</v>
      </c>
      <c r="AJ13" s="711" t="n">
        <f>(1 +$K$26)^0.25-1</f>
        <v>1.7459666306925525E-2</v>
      </c>
    </row>
    <row r="14" ht="15.75" customHeight="1">
      <c r="B14" s="724"/>
      <c r="C14" s="709"/>
      <c r="D14" s="653"/>
      <c r="E14" s="653"/>
      <c r="F14" s="653"/>
      <c r="G14" s="653"/>
      <c r="H14" s="653"/>
      <c r="I14" s="653"/>
      <c r="J14" s="662"/>
      <c r="K14" s="662"/>
      <c r="L14" s="662"/>
      <c r="M14" s="662"/>
    </row>
    <row r="15" ht="15.75" customHeight="1">
      <c r="B15" s="724"/>
      <c r="C15" s="709"/>
      <c r="D15" s="653"/>
      <c r="E15" s="610" t="n">
        <f t="shared" ref="E15:X15" si="4">E10-D10</f>
        <v>18.5</v>
      </c>
      <c r="F15" s="610" t="n">
        <f t="shared" si="4"/>
        <v>15</v>
      </c>
      <c r="G15" s="610" t="n">
        <f t="shared" si="4"/>
        <v>9.5</v>
      </c>
      <c r="H15" s="610" t="n">
        <f t="shared" si="4"/>
        <v>4</v>
      </c>
      <c r="I15" s="610" t="n">
        <f t="shared" si="4"/>
        <v>-0.10000000000002274</v>
      </c>
      <c r="J15" s="610" t="n">
        <f t="shared" si="4"/>
        <v>12.399999999999977</v>
      </c>
      <c r="K15" s="610" t="n">
        <f t="shared" si="4"/>
        <v>12.300000000000068</v>
      </c>
      <c r="L15" s="610" t="n">
        <f t="shared" si="4"/>
        <v>12.199999999999932</v>
      </c>
      <c r="M15" s="610" t="n">
        <f t="shared" si="4"/>
        <v>16.100000000000023</v>
      </c>
      <c r="N15" s="610" t="n">
        <f t="shared" si="4"/>
        <v>16.300000000000068</v>
      </c>
      <c r="O15" s="610" t="n">
        <f>O10-N10</f>
        <v>15.899999999999977</v>
      </c>
      <c r="P15" s="610" t="n">
        <f t="shared" si="4"/>
        <v>15.299999999999955</v>
      </c>
      <c r="Q15" s="610" t="n">
        <f t="shared" si="4"/>
        <v>15.200000000000045</v>
      </c>
      <c r="R15" s="610" t="n">
        <f t="shared" si="4"/>
        <v>9</v>
      </c>
      <c r="S15" s="610" t="n">
        <f t="shared" si="4"/>
        <v>10.799999999999955</v>
      </c>
      <c r="T15" s="610" t="n">
        <f t="shared" si="4"/>
        <v>21.100000000000023</v>
      </c>
      <c r="U15" s="610" t="n">
        <f t="shared" si="4"/>
        <v>22.600000000000023</v>
      </c>
      <c r="V15" s="610" t="n">
        <f t="shared" si="4"/>
        <v>20.699999999999932</v>
      </c>
      <c r="W15" s="610" t="n">
        <f t="shared" si="4"/>
        <v>18.100000000000023</v>
      </c>
      <c r="X15" s="610" t="n">
        <f t="shared" si="4"/>
        <v>15.399999999999977</v>
      </c>
      <c r="Y15" s="610" t="n">
        <f>Y10-X10</f>
        <v>13.900000000000091</v>
      </c>
      <c r="Z15" s="610" t="n">
        <f t="shared" ref="Z15:AG15" si="5">Z10-Y10</f>
        <v>17.899999999999864</v>
      </c>
      <c r="AA15" s="610" t="n">
        <f t="shared" si="5"/>
        <v>23.100000000000136</v>
      </c>
      <c r="AB15" s="610" t="n">
        <f t="shared" si="5"/>
        <v>13.815934914852505</v>
      </c>
      <c r="AC15" s="610" t="n">
        <f t="shared" si="5"/>
        <v>13.991022107634763</v>
      </c>
      <c r="AD15" s="610" t="n">
        <f t="shared" si="5"/>
        <v>14.168328153159791</v>
      </c>
      <c r="AE15" s="610" t="n">
        <f t="shared" si="5"/>
        <v>14.347881170602705</v>
      </c>
      <c r="AF15" s="610" t="n">
        <f t="shared" si="5"/>
        <v>18.045851138388798</v>
      </c>
      <c r="AG15" s="610" t="n">
        <f t="shared" si="5"/>
        <v>18.329886169575047</v>
      </c>
    </row>
    <row r="16" ht="15.75" customHeight="1">
      <c r="B16" s="724"/>
      <c r="C16" s="709"/>
      <c r="D16" s="653"/>
      <c r="E16" s="653"/>
      <c r="F16" s="653"/>
      <c r="G16" s="653"/>
      <c r="H16" s="653"/>
      <c r="I16" s="653"/>
      <c r="J16" s="662"/>
      <c r="K16" s="662"/>
      <c r="L16" s="662"/>
    </row>
    <row r="17">
      <c r="B17" s="724"/>
      <c r="C17" s="709"/>
      <c r="D17" s="653"/>
      <c r="E17" s="653"/>
      <c r="F17" s="653"/>
      <c r="G17" s="653"/>
      <c r="H17" s="653"/>
      <c r="I17" s="653"/>
      <c r="J17" s="662"/>
      <c r="K17" s="662"/>
      <c r="L17" s="662"/>
    </row>
    <row r="18">
      <c r="B18" s="724"/>
      <c r="C18" s="709"/>
      <c r="D18" s="653"/>
      <c r="E18" s="653"/>
      <c r="F18" s="653"/>
      <c r="G18" s="653"/>
      <c r="H18" s="653"/>
      <c r="I18" s="653"/>
      <c r="J18" s="662"/>
      <c r="K18" s="662"/>
      <c r="L18" s="662"/>
      <c r="N18" s="704"/>
      <c r="R18" s="704"/>
      <c r="V18" s="704"/>
      <c r="Z18" s="704"/>
    </row>
    <row r="19" ht="14.9" customHeight="1">
      <c r="B19" s="607" t="s">
        <v>351</v>
      </c>
      <c r="H19" t="s">
        <v>1926</v>
      </c>
    </row>
    <row r="20">
      <c r="B20" s="730" t="s">
        <v>431</v>
      </c>
      <c r="C20" s="730" t="n">
        <v>2019</v>
      </c>
      <c r="D20" s="731" t="n">
        <v>2020</v>
      </c>
      <c r="E20" s="731" t="n">
        <v>2021</v>
      </c>
      <c r="F20" s="731" t="n">
        <v>2022</v>
      </c>
      <c r="G20" s="731" t="n">
        <v>2023</v>
      </c>
      <c r="H20" s="732" t="n">
        <v>2024</v>
      </c>
      <c r="I20" s="732" t="n">
        <v>2025</v>
      </c>
      <c r="J20" s="732" t="n">
        <v>2026</v>
      </c>
      <c r="K20" s="732" t="n">
        <v>2027</v>
      </c>
    </row>
    <row r="21" ht="21" customHeight="1">
      <c r="B21" s="716" t="s">
        <v>1927</v>
      </c>
      <c r="C21" s="714"/>
      <c r="D21" s="715"/>
      <c r="E21" s="736" t="n">
        <v>867.67600000000004</v>
      </c>
      <c r="F21" s="322" t="n">
        <v>974.649</v>
      </c>
      <c r="G21" s="322" t="n">
        <v>1008.504</v>
      </c>
      <c r="H21" s="322" t="n">
        <v>1088.6869999999999</v>
      </c>
      <c r="I21" s="322" t="n">
        <v>1144.932</v>
      </c>
      <c r="J21" s="707" t="n">
        <v>1218.7349999999999</v>
      </c>
      <c r="K21" s="713" t="n">
        <v>1306.105</v>
      </c>
      <c r="L21" s="713" t="n">
        <v>1395.152</v>
      </c>
      <c r="M21" s="713" t="n">
        <v>1492.1469999999999</v>
      </c>
      <c r="N21" s="713" t="n">
        <v>1600.472</v>
      </c>
      <c r="O21" s="713" t="n">
        <v>1717.546</v>
      </c>
      <c r="P21" s="479" t="n">
        <v>1841.902</v>
      </c>
      <c r="Q21" s="479" t="n">
        <v>1996.52</v>
      </c>
      <c r="R21" s="479" t="n">
        <v>2149.098</v>
      </c>
      <c r="S21" s="479"/>
      <c r="T21" s="479"/>
      <c r="U21" s="479"/>
      <c r="V21" s="479"/>
      <c r="W21" s="479"/>
      <c r="X21" s="479"/>
      <c r="Y21" s="479"/>
      <c r="Z21" s="479"/>
      <c r="AA21" s="479"/>
      <c r="AB21" s="479"/>
      <c r="AC21" s="479"/>
    </row>
    <row r="22" ht="21" customHeight="1">
      <c r="B22" s="717"/>
      <c r="C22" s="712"/>
      <c r="D22" s="713"/>
      <c r="E22" s="322" t="n">
        <f>AVERAGE(L10:O10)</f>
        <v>862.99999999999989</v>
      </c>
      <c r="F22" s="322" t="n">
        <f>AVERAGE(P10:S10)</f>
        <v>921</v>
      </c>
      <c r="G22" s="322" t="n">
        <f>AVERAGE(T10:W10)</f>
        <v>990.32499999999993</v>
      </c>
      <c r="H22" s="322" t="n">
        <f>AVERAGE(X10:AA10)</f>
        <v>1060.45</v>
      </c>
      <c r="I22" s="322" t="n">
        <f>AVERAGE(AB10:AE10)</f>
        <v>1125.1803358648092</v>
      </c>
      <c r="J22" s="705" t="n">
        <f>AVERAGE(AF10:AI10)</f>
        <v>1192.3534876197043</v>
      </c>
      <c r="K22" s="713"/>
      <c r="L22" s="713"/>
      <c r="M22" s="713"/>
      <c r="N22" s="713"/>
      <c r="O22" s="713"/>
      <c r="P22" s="479"/>
      <c r="Q22" s="479"/>
      <c r="R22" s="479"/>
      <c r="S22" s="479"/>
      <c r="T22" s="479"/>
      <c r="U22" s="479"/>
      <c r="V22" s="479"/>
      <c r="W22" s="479"/>
      <c r="X22" s="479"/>
      <c r="Y22" s="479"/>
      <c r="Z22" s="479"/>
      <c r="AA22" s="479"/>
      <c r="AB22" s="479"/>
      <c r="AC22" s="479"/>
    </row>
    <row r="23" ht="21" customHeight="1">
      <c r="B23" s="735" t="s">
        <v>455</v>
      </c>
      <c r="C23" s="298"/>
      <c r="D23" s="298" t="n">
        <v>47</v>
      </c>
      <c r="E23" s="298" t="n">
        <v>48</v>
      </c>
      <c r="F23" s="85" t="n">
        <v>-50</v>
      </c>
      <c r="G23" s="85" t="n">
        <v>-45</v>
      </c>
      <c r="H23" s="85"/>
      <c r="I23" s="85"/>
      <c r="J23" s="728" t="n">
        <f>SUM(D23:G23)</f>
        <v>0</v>
      </c>
      <c r="K23" t="n">
        <v>0</v>
      </c>
      <c r="M23" s="713"/>
      <c r="N23" s="713"/>
      <c r="O23" s="713"/>
      <c r="P23" s="479"/>
      <c r="Q23" s="479"/>
      <c r="R23" s="479"/>
      <c r="S23" s="479"/>
      <c r="T23" s="479"/>
      <c r="U23" s="479"/>
      <c r="V23" s="479"/>
      <c r="W23" s="479"/>
      <c r="X23" s="479"/>
      <c r="Y23" s="479"/>
      <c r="Z23" s="479"/>
      <c r="AA23" s="479"/>
      <c r="AB23" s="479"/>
      <c r="AC23" s="479"/>
    </row>
    <row r="24">
      <c r="B24" s="735" t="s">
        <v>1377</v>
      </c>
      <c r="C24" s="712"/>
      <c r="D24" s="712"/>
      <c r="E24" s="712" t="n">
        <f>E21-E23</f>
        <v>819.67600000000004</v>
      </c>
      <c r="F24" s="712" t="n">
        <f>F21+F23</f>
        <v>924.649</v>
      </c>
      <c r="G24" s="712" t="n">
        <f>G21+G23</f>
        <v>963.50400000000002</v>
      </c>
      <c r="H24" s="712" t="n">
        <f>H21+H23</f>
        <v>1088.6869999999999</v>
      </c>
      <c r="I24" s="712" t="n">
        <f>I21+I23</f>
        <v>1144.932</v>
      </c>
      <c r="J24" s="712" t="n">
        <f t="shared" ref="J24:K24" si="6">J21+J23</f>
        <v>1218.7349999999999</v>
      </c>
      <c r="K24" s="712" t="n">
        <f t="shared" si="6"/>
        <v>1306.105</v>
      </c>
      <c r="N24" s="729"/>
      <c r="O24" s="709"/>
      <c r="P24" s="479"/>
      <c r="Q24" s="479"/>
      <c r="R24" s="479"/>
      <c r="S24" s="479"/>
      <c r="T24" s="479"/>
      <c r="U24" s="479"/>
      <c r="V24" s="479"/>
      <c r="W24" s="479"/>
      <c r="X24" s="479"/>
      <c r="Y24" s="479"/>
      <c r="Z24" s="479"/>
      <c r="AA24" s="479"/>
      <c r="AB24" s="479"/>
      <c r="AC24" s="479"/>
    </row>
    <row r="25">
      <c r="B25" s="735" t="s">
        <v>457</v>
      </c>
      <c r="C25" s="283" t="n">
        <f>AVERAGE(D10:G10)</f>
        <v>778.75</v>
      </c>
      <c r="D25" s="283" t="n">
        <f>AVERAGE(H10:K10)</f>
        <v>811.19999999999993</v>
      </c>
      <c r="E25" s="712" t="n">
        <f>AVERAGE(L10:O10)</f>
        <v>862.99999999999989</v>
      </c>
      <c r="F25" s="85"/>
      <c r="G25" s="85"/>
      <c r="H25" s="85"/>
      <c r="I25" s="85"/>
      <c r="J25" s="728"/>
      <c r="L25" s="298" t="s">
        <v>456</v>
      </c>
      <c r="P25" s="479"/>
      <c r="Q25" s="479"/>
      <c r="R25" s="479"/>
      <c r="S25" s="479"/>
      <c r="T25" s="479"/>
      <c r="U25" s="479"/>
      <c r="V25" s="479"/>
      <c r="W25" s="479"/>
      <c r="X25" s="479"/>
      <c r="Y25" s="479"/>
      <c r="Z25" s="479"/>
      <c r="AA25" s="479"/>
      <c r="AB25" s="479"/>
      <c r="AC25" s="479"/>
    </row>
    <row r="26">
      <c r="B26" s="718" t="s">
        <v>919</v>
      </c>
      <c r="C26" s="298"/>
      <c r="D26" s="298"/>
      <c r="E26" s="298"/>
      <c r="F26" s="298" t="n">
        <f>F24/E24-1</f>
        <v>0.12806645552632978</v>
      </c>
      <c r="G26" s="298" t="n">
        <f>G24/F24-1+G27</f>
        <v>4.2021350804467339E-2</v>
      </c>
      <c r="H26" s="298" t="n">
        <f>H24/G24-1+H27-0.03</f>
        <v>9.9924733057672716E-2</v>
      </c>
      <c r="I26" s="298" t="n">
        <f>I24/H24-1</f>
        <v>5.166315019835821E-2</v>
      </c>
      <c r="J26" s="728" t="n">
        <f>J24/I24-1</f>
        <v>6.446059678653393E-2</v>
      </c>
      <c r="K26" s="728" t="n">
        <f>K24/J24-1</f>
        <v>7.1689087455435452E-2</v>
      </c>
      <c r="P26" s="298"/>
      <c r="Q26" s="298"/>
      <c r="R26" s="298"/>
      <c r="S26" s="298"/>
      <c r="T26" s="298"/>
      <c r="U26" s="298"/>
      <c r="V26" s="298"/>
      <c r="W26" s="298"/>
      <c r="X26" s="298"/>
      <c r="Y26" s="298"/>
      <c r="Z26" s="298"/>
      <c r="AA26" s="298"/>
      <c r="AB26" s="298"/>
      <c r="AC26" s="298"/>
    </row>
    <row r="27">
      <c r="B27" s="719" t="s">
        <v>891</v>
      </c>
      <c r="C27" s="86"/>
      <c r="D27" s="86"/>
      <c r="E27" s="86"/>
      <c r="F27" s="86"/>
      <c r="G27" s="86" t="n">
        <v>0</v>
      </c>
      <c r="H27" s="86"/>
      <c r="I27" s="86"/>
      <c r="J27" s="285"/>
      <c r="P27" s="298"/>
      <c r="Q27" s="298"/>
      <c r="R27" s="298"/>
      <c r="S27" s="298"/>
      <c r="T27" s="298"/>
      <c r="U27" s="298"/>
      <c r="V27" s="298"/>
      <c r="W27" s="298"/>
      <c r="X27" s="298"/>
      <c r="Y27" s="298"/>
      <c r="Z27" s="298"/>
      <c r="AA27" s="298"/>
      <c r="AB27" s="298"/>
      <c r="AC27" s="298"/>
    </row>
    <row r="28">
      <c r="C28" s="727"/>
      <c r="D28" s="727"/>
      <c r="E28" s="727"/>
      <c r="F28" s="727"/>
      <c r="G28" s="727"/>
      <c r="H28" s="727"/>
      <c r="I28" s="727"/>
      <c r="J28" s="727"/>
      <c r="P28" s="298"/>
      <c r="Q28" s="298"/>
      <c r="R28" s="298"/>
      <c r="S28" s="298"/>
      <c r="T28" s="298"/>
      <c r="U28" s="298"/>
      <c r="V28" s="298"/>
      <c r="W28" s="298"/>
      <c r="X28" s="298"/>
      <c r="Y28" s="298"/>
      <c r="Z28" s="298"/>
      <c r="AA28" s="298"/>
      <c r="AB28" s="298"/>
      <c r="AC28" s="298"/>
    </row>
    <row r="29">
      <c r="P29" s="298"/>
      <c r="Q29" s="298"/>
      <c r="R29" s="298"/>
      <c r="S29" s="298"/>
      <c r="T29" s="298"/>
      <c r="U29" s="298"/>
      <c r="V29" s="298"/>
      <c r="W29" s="298"/>
      <c r="X29" s="298"/>
      <c r="Y29" s="298"/>
      <c r="Z29" s="298"/>
      <c r="AA29" s="298"/>
      <c r="AB29" s="298"/>
      <c r="AC29" s="298"/>
    </row>
    <row r="30">
      <c r="S30" s="298"/>
      <c r="T30" s="298"/>
      <c r="U30" s="298"/>
      <c r="V30" s="298"/>
      <c r="W30" s="298"/>
      <c r="X30" s="298"/>
      <c r="Y30" s="298"/>
      <c r="Z30" s="298"/>
      <c r="AA30" s="298"/>
      <c r="AB30" s="298"/>
      <c r="AC30" s="298"/>
      <c r="AD30" s="298"/>
      <c r="AE30" s="298"/>
      <c r="AF30" s="298"/>
    </row>
    <row r="31">
      <c r="P31" s="298"/>
      <c r="Q31" s="298"/>
      <c r="R31" s="298"/>
      <c r="S31" s="298"/>
      <c r="T31" s="298"/>
      <c r="U31" s="298"/>
      <c r="V31" s="298"/>
      <c r="W31" s="298"/>
      <c r="X31" s="298"/>
      <c r="Y31" s="298"/>
      <c r="Z31" s="298"/>
      <c r="AA31" s="298"/>
      <c r="AB31" s="298"/>
      <c r="AC31" s="298"/>
    </row>
    <row r="32">
      <c r="F32" s="85"/>
      <c r="G32" s="85"/>
      <c r="P32" s="298"/>
      <c r="Q32" s="298"/>
      <c r="R32" s="298"/>
      <c r="S32" s="298"/>
      <c r="T32" s="298"/>
      <c r="U32" s="298"/>
      <c r="V32" s="298"/>
      <c r="W32" s="298"/>
      <c r="X32" s="298"/>
      <c r="Y32" s="298"/>
      <c r="Z32" s="298"/>
      <c r="AA32" s="298"/>
      <c r="AB32" s="298"/>
      <c r="AC32" s="298"/>
    </row>
    <row r="33">
      <c r="P33" s="298"/>
      <c r="Q33" s="298"/>
      <c r="R33" s="298"/>
      <c r="S33" s="298"/>
      <c r="T33" s="298"/>
      <c r="U33" s="298"/>
      <c r="V33" s="298"/>
      <c r="W33" s="298"/>
      <c r="X33" s="298"/>
      <c r="Y33" s="298"/>
      <c r="Z33" s="298"/>
      <c r="AA33" s="298"/>
      <c r="AB33" s="298"/>
      <c r="AC33" s="298"/>
    </row>
    <row r="34">
      <c r="P34" s="298"/>
      <c r="Q34" s="298"/>
      <c r="R34" s="298"/>
      <c r="S34" s="298"/>
      <c r="T34" s="298"/>
      <c r="U34" s="298"/>
      <c r="V34" s="298"/>
      <c r="W34" s="298"/>
      <c r="X34" s="298"/>
      <c r="Y34" s="298"/>
      <c r="Z34" s="298"/>
      <c r="AA34" s="298"/>
      <c r="AB34" s="298"/>
      <c r="AC34" s="298"/>
    </row>
  </sheetData>
  <mergeCells count="13">
    <mergeCell ref="AG8:AJ8"/>
    <mergeCell ref="W7:AJ7"/>
    <mergeCell ref="B1:AC1"/>
    <mergeCell ref="B7:C9"/>
    <mergeCell ref="E8:H8"/>
    <mergeCell ref="I8:L8"/>
    <mergeCell ref="Y8:AB8"/>
    <mergeCell ref="M8:P8"/>
    <mergeCell ref="B2:R4"/>
    <mergeCell ref="T2:AC4"/>
    <mergeCell ref="Q8:T8"/>
    <mergeCell ref="D7:V7"/>
    <mergeCell ref="AC8:AF8"/>
  </mergeCells>
  <pageMargins left="0.7" right="0.7" top="0.75" bottom="0.75" header="0.3" footer="0.3"/>
  <pageSetup orientation="portrait"/>
  <drawing r:id="rId1"/>
  <legacyDrawing r:id="rIdvml"/>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M1" workbookViewId="0">
      <selection activeCell="AI18" sqref="AI18"/>
    </sheetView>
  </sheetViews>
  <sheetFormatPr defaultRowHeight="15.0" baseColWidth="10"/>
  <sheetData>
    <row r="1">
      <c r="B1" s="254" t="s">
        <v>1379</v>
      </c>
      <c r="C1" s="254"/>
      <c r="D1" s="254"/>
      <c r="E1" s="254"/>
      <c r="F1" s="254"/>
      <c r="G1" s="254"/>
      <c r="H1" s="254"/>
      <c r="I1" s="254"/>
      <c r="J1" s="254"/>
      <c r="K1" s="254"/>
      <c r="L1" s="254"/>
      <c r="M1" s="254"/>
      <c r="N1" s="254"/>
      <c r="O1" s="254"/>
      <c r="P1" s="254"/>
      <c r="Q1" s="254"/>
      <c r="R1" s="254"/>
      <c r="S1" s="254"/>
      <c r="T1" s="254"/>
      <c r="U1" s="254"/>
      <c r="V1" s="254"/>
      <c r="W1" s="254"/>
      <c r="X1" s="254"/>
      <c r="Y1" s="254"/>
      <c r="Z1" s="254"/>
      <c r="AA1" s="254"/>
      <c r="AB1" s="254"/>
      <c r="AC1" s="254"/>
    </row>
    <row r="2">
      <c r="B2" s="255" t="s">
        <v>1382</v>
      </c>
      <c r="C2" s="255"/>
      <c r="D2" s="255"/>
      <c r="E2" s="255"/>
      <c r="F2" s="255"/>
      <c r="G2" s="255"/>
      <c r="H2" s="255"/>
      <c r="I2" s="255"/>
      <c r="J2" s="255"/>
      <c r="K2" s="255"/>
      <c r="L2" s="255"/>
      <c r="M2" s="255"/>
      <c r="N2" s="255"/>
      <c r="O2" s="255"/>
      <c r="P2" s="255"/>
      <c r="Q2" s="255"/>
      <c r="R2" s="255"/>
      <c r="S2" s="255"/>
      <c r="T2" s="255"/>
      <c r="U2" s="255"/>
      <c r="V2" s="255"/>
      <c r="W2" s="255"/>
      <c r="X2" s="255"/>
      <c r="Y2" s="255"/>
      <c r="Z2" s="255"/>
      <c r="AA2" s="255"/>
      <c r="AB2" s="255"/>
      <c r="AC2" s="255"/>
    </row>
    <row r="3">
      <c r="B3" s="255"/>
      <c r="C3" s="255"/>
      <c r="D3" s="255"/>
      <c r="E3" s="255"/>
      <c r="F3" s="255"/>
      <c r="G3" s="255"/>
      <c r="H3" s="255"/>
      <c r="I3" s="255"/>
      <c r="J3" s="255"/>
      <c r="K3" s="255"/>
      <c r="L3" s="255"/>
      <c r="M3" s="255"/>
      <c r="N3" s="255"/>
      <c r="O3" s="255"/>
      <c r="P3" s="255"/>
      <c r="Q3" s="255"/>
      <c r="R3" s="255"/>
      <c r="S3" s="255"/>
      <c r="T3" s="255"/>
      <c r="U3" s="255"/>
      <c r="V3" s="255"/>
      <c r="W3" s="255"/>
      <c r="X3" s="255"/>
      <c r="Y3" s="255"/>
      <c r="Z3" s="255"/>
      <c r="AA3" s="255"/>
      <c r="AB3" s="255"/>
      <c r="AC3" s="255"/>
    </row>
    <row r="4">
      <c r="B4" s="255"/>
      <c r="C4" s="255"/>
      <c r="D4" s="255"/>
      <c r="E4" s="255"/>
      <c r="F4" s="255"/>
      <c r="G4" s="255"/>
      <c r="H4" s="255"/>
      <c r="I4" s="255"/>
      <c r="J4" s="255"/>
      <c r="K4" s="255"/>
      <c r="L4" s="255"/>
      <c r="M4" s="255"/>
      <c r="N4" s="255"/>
      <c r="O4" s="255"/>
      <c r="P4" s="255"/>
      <c r="Q4" s="255"/>
      <c r="R4" s="255"/>
      <c r="S4" s="255"/>
      <c r="T4" s="255"/>
      <c r="U4" s="255"/>
      <c r="V4" s="255"/>
      <c r="W4" s="255"/>
      <c r="X4" s="255"/>
      <c r="Y4" s="255"/>
      <c r="Z4" s="255"/>
      <c r="AA4" s="255"/>
      <c r="AB4" s="255"/>
      <c r="AC4" s="255"/>
    </row>
    <row r="5">
      <c r="B5" s="477"/>
      <c r="C5" s="298"/>
      <c r="D5" s="298"/>
      <c r="E5" s="298"/>
      <c r="F5" s="298"/>
      <c r="G5" s="298"/>
      <c r="H5" s="298"/>
      <c r="I5" s="298"/>
      <c r="J5" s="298"/>
      <c r="K5" s="298"/>
      <c r="L5" s="298"/>
      <c r="M5" s="298"/>
      <c r="N5" s="298"/>
      <c r="O5" s="298"/>
      <c r="P5" s="298"/>
      <c r="Q5" s="298"/>
      <c r="R5" s="298"/>
      <c r="S5" s="298"/>
      <c r="T5" s="298"/>
      <c r="U5" s="298"/>
      <c r="V5" s="298"/>
      <c r="W5" s="298"/>
      <c r="X5" s="298"/>
      <c r="Y5" s="298"/>
    </row>
    <row r="6">
      <c r="B6" s="259" t="s">
        <v>1696</v>
      </c>
      <c r="C6" s="526"/>
      <c r="D6" s="263" t="s">
        <v>279</v>
      </c>
      <c r="E6" s="276"/>
      <c r="F6" s="276"/>
      <c r="G6" s="276"/>
      <c r="H6" s="276"/>
      <c r="I6" s="276"/>
      <c r="J6" s="276"/>
      <c r="K6" s="276"/>
      <c r="L6" s="276"/>
      <c r="M6" s="276"/>
      <c r="N6" s="276"/>
      <c r="O6" s="276"/>
      <c r="P6" s="276"/>
      <c r="Q6" s="277"/>
      <c r="R6" s="277"/>
      <c r="S6" s="277"/>
      <c r="T6" s="277"/>
      <c r="U6" s="277"/>
      <c r="V6" s="262"/>
      <c r="W6" s="394" t="s">
        <v>280</v>
      </c>
      <c r="X6" s="382"/>
      <c r="Y6" s="382"/>
      <c r="Z6" s="382"/>
      <c r="AA6" s="382"/>
      <c r="AB6" s="382"/>
      <c r="AC6" s="382"/>
      <c r="AD6" s="382"/>
      <c r="AE6" s="382"/>
      <c r="AF6" s="382"/>
      <c r="AG6" s="296"/>
      <c r="AH6" s="296"/>
    </row>
    <row r="7">
      <c r="B7" s="261"/>
      <c r="C7" s="262"/>
      <c r="D7" s="256" t="n">
        <v>2018</v>
      </c>
      <c r="E7" s="256" t="n">
        <v>2019</v>
      </c>
      <c r="F7" s="257"/>
      <c r="G7" s="257"/>
      <c r="H7" s="258"/>
      <c r="I7" s="256" t="n">
        <v>2020</v>
      </c>
      <c r="J7" s="257"/>
      <c r="K7" s="257"/>
      <c r="L7" s="257"/>
      <c r="M7" s="256" t="n">
        <v>2021</v>
      </c>
      <c r="N7" s="257"/>
      <c r="O7" s="257"/>
      <c r="P7" s="257"/>
      <c r="Q7" s="355" t="n">
        <v>2022</v>
      </c>
      <c r="R7" s="356"/>
      <c r="S7" s="343"/>
      <c r="T7" s="343"/>
      <c r="U7" s="297"/>
      <c r="V7" s="343" t="n">
        <v>2023</v>
      </c>
      <c r="W7" s="344"/>
      <c r="X7" s="316"/>
      <c r="Y7" s="266" t="n">
        <v>2024</v>
      </c>
      <c r="Z7" s="348"/>
      <c r="AA7" s="348"/>
      <c r="AB7" s="267"/>
      <c r="AC7" s="265" t="n">
        <v>2025</v>
      </c>
      <c r="AD7" s="348"/>
      <c r="AE7" s="348"/>
      <c r="AF7" s="267"/>
      <c r="AG7" s="265" t="n">
        <v>2026</v>
      </c>
      <c r="AH7" s="267"/>
    </row>
    <row r="8">
      <c r="B8" s="263"/>
      <c r="C8" s="264"/>
      <c r="D8" s="256" t="s">
        <v>281</v>
      </c>
      <c r="E8" s="256" t="s">
        <v>282</v>
      </c>
      <c r="F8" s="257" t="s">
        <v>283</v>
      </c>
      <c r="G8" s="257" t="s">
        <v>238</v>
      </c>
      <c r="H8" s="258" t="s">
        <v>281</v>
      </c>
      <c r="I8" s="257" t="s">
        <v>282</v>
      </c>
      <c r="J8" s="257" t="s">
        <v>283</v>
      </c>
      <c r="K8" s="257" t="s">
        <v>238</v>
      </c>
      <c r="L8" s="257" t="s">
        <v>281</v>
      </c>
      <c r="M8" s="256" t="s">
        <v>282</v>
      </c>
      <c r="N8" s="257" t="s">
        <v>283</v>
      </c>
      <c r="O8" s="257" t="s">
        <v>238</v>
      </c>
      <c r="P8" s="257" t="s">
        <v>281</v>
      </c>
      <c r="Q8" s="340" t="s">
        <v>282</v>
      </c>
      <c r="R8" s="341" t="s">
        <v>283</v>
      </c>
      <c r="S8" s="341" t="s">
        <v>238</v>
      </c>
      <c r="T8" s="341" t="s">
        <v>281</v>
      </c>
      <c r="U8" s="340" t="s">
        <v>282</v>
      </c>
      <c r="V8" s="341" t="s">
        <v>283</v>
      </c>
      <c r="W8" s="326" t="s">
        <v>238</v>
      </c>
      <c r="X8" s="327" t="s">
        <v>281</v>
      </c>
      <c r="Y8" s="326" t="s">
        <v>282</v>
      </c>
      <c r="Z8" s="323" t="s">
        <v>283</v>
      </c>
      <c r="AA8" s="326" t="s">
        <v>238</v>
      </c>
      <c r="AB8" s="326" t="s">
        <v>281</v>
      </c>
      <c r="AC8" s="325" t="s">
        <v>282</v>
      </c>
      <c r="AD8" s="323" t="s">
        <v>283</v>
      </c>
      <c r="AE8" s="326" t="s">
        <v>238</v>
      </c>
      <c r="AF8" s="326" t="s">
        <v>281</v>
      </c>
      <c r="AG8" s="325" t="s">
        <v>282</v>
      </c>
      <c r="AH8" s="327" t="s">
        <v>283</v>
      </c>
    </row>
    <row r="9">
      <c r="B9" s="582" t="s">
        <v>1381</v>
      </c>
      <c r="C9" s="761"/>
      <c r="D9" s="762"/>
      <c r="E9" s="761"/>
      <c r="F9" s="761"/>
      <c r="G9" s="761"/>
      <c r="H9" s="761"/>
      <c r="I9" s="761"/>
      <c r="J9" s="763"/>
      <c r="K9" s="763"/>
      <c r="L9" s="763"/>
      <c r="M9" s="763"/>
      <c r="N9" s="763"/>
      <c r="O9" s="763"/>
      <c r="P9" s="763"/>
      <c r="Q9" s="741"/>
      <c r="R9" s="742" t="n">
        <v>0</v>
      </c>
      <c r="S9" s="743" t="n">
        <v>0</v>
      </c>
      <c r="T9" s="742" t="n">
        <v>0</v>
      </c>
      <c r="U9" s="742" t="n">
        <v>0</v>
      </c>
      <c r="V9" s="742" t="n">
        <v>0</v>
      </c>
      <c r="W9" s="742" t="n">
        <v>-7.7999999999999999E-4</v>
      </c>
      <c r="X9" s="742" t="n">
        <v>-7.7999999999999999E-4</v>
      </c>
      <c r="Y9" s="742" t="n">
        <v>-9.5E-4</v>
      </c>
      <c r="Z9" s="742" t="n">
        <v>-9.5E-4</v>
      </c>
      <c r="AA9" s="742" t="n">
        <v>-9.5E-4</v>
      </c>
      <c r="AB9" s="742" t="n">
        <v>-9.5E-4</v>
      </c>
      <c r="AC9" s="742" t="n">
        <v>-9.3999999999999997E-4</v>
      </c>
      <c r="AD9" s="742" t="n">
        <v>-9.3999999999999997E-4</v>
      </c>
      <c r="AE9" s="742" t="n">
        <v>-9.3999999999999997E-4</v>
      </c>
      <c r="AF9" s="742" t="n">
        <v>-9.3999999999999997E-4</v>
      </c>
      <c r="AG9" s="742" t="n">
        <v>-9.3999999999999997E-4</v>
      </c>
      <c r="AH9" s="742" t="n">
        <v>-9.3999999999999997E-4</v>
      </c>
    </row>
    <row r="10">
      <c r="B10" s="85" t="s">
        <v>1380</v>
      </c>
      <c r="C10" s="319"/>
      <c r="D10" s="685"/>
      <c r="E10" s="319"/>
      <c r="F10" s="319"/>
      <c r="G10" s="319"/>
      <c r="H10" s="319"/>
      <c r="I10" s="319"/>
      <c r="J10" s="740"/>
      <c r="K10" s="740"/>
      <c r="L10" s="740"/>
      <c r="M10" s="740"/>
      <c r="N10" s="740"/>
      <c r="O10" s="740"/>
      <c r="P10" s="740"/>
      <c r="Q10" s="740"/>
      <c r="R10" s="739"/>
      <c r="S10" s="739"/>
      <c r="T10" s="739"/>
      <c r="U10" s="739" t="n">
        <v>26095</v>
      </c>
      <c r="V10" s="739" t="n">
        <v>26404</v>
      </c>
      <c r="W10" s="739" t="n">
        <v>26686</v>
      </c>
      <c r="X10" s="739" t="n">
        <v>26931</v>
      </c>
      <c r="Y10" s="739" t="n">
        <v>27174</v>
      </c>
      <c r="Z10" s="739" t="n">
        <v>27411</v>
      </c>
      <c r="AA10" s="739" t="n">
        <v>27647</v>
      </c>
      <c r="AB10" s="739" t="n">
        <v>27893</v>
      </c>
      <c r="AC10" s="739" t="n">
        <v>28143</v>
      </c>
      <c r="AD10" s="739" t="n">
        <v>28400</v>
      </c>
      <c r="AE10" s="739" t="n">
        <v>28649</v>
      </c>
      <c r="AF10" s="739" t="n">
        <v>28910</v>
      </c>
      <c r="AG10" s="739" t="n">
        <v>28910</v>
      </c>
      <c r="AH10" s="739" t="n">
        <v>28910</v>
      </c>
    </row>
    <row r="11">
      <c r="B11" s="85" t="s">
        <v>311</v>
      </c>
      <c r="C11" s="631"/>
      <c r="D11" s="630"/>
      <c r="E11" s="631"/>
      <c r="F11" s="631"/>
      <c r="G11" s="631"/>
      <c r="H11" s="631"/>
      <c r="I11" s="631"/>
      <c r="J11" s="760" t="n">
        <v>45</v>
      </c>
      <c r="K11" s="760" t="n">
        <v>45</v>
      </c>
      <c r="L11" s="760" t="n">
        <v>45</v>
      </c>
      <c r="M11" s="760" t="n">
        <v>45</v>
      </c>
      <c r="N11" s="760" t="n">
        <v>45</v>
      </c>
      <c r="O11" s="760" t="n">
        <v>45</v>
      </c>
      <c r="P11" s="760" t="n">
        <v>45</v>
      </c>
      <c r="Q11" s="760" t="n">
        <v>45</v>
      </c>
      <c r="R11" s="759" t="n">
        <v>45</v>
      </c>
      <c r="S11" s="759" t="n">
        <v>45</v>
      </c>
      <c r="T11" s="759" t="n">
        <v>45</v>
      </c>
      <c r="U11" s="764" t="n">
        <v>45</v>
      </c>
      <c r="V11" s="764" t="n">
        <v>45</v>
      </c>
      <c r="W11" s="764" t="n">
        <f>W9*W10*(-1)*0.1</f>
        <v>2.0815079999999999</v>
      </c>
      <c r="X11" s="764" t="n">
        <f t="shared" ref="X11:AF11" si="0">X9*X10*(-1)*0.1</f>
        <v>2.1006180000000003</v>
      </c>
      <c r="Y11" s="764" t="n">
        <f t="shared" si="0"/>
        <v>2.5815300000000003</v>
      </c>
      <c r="Z11" s="764" t="n">
        <f t="shared" si="0"/>
        <v>2.6040450000000002</v>
      </c>
      <c r="AA11" s="764" t="n">
        <f t="shared" si="0"/>
        <v>2.626465</v>
      </c>
      <c r="AB11" s="764" t="n">
        <f t="shared" si="0"/>
        <v>2.6498349999999999</v>
      </c>
      <c r="AC11" s="764" t="n">
        <f t="shared" si="0"/>
        <v>2.6454420000000001</v>
      </c>
      <c r="AD11" s="764" t="n">
        <f t="shared" si="0"/>
        <v>2.6696</v>
      </c>
      <c r="AE11" s="764" t="n">
        <f t="shared" si="0"/>
        <v>2.693006</v>
      </c>
      <c r="AF11" s="764" t="n">
        <f t="shared" si="0"/>
        <v>2.7175400000000001</v>
      </c>
      <c r="AG11" s="764" t="n">
        <f>AG9*AG10*(-1)*0.1</f>
        <v>2.7175400000000001</v>
      </c>
      <c r="AH11" s="764" t="n">
        <f>AH9*AH10*(-1)*0.1</f>
        <v>2.7175400000000001</v>
      </c>
    </row>
    <row r="12">
      <c r="B12" s="85"/>
      <c r="C12" s="319"/>
      <c r="D12" s="319"/>
      <c r="E12" s="319"/>
      <c r="F12" s="319"/>
      <c r="G12" s="319"/>
      <c r="H12" s="319"/>
      <c r="I12" s="319"/>
      <c r="J12" s="740"/>
      <c r="K12" s="740"/>
      <c r="L12" s="740"/>
      <c r="M12" s="740"/>
      <c r="N12" s="740"/>
      <c r="O12" s="740"/>
      <c r="P12" s="740"/>
      <c r="Q12" s="740"/>
      <c r="R12" s="739"/>
      <c r="S12" s="739"/>
      <c r="T12" s="739"/>
      <c r="U12" s="107"/>
      <c r="V12" s="107"/>
      <c r="W12" s="107"/>
      <c r="X12" s="107"/>
      <c r="Y12" s="107"/>
      <c r="Z12" s="107"/>
      <c r="AA12" s="107"/>
      <c r="AB12" s="107"/>
      <c r="AC12" s="107"/>
      <c r="AD12" s="107"/>
      <c r="AE12" s="107"/>
      <c r="AF12" s="107"/>
      <c r="AG12" s="107"/>
      <c r="AH12" s="107"/>
    </row>
    <row r="13">
      <c r="B13" s="298"/>
      <c r="C13" s="298"/>
      <c r="D13" s="298"/>
      <c r="E13" s="298"/>
      <c r="F13" s="298"/>
      <c r="G13" s="298"/>
      <c r="H13" s="298"/>
      <c r="I13" s="298"/>
      <c r="J13" s="298"/>
      <c r="K13" s="298"/>
      <c r="L13" s="298"/>
      <c r="M13" s="298"/>
      <c r="N13" s="298"/>
      <c r="O13" s="298"/>
      <c r="P13" s="298"/>
      <c r="Q13" s="298"/>
      <c r="R13" s="298"/>
      <c r="S13" s="298"/>
      <c r="T13" s="298"/>
      <c r="U13" s="298"/>
      <c r="V13" s="298"/>
      <c r="W13" s="298"/>
      <c r="X13" s="298"/>
      <c r="Y13" s="298"/>
      <c r="Z13" s="85"/>
      <c r="AA13" s="85"/>
      <c r="AB13" s="85"/>
      <c r="AC13" s="85"/>
    </row>
    <row r="14">
      <c r="B14" s="12" t="s">
        <v>1751</v>
      </c>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row>
    <row r="15">
      <c r="B15" s="259" t="s">
        <v>1695</v>
      </c>
      <c r="C15" s="526"/>
      <c r="D15" s="587" t="s">
        <v>279</v>
      </c>
      <c r="E15" s="588"/>
      <c r="F15" s="588"/>
      <c r="G15" s="588"/>
      <c r="H15" s="588"/>
      <c r="I15" s="588"/>
      <c r="J15" s="588"/>
      <c r="K15" s="588"/>
      <c r="L15" s="588"/>
      <c r="M15" s="588"/>
      <c r="N15" s="588"/>
      <c r="O15" s="588"/>
      <c r="P15" s="588"/>
      <c r="Q15" s="588"/>
      <c r="R15" s="588"/>
      <c r="S15" s="588"/>
      <c r="T15" s="588"/>
      <c r="U15" s="588"/>
      <c r="V15" s="588"/>
      <c r="W15" s="382" t="s">
        <v>280</v>
      </c>
      <c r="X15" s="382"/>
      <c r="Y15" s="382"/>
      <c r="Z15" s="382"/>
      <c r="AA15" s="382"/>
      <c r="AB15" s="382"/>
      <c r="AC15" s="382"/>
      <c r="AD15" s="382"/>
      <c r="AE15" s="382"/>
      <c r="AF15" s="382"/>
      <c r="AG15" s="296"/>
      <c r="AH15" s="296"/>
    </row>
    <row r="16">
      <c r="B16" s="261"/>
      <c r="C16" s="262"/>
      <c r="D16" s="256" t="n">
        <v>2018</v>
      </c>
      <c r="E16" s="256" t="n">
        <v>2019</v>
      </c>
      <c r="F16" s="257"/>
      <c r="G16" s="257"/>
      <c r="H16" s="258"/>
      <c r="I16" s="256" t="n">
        <v>2020</v>
      </c>
      <c r="J16" s="257"/>
      <c r="K16" s="257"/>
      <c r="L16" s="257"/>
      <c r="M16" s="256" t="n">
        <v>2021</v>
      </c>
      <c r="N16" s="257"/>
      <c r="O16" s="257"/>
      <c r="P16" s="257"/>
      <c r="Q16" s="355" t="n">
        <v>2022</v>
      </c>
      <c r="R16" s="737"/>
      <c r="S16" s="343"/>
      <c r="T16" s="364"/>
      <c r="U16" s="297"/>
      <c r="V16" s="343" t="n">
        <v>2023</v>
      </c>
      <c r="W16" s="659"/>
      <c r="X16" s="659"/>
      <c r="Y16" s="265" t="n">
        <v>2024</v>
      </c>
      <c r="Z16" s="348"/>
      <c r="AA16" s="348"/>
      <c r="AB16" s="267"/>
      <c r="AC16" s="265" t="n">
        <v>2025</v>
      </c>
      <c r="AD16" s="348"/>
      <c r="AE16" s="348"/>
      <c r="AF16" s="267"/>
      <c r="AG16" s="265" t="n">
        <v>2026</v>
      </c>
      <c r="AH16" s="267"/>
    </row>
    <row r="17">
      <c r="B17" s="263"/>
      <c r="C17" s="264"/>
      <c r="D17" s="256" t="s">
        <v>281</v>
      </c>
      <c r="E17" s="256" t="s">
        <v>282</v>
      </c>
      <c r="F17" s="257" t="s">
        <v>283</v>
      </c>
      <c r="G17" s="257" t="s">
        <v>238</v>
      </c>
      <c r="H17" s="258" t="s">
        <v>281</v>
      </c>
      <c r="I17" s="257" t="s">
        <v>282</v>
      </c>
      <c r="J17" s="257" t="s">
        <v>283</v>
      </c>
      <c r="K17" s="257" t="s">
        <v>238</v>
      </c>
      <c r="L17" s="257" t="s">
        <v>281</v>
      </c>
      <c r="M17" s="256" t="s">
        <v>282</v>
      </c>
      <c r="N17" s="257" t="s">
        <v>283</v>
      </c>
      <c r="O17" s="257" t="s">
        <v>238</v>
      </c>
      <c r="P17" s="257" t="s">
        <v>281</v>
      </c>
      <c r="Q17" s="340" t="s">
        <v>282</v>
      </c>
      <c r="R17" s="341" t="s">
        <v>283</v>
      </c>
      <c r="S17" s="341" t="s">
        <v>238</v>
      </c>
      <c r="T17" s="339" t="s">
        <v>281</v>
      </c>
      <c r="U17" s="340" t="s">
        <v>282</v>
      </c>
      <c r="V17" s="341" t="s">
        <v>283</v>
      </c>
      <c r="W17" s="326" t="s">
        <v>238</v>
      </c>
      <c r="X17" s="326" t="s">
        <v>281</v>
      </c>
      <c r="Y17" s="325" t="s">
        <v>282</v>
      </c>
      <c r="Z17" s="323" t="s">
        <v>283</v>
      </c>
      <c r="AA17" s="326" t="s">
        <v>238</v>
      </c>
      <c r="AB17" s="327" t="s">
        <v>281</v>
      </c>
      <c r="AC17" s="325" t="s">
        <v>282</v>
      </c>
      <c r="AD17" s="323" t="s">
        <v>283</v>
      </c>
      <c r="AE17" s="326" t="s">
        <v>238</v>
      </c>
      <c r="AF17" s="326" t="s">
        <v>281</v>
      </c>
      <c r="AG17" s="325" t="s">
        <v>282</v>
      </c>
      <c r="AH17" s="327" t="s">
        <v>283</v>
      </c>
    </row>
    <row r="18">
      <c r="B18" s="582" t="s">
        <v>1381</v>
      </c>
      <c r="C18" s="747"/>
      <c r="D18" s="748"/>
      <c r="E18" s="747"/>
      <c r="F18" s="747"/>
      <c r="G18" s="747"/>
      <c r="H18" s="747"/>
      <c r="I18" s="747"/>
      <c r="J18" s="749"/>
      <c r="K18" s="749"/>
      <c r="L18" s="749"/>
      <c r="M18" s="749"/>
      <c r="N18" s="749"/>
      <c r="O18" s="749"/>
      <c r="P18" s="749"/>
      <c r="Q18" s="749"/>
      <c r="R18" s="750" t="n">
        <v>0</v>
      </c>
      <c r="S18" s="744" t="n">
        <v>0</v>
      </c>
      <c r="T18" s="746" t="n">
        <v>0</v>
      </c>
      <c r="U18" s="746" t="n">
        <v>-7.7999999999999999E-4</v>
      </c>
      <c r="V18" s="746" t="n">
        <v>-7.7999999999999999E-4</v>
      </c>
      <c r="W18" s="746" t="n">
        <v>-7.7999999999999999E-4</v>
      </c>
      <c r="X18" s="746" t="n">
        <v>-7.7999999999999999E-4</v>
      </c>
      <c r="Y18" s="746" t="n">
        <v>-9.5E-4</v>
      </c>
      <c r="Z18" s="746" t="n">
        <v>-9.5E-4</v>
      </c>
      <c r="AA18" s="746" t="n">
        <v>-9.5E-4</v>
      </c>
      <c r="AB18" s="746" t="n">
        <v>-9.5E-4</v>
      </c>
      <c r="AC18" s="746" t="n">
        <v>-9.3999999999999997E-4</v>
      </c>
      <c r="AD18" s="746" t="n">
        <v>-9.3999999999999997E-4</v>
      </c>
      <c r="AE18" s="746" t="n">
        <v>-9.3999999999999997E-4</v>
      </c>
      <c r="AF18" s="746" t="n">
        <v>-9.3999999999999997E-4</v>
      </c>
      <c r="AG18" s="744" t="n">
        <v>-9.3999999999999997E-4</v>
      </c>
      <c r="AH18" s="744" t="n">
        <v>-9.3999999999999997E-4</v>
      </c>
    </row>
    <row r="19">
      <c r="B19" s="85" t="s">
        <v>1380</v>
      </c>
      <c r="C19" s="751"/>
      <c r="D19" s="752"/>
      <c r="E19" s="751"/>
      <c r="F19" s="751"/>
      <c r="G19" s="751"/>
      <c r="H19" s="751"/>
      <c r="I19" s="751"/>
      <c r="J19" s="753"/>
      <c r="K19" s="753"/>
      <c r="L19" s="753"/>
      <c r="M19" s="753"/>
      <c r="N19" s="753"/>
      <c r="O19" s="753"/>
      <c r="P19" s="753"/>
      <c r="Q19" s="753"/>
      <c r="R19" s="745"/>
      <c r="S19" s="745"/>
      <c r="T19" s="745"/>
      <c r="U19" s="745" t="n">
        <v>26095</v>
      </c>
      <c r="V19" s="745" t="n">
        <v>26404</v>
      </c>
      <c r="W19" s="745" t="n">
        <v>26686</v>
      </c>
      <c r="X19" s="745" t="n">
        <v>26931</v>
      </c>
      <c r="Y19" s="745" t="n">
        <v>27174</v>
      </c>
      <c r="Z19" s="745" t="n">
        <v>27411</v>
      </c>
      <c r="AA19" s="745" t="n">
        <v>27647</v>
      </c>
      <c r="AB19" s="745" t="n">
        <v>27893</v>
      </c>
      <c r="AC19" s="745" t="n">
        <v>28143</v>
      </c>
      <c r="AD19" s="745" t="n">
        <v>28400</v>
      </c>
      <c r="AE19" s="745" t="n">
        <v>28649</v>
      </c>
      <c r="AF19" s="745" t="n">
        <v>28910</v>
      </c>
      <c r="AG19" s="745" t="n">
        <v>28910</v>
      </c>
      <c r="AH19" s="745" t="n">
        <v>28910</v>
      </c>
    </row>
    <row r="20">
      <c r="B20" s="85" t="s">
        <v>311</v>
      </c>
      <c r="C20" s="754"/>
      <c r="D20" s="755"/>
      <c r="E20" s="754"/>
      <c r="F20" s="754"/>
      <c r="G20" s="754"/>
      <c r="H20" s="754"/>
      <c r="I20" s="754"/>
      <c r="J20" s="756"/>
      <c r="K20" s="756"/>
      <c r="L20" s="756"/>
      <c r="M20" s="756"/>
      <c r="N20" s="756"/>
      <c r="O20" s="756"/>
      <c r="P20" s="756"/>
      <c r="Q20" s="756"/>
      <c r="R20" s="757" t="n">
        <f>R18*R19</f>
        <v>0</v>
      </c>
      <c r="S20" s="757" t="n">
        <f t="shared" ref="S20:T20" si="1">S18*S19</f>
        <v>0</v>
      </c>
      <c r="T20" s="757" t="n">
        <f t="shared" si="1"/>
        <v>0</v>
      </c>
      <c r="U20" s="758" t="n">
        <f>U18*U19*-1</f>
        <v>20.354099999999999</v>
      </c>
      <c r="V20" s="758" t="n">
        <f t="shared" ref="V20:AF20" si="2">V18*V19*-1</f>
        <v>20.595119999999998</v>
      </c>
      <c r="W20" s="758" t="n">
        <f t="shared" si="2"/>
        <v>20.815079999999998</v>
      </c>
      <c r="X20" s="758" t="n">
        <f t="shared" si="2"/>
        <v>21.006180000000001</v>
      </c>
      <c r="Y20" s="758" t="n">
        <f t="shared" si="2"/>
        <v>25.815300000000001</v>
      </c>
      <c r="Z20" s="758" t="n">
        <f t="shared" si="2"/>
        <v>26.04045</v>
      </c>
      <c r="AA20" s="758" t="n">
        <f t="shared" si="2"/>
        <v>26.26465</v>
      </c>
      <c r="AB20" s="758" t="n">
        <f t="shared" si="2"/>
        <v>26.498349999999999</v>
      </c>
      <c r="AC20" s="758" t="n">
        <f t="shared" si="2"/>
        <v>26.454419999999999</v>
      </c>
      <c r="AD20" s="758" t="n">
        <f t="shared" si="2"/>
        <v>26.695999999999998</v>
      </c>
      <c r="AE20" s="758" t="n">
        <f t="shared" si="2"/>
        <v>26.930059999999997</v>
      </c>
      <c r="AF20" s="758" t="n">
        <f t="shared" si="2"/>
        <v>27.1754</v>
      </c>
      <c r="AG20" s="758" t="n">
        <f>AG18*AG19*-1</f>
        <v>27.1754</v>
      </c>
      <c r="AH20" s="758" t="n">
        <f>AH18*AH19*-1</f>
        <v>27.1754</v>
      </c>
    </row>
    <row r="23">
      <c r="C23" t="s">
        <v>1840</v>
      </c>
      <c r="F23" s="738" t="s">
        <v>1839</v>
      </c>
    </row>
  </sheetData>
  <mergeCells count="23">
    <mergeCell ref="B14:AF14"/>
    <mergeCell ref="B15:C17"/>
    <mergeCell ref="E16:H16"/>
    <mergeCell ref="I16:L16"/>
    <mergeCell ref="M16:P16"/>
    <mergeCell ref="Q16:R16"/>
    <mergeCell ref="Y16:AB16"/>
    <mergeCell ref="AC16:AF16"/>
    <mergeCell ref="D15:V15"/>
    <mergeCell ref="W15:AG15"/>
    <mergeCell ref="AG16:AH16"/>
    <mergeCell ref="Y7:AB7"/>
    <mergeCell ref="B1:AC1"/>
    <mergeCell ref="B2:AC4"/>
    <mergeCell ref="B6:C8"/>
    <mergeCell ref="E7:H7"/>
    <mergeCell ref="I7:L7"/>
    <mergeCell ref="M7:P7"/>
    <mergeCell ref="Q7:R7"/>
    <mergeCell ref="D6:V6"/>
    <mergeCell ref="AC7:AF7"/>
    <mergeCell ref="W6:AG6"/>
    <mergeCell ref="AG7:AH7"/>
  </mergeCells>
  <hyperlinks>
    <hyperlink ref="F23" r:id="rId1h"/>
  </hyperlinks>
  <pageMargins left="0.7" right="0.7" top="0.75" bottom="0.75" header="0.3" footer="0.3"/>
  <pageSetup paperSize="9" orientation="portrait" horizontalDpi="300" verticalDpi="300"/>
  <drawing r:id="rId1"/>
  <legacyDrawing r:id="rIdvml"/>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90" zoomScaleNormal="85" workbookViewId="0">
      <pane xSplit="2" ySplit="6" topLeftCell="C81" activePane="bottomRight" state="frozen"/>
      <selection pane="topRight" activeCell="C1" sqref="C1"/>
      <selection pane="bottomLeft" activeCell="A7" sqref="A7"/>
      <selection pane="bottomRight" activeCell="AE36" sqref="AE36"/>
    </sheetView>
  </sheetViews>
  <sheetFormatPr defaultRowHeight="15.0" baseColWidth="10" outlineLevelRow="1"/>
  <cols>
    <col min="2" max="2" width="71.1796875" hidden="0" customWidth="1"/>
    <col min="6" max="6" width="12.1796875" hidden="0" customWidth="1"/>
    <col min="7" max="7" width="10.453125" hidden="0" customWidth="1"/>
    <col min="9" max="9" width="12" hidden="0" customWidth="1"/>
  </cols>
  <sheetData>
    <row r="1" ht="18" customHeight="1">
      <c r="B1" s="766" t="s">
        <v>464</v>
      </c>
      <c r="C1" s="766"/>
      <c r="D1" s="766"/>
      <c r="E1" s="766"/>
      <c r="F1" s="766"/>
      <c r="G1" s="766"/>
      <c r="H1" s="766"/>
      <c r="I1" s="766"/>
      <c r="J1" s="766"/>
      <c r="K1" s="766"/>
      <c r="L1" s="766"/>
      <c r="M1" s="766"/>
      <c r="N1" s="766"/>
      <c r="O1" s="766"/>
      <c r="P1" s="766"/>
      <c r="Q1" s="766"/>
      <c r="R1" s="766"/>
      <c r="S1" s="766"/>
      <c r="T1" s="766"/>
      <c r="U1" s="766"/>
      <c r="V1" s="766"/>
      <c r="W1" s="766"/>
      <c r="X1" s="766"/>
      <c r="Y1" s="766"/>
      <c r="Z1" s="766"/>
      <c r="AA1" s="766"/>
      <c r="AB1" s="766"/>
      <c r="AC1" s="766"/>
    </row>
    <row r="2" ht="34.5" customHeight="1" outlineLevel="1" hidden="1">
      <c r="B2" s="255" t="s">
        <v>860</v>
      </c>
      <c r="C2" s="304"/>
      <c r="D2" s="304"/>
      <c r="E2" s="304"/>
      <c r="F2" s="304"/>
      <c r="G2" s="304"/>
      <c r="H2" s="304"/>
      <c r="I2" s="304"/>
      <c r="J2" s="304"/>
      <c r="K2" s="304"/>
      <c r="L2" s="304"/>
      <c r="M2" s="304"/>
      <c r="N2" s="304"/>
      <c r="O2" s="304"/>
      <c r="P2" s="304"/>
      <c r="Q2" s="304"/>
      <c r="R2" s="304"/>
      <c r="S2" s="304"/>
      <c r="T2" s="304"/>
      <c r="U2" s="304"/>
      <c r="V2" s="304"/>
      <c r="W2" s="304"/>
      <c r="X2" s="304"/>
      <c r="Y2" s="304"/>
      <c r="Z2" s="304"/>
      <c r="AA2" s="304"/>
      <c r="AB2" s="304"/>
      <c r="AC2" s="304"/>
    </row>
    <row r="3" ht="3" customHeight="1" outlineLevel="1" hidden="1">
      <c r="B3" s="304"/>
      <c r="C3" s="304"/>
      <c r="D3" s="304"/>
      <c r="E3" s="304"/>
      <c r="F3" s="304"/>
      <c r="G3" s="304"/>
      <c r="H3" s="304"/>
      <c r="I3" s="304"/>
      <c r="J3" s="304"/>
      <c r="K3" s="304"/>
      <c r="L3" s="304"/>
      <c r="M3" s="304"/>
      <c r="N3" s="304"/>
      <c r="O3" s="304"/>
      <c r="P3" s="304"/>
      <c r="Q3" s="304"/>
      <c r="R3" s="304"/>
      <c r="S3" s="304"/>
      <c r="T3" s="304"/>
      <c r="U3" s="304"/>
      <c r="V3" s="304"/>
      <c r="W3" s="304"/>
      <c r="X3" s="304"/>
      <c r="Y3" s="304"/>
      <c r="Z3" s="304"/>
      <c r="AA3" s="304"/>
      <c r="AB3" s="304"/>
      <c r="AC3" s="304"/>
    </row>
    <row r="4" ht="10.4" customHeight="1" outlineLevel="1" hidden="1">
      <c r="B4" s="304"/>
      <c r="C4" s="304"/>
      <c r="D4" s="304"/>
      <c r="E4" s="304"/>
      <c r="F4" s="304"/>
      <c r="G4" s="304"/>
      <c r="H4" s="304"/>
      <c r="I4" s="304"/>
      <c r="J4" s="304"/>
      <c r="K4" s="304"/>
      <c r="L4" s="304"/>
      <c r="M4" s="304"/>
      <c r="N4" s="304"/>
      <c r="O4" s="304"/>
      <c r="P4" s="304"/>
      <c r="Q4" s="304"/>
      <c r="R4" s="304"/>
      <c r="S4" s="304"/>
      <c r="T4" s="304"/>
      <c r="U4" s="304"/>
      <c r="V4" s="304"/>
      <c r="W4" s="304"/>
      <c r="X4" s="304"/>
      <c r="Y4" s="304"/>
      <c r="Z4" s="304"/>
      <c r="AA4" s="304"/>
      <c r="AB4" s="304"/>
      <c r="AC4" s="304"/>
    </row>
    <row r="5" ht="14.25" customHeight="1" outlineLevel="1" hidden="1">
      <c r="B5" s="304"/>
      <c r="C5" s="304"/>
      <c r="D5" s="304"/>
      <c r="E5" s="304"/>
      <c r="F5" s="304"/>
      <c r="G5" s="304"/>
      <c r="H5" s="304"/>
      <c r="I5" s="304"/>
      <c r="J5" s="304"/>
      <c r="K5" s="304"/>
      <c r="L5" s="304"/>
      <c r="M5" s="304"/>
      <c r="N5" s="304"/>
      <c r="O5" s="304"/>
      <c r="P5" s="304"/>
      <c r="Q5" s="304"/>
      <c r="R5" s="304"/>
      <c r="S5" s="304"/>
      <c r="T5" s="304"/>
      <c r="U5" s="304"/>
      <c r="V5" s="304"/>
      <c r="W5" s="304"/>
      <c r="X5" s="304"/>
      <c r="Y5" s="304"/>
      <c r="Z5" s="304"/>
      <c r="AA5" s="304"/>
      <c r="AB5" s="304"/>
      <c r="AC5" s="304"/>
    </row>
    <row r="6" ht="14.25" customHeight="1" outlineLevel="1" hidden="1">
      <c r="B6" s="304"/>
      <c r="C6" s="304"/>
      <c r="D6" s="304"/>
      <c r="E6" s="304"/>
      <c r="F6" s="304"/>
      <c r="G6" s="304"/>
      <c r="H6" s="304"/>
      <c r="I6" s="304"/>
      <c r="J6" s="304"/>
      <c r="K6" s="304"/>
      <c r="L6" s="304"/>
      <c r="M6" s="304"/>
      <c r="N6" s="304"/>
      <c r="O6" s="304"/>
      <c r="P6" s="304"/>
      <c r="Q6" s="304"/>
      <c r="R6" s="304"/>
      <c r="S6" s="304"/>
      <c r="T6" s="304"/>
      <c r="U6" s="304"/>
      <c r="V6" s="304"/>
      <c r="W6" s="304"/>
      <c r="X6" s="304"/>
      <c r="Y6" s="304"/>
      <c r="Z6" s="304"/>
      <c r="AA6" s="304"/>
      <c r="AB6" s="304"/>
      <c r="AC6" s="304"/>
    </row>
    <row r="7">
      <c r="B7" s="840" t="s">
        <v>332</v>
      </c>
      <c r="C7" s="321"/>
      <c r="D7" s="321"/>
      <c r="E7" s="321"/>
      <c r="F7" s="321"/>
      <c r="G7" s="321"/>
      <c r="H7" s="322"/>
      <c r="I7" s="322"/>
      <c r="J7" s="322"/>
      <c r="K7" s="322"/>
      <c r="L7" s="322"/>
      <c r="M7" s="322"/>
      <c r="N7" s="322"/>
      <c r="O7" s="322"/>
      <c r="P7" s="322"/>
      <c r="Q7" s="322"/>
      <c r="R7" s="322"/>
      <c r="S7" s="322"/>
      <c r="T7" s="322"/>
      <c r="U7" s="322"/>
    </row>
    <row r="8" ht="14.9" customHeight="1">
      <c r="B8" s="800" t="s">
        <v>303</v>
      </c>
      <c r="C8" s="801"/>
      <c r="D8" s="804" t="s">
        <v>279</v>
      </c>
      <c r="E8" s="805"/>
      <c r="F8" s="805"/>
      <c r="G8" s="805"/>
      <c r="H8" s="805"/>
      <c r="I8" s="805"/>
      <c r="J8" s="805"/>
      <c r="K8" s="805"/>
      <c r="L8" s="805"/>
      <c r="M8" s="805"/>
      <c r="N8" s="805"/>
      <c r="O8" s="805"/>
      <c r="P8" s="276"/>
      <c r="Q8" s="276"/>
      <c r="R8" s="276"/>
      <c r="S8" s="276"/>
      <c r="T8" s="276"/>
      <c r="U8" s="276"/>
      <c r="V8" s="264"/>
      <c r="W8" s="381" t="s">
        <v>280</v>
      </c>
      <c r="X8" s="296"/>
      <c r="Y8" s="296"/>
      <c r="Z8" s="296"/>
      <c r="AA8" s="296"/>
      <c r="AB8" s="296"/>
      <c r="AC8" s="296"/>
      <c r="AD8" s="296"/>
      <c r="AE8" s="296"/>
      <c r="AF8" s="296"/>
      <c r="AG8" s="296"/>
      <c r="AH8" s="296"/>
      <c r="AI8" s="296"/>
      <c r="AJ8" s="296"/>
    </row>
    <row r="9" ht="14.9" customHeight="1">
      <c r="B9" s="802"/>
      <c r="C9" s="803"/>
      <c r="D9" s="268" t="n">
        <v>2018</v>
      </c>
      <c r="E9" s="268" t="n">
        <v>2019</v>
      </c>
      <c r="F9" s="269"/>
      <c r="G9" s="269"/>
      <c r="H9" s="270"/>
      <c r="I9" s="268" t="n">
        <v>2020</v>
      </c>
      <c r="J9" s="269"/>
      <c r="K9" s="269"/>
      <c r="L9" s="269"/>
      <c r="M9" s="268" t="n">
        <v>2021</v>
      </c>
      <c r="N9" s="269"/>
      <c r="O9" s="269"/>
      <c r="P9" s="269"/>
      <c r="Q9" s="268" t="n">
        <v>2022</v>
      </c>
      <c r="R9" s="360"/>
      <c r="S9" s="360"/>
      <c r="T9" s="270"/>
      <c r="U9" s="343"/>
      <c r="V9" s="343" t="n">
        <v>2023</v>
      </c>
      <c r="W9" s="659"/>
      <c r="X9" s="316"/>
      <c r="Y9" s="265" t="n">
        <v>2024</v>
      </c>
      <c r="Z9" s="348"/>
      <c r="AA9" s="348"/>
      <c r="AB9" s="267"/>
      <c r="AC9" s="265" t="n">
        <v>2025</v>
      </c>
      <c r="AD9" s="348"/>
      <c r="AE9" s="348"/>
      <c r="AF9" s="266"/>
      <c r="AG9" s="265" t="n">
        <v>2026</v>
      </c>
      <c r="AH9" s="348"/>
      <c r="AI9" s="348"/>
      <c r="AJ9" s="267"/>
    </row>
    <row r="10">
      <c r="B10" s="802"/>
      <c r="C10" s="803"/>
      <c r="D10" s="256" t="s">
        <v>281</v>
      </c>
      <c r="E10" s="256" t="s">
        <v>282</v>
      </c>
      <c r="F10" s="257" t="s">
        <v>283</v>
      </c>
      <c r="G10" s="257" t="s">
        <v>238</v>
      </c>
      <c r="H10" s="258" t="s">
        <v>281</v>
      </c>
      <c r="I10" s="257" t="s">
        <v>282</v>
      </c>
      <c r="J10" s="257" t="s">
        <v>283</v>
      </c>
      <c r="K10" s="257" t="s">
        <v>238</v>
      </c>
      <c r="L10" s="257" t="s">
        <v>281</v>
      </c>
      <c r="M10" s="256" t="s">
        <v>282</v>
      </c>
      <c r="N10" s="257" t="s">
        <v>283</v>
      </c>
      <c r="O10" s="257" t="s">
        <v>238</v>
      </c>
      <c r="P10" s="257" t="s">
        <v>281</v>
      </c>
      <c r="Q10" s="256" t="s">
        <v>282</v>
      </c>
      <c r="R10" s="257" t="s">
        <v>283</v>
      </c>
      <c r="S10" s="257" t="s">
        <v>238</v>
      </c>
      <c r="T10" s="258" t="s">
        <v>281</v>
      </c>
      <c r="U10" s="257" t="s">
        <v>282</v>
      </c>
      <c r="V10" s="341" t="s">
        <v>283</v>
      </c>
      <c r="W10" s="326" t="s">
        <v>238</v>
      </c>
      <c r="X10" s="327" t="s">
        <v>281</v>
      </c>
      <c r="Y10" s="325" t="s">
        <v>282</v>
      </c>
      <c r="Z10" s="323" t="s">
        <v>283</v>
      </c>
      <c r="AA10" s="326" t="s">
        <v>238</v>
      </c>
      <c r="AB10" s="326" t="s">
        <v>281</v>
      </c>
      <c r="AC10" s="325" t="s">
        <v>282</v>
      </c>
      <c r="AD10" s="323" t="s">
        <v>283</v>
      </c>
      <c r="AE10" s="326" t="s">
        <v>238</v>
      </c>
      <c r="AF10" s="326" t="s">
        <v>281</v>
      </c>
      <c r="AG10" s="325" t="s">
        <v>282</v>
      </c>
      <c r="AH10" s="323" t="s">
        <v>283</v>
      </c>
      <c r="AI10" s="326" t="s">
        <v>238</v>
      </c>
      <c r="AJ10" s="327" t="s">
        <v>281</v>
      </c>
    </row>
    <row r="11">
      <c r="B11" s="767" t="s">
        <v>465</v>
      </c>
      <c r="C11" s="768"/>
      <c r="D11" s="767"/>
      <c r="E11" s="833"/>
      <c r="F11" s="833"/>
      <c r="G11" s="833"/>
      <c r="H11" s="375"/>
      <c r="I11" s="375"/>
      <c r="J11" s="375"/>
      <c r="K11" s="375"/>
      <c r="L11" s="375"/>
      <c r="M11" s="677"/>
      <c r="N11" s="677"/>
      <c r="O11" s="677"/>
      <c r="P11" s="375"/>
      <c r="Q11" s="375"/>
      <c r="R11" s="375"/>
      <c r="S11" s="375"/>
      <c r="T11" s="342"/>
      <c r="U11" s="375"/>
      <c r="V11" s="375"/>
      <c r="W11" s="266"/>
      <c r="X11" s="266"/>
      <c r="Y11" s="266"/>
      <c r="Z11" s="266"/>
      <c r="AA11" s="266"/>
      <c r="AB11" s="266"/>
      <c r="AC11" s="267"/>
    </row>
    <row r="12" ht="17.149999999999999" customHeight="1">
      <c r="B12" s="787" t="s">
        <v>466</v>
      </c>
      <c r="C12" s="298" t="s">
        <v>467</v>
      </c>
      <c r="D12" s="697" t="n">
        <f>'Haver Pivoted'!GO31</f>
        <v>2223</v>
      </c>
      <c r="E12" s="653" t="n">
        <f>'Haver Pivoted'!GP31</f>
        <v>2303.8000000000002</v>
      </c>
      <c r="F12" s="653" t="n">
        <f>'Haver Pivoted'!GQ31</f>
        <v>2321.6999999999998</v>
      </c>
      <c r="G12" s="653" t="n">
        <f>'Haver Pivoted'!GR31</f>
        <v>2337.1</v>
      </c>
      <c r="H12" s="653" t="n">
        <f>'Haver Pivoted'!GS31</f>
        <v>2349.5</v>
      </c>
      <c r="I12" s="653" t="n">
        <f>'Haver Pivoted'!GT31</f>
        <v>2414.4</v>
      </c>
      <c r="J12" s="653" t="n">
        <f>'Haver Pivoted'!GU31</f>
        <v>4654.1000000000004</v>
      </c>
      <c r="K12" s="653" t="n">
        <f>'Haver Pivoted'!GV31</f>
        <v>3504.7</v>
      </c>
      <c r="L12" s="653" t="n">
        <f>'Haver Pivoted'!GW31</f>
        <v>2888.4</v>
      </c>
      <c r="M12" s="653" t="n">
        <f>'Haver Pivoted'!GX31</f>
        <v>5138.1000000000004</v>
      </c>
      <c r="N12" s="653" t="n">
        <f>'Haver Pivoted'!GY31</f>
        <v>3397.8</v>
      </c>
      <c r="O12" s="653" t="n">
        <f>'Haver Pivoted'!GZ31</f>
        <v>3124.9</v>
      </c>
      <c r="P12" s="653" t="n">
        <f>'Haver Pivoted'!HA31</f>
        <v>2952.6</v>
      </c>
      <c r="Q12" s="653" t="n">
        <f>'Haver Pivoted'!HB31</f>
        <v>2970.9</v>
      </c>
      <c r="R12" s="653" t="n">
        <f>'Haver Pivoted'!HC31</f>
        <v>2976.2</v>
      </c>
      <c r="S12" s="661" t="n">
        <f>'Haver Pivoted'!HD31</f>
        <v>2970.4</v>
      </c>
      <c r="T12" s="661" t="n">
        <f>'Haver Pivoted'!HE31</f>
        <v>3024.4</v>
      </c>
      <c r="U12" s="661" t="n">
        <f>'Haver Pivoted'!HF31</f>
        <v>3038.4</v>
      </c>
      <c r="V12" s="661" t="n">
        <f>'Haver Pivoted'!HG31</f>
        <v>3049.1</v>
      </c>
      <c r="W12" s="661" t="n">
        <f>'Haver Pivoted'!HH31</f>
        <v>3078</v>
      </c>
      <c r="X12" s="661" t="n">
        <f>'Haver Pivoted'!HI31</f>
        <v>3095.6</v>
      </c>
      <c r="Y12" s="661" t="n">
        <f>'Haver Pivoted'!HJ31</f>
        <v>3201.1</v>
      </c>
      <c r="Z12" s="661" t="n">
        <f>'Haver Pivoted'!HK31</f>
        <v>3243.1</v>
      </c>
      <c r="AA12" s="661" t="n">
        <f>'Haver Pivoted'!HL31</f>
        <v>3283.5</v>
      </c>
      <c r="AB12" s="654" t="n">
        <f t="shared" ref="AB12:AC12" si="0">SUM(AB14:AB31)-AB30</f>
        <v>3273.6779349148528</v>
      </c>
      <c r="AC12" s="832" t="n">
        <f t="shared" si="0"/>
        <v>3329.2206472624875</v>
      </c>
    </row>
    <row r="13">
      <c r="B13" s="347"/>
      <c r="C13" s="298"/>
      <c r="D13" s="697"/>
      <c r="E13" s="653"/>
      <c r="F13" s="653"/>
      <c r="G13" s="653"/>
      <c r="H13" s="653"/>
      <c r="I13" s="653"/>
      <c r="J13" s="653"/>
      <c r="K13" s="653"/>
      <c r="L13" s="653"/>
      <c r="M13" s="653"/>
      <c r="N13" s="653"/>
      <c r="O13" s="653"/>
      <c r="P13" s="298"/>
      <c r="Q13" s="278"/>
      <c r="R13" s="278"/>
      <c r="S13" s="278"/>
      <c r="T13" s="278"/>
      <c r="U13" s="278"/>
      <c r="V13" s="278"/>
      <c r="W13" s="278"/>
      <c r="X13" s="409"/>
      <c r="Y13" s="409"/>
      <c r="Z13" s="409"/>
      <c r="AA13" s="409"/>
      <c r="AB13" s="409"/>
      <c r="AC13" s="509"/>
    </row>
    <row r="14">
      <c r="B14" s="783" t="s">
        <v>1841</v>
      </c>
      <c r="C14" s="298"/>
      <c r="D14" s="697" t="n">
        <f>'Unemployment Insurance'!D21+'Unemployment Insurance'!D20</f>
        <v>27.1</v>
      </c>
      <c r="E14" s="653" t="n">
        <f>'Unemployment Insurance'!E21+'Unemployment Insurance'!E20</f>
        <v>29.6</v>
      </c>
      <c r="F14" s="653" t="n">
        <f>'Unemployment Insurance'!F21+'Unemployment Insurance'!F20</f>
        <v>27.3</v>
      </c>
      <c r="G14" s="653" t="n">
        <f>'Unemployment Insurance'!G21+'Unemployment Insurance'!G20</f>
        <v>26.4</v>
      </c>
      <c r="H14" s="653" t="n">
        <f>'Unemployment Insurance'!H21+'Unemployment Insurance'!H20</f>
        <v>26.7</v>
      </c>
      <c r="I14" s="653" t="n">
        <f>'Unemployment Insurance'!I21+'Unemployment Insurance'!I20</f>
        <v>40.1</v>
      </c>
      <c r="J14" s="653" t="n">
        <f>'Unemployment Insurance'!J21+'Unemployment Insurance'!J20</f>
        <v>951.5</v>
      </c>
      <c r="K14" s="653" t="n">
        <f>'Unemployment Insurance'!K21+'Unemployment Insurance'!K20</f>
        <v>800</v>
      </c>
      <c r="L14" s="653" t="n">
        <f>'Unemployment Insurance'!L21+'Unemployment Insurance'!L20</f>
        <v>322.7</v>
      </c>
      <c r="M14" s="653" t="n">
        <f>'Unemployment Insurance'!M21+'Unemployment Insurance'!M20</f>
        <v>583.79999999999995</v>
      </c>
      <c r="N14" s="653" t="n">
        <f>'Unemployment Insurance'!N21+'Unemployment Insurance'!N20</f>
        <v>440.8</v>
      </c>
      <c r="O14" s="653" t="n">
        <f>'Unemployment Insurance'!O21+'Unemployment Insurance'!O20</f>
        <v>212.8</v>
      </c>
      <c r="P14" s="653" t="n">
        <f>'Unemployment Insurance'!P21+'Unemployment Insurance'!P20</f>
        <v>31.8</v>
      </c>
      <c r="Q14" s="653" t="n">
        <f>'Unemployment Insurance'!Q21+'Unemployment Insurance'!Q20</f>
        <v>24.5</v>
      </c>
      <c r="R14" s="653" t="n">
        <f>'Unemployment Insurance'!R21+'Unemployment Insurance'!R20</f>
        <v>21.7</v>
      </c>
      <c r="S14" s="653" t="n">
        <f>'Unemployment Insurance'!S21+'Unemployment Insurance'!S20</f>
        <v>23.1</v>
      </c>
      <c r="T14" s="653" t="n">
        <f>'Unemployment Insurance'!T21+'Unemployment Insurance'!T20</f>
        <v>25.9</v>
      </c>
      <c r="U14" s="653" t="n">
        <f>'Unemployment Insurance'!U21+'Unemployment Insurance'!U20</f>
        <v>30.1</v>
      </c>
      <c r="V14" s="661" t="n">
        <f t="shared" ref="V14:AA14" si="1">V15+V16</f>
        <v>30.960000000000004</v>
      </c>
      <c r="W14" s="661" t="n">
        <f t="shared" si="1"/>
        <v>30.960000000000004</v>
      </c>
      <c r="X14" s="661" t="n">
        <f t="shared" si="1"/>
        <v>35.299999999999997</v>
      </c>
      <c r="Y14" s="661" t="n">
        <f t="shared" si="1"/>
        <v>34.9</v>
      </c>
      <c r="Z14" s="661" t="n">
        <f t="shared" si="1"/>
        <v>34.9</v>
      </c>
      <c r="AA14" s="661" t="n">
        <f t="shared" si="1"/>
        <v>35.700000000000003</v>
      </c>
      <c r="AB14" s="654" t="n">
        <f>'Unemployment Insurance'!AB21+'Unemployment Insurance'!AB20</f>
        <v>22.5</v>
      </c>
      <c r="AC14" s="832" t="n">
        <f>'Unemployment Insurance'!AC21+'Unemployment Insurance'!AC20</f>
        <v>22.5</v>
      </c>
    </row>
    <row r="15">
      <c r="B15" s="493" t="s">
        <v>203</v>
      </c>
      <c r="C15" s="298"/>
      <c r="D15" s="697"/>
      <c r="E15" s="653"/>
      <c r="F15" s="653"/>
      <c r="G15" s="653"/>
      <c r="H15" s="653"/>
      <c r="I15" s="653"/>
      <c r="J15" s="653"/>
      <c r="K15" s="653"/>
      <c r="L15" s="653"/>
      <c r="M15" s="653"/>
      <c r="N15" s="653"/>
      <c r="O15" s="653"/>
      <c r="P15" s="653"/>
      <c r="Q15" s="653"/>
      <c r="R15" s="653"/>
      <c r="S15" s="653"/>
      <c r="T15" s="653"/>
      <c r="U15" s="653"/>
      <c r="V15" s="661" t="n">
        <f>'Unemployment Insurance'!V20</f>
        <v>0</v>
      </c>
      <c r="W15" s="661" t="n">
        <f>'Unemployment Insurance'!W20</f>
        <v>0</v>
      </c>
      <c r="X15" s="661" t="n">
        <f>'Unemployment Insurance'!X20</f>
        <v>4.632399999999997</v>
      </c>
      <c r="Y15" s="661" t="n">
        <f>'Unemployment Insurance'!Y20</f>
        <v>3.0799999999999947</v>
      </c>
      <c r="Z15" s="661" t="n">
        <f>'Unemployment Insurance'!Z20</f>
        <v>12.399999999999999</v>
      </c>
      <c r="AA15" s="661" t="n">
        <f>'Unemployment Insurance'!AA20</f>
        <v>13.200000000000003</v>
      </c>
      <c r="AB15" s="654"/>
      <c r="AC15" s="832"/>
    </row>
    <row r="16">
      <c r="B16" s="493" t="s">
        <v>205</v>
      </c>
      <c r="C16" s="298"/>
      <c r="D16" s="697"/>
      <c r="E16" s="653"/>
      <c r="F16" s="653"/>
      <c r="G16" s="653"/>
      <c r="H16" s="653"/>
      <c r="I16" s="653"/>
      <c r="J16" s="653"/>
      <c r="K16" s="653"/>
      <c r="L16" s="653"/>
      <c r="M16" s="653"/>
      <c r="N16" s="653"/>
      <c r="O16" s="653"/>
      <c r="P16" s="653"/>
      <c r="Q16" s="653"/>
      <c r="R16" s="653"/>
      <c r="S16" s="653"/>
      <c r="T16" s="653"/>
      <c r="U16" s="653"/>
      <c r="V16" s="661" t="n">
        <f>'Unemployment Insurance'!V21</f>
        <v>30.960000000000004</v>
      </c>
      <c r="W16" s="661" t="n">
        <f>'Unemployment Insurance'!W21</f>
        <v>30.960000000000004</v>
      </c>
      <c r="X16" s="661" t="n">
        <f>'Unemployment Insurance'!X21</f>
        <v>30.6676</v>
      </c>
      <c r="Y16" s="661" t="n">
        <f>'Unemployment Insurance'!Y21</f>
        <v>31.820000000000004</v>
      </c>
      <c r="Z16" s="661" t="n">
        <f>'Unemployment Insurance'!Z21</f>
        <v>22.5</v>
      </c>
      <c r="AA16" s="661" t="n">
        <f>'Unemployment Insurance'!AA21</f>
        <v>22.5</v>
      </c>
      <c r="AB16" s="654"/>
      <c r="AC16" s="832"/>
    </row>
    <row r="17" ht="17.899999999999999" customHeight="1">
      <c r="B17" s="783" t="s">
        <v>55</v>
      </c>
      <c r="C17" s="298"/>
      <c r="D17" s="697" t="n">
        <f>Medicare!D10</f>
        <v>755</v>
      </c>
      <c r="E17" s="653" t="n">
        <f>Medicare!E10</f>
        <v>773.5</v>
      </c>
      <c r="F17" s="653" t="n">
        <f>Medicare!F10</f>
        <v>788.5</v>
      </c>
      <c r="G17" s="653" t="n">
        <f>Medicare!G10</f>
        <v>798</v>
      </c>
      <c r="H17" s="653" t="n">
        <f>Medicare!H10</f>
        <v>802</v>
      </c>
      <c r="I17" s="653" t="n">
        <f>Medicare!I10</f>
        <v>801.9</v>
      </c>
      <c r="J17" s="653" t="n">
        <f>Medicare!J10</f>
        <v>814.3</v>
      </c>
      <c r="K17" s="653" t="n">
        <f>Medicare!K10</f>
        <v>826.6</v>
      </c>
      <c r="L17" s="653" t="n">
        <f>Medicare!L10</f>
        <v>838.8</v>
      </c>
      <c r="M17" s="653" t="n">
        <f>Medicare!M10</f>
        <v>854.9</v>
      </c>
      <c r="N17" s="653" t="n">
        <f>Medicare!N10</f>
        <v>871.2</v>
      </c>
      <c r="O17" s="653" t="n">
        <f>Medicare!O10</f>
        <v>887.1</v>
      </c>
      <c r="P17" s="653" t="n">
        <f>Medicare!P10</f>
        <v>902.4</v>
      </c>
      <c r="Q17" s="653" t="n">
        <f>Medicare!Q10</f>
        <v>917.6</v>
      </c>
      <c r="R17" s="653" t="n">
        <f>Medicare!R10</f>
        <v>926.6</v>
      </c>
      <c r="S17" s="653" t="n">
        <f>Medicare!S10</f>
        <v>937.4</v>
      </c>
      <c r="T17" s="653" t="n">
        <f>Medicare!T10</f>
        <v>958.5</v>
      </c>
      <c r="U17" s="653" t="n">
        <f>Medicare!U10</f>
        <v>981.1</v>
      </c>
      <c r="V17" s="653" t="n">
        <f>Medicare!V10</f>
        <v>1001.8</v>
      </c>
      <c r="W17" s="653" t="n">
        <f>Medicare!W10</f>
        <v>1019.9</v>
      </c>
      <c r="X17" s="654" t="n">
        <f>Medicare!X10</f>
        <v>1035.3</v>
      </c>
      <c r="Y17" s="654" t="n">
        <f>Medicare!Y10</f>
        <v>1049.2</v>
      </c>
      <c r="Z17" s="654" t="n">
        <f>Medicare!Z10</f>
        <v>1067.0999999999999</v>
      </c>
      <c r="AA17" s="654" t="n">
        <f>Medicare!AA10</f>
        <v>1090.2</v>
      </c>
      <c r="AB17" s="654" t="n">
        <f>Medicare!AB10</f>
        <v>1104.0159349148526</v>
      </c>
      <c r="AC17" s="832" t="n">
        <f>Medicare!AC10</f>
        <v>1118.0069570224873</v>
      </c>
    </row>
    <row r="18" ht="18" customHeight="1">
      <c r="B18" s="784" t="s">
        <v>468</v>
      </c>
      <c r="C18" s="298"/>
      <c r="D18" s="330"/>
      <c r="E18" s="278"/>
      <c r="F18" s="278"/>
      <c r="G18" s="278"/>
      <c r="H18" s="653" t="n">
        <f>'Rebate Checks (expired)'!H10 +'Rebate Checks (expired)'!H11</f>
        <v>0</v>
      </c>
      <c r="I18" s="653" t="n">
        <f>'Rebate Checks (expired)'!I10 +'Rebate Checks (expired)'!I11</f>
        <v>0</v>
      </c>
      <c r="J18" s="653" t="n">
        <f>'Rebate Checks (expired)'!J10 +'Rebate Checks (expired)'!J11</f>
        <v>1078.0999999999999</v>
      </c>
      <c r="K18" s="653" t="n">
        <f>'Rebate Checks (expired)'!K10 +'Rebate Checks (expired)'!K11</f>
        <v>15.6</v>
      </c>
      <c r="L18" s="653" t="n">
        <f>'Rebate Checks (expired)'!L10 +'Rebate Checks (expired)'!L11</f>
        <v>5</v>
      </c>
      <c r="M18" s="653" t="n">
        <f>'Rebate Checks (expired)'!M10 +'Rebate Checks (expired)'!M11</f>
        <v>1933.6999999999998</v>
      </c>
      <c r="N18" s="653" t="n">
        <f>'Rebate Checks (expired)'!N10 +'Rebate Checks (expired)'!N11</f>
        <v>290.10000000000002</v>
      </c>
      <c r="O18" s="653" t="n">
        <f>'Rebate Checks (expired)'!O10 +'Rebate Checks (expired)'!O11</f>
        <v>38.9</v>
      </c>
      <c r="P18" s="653" t="n">
        <f>'Rebate Checks (expired)'!P10 +'Rebate Checks (expired)'!P11</f>
        <v>14.2</v>
      </c>
      <c r="Q18" s="653" t="n">
        <f>'Rebate Checks (expired)'!Q10 +'Rebate Checks (expired)'!Q11</f>
        <v>0</v>
      </c>
      <c r="R18" s="653" t="n">
        <f>'Rebate Checks (expired)'!Q10 +'Rebate Checks (expired)'!R11</f>
        <v>0</v>
      </c>
      <c r="S18" s="653" t="n">
        <f>'Rebate Checks (expired)'!S10 +'Rebate Checks (expired)'!S11</f>
        <v>0</v>
      </c>
      <c r="T18" s="653" t="n">
        <f>'Rebate Checks (expired)'!T10 +'Rebate Checks (expired)'!T11</f>
        <v>0</v>
      </c>
      <c r="U18" s="653" t="n">
        <f>'Rebate Checks (expired)'!U10 +'Rebate Checks (expired)'!U11</f>
        <v>0</v>
      </c>
      <c r="V18" s="661" t="n">
        <f t="shared" ref="V18:AA18" si="2">V19+V20</f>
        <v>0</v>
      </c>
      <c r="W18" s="661" t="n">
        <f t="shared" si="2"/>
        <v>0</v>
      </c>
      <c r="X18" s="661" t="n">
        <f t="shared" si="2"/>
        <v>0</v>
      </c>
      <c r="Y18" s="661" t="n">
        <f t="shared" si="2"/>
        <v>0</v>
      </c>
      <c r="Z18" s="661" t="n">
        <f t="shared" si="2"/>
        <v>0</v>
      </c>
      <c r="AA18" s="661" t="n">
        <f t="shared" si="2"/>
        <v>0</v>
      </c>
      <c r="AB18" s="654" t="n">
        <f>'Rebate Checks (expired)'!AB10 +'Rebate Checks (expired)'!AB11</f>
        <v>0</v>
      </c>
      <c r="AC18" s="832" t="n">
        <f>'Rebate Checks (expired)'!AC10 +'Rebate Checks (expired)'!AC11</f>
        <v>0</v>
      </c>
    </row>
    <row r="19" ht="18" customHeight="1">
      <c r="B19" s="785" t="s">
        <v>1842</v>
      </c>
      <c r="C19" s="298"/>
      <c r="D19" s="330"/>
      <c r="E19" s="278"/>
      <c r="F19" s="278"/>
      <c r="G19" s="278"/>
      <c r="H19" s="653"/>
      <c r="I19" s="653"/>
      <c r="J19" s="653"/>
      <c r="K19" s="653"/>
      <c r="L19" s="653"/>
      <c r="M19" s="653"/>
      <c r="N19" s="653"/>
      <c r="O19" s="653"/>
      <c r="P19" s="653"/>
      <c r="Q19" s="653"/>
      <c r="R19" s="653"/>
      <c r="S19" s="653"/>
      <c r="T19" s="653"/>
      <c r="U19" s="653"/>
      <c r="V19" s="653" t="n">
        <v>0</v>
      </c>
      <c r="W19" s="653"/>
      <c r="X19" s="654"/>
      <c r="Y19" s="654"/>
      <c r="Z19" s="654"/>
      <c r="AA19" s="654"/>
      <c r="AB19" s="654"/>
      <c r="AC19" s="832"/>
    </row>
    <row r="20" ht="18" customHeight="1">
      <c r="B20" s="785" t="s">
        <v>1843</v>
      </c>
      <c r="C20" s="298"/>
      <c r="D20" s="330"/>
      <c r="E20" s="278"/>
      <c r="F20" s="278"/>
      <c r="G20" s="278"/>
      <c r="H20" s="653"/>
      <c r="I20" s="653"/>
      <c r="J20" s="653"/>
      <c r="K20" s="653"/>
      <c r="L20" s="653"/>
      <c r="M20" s="653"/>
      <c r="N20" s="653"/>
      <c r="O20" s="653"/>
      <c r="P20" s="653"/>
      <c r="Q20" s="653"/>
      <c r="R20" s="653"/>
      <c r="S20" s="653"/>
      <c r="T20" s="653"/>
      <c r="U20" s="653"/>
      <c r="V20" s="653" t="n">
        <v>0</v>
      </c>
      <c r="W20" s="653"/>
      <c r="X20" s="654"/>
      <c r="Y20" s="654"/>
      <c r="Z20" s="654"/>
      <c r="AA20" s="654"/>
      <c r="AB20" s="654"/>
      <c r="AC20" s="832"/>
    </row>
    <row r="21" ht="18" customHeight="1">
      <c r="B21" s="786" t="s">
        <v>49</v>
      </c>
      <c r="C21" s="298"/>
      <c r="D21" s="329" t="n">
        <f>'Provider Relief (expired)'!D11</f>
        <v>0</v>
      </c>
      <c r="E21" s="290" t="n">
        <f>'Provider Relief (expired)'!E11</f>
        <v>0</v>
      </c>
      <c r="F21" s="290" t="n">
        <f>'Provider Relief (expired)'!F11</f>
        <v>0</v>
      </c>
      <c r="G21" s="290" t="n">
        <f>'Provider Relief (expired)'!G11</f>
        <v>0</v>
      </c>
      <c r="H21" s="290" t="n">
        <f>'Provider Relief (expired)'!H11</f>
        <v>0</v>
      </c>
      <c r="I21" s="290" t="n">
        <f>'Provider Relief (expired)'!I11</f>
        <v>0</v>
      </c>
      <c r="J21" s="290" t="n">
        <f>'Provider Relief (expired)'!J11</f>
        <v>160.9</v>
      </c>
      <c r="K21" s="290" t="n">
        <f>'Provider Relief (expired)'!K11</f>
        <v>58.4</v>
      </c>
      <c r="L21" s="290" t="n">
        <f>'Provider Relief (expired)'!L11</f>
        <v>34.5</v>
      </c>
      <c r="M21" s="290" t="n">
        <f>'Provider Relief (expired)'!M11</f>
        <v>21.4</v>
      </c>
      <c r="N21" s="290" t="n">
        <f>'Provider Relief (expired)'!N11</f>
        <v>13.3</v>
      </c>
      <c r="O21" s="290" t="n">
        <f>'Provider Relief (expired)'!O11</f>
        <v>18.7</v>
      </c>
      <c r="P21" s="290" t="n">
        <f>'Provider Relief (expired)'!P11</f>
        <v>32.200000000000003</v>
      </c>
      <c r="Q21" s="290" t="n">
        <f>'Provider Relief (expired)'!Q11</f>
        <v>26.9</v>
      </c>
      <c r="R21" s="290" t="n">
        <f>'Provider Relief (expired)'!R11</f>
        <v>20</v>
      </c>
      <c r="S21" s="290" t="n">
        <f>'Provider Relief (expired)'!S11</f>
        <v>8.1</v>
      </c>
      <c r="T21" s="290" t="n">
        <f>'Provider Relief (expired)'!T11</f>
        <v>4.9000000000000004</v>
      </c>
      <c r="U21" s="290" t="n">
        <v>0</v>
      </c>
      <c r="V21" s="653" t="n">
        <v>0</v>
      </c>
      <c r="W21" s="653" t="n">
        <v>0</v>
      </c>
      <c r="X21" s="654" t="n">
        <v>0</v>
      </c>
      <c r="Y21" s="654" t="n">
        <v>0</v>
      </c>
      <c r="Z21" s="654" t="n">
        <v>0</v>
      </c>
      <c r="AA21" s="654" t="n">
        <v>0</v>
      </c>
      <c r="AB21" s="654" t="n">
        <v>0</v>
      </c>
      <c r="AC21" s="654" t="n">
        <v>0</v>
      </c>
      <c r="AD21" s="654" t="n">
        <v>0</v>
      </c>
      <c r="AE21" s="654" t="n">
        <v>0</v>
      </c>
      <c r="AF21" s="654" t="n">
        <v>0</v>
      </c>
      <c r="AG21" s="654" t="n">
        <v>0</v>
      </c>
      <c r="AH21" s="654" t="n">
        <v>0</v>
      </c>
      <c r="AI21" s="654" t="n">
        <v>0</v>
      </c>
      <c r="AJ21" s="654" t="n">
        <v>0</v>
      </c>
    </row>
    <row r="22" ht="18" customHeight="1">
      <c r="B22" s="347" t="s">
        <v>1844</v>
      </c>
      <c r="C22" s="298"/>
      <c r="D22" s="329"/>
      <c r="E22" s="290"/>
      <c r="F22" s="290"/>
      <c r="G22" s="290"/>
      <c r="H22" s="290"/>
      <c r="I22" s="290"/>
      <c r="J22" s="290"/>
      <c r="K22" s="290"/>
      <c r="L22" s="290"/>
      <c r="M22" s="290"/>
      <c r="N22" s="290"/>
      <c r="O22" s="290"/>
      <c r="P22" s="290"/>
      <c r="Q22" s="290"/>
      <c r="R22" s="290"/>
      <c r="S22" s="290"/>
      <c r="T22" s="290"/>
      <c r="U22" s="290"/>
      <c r="V22" s="653"/>
      <c r="W22" s="653"/>
      <c r="X22" s="654"/>
      <c r="Y22" s="654"/>
      <c r="Z22" s="654"/>
      <c r="AA22" s="654"/>
      <c r="AB22" s="654"/>
      <c r="AC22" s="832"/>
    </row>
    <row r="23" ht="18" customHeight="1">
      <c r="B23" s="347" t="s">
        <v>1845</v>
      </c>
      <c r="C23" s="298"/>
      <c r="D23" s="329"/>
      <c r="E23" s="290"/>
      <c r="F23" s="290"/>
      <c r="G23" s="290"/>
      <c r="H23" s="290"/>
      <c r="I23" s="290"/>
      <c r="J23" s="290"/>
      <c r="K23" s="290"/>
      <c r="L23" s="290"/>
      <c r="M23" s="290"/>
      <c r="N23" s="290"/>
      <c r="O23" s="290"/>
      <c r="P23" s="290"/>
      <c r="Q23" s="290"/>
      <c r="R23" s="290"/>
      <c r="S23" s="290"/>
      <c r="T23" s="290"/>
      <c r="U23" s="290"/>
      <c r="V23" s="653"/>
      <c r="W23" s="653"/>
      <c r="X23" s="654"/>
      <c r="Y23" s="654"/>
      <c r="Z23" s="654"/>
      <c r="AA23" s="654"/>
      <c r="AB23" s="654"/>
      <c r="AC23" s="832"/>
    </row>
    <row r="24" ht="20.149999999999999" customHeight="1">
      <c r="B24" s="324" t="s">
        <v>471</v>
      </c>
      <c r="C24" s="319"/>
      <c r="D24" s="834"/>
      <c r="E24" s="740"/>
      <c r="F24" s="740"/>
      <c r="G24" s="740"/>
      <c r="H24" s="656"/>
      <c r="I24" s="656"/>
      <c r="J24" s="656"/>
      <c r="K24" s="656"/>
      <c r="L24" s="656"/>
      <c r="M24" s="656" t="n">
        <f>'ARP Quarterly'!C5</f>
        <v>0</v>
      </c>
      <c r="N24" s="656" t="n">
        <f>'ARP Quarterly'!D5</f>
        <v>33.921840000000024</v>
      </c>
      <c r="O24" s="656" t="n">
        <f>'ARP Quarterly'!E5</f>
        <v>44.966160000000031</v>
      </c>
      <c r="P24" s="656" t="n">
        <f>'ARP Quarterly'!F5</f>
        <v>52.756999999999998</v>
      </c>
      <c r="Q24" s="656" t="n">
        <f>'ARP Quarterly'!G5</f>
        <v>52.756999999999998</v>
      </c>
      <c r="R24" s="656" t="n">
        <f>'ARP Quarterly'!H5</f>
        <v>52.756999999999998</v>
      </c>
      <c r="S24" s="656" t="n">
        <f>'ARP Quarterly'!I5</f>
        <v>52.756999999999998</v>
      </c>
      <c r="T24" s="656" t="n">
        <v>30</v>
      </c>
      <c r="U24" s="656" t="n">
        <f>'ARP Quarterly'!K5</f>
        <v>12</v>
      </c>
      <c r="V24" s="656" t="n">
        <f>'ARP Quarterly'!L5</f>
        <v>12</v>
      </c>
      <c r="W24" s="656" t="n">
        <f>'ARP Quarterly'!M5</f>
        <v>12</v>
      </c>
      <c r="X24" s="660" t="n">
        <f>'ARP Quarterly'!N5</f>
        <v>4.2219999999999995</v>
      </c>
      <c r="Y24" s="660" t="n">
        <f>'ARP Quarterly'!O5</f>
        <v>4.2219999999999995</v>
      </c>
      <c r="Z24" s="660" t="n">
        <f>'ARP Quarterly'!P5</f>
        <v>4.2219999999999995</v>
      </c>
      <c r="AA24" s="660" t="n">
        <f>'ARP Quarterly'!Q5</f>
        <v>4.2219999999999995</v>
      </c>
      <c r="AB24" s="660" t="n">
        <f>'ARP Quarterly'!R5</f>
        <v>2.3719999999999999</v>
      </c>
      <c r="AC24" s="660" t="n">
        <f>'ARP Quarterly'!S5</f>
        <v>2.3719999999999999</v>
      </c>
      <c r="AD24" s="660" t="n">
        <f>'ARP Quarterly'!T5</f>
        <v>2.3719999999999999</v>
      </c>
      <c r="AE24" s="660" t="n">
        <f>'ARP Quarterly'!U5</f>
        <v>2.3719999999999999</v>
      </c>
      <c r="AF24" s="660" t="n">
        <f>'ARP Quarterly'!V5</f>
        <v>0.49</v>
      </c>
      <c r="AG24" s="596" t="n">
        <v>0</v>
      </c>
      <c r="AH24" s="596" t="n">
        <v>0</v>
      </c>
      <c r="AI24" s="596" t="n">
        <v>0</v>
      </c>
      <c r="AJ24" s="596" t="n">
        <v>0</v>
      </c>
    </row>
    <row r="25" ht="22.4" customHeight="1">
      <c r="B25" s="305" t="s">
        <v>218</v>
      </c>
      <c r="C25" s="791"/>
      <c r="D25" s="329"/>
      <c r="E25" s="290"/>
      <c r="F25" s="290"/>
      <c r="G25" s="290"/>
      <c r="H25" s="290"/>
      <c r="I25" s="290"/>
      <c r="J25" s="290"/>
      <c r="K25" s="290"/>
      <c r="L25" s="290"/>
      <c r="M25" s="653" t="n">
        <f>'ARP Quarterly'!C4</f>
        <v>0</v>
      </c>
      <c r="N25" s="653" t="n">
        <f>'ARP Quarterly'!D4</f>
        <v>0</v>
      </c>
      <c r="O25" s="653" t="n">
        <f>'ARP Quarterly'!E4</f>
        <v>3.1040000000000418</v>
      </c>
      <c r="P25" s="653" t="n">
        <f>'ARP Quarterly'!F4</f>
        <v>19.719000000000005</v>
      </c>
      <c r="Q25" s="653" t="n">
        <f>'ARP Quarterly'!G4</f>
        <v>19.719000000000005</v>
      </c>
      <c r="R25" s="653" t="n">
        <f>'ARP Quarterly'!H4</f>
        <v>19.719000000000005</v>
      </c>
      <c r="S25" s="653" t="n">
        <f>'ARP Quarterly'!I4</f>
        <v>19.719000000000005</v>
      </c>
      <c r="T25" s="653" t="n">
        <f>'ARP Quarterly'!J4</f>
        <v>1.4159999999999999</v>
      </c>
      <c r="U25" s="653" t="n">
        <f>'ARP Quarterly'!K4</f>
        <v>1.4159999999999999</v>
      </c>
      <c r="V25" s="653" t="n">
        <f>'ARP Quarterly'!L4</f>
        <v>1.4159999999999999</v>
      </c>
      <c r="W25" s="653" t="n">
        <f>'ARP Quarterly'!M4</f>
        <v>1.4159999999999999</v>
      </c>
      <c r="X25" s="654" t="n">
        <f>'ARP Quarterly'!N4</f>
        <v>1.4790000000000001</v>
      </c>
      <c r="Y25" s="654" t="n">
        <f>'ARP Quarterly'!O4</f>
        <v>1.4790000000000001</v>
      </c>
      <c r="Z25" s="654" t="n">
        <f>'ARP Quarterly'!P4</f>
        <v>1.4790000000000001</v>
      </c>
      <c r="AA25" s="654" t="n">
        <f>'ARP Quarterly'!Q4</f>
        <v>1.4790000000000001</v>
      </c>
      <c r="AB25" s="654" t="n">
        <f>'ARP Quarterly'!R4</f>
        <v>1.63</v>
      </c>
      <c r="AC25" s="654" t="n">
        <f>'ARP Quarterly'!S4</f>
        <v>1.63</v>
      </c>
      <c r="AD25" s="654" t="n">
        <f>'ARP Quarterly'!T4</f>
        <v>1.63</v>
      </c>
      <c r="AE25" s="654" t="n">
        <f>'ARP Quarterly'!U4</f>
        <v>1.63</v>
      </c>
      <c r="AF25" s="654" t="n">
        <f>'ARP Quarterly'!V4</f>
        <v>1.671</v>
      </c>
      <c r="AG25" s="789" t="n">
        <v>0</v>
      </c>
      <c r="AH25" s="789" t="n">
        <v>0</v>
      </c>
      <c r="AI25" s="789" t="n">
        <v>0</v>
      </c>
      <c r="AJ25" s="789" t="n">
        <v>0</v>
      </c>
      <c r="AK25" s="791"/>
      <c r="AL25" s="791"/>
      <c r="AM25" s="791"/>
      <c r="AN25" s="791"/>
      <c r="AO25" s="791"/>
      <c r="AP25" s="791"/>
      <c r="AQ25" s="791"/>
      <c r="AR25" s="791"/>
      <c r="AS25" s="791"/>
      <c r="AT25" s="791"/>
      <c r="AU25" s="791"/>
      <c r="AV25" s="791"/>
      <c r="AW25" s="791"/>
      <c r="AX25" s="791"/>
      <c r="AY25" s="791"/>
      <c r="AZ25" s="791"/>
      <c r="BA25" s="791"/>
      <c r="BB25" s="791"/>
      <c r="BC25" s="791"/>
      <c r="BD25" s="791"/>
      <c r="BE25" s="791"/>
      <c r="BF25" s="791"/>
      <c r="BG25" s="791"/>
      <c r="BH25" s="791"/>
      <c r="BI25" s="791"/>
      <c r="BJ25" s="791"/>
      <c r="BK25" s="791"/>
      <c r="BL25" s="791"/>
      <c r="BM25" s="791"/>
      <c r="BN25" s="791"/>
      <c r="BO25" s="791"/>
      <c r="BP25" s="791"/>
      <c r="BQ25" s="791"/>
      <c r="BR25" s="791"/>
      <c r="BS25" s="791"/>
      <c r="BT25" s="791"/>
      <c r="BU25" s="791"/>
      <c r="BV25" s="791"/>
      <c r="BW25" s="791"/>
      <c r="BX25" s="791"/>
      <c r="BY25" s="791"/>
      <c r="BZ25" s="791"/>
      <c r="CA25" s="791"/>
      <c r="CB25" s="791"/>
      <c r="CC25" s="791"/>
      <c r="CD25" s="791"/>
      <c r="CE25" s="791"/>
      <c r="CF25" s="791"/>
      <c r="CG25" s="791"/>
      <c r="CH25" s="791"/>
      <c r="CI25" s="791"/>
      <c r="CJ25" s="791"/>
      <c r="CK25" s="791"/>
      <c r="CL25" s="791"/>
      <c r="CM25" s="791"/>
      <c r="CN25" s="791"/>
      <c r="CO25" s="791"/>
      <c r="CP25" s="791"/>
      <c r="CQ25" s="791"/>
      <c r="CR25" s="791"/>
      <c r="CS25" s="791"/>
      <c r="CT25" s="791"/>
      <c r="CU25" s="791"/>
      <c r="CV25" s="791"/>
      <c r="CW25" s="791"/>
      <c r="CX25" s="791"/>
    </row>
    <row r="26" ht="36.65" customHeight="1">
      <c r="B26" s="305" t="s">
        <v>1432</v>
      </c>
      <c r="C26" s="298"/>
      <c r="D26" s="330" t="n">
        <f>D50</f>
        <v>0</v>
      </c>
      <c r="E26" s="278" t="n">
        <f t="shared" ref="E26:AF26" si="3">E50</f>
        <v>0</v>
      </c>
      <c r="F26" s="278" t="n">
        <f t="shared" si="3"/>
        <v>0</v>
      </c>
      <c r="G26" s="278" t="n">
        <f t="shared" si="3"/>
        <v>0</v>
      </c>
      <c r="H26" s="278" t="n">
        <f t="shared" si="3"/>
        <v>0</v>
      </c>
      <c r="I26" s="653" t="n">
        <f t="shared" si="3"/>
        <v>6.9120000000000061</v>
      </c>
      <c r="J26" s="653" t="n">
        <f t="shared" si="3"/>
        <v>50.955000000000005</v>
      </c>
      <c r="K26" s="653" t="n">
        <f t="shared" si="3"/>
        <v>51.173999999999999</v>
      </c>
      <c r="L26" s="653" t="n">
        <f t="shared" si="3"/>
        <v>51.893999999999998</v>
      </c>
      <c r="M26" s="653" t="n">
        <f t="shared" si="3"/>
        <v>91.075000000000017</v>
      </c>
      <c r="N26" s="653" t="n">
        <f t="shared" si="3"/>
        <v>100.63400000000001</v>
      </c>
      <c r="O26" s="653" t="n">
        <f t="shared" si="3"/>
        <v>93.89100000000002</v>
      </c>
      <c r="P26" s="653" t="n">
        <f t="shared" si="3"/>
        <v>100.22800000000001</v>
      </c>
      <c r="Q26" s="653" t="n">
        <f t="shared" si="3"/>
        <v>76.838999999999999</v>
      </c>
      <c r="R26" s="653" t="n">
        <f t="shared" si="3"/>
        <v>73.637</v>
      </c>
      <c r="S26" s="653" t="n">
        <f t="shared" si="3"/>
        <v>70.649000000000001</v>
      </c>
      <c r="T26" s="653" t="n">
        <f t="shared" si="3"/>
        <v>91.718000000000018</v>
      </c>
      <c r="U26" s="653" t="n">
        <f t="shared" si="3"/>
        <v>83.695999999999998</v>
      </c>
      <c r="V26" s="653" t="n">
        <f>V50</f>
        <v>51.979000000000006</v>
      </c>
      <c r="W26" s="653" t="n">
        <f>W50</f>
        <v>51.58400000000001</v>
      </c>
      <c r="X26" s="654" t="n">
        <f t="shared" si="3"/>
        <v>38.777999999999999</v>
      </c>
      <c r="Y26" s="654" t="n">
        <f t="shared" si="3"/>
        <v>37.295999999999999</v>
      </c>
      <c r="Z26" s="654" t="n">
        <f t="shared" si="3"/>
        <v>41.408000000000008</v>
      </c>
      <c r="AA26" s="654" t="n">
        <f t="shared" si="3"/>
        <v>48.383000000000003</v>
      </c>
      <c r="AB26" s="654" t="n">
        <f t="shared" si="3"/>
        <v>48.383000000000003</v>
      </c>
      <c r="AC26" s="654" t="n">
        <f t="shared" si="3"/>
        <v>48.383000000000003</v>
      </c>
      <c r="AD26" s="654" t="n">
        <f t="shared" si="3"/>
        <v>48.383000000000003</v>
      </c>
      <c r="AE26" s="654" t="n">
        <f t="shared" si="3"/>
        <v>48.383000000000003</v>
      </c>
      <c r="AF26" s="654" t="n">
        <f t="shared" si="3"/>
        <v>48.383000000000003</v>
      </c>
      <c r="AG26" s="654" t="n">
        <f>AG50</f>
        <v>48.383000000000003</v>
      </c>
      <c r="AH26" s="654" t="n">
        <f>AH50</f>
        <v>48.383000000000003</v>
      </c>
      <c r="AI26" s="654" t="n">
        <f>AI50</f>
        <v>48.383000000000003</v>
      </c>
      <c r="AJ26" s="654" t="n">
        <f>AJ50</f>
        <v>48.383000000000003</v>
      </c>
      <c r="AK26" s="298"/>
      <c r="AL26" s="298"/>
      <c r="AM26" s="298"/>
      <c r="AN26" s="298"/>
      <c r="AO26" s="298"/>
      <c r="AP26" s="298"/>
      <c r="AQ26" s="298"/>
      <c r="AR26" s="298"/>
      <c r="AS26" s="298"/>
      <c r="AT26" s="298"/>
      <c r="AU26" s="298"/>
      <c r="AV26" s="298"/>
      <c r="AW26" s="298"/>
      <c r="AX26" s="298"/>
      <c r="AY26" s="298"/>
      <c r="AZ26" s="298"/>
      <c r="BA26" s="298"/>
      <c r="BB26" s="298"/>
      <c r="BC26" s="298"/>
      <c r="BD26" s="298"/>
      <c r="BE26" s="298"/>
      <c r="BF26" s="298"/>
      <c r="BG26" s="298"/>
      <c r="BH26" s="298"/>
      <c r="BI26" s="298"/>
      <c r="BJ26" s="298"/>
      <c r="BK26" s="298"/>
      <c r="BL26" s="298"/>
      <c r="BM26" s="298"/>
      <c r="BN26" s="298"/>
      <c r="BO26" s="298"/>
      <c r="BP26" s="298"/>
      <c r="BQ26" s="298"/>
      <c r="BR26" s="298"/>
      <c r="BS26" s="298"/>
      <c r="BT26" s="298"/>
      <c r="BU26" s="298"/>
      <c r="BV26" s="298"/>
      <c r="BW26" s="298"/>
      <c r="BX26" s="298"/>
      <c r="BY26" s="298"/>
      <c r="BZ26" s="298"/>
      <c r="CA26" s="298"/>
      <c r="CB26" s="298"/>
      <c r="CC26" s="298"/>
      <c r="CD26" s="298"/>
      <c r="CE26" s="298"/>
      <c r="CF26" s="298"/>
      <c r="CG26" s="298"/>
      <c r="CH26" s="298"/>
      <c r="CI26" s="298"/>
      <c r="CJ26" s="298"/>
      <c r="CK26" s="298"/>
      <c r="CL26" s="298"/>
      <c r="CM26" s="298"/>
      <c r="CN26" s="298"/>
      <c r="CO26" s="298"/>
      <c r="CP26" s="298"/>
      <c r="CQ26" s="298"/>
      <c r="CR26" s="298"/>
      <c r="CS26" s="298"/>
      <c r="CT26" s="298"/>
      <c r="CU26" s="298"/>
      <c r="CV26" s="298"/>
      <c r="CW26" s="298"/>
    </row>
    <row r="27" ht="15.65" customHeight="1">
      <c r="B27" s="305" t="s">
        <v>797</v>
      </c>
      <c r="C27" s="298" t="s">
        <v>824</v>
      </c>
      <c r="D27" s="329" t="n">
        <v>30</v>
      </c>
      <c r="E27" s="290" t="n">
        <v>30</v>
      </c>
      <c r="F27" s="290" t="n">
        <v>30</v>
      </c>
      <c r="G27" s="290" t="n">
        <v>30</v>
      </c>
      <c r="H27" s="290" t="n">
        <v>30</v>
      </c>
      <c r="I27" s="290" t="n">
        <v>30</v>
      </c>
      <c r="J27" s="290" t="n">
        <v>30</v>
      </c>
      <c r="K27" s="286" t="n">
        <v>30.2</v>
      </c>
      <c r="L27" s="286" t="n">
        <v>30.2</v>
      </c>
      <c r="M27" s="286" t="n">
        <f>'Haver Pivoted'!GX89</f>
        <v>34.4</v>
      </c>
      <c r="N27" s="286" t="n">
        <f>'Haver Pivoted'!GY89</f>
        <v>34.4</v>
      </c>
      <c r="O27" s="286" t="n">
        <f>'Haver Pivoted'!GZ89</f>
        <v>218.933333333333</v>
      </c>
      <c r="P27" s="286" t="n">
        <f>'Haver Pivoted'!HA89</f>
        <v>223.13333333333301</v>
      </c>
      <c r="Q27" s="286" t="n">
        <f>'Haver Pivoted'!HB89</f>
        <v>94.3</v>
      </c>
      <c r="R27" s="286" t="n">
        <f>'Haver Pivoted'!HC89</f>
        <v>94.3</v>
      </c>
      <c r="S27" s="533" t="n">
        <f>'Haver Pivoted'!HD89</f>
        <v>94.3</v>
      </c>
      <c r="T27" s="533" t="n">
        <f>'Haver Pivoted'!HE89</f>
        <v>94.3</v>
      </c>
      <c r="U27" s="654" t="n">
        <v>34</v>
      </c>
      <c r="V27" s="653" t="n">
        <v>34</v>
      </c>
      <c r="W27" s="653" t="n">
        <v>34</v>
      </c>
      <c r="X27" s="654" t="n">
        <v>34</v>
      </c>
      <c r="Y27" s="654" t="n">
        <v>34</v>
      </c>
      <c r="Z27" s="654" t="n">
        <v>34</v>
      </c>
      <c r="AA27" s="654" t="n">
        <v>34</v>
      </c>
      <c r="AB27" s="654" t="n">
        <v>34</v>
      </c>
      <c r="AC27" s="654" t="n">
        <v>34</v>
      </c>
      <c r="AD27" s="654" t="n">
        <v>34</v>
      </c>
      <c r="AE27" s="654" t="n">
        <v>34</v>
      </c>
      <c r="AF27" s="654" t="n">
        <v>34</v>
      </c>
      <c r="AG27" s="654" t="n">
        <v>34</v>
      </c>
      <c r="AH27" s="654" t="n">
        <v>34</v>
      </c>
      <c r="AI27" s="654" t="n">
        <v>35</v>
      </c>
      <c r="AJ27" s="654" t="n">
        <v>36</v>
      </c>
    </row>
    <row r="28" ht="21.65" customHeight="1">
      <c r="B28" s="305" t="s">
        <v>469</v>
      </c>
      <c r="C28" s="298"/>
      <c r="D28" s="330"/>
      <c r="E28" s="278"/>
      <c r="F28" s="278"/>
      <c r="G28" s="278"/>
      <c r="H28" s="653"/>
      <c r="I28" s="653"/>
      <c r="J28" s="653" t="n">
        <f>'PPP (expired)'!J53</f>
        <v>57.2</v>
      </c>
      <c r="K28" s="653" t="n">
        <f>'PPP (expired)'!K53</f>
        <v>81.2</v>
      </c>
      <c r="L28" s="653" t="n">
        <f>'PPP (expired)'!L53</f>
        <v>24.4</v>
      </c>
      <c r="M28" s="653" t="n">
        <f>'PPP (expired)'!M53</f>
        <v>11.7</v>
      </c>
      <c r="N28" s="653" t="n">
        <f>'PPP (expired)'!N53</f>
        <v>28.5</v>
      </c>
      <c r="O28" s="653" t="n">
        <f>'PPP (expired)'!O53</f>
        <v>18.8</v>
      </c>
      <c r="P28" s="653" t="n">
        <f>'PPP (expired)'!P53</f>
        <v>1.6</v>
      </c>
      <c r="Q28" s="653" t="n">
        <f>'PPP (expired)'!Q53</f>
        <v>0</v>
      </c>
      <c r="R28" s="653" t="n">
        <f>'PPP (expired)'!Q61</f>
        <v>0</v>
      </c>
      <c r="S28" s="653" t="n">
        <f>'PPP (expired)'!S53</f>
        <v>0</v>
      </c>
      <c r="T28" s="653" t="n">
        <f>'PPP (expired)'!T53</f>
        <v>0</v>
      </c>
      <c r="U28" s="653" t="n">
        <f>'PPP (expired)'!U53</f>
        <v>0</v>
      </c>
      <c r="V28" s="653" t="n">
        <f>'PPP (expired)'!V53</f>
        <v>0</v>
      </c>
      <c r="W28" s="653" t="n">
        <f>'PPP (expired)'!W53</f>
        <v>0</v>
      </c>
      <c r="X28" s="654" t="n">
        <f>'PPP (expired)'!X53</f>
        <v>0</v>
      </c>
      <c r="Y28" s="654" t="n">
        <f>'PPP (expired)'!Y53</f>
        <v>0</v>
      </c>
      <c r="Z28" s="654" t="n">
        <f>'PPP (expired)'!Z53</f>
        <v>0</v>
      </c>
      <c r="AA28" s="654" t="n">
        <f>'PPP (expired)'!AA53</f>
        <v>0</v>
      </c>
      <c r="AB28" s="654" t="n">
        <f>'PPP (expired)'!AB53</f>
        <v>0</v>
      </c>
      <c r="AC28" s="654" t="n">
        <f>'PPP (expired)'!AC53</f>
        <v>0</v>
      </c>
      <c r="AD28" s="654" t="n">
        <f>'PPP (expired)'!AD53</f>
        <v>0</v>
      </c>
      <c r="AE28" s="654" t="n">
        <f>'PPP (expired)'!AE53</f>
        <v>0</v>
      </c>
      <c r="AF28" s="654" t="n">
        <f>'PPP (expired)'!AF53</f>
        <v>0</v>
      </c>
      <c r="AG28" s="654" t="n">
        <f>'PPP (expired)'!AG53</f>
        <v>0</v>
      </c>
      <c r="AH28" s="654" t="n">
        <f>'PPP (expired)'!AH53</f>
        <v>0</v>
      </c>
      <c r="AI28" s="654" t="n">
        <f>'PPP (expired)'!AI53</f>
        <v>0</v>
      </c>
      <c r="AJ28" s="654" t="n">
        <f>'PPP (expired)'!AJ53</f>
        <v>0</v>
      </c>
    </row>
    <row r="29" ht="21.65" customHeight="1">
      <c r="B29" s="347" t="s">
        <v>798</v>
      </c>
      <c r="C29" s="298"/>
      <c r="D29" s="697" t="n">
        <f t="shared" ref="D29:AE29" si="4">D74</f>
        <v>0</v>
      </c>
      <c r="E29" s="653" t="n">
        <f t="shared" si="4"/>
        <v>0</v>
      </c>
      <c r="F29" s="653" t="n">
        <f t="shared" si="4"/>
        <v>0</v>
      </c>
      <c r="G29" s="653" t="n">
        <f t="shared" si="4"/>
        <v>0</v>
      </c>
      <c r="H29" s="653" t="n">
        <f t="shared" si="4"/>
        <v>0</v>
      </c>
      <c r="I29" s="653" t="n">
        <f t="shared" si="4"/>
        <v>-6.9120000000000346</v>
      </c>
      <c r="J29" s="653" t="n">
        <f t="shared" si="4"/>
        <v>-37.9549999999997</v>
      </c>
      <c r="K29" s="653" t="n">
        <f t="shared" si="4"/>
        <v>85.725999999999658</v>
      </c>
      <c r="L29" s="653" t="n">
        <f t="shared" si="4"/>
        <v>18.405999999999722</v>
      </c>
      <c r="M29" s="653" t="n">
        <f t="shared" si="4"/>
        <v>20.282000000000153</v>
      </c>
      <c r="N29" s="653" t="n">
        <f t="shared" si="4"/>
        <v>-8.5988400000003367</v>
      </c>
      <c r="O29" s="653" t="n">
        <f t="shared" si="4"/>
        <v>-12.537493333333487</v>
      </c>
      <c r="P29" s="653" t="n">
        <f t="shared" si="4"/>
        <v>-32.38033333333351</v>
      </c>
      <c r="Q29" s="653" t="n">
        <f t="shared" si="4"/>
        <v>72.734879999999521</v>
      </c>
      <c r="R29" s="653" t="n">
        <f t="shared" si="4"/>
        <v>75.236879999999019</v>
      </c>
      <c r="S29" s="653" t="n">
        <f t="shared" si="4"/>
        <v>66.046879999999419</v>
      </c>
      <c r="T29" s="653" t="n">
        <f t="shared" si="4"/>
        <v>90.12587999999937</v>
      </c>
      <c r="U29" s="653" t="n">
        <f t="shared" si="4"/>
        <v>55.219026999999414</v>
      </c>
      <c r="V29" s="653" t="n">
        <f>V74</f>
        <v>69.376026999999112</v>
      </c>
      <c r="W29" s="653" t="n">
        <f t="shared" si="4"/>
        <v>73.871026999999231</v>
      </c>
      <c r="X29" s="654" t="n">
        <f t="shared" si="4"/>
        <v>92.003026999999292</v>
      </c>
      <c r="Y29" s="654" t="n">
        <f t="shared" si="4"/>
        <v>133.13552299999901</v>
      </c>
      <c r="Z29" s="654" t="n">
        <f t="shared" si="4"/>
        <v>146.42352299999902</v>
      </c>
      <c r="AA29" s="654" t="n">
        <f t="shared" si="4"/>
        <v>149.2485229999993</v>
      </c>
      <c r="AB29" s="654" t="n">
        <f t="shared" si="4"/>
        <v>149.2485229999993</v>
      </c>
      <c r="AC29" s="654" t="n">
        <f t="shared" si="4"/>
        <v>149.2485229999993</v>
      </c>
      <c r="AD29" s="654" t="n">
        <f t="shared" si="4"/>
        <v>149.2485229999993</v>
      </c>
      <c r="AE29" s="654" t="n">
        <f t="shared" si="4"/>
        <v>149.2485229999993</v>
      </c>
      <c r="AF29" s="654" t="n">
        <f>AF74</f>
        <v>149.2485229999993</v>
      </c>
      <c r="AG29" s="654" t="n">
        <f>AG74</f>
        <v>149.2485229999993</v>
      </c>
      <c r="AH29" s="654" t="n">
        <f>AH74</f>
        <v>149.2485229999993</v>
      </c>
      <c r="AI29" s="654" t="n">
        <f t="shared" ref="AI29:AJ29" si="5">AI74</f>
        <v>149.2485229999993</v>
      </c>
      <c r="AJ29" s="654" t="n">
        <f t="shared" si="5"/>
        <v>149.2485229999993</v>
      </c>
    </row>
    <row r="30" ht="21" customHeight="1">
      <c r="B30" s="324" t="s">
        <v>795</v>
      </c>
      <c r="C30" s="319"/>
      <c r="D30" s="834" t="n">
        <f t="shared" ref="D30:W30" si="6">D25+D21</f>
        <v>0</v>
      </c>
      <c r="E30" s="740" t="n">
        <f t="shared" si="6"/>
        <v>0</v>
      </c>
      <c r="F30" s="740" t="n">
        <f t="shared" si="6"/>
        <v>0</v>
      </c>
      <c r="G30" s="740" t="n">
        <f t="shared" si="6"/>
        <v>0</v>
      </c>
      <c r="H30" s="740" t="n">
        <f t="shared" si="6"/>
        <v>0</v>
      </c>
      <c r="I30" s="740" t="n">
        <f t="shared" si="6"/>
        <v>0</v>
      </c>
      <c r="J30" s="740" t="n">
        <f t="shared" si="6"/>
        <v>160.9</v>
      </c>
      <c r="K30" s="740" t="n">
        <f t="shared" si="6"/>
        <v>58.4</v>
      </c>
      <c r="L30" s="740" t="n">
        <f t="shared" si="6"/>
        <v>34.5</v>
      </c>
      <c r="M30" s="740" t="n">
        <f t="shared" si="6"/>
        <v>21.4</v>
      </c>
      <c r="N30" s="740" t="n">
        <f t="shared" si="6"/>
        <v>13.3</v>
      </c>
      <c r="O30" s="740" t="n">
        <f t="shared" si="6"/>
        <v>21.804000000000041</v>
      </c>
      <c r="P30" s="656" t="n">
        <f t="shared" si="6"/>
        <v>51.919000000000011</v>
      </c>
      <c r="Q30" s="740" t="n">
        <f t="shared" si="6"/>
        <v>46.619</v>
      </c>
      <c r="R30" s="740" t="n">
        <f t="shared" si="6"/>
        <v>39.719000000000008</v>
      </c>
      <c r="S30" s="740" t="n">
        <f t="shared" si="6"/>
        <v>27.819000000000003</v>
      </c>
      <c r="T30" s="656" t="n">
        <f t="shared" si="6"/>
        <v>6.3160000000000007</v>
      </c>
      <c r="U30" s="656" t="n">
        <f t="shared" si="6"/>
        <v>1.4159999999999999</v>
      </c>
      <c r="V30" s="656" t="n">
        <f t="shared" si="6"/>
        <v>1.4159999999999999</v>
      </c>
      <c r="W30" s="656" t="n">
        <f t="shared" si="6"/>
        <v>1.4159999999999999</v>
      </c>
      <c r="X30" s="660" t="n">
        <f t="shared" ref="X30:AB30" si="7">X25+X21</f>
        <v>1.4790000000000001</v>
      </c>
      <c r="Y30" s="660" t="n">
        <f t="shared" si="7"/>
        <v>1.4790000000000001</v>
      </c>
      <c r="Z30" s="660" t="n">
        <f t="shared" si="7"/>
        <v>1.4790000000000001</v>
      </c>
      <c r="AA30" s="660" t="n">
        <f t="shared" si="7"/>
        <v>1.4790000000000001</v>
      </c>
      <c r="AB30" s="660" t="n">
        <f t="shared" si="7"/>
        <v>1.63</v>
      </c>
      <c r="AC30" s="660" t="n">
        <f>AC25+AC21</f>
        <v>1.63</v>
      </c>
      <c r="AD30" s="660" t="n">
        <f t="shared" ref="AD30:AE30" si="8">AD25+AD21</f>
        <v>1.63</v>
      </c>
      <c r="AE30" s="660" t="n">
        <f t="shared" si="8"/>
        <v>1.63</v>
      </c>
      <c r="AF30" s="660" t="n">
        <f>AF25+AF21</f>
        <v>1.671</v>
      </c>
      <c r="AG30" s="660" t="n">
        <f>AG25+AG21</f>
        <v>0</v>
      </c>
      <c r="AH30" s="660" t="n">
        <f>AH25+AH21</f>
        <v>0</v>
      </c>
      <c r="AI30" s="660" t="n">
        <f t="shared" ref="AI30:AJ30" si="9">AI25+AI21</f>
        <v>0</v>
      </c>
      <c r="AJ30" s="660" t="n">
        <f t="shared" si="9"/>
        <v>0</v>
      </c>
    </row>
    <row r="31" ht="44.9" customHeight="1">
      <c r="B31" s="305" t="s">
        <v>802</v>
      </c>
      <c r="C31" s="298"/>
      <c r="D31" s="697" t="n">
        <f t="shared" ref="D31:AE31" si="10">D66</f>
        <v>1410.9</v>
      </c>
      <c r="E31" s="653" t="n">
        <f t="shared" si="10"/>
        <v>1470.7000000000003</v>
      </c>
      <c r="F31" s="653" t="n">
        <f t="shared" si="10"/>
        <v>1475.8999999999996</v>
      </c>
      <c r="G31" s="653" t="n">
        <f t="shared" si="10"/>
        <v>1482.6999999999998</v>
      </c>
      <c r="H31" s="653" t="n">
        <f t="shared" si="10"/>
        <v>1490.8000000000002</v>
      </c>
      <c r="I31" s="653" t="n">
        <f t="shared" si="10"/>
        <v>1542.4</v>
      </c>
      <c r="J31" s="653" t="n">
        <f t="shared" si="10"/>
        <v>1549.1000000000001</v>
      </c>
      <c r="K31" s="653" t="n">
        <f t="shared" si="10"/>
        <v>1555.8000000000002</v>
      </c>
      <c r="L31" s="653" t="n">
        <f t="shared" si="10"/>
        <v>1562.5000000000002</v>
      </c>
      <c r="M31" s="653" t="n">
        <f t="shared" si="10"/>
        <v>1586.8430000000003</v>
      </c>
      <c r="N31" s="653" t="n">
        <f t="shared" si="10"/>
        <v>1593.5430000000003</v>
      </c>
      <c r="O31" s="653" t="n">
        <f t="shared" si="10"/>
        <v>1600.2430000000004</v>
      </c>
      <c r="P31" s="653" t="n">
        <f t="shared" si="10"/>
        <v>1606.9430000000004</v>
      </c>
      <c r="Q31" s="653" t="n">
        <f t="shared" si="10"/>
        <v>1685.5501200000006</v>
      </c>
      <c r="R31" s="653" t="n">
        <f t="shared" si="10"/>
        <v>1692.2501200000006</v>
      </c>
      <c r="S31" s="653" t="n">
        <f t="shared" si="10"/>
        <v>1698.9501200000007</v>
      </c>
      <c r="T31" s="653" t="n">
        <f t="shared" si="10"/>
        <v>1705.6501200000007</v>
      </c>
      <c r="U31" s="653" t="n">
        <f t="shared" si="10"/>
        <v>1818.9789730000007</v>
      </c>
      <c r="V31" s="653" t="n">
        <f t="shared" si="10"/>
        <v>1825.6789730000007</v>
      </c>
      <c r="W31" s="653" t="n">
        <f t="shared" si="10"/>
        <v>1832.3789730000008</v>
      </c>
      <c r="X31" s="654" t="n">
        <f t="shared" si="10"/>
        <v>1839.0789730000008</v>
      </c>
      <c r="Y31" s="654" t="n">
        <f t="shared" si="10"/>
        <v>1891.4284770000008</v>
      </c>
      <c r="Z31" s="654" t="n">
        <f t="shared" si="10"/>
        <v>1898.1284770000009</v>
      </c>
      <c r="AA31" s="654" t="n">
        <f t="shared" si="10"/>
        <v>1904.8284770000009</v>
      </c>
      <c r="AB31" s="654" t="n">
        <f t="shared" si="10"/>
        <v>1911.528477000001</v>
      </c>
      <c r="AC31" s="654" t="n">
        <f t="shared" si="10"/>
        <v>1953.0801672400009</v>
      </c>
      <c r="AD31" s="654" t="n">
        <f t="shared" si="10"/>
        <v>1959.780167240001</v>
      </c>
      <c r="AE31" s="654" t="n">
        <f t="shared" si="10"/>
        <v>1966.480167240001</v>
      </c>
      <c r="AF31" s="654" t="n">
        <f>AF66</f>
        <v>1973.1801672400011</v>
      </c>
      <c r="AG31" s="654" t="n">
        <f>AG66</f>
        <v>2016.9372513555211</v>
      </c>
      <c r="AH31" s="654" t="n">
        <f>AH66</f>
        <v>2023.6372513555211</v>
      </c>
      <c r="AI31" s="654" t="n">
        <f t="shared" ref="AI31:AJ31" si="11">AI66</f>
        <v>2030.3372513555212</v>
      </c>
      <c r="AJ31" s="654" t="n">
        <f t="shared" si="11"/>
        <v>2037.0372513555212</v>
      </c>
    </row>
    <row r="32" ht="44.9" customHeight="1">
      <c r="B32" s="503" t="s">
        <v>1184</v>
      </c>
      <c r="D32" s="697"/>
      <c r="E32" s="653"/>
      <c r="F32" s="653"/>
      <c r="G32" s="653"/>
      <c r="H32" s="653"/>
      <c r="I32" s="653"/>
      <c r="J32" s="653"/>
      <c r="K32" s="653"/>
      <c r="L32" s="653"/>
      <c r="M32" s="653"/>
      <c r="N32" s="653"/>
      <c r="O32" s="653"/>
      <c r="P32" s="653"/>
      <c r="Q32" s="653"/>
      <c r="R32" s="653"/>
      <c r="S32" s="779" t="n">
        <f>'IRA and CHIPS'!E191</f>
        <v>-0.622</v>
      </c>
      <c r="T32" s="779" t="n">
        <f>'IRA and CHIPS'!F191</f>
        <v>21.89</v>
      </c>
      <c r="U32" s="779" t="n">
        <f>'IRA and CHIPS'!G191</f>
        <v>21.89</v>
      </c>
      <c r="V32" s="779" t="n">
        <f>'IRA and CHIPS'!H191</f>
        <v>21.89</v>
      </c>
      <c r="W32" s="779" t="n">
        <f>'IRA and CHIPS'!I191</f>
        <v>21.89</v>
      </c>
      <c r="X32" s="790" t="n">
        <f>'IRA and CHIPS'!J191</f>
        <v>15.439</v>
      </c>
      <c r="Y32" s="790" t="n">
        <f>'IRA and CHIPS'!K191</f>
        <v>15.439</v>
      </c>
      <c r="Z32" s="790" t="n">
        <f>'IRA and CHIPS'!L191</f>
        <v>15.439</v>
      </c>
      <c r="AA32" s="790" t="n">
        <f>'IRA and CHIPS'!M191</f>
        <v>15.439</v>
      </c>
      <c r="AB32" s="790" t="n">
        <f>'IRA and CHIPS'!N191</f>
        <v>16.966999999999999</v>
      </c>
      <c r="AC32" s="790" t="n">
        <f>'IRA and CHIPS'!O191</f>
        <v>16.966999999999999</v>
      </c>
      <c r="AD32" s="790" t="n">
        <f>'IRA and CHIPS'!P191</f>
        <v>16.966999999999999</v>
      </c>
      <c r="AE32" s="790" t="n">
        <f>'IRA and CHIPS'!Q191</f>
        <v>16.966999999999999</v>
      </c>
      <c r="AF32" s="790" t="n">
        <f>'IRA and CHIPS'!R191</f>
        <v>0.72799999999999998</v>
      </c>
      <c r="AG32" s="790" t="n">
        <f>'IRA and CHIPS'!S191</f>
        <v>0.72799999999999998</v>
      </c>
      <c r="AH32" s="790" t="n">
        <f>0</f>
        <v>0</v>
      </c>
      <c r="AI32" s="790" t="n">
        <f>0</f>
        <v>0</v>
      </c>
      <c r="AJ32" s="790" t="n">
        <f>0</f>
        <v>0</v>
      </c>
    </row>
    <row r="33" ht="31.4" customHeight="1">
      <c r="B33" s="685" t="s">
        <v>799</v>
      </c>
      <c r="C33" s="319"/>
      <c r="D33" s="656" t="n">
        <f t="shared" ref="D33:R33" si="12">D31+SUM(D26:D29)+D32</f>
        <v>1440.9</v>
      </c>
      <c r="E33" s="656" t="n">
        <f t="shared" si="12"/>
        <v>1500.7000000000003</v>
      </c>
      <c r="F33" s="656" t="n">
        <f t="shared" si="12"/>
        <v>1505.8999999999996</v>
      </c>
      <c r="G33" s="656" t="n">
        <f t="shared" si="12"/>
        <v>1512.6999999999998</v>
      </c>
      <c r="H33" s="656" t="n">
        <f t="shared" si="12"/>
        <v>1520.8000000000002</v>
      </c>
      <c r="I33" s="656" t="n">
        <f t="shared" si="12"/>
        <v>1572.4</v>
      </c>
      <c r="J33" s="656" t="n">
        <f t="shared" si="12"/>
        <v>1649.3000000000004</v>
      </c>
      <c r="K33" s="656" t="n">
        <f t="shared" si="12"/>
        <v>1804.1</v>
      </c>
      <c r="L33" s="656" t="n">
        <f t="shared" si="12"/>
        <v>1687.3999999999999</v>
      </c>
      <c r="M33" s="656" t="n">
        <f t="shared" si="12"/>
        <v>1744.3000000000004</v>
      </c>
      <c r="N33" s="656" t="n">
        <f t="shared" si="12"/>
        <v>1748.4781600000001</v>
      </c>
      <c r="O33" s="656" t="n">
        <f t="shared" si="12"/>
        <v>1919.3298399999999</v>
      </c>
      <c r="P33" s="656" t="n">
        <f t="shared" si="12"/>
        <v>1899.5239999999999</v>
      </c>
      <c r="Q33" s="656" t="n">
        <f t="shared" si="12"/>
        <v>1929.424</v>
      </c>
      <c r="R33" s="656" t="n">
        <f t="shared" si="12"/>
        <v>1935.4239999999995</v>
      </c>
      <c r="S33" s="656" t="n">
        <f>S31+SUM(S26:S29)+S32</f>
        <v>1929.3240000000001</v>
      </c>
      <c r="T33" s="806" t="n">
        <f>T31+SUM(T26:T29)+T32</f>
        <v>2003.6840000000002</v>
      </c>
      <c r="U33" s="806" t="n">
        <f>U31+SUM(U26:U29)+U32</f>
        <v>2013.7840000000001</v>
      </c>
      <c r="V33" s="656" t="n">
        <f>V31+SUM(V26:V29)+V32</f>
        <v>2002.924</v>
      </c>
      <c r="W33" s="656" t="n">
        <f>W31+SUM(W26:W29)+W32</f>
        <v>2013.7240000000002</v>
      </c>
      <c r="X33" s="660" t="n">
        <f t="shared" ref="X33" si="13">X31+SUM(X26:X29)+X32</f>
        <v>2019.2990000000002</v>
      </c>
      <c r="Y33" s="660" t="n">
        <f>Y31+SUM(Y26:Y29)+Y32</f>
        <v>2111.2989999999995</v>
      </c>
      <c r="Z33" s="660" t="n">
        <f t="shared" ref="Z33" si="14">Z31+SUM(Z26:Z29)+Z32</f>
        <v>2135.3989999999999</v>
      </c>
      <c r="AA33" s="660" t="n">
        <f t="shared" ref="AA33" si="15">AA31+SUM(AA26:AA29)+AA32</f>
        <v>2151.8989999999999</v>
      </c>
      <c r="AB33" s="660" t="n">
        <f t="shared" ref="AB33" si="16">AB31+SUM(AB26:AB29)+AB32</f>
        <v>2160.1270000000004</v>
      </c>
      <c r="AC33" s="660" t="n">
        <f>AC31+SUM(AC26:AC29)+AC32</f>
        <v>2201.6786902400004</v>
      </c>
      <c r="AD33" s="660" t="n">
        <f t="shared" ref="AD33:AE33" si="17">AD31+SUM(AD26:AD29)+AD32</f>
        <v>2208.3786902400002</v>
      </c>
      <c r="AE33" s="660" t="n">
        <f t="shared" si="17"/>
        <v>2215.0786902400005</v>
      </c>
      <c r="AF33" s="660" t="n">
        <f>AF31+SUM(AF26:AF29)+AF32</f>
        <v>2205.5396902400003</v>
      </c>
      <c r="AG33" s="660" t="n">
        <f>AG31+SUM(AG26:AG29)+AG32</f>
        <v>2249.2967743555205</v>
      </c>
      <c r="AH33" s="660" t="n">
        <f>AH31+SUM(AH26:AH29)+AH32</f>
        <v>2255.2687743555202</v>
      </c>
      <c r="AI33" s="660" t="n">
        <f>AI31+SUM(AI26:AI29)+AI32</f>
        <v>2262.9687743555205</v>
      </c>
      <c r="AJ33" s="660" t="n">
        <f t="shared" ref="AJ33" si="18">AJ31+SUM(AJ26:AJ29)+AJ32</f>
        <v>2270.6687743555203</v>
      </c>
    </row>
    <row r="34" ht="31.4" customHeight="1">
      <c r="B34" s="685"/>
      <c r="C34" s="319"/>
      <c r="D34" s="656"/>
      <c r="E34" s="656"/>
      <c r="F34" s="656"/>
      <c r="G34" s="656"/>
      <c r="H34" s="656"/>
      <c r="I34" s="656"/>
      <c r="J34" s="656"/>
      <c r="K34" s="656"/>
      <c r="L34" s="656"/>
      <c r="M34" s="656"/>
      <c r="N34" s="656"/>
      <c r="O34" s="656"/>
      <c r="P34" s="656"/>
      <c r="Q34" s="656"/>
      <c r="R34" s="656"/>
      <c r="S34" s="656"/>
      <c r="T34" s="656"/>
      <c r="U34" s="656"/>
      <c r="V34" s="656"/>
      <c r="W34" s="656"/>
      <c r="X34" s="660"/>
      <c r="Y34" s="660"/>
      <c r="Z34" s="660"/>
      <c r="AA34" s="660"/>
      <c r="AB34" s="660"/>
      <c r="AC34" s="660"/>
    </row>
    <row r="35" ht="31.4" customHeight="1">
      <c r="B35" s="767" t="s">
        <v>472</v>
      </c>
      <c r="C35" s="768"/>
      <c r="D35" s="680"/>
      <c r="E35" s="681"/>
      <c r="F35" s="681"/>
      <c r="G35" s="681"/>
      <c r="H35" s="681"/>
      <c r="I35" s="681"/>
      <c r="J35" s="681"/>
      <c r="K35" s="681"/>
      <c r="L35" s="681"/>
      <c r="M35" s="681"/>
      <c r="N35" s="681"/>
      <c r="O35" s="681"/>
      <c r="P35" s="681"/>
      <c r="Q35" s="681"/>
      <c r="R35" s="681"/>
      <c r="S35" s="681"/>
      <c r="T35" s="656"/>
      <c r="U35" s="681"/>
      <c r="V35" s="656"/>
      <c r="W35" s="656"/>
      <c r="X35" s="660"/>
      <c r="Y35" s="660"/>
      <c r="Z35" s="660"/>
      <c r="AA35" s="660"/>
      <c r="AB35" s="660"/>
      <c r="AC35" s="799"/>
    </row>
    <row r="36">
      <c r="B36" s="347" t="s">
        <v>804</v>
      </c>
      <c r="C36" s="298" t="s">
        <v>473</v>
      </c>
      <c r="D36" s="330" t="n">
        <f>'Haver Pivoted'!GO37</f>
        <v>733.6</v>
      </c>
      <c r="E36" s="278" t="n">
        <f>'Haver Pivoted'!GP37</f>
        <v>744.3</v>
      </c>
      <c r="F36" s="278" t="n">
        <f>'Haver Pivoted'!GQ37</f>
        <v>762.3</v>
      </c>
      <c r="G36" s="278" t="n">
        <f>'Haver Pivoted'!GR37</f>
        <v>772.2</v>
      </c>
      <c r="H36" s="278" t="n">
        <f>'Haver Pivoted'!GS37</f>
        <v>772.1</v>
      </c>
      <c r="I36" s="278" t="n">
        <f>'Haver Pivoted'!GT37</f>
        <v>760.8</v>
      </c>
      <c r="J36" s="278" t="n">
        <f>'Haver Pivoted'!GU37</f>
        <v>811.3</v>
      </c>
      <c r="K36" s="278" t="n">
        <f>'Haver Pivoted'!GV37</f>
        <v>850.3</v>
      </c>
      <c r="L36" s="278" t="n">
        <f>'Haver Pivoted'!GW37</f>
        <v>840.3</v>
      </c>
      <c r="M36" s="278" t="n">
        <f>'Haver Pivoted'!GX37</f>
        <v>869.7</v>
      </c>
      <c r="N36" s="278" t="n">
        <f>'Haver Pivoted'!GY37</f>
        <v>913.8</v>
      </c>
      <c r="O36" s="278" t="n">
        <f>'Haver Pivoted'!GZ37</f>
        <v>923.8</v>
      </c>
      <c r="P36" s="278" t="n">
        <f>'Haver Pivoted'!HA37</f>
        <v>923.5</v>
      </c>
      <c r="Q36" s="278" t="n">
        <f>'Haver Pivoted'!HB37</f>
        <v>973.6</v>
      </c>
      <c r="R36" s="278" t="n">
        <f>'Haver Pivoted'!HC37</f>
        <v>1010.5</v>
      </c>
      <c r="S36" s="739" t="n">
        <f>'Haver Pivoted'!HD37</f>
        <v>1032.5999999999999</v>
      </c>
      <c r="T36" s="739" t="n">
        <f>'Haver Pivoted'!HE37</f>
        <v>1096.5999999999999</v>
      </c>
      <c r="U36" s="739" t="n">
        <f>'Haver Pivoted'!HF37</f>
        <v>1083.2</v>
      </c>
      <c r="V36" s="778" t="n">
        <f>'Haver Pivoted'!HG37</f>
        <v>1111.0999999999999</v>
      </c>
      <c r="W36" s="778" t="n">
        <f>'Haver Pivoted'!HH37</f>
        <v>1069.4000000000001</v>
      </c>
      <c r="X36" s="778" t="n">
        <f>'Haver Pivoted'!HI37</f>
        <v>1061</v>
      </c>
      <c r="Y36" s="778" t="n">
        <f>'Haver Pivoted'!HJ37</f>
        <v>1113.5</v>
      </c>
      <c r="Z36" s="778" t="n">
        <f>'Haver Pivoted'!HK37</f>
        <v>1136.9000000000001</v>
      </c>
      <c r="AA36" s="778" t="n">
        <f>'Haver Pivoted'!HL37</f>
        <v>1157.5</v>
      </c>
      <c r="AB36" s="774"/>
      <c r="AC36" s="845"/>
    </row>
    <row r="37">
      <c r="B37" s="655" t="s">
        <v>209</v>
      </c>
      <c r="C37" s="298"/>
      <c r="D37" s="697" t="n">
        <f>Medicaid!D27</f>
        <v>589.5</v>
      </c>
      <c r="E37" s="653" t="n">
        <f>Medicaid!E27</f>
        <v>598.70000000000005</v>
      </c>
      <c r="F37" s="653" t="n">
        <f>Medicaid!F27</f>
        <v>614.4</v>
      </c>
      <c r="G37" s="653" t="n">
        <f>Medicaid!G27</f>
        <v>622.4</v>
      </c>
      <c r="H37" s="653" t="n">
        <f>Medicaid!H27</f>
        <v>620.6</v>
      </c>
      <c r="I37" s="653" t="n">
        <f>Medicaid!I27</f>
        <v>606.5</v>
      </c>
      <c r="J37" s="653" t="n">
        <f>Medicaid!J27</f>
        <v>654.6</v>
      </c>
      <c r="K37" s="653" t="n">
        <f>Medicaid!K27</f>
        <v>690.8</v>
      </c>
      <c r="L37" s="653" t="n">
        <f>Medicaid!L27</f>
        <v>678.6</v>
      </c>
      <c r="M37" s="653" t="n">
        <f>Medicaid!M27</f>
        <v>704.9</v>
      </c>
      <c r="N37" s="653" t="n">
        <f>Medicaid!N27</f>
        <v>745.6</v>
      </c>
      <c r="O37" s="653" t="n">
        <f>Medicaid!O27</f>
        <v>749.2</v>
      </c>
      <c r="P37" s="653" t="n">
        <f>Medicaid!P27</f>
        <v>746.3</v>
      </c>
      <c r="Q37" s="653" t="n">
        <f>Medicaid!Q27</f>
        <v>791.9</v>
      </c>
      <c r="R37" s="653" t="n">
        <f>Medicaid!R27</f>
        <v>819.2</v>
      </c>
      <c r="S37" s="739" t="n">
        <f>Medicaid!S27</f>
        <v>819</v>
      </c>
      <c r="T37" s="653" t="n">
        <f>Medicaid!T27</f>
        <v>827.5</v>
      </c>
      <c r="U37" s="653" t="n">
        <f>Medicaid!U27</f>
        <v>877.6</v>
      </c>
      <c r="V37" s="653" t="n">
        <f>Medicaid!V27</f>
        <v>911.6</v>
      </c>
      <c r="W37" s="653" t="n">
        <f>Medicaid!W27</f>
        <v>867.2</v>
      </c>
      <c r="X37" s="654" t="n">
        <f>Medicaid!X27</f>
        <v>856.2</v>
      </c>
      <c r="Y37" s="654" t="n">
        <f>Medicaid!Y27</f>
        <v>904.8</v>
      </c>
      <c r="Z37" s="654" t="n">
        <f>Medicaid!Z27</f>
        <v>924.7</v>
      </c>
      <c r="AA37" s="654" t="n">
        <f>Medicaid!AA27</f>
        <v>939.9</v>
      </c>
      <c r="AB37" s="654" t="n">
        <f>Medicaid!AB27</f>
        <v>942.52316024042022</v>
      </c>
      <c r="AC37" s="832" t="n">
        <f>Medicaid!AC27</f>
        <v>945.15364144014143</v>
      </c>
    </row>
    <row r="38" ht="14.9" customHeight="1">
      <c r="B38" s="685" t="s">
        <v>805</v>
      </c>
      <c r="C38" s="319"/>
      <c r="D38" s="696" t="n">
        <f>D36-D37</f>
        <v>144.10000000000002</v>
      </c>
      <c r="E38" s="656" t="n">
        <f t="shared" ref="E38:O38" si="19">E36-E37</f>
        <v>145.59999999999991</v>
      </c>
      <c r="F38" s="656" t="n">
        <f t="shared" si="19"/>
        <v>147.89999999999998</v>
      </c>
      <c r="G38" s="656" t="n">
        <f t="shared" si="19"/>
        <v>149.80000000000007</v>
      </c>
      <c r="H38" s="656" t="n">
        <f t="shared" si="19"/>
        <v>151.5</v>
      </c>
      <c r="I38" s="656" t="n">
        <f t="shared" si="19"/>
        <v>154.29999999999995</v>
      </c>
      <c r="J38" s="656" t="n">
        <f t="shared" si="19"/>
        <v>156.69999999999993</v>
      </c>
      <c r="K38" s="656" t="n">
        <f t="shared" si="19"/>
        <v>159.5</v>
      </c>
      <c r="L38" s="656" t="n">
        <f t="shared" si="19"/>
        <v>161.69999999999993</v>
      </c>
      <c r="M38" s="656" t="n">
        <f t="shared" si="19"/>
        <v>164.80000000000007</v>
      </c>
      <c r="N38" s="656" t="n">
        <f t="shared" si="19"/>
        <v>168.19999999999993</v>
      </c>
      <c r="O38" s="656" t="n">
        <f t="shared" si="19"/>
        <v>174.59999999999991</v>
      </c>
      <c r="P38" s="656" t="n">
        <f>P36-P37</f>
        <v>177.20000000000005</v>
      </c>
      <c r="Q38" s="656" t="n">
        <f>Q36-Q37</f>
        <v>181.70000000000005</v>
      </c>
      <c r="R38" s="656" t="n">
        <f>R36-R37</f>
        <v>191.29999999999995</v>
      </c>
      <c r="S38" s="739" t="n">
        <f>S36-S37</f>
        <v>213.59999999999991</v>
      </c>
      <c r="T38" s="739" t="n">
        <f>T36-T37</f>
        <v>269.09999999999991</v>
      </c>
      <c r="U38" s="656" t="n">
        <f>T38*(1+AVERAGE($F$40:$I$40))+U39</f>
        <v>203.03380700109631</v>
      </c>
      <c r="V38" s="656" t="n">
        <f>U38*(1+AVERAGE($F$40:$I$40))+V39</f>
        <v>206.0018330562437</v>
      </c>
      <c r="W38" s="656" t="n">
        <f t="shared" ref="W38:AA38" si="20">V38*(1+AVERAGE($F$40:$I$40))</f>
        <v>209.01324685451698</v>
      </c>
      <c r="X38" s="660" t="n">
        <f>W38*(1+AVERAGE($F$40:$I$40))</f>
        <v>212.06868265458453</v>
      </c>
      <c r="Y38" s="660" t="n">
        <f t="shared" si="20"/>
        <v>215.16878398695127</v>
      </c>
      <c r="Z38" s="660" t="n">
        <f t="shared" si="20"/>
        <v>218.31420378949775</v>
      </c>
      <c r="AA38" s="660" t="n">
        <f t="shared" si="20"/>
        <v>221.50560454500092</v>
      </c>
      <c r="AB38" s="660" t="n">
        <f>AA38*(1+AVERAGE($F$40:$I$40))</f>
        <v>224.74365842066501</v>
      </c>
      <c r="AC38" s="660" t="n">
        <f t="shared" ref="AC38:AH38" si="21">AB38*(1+AVERAGE($F$40:$I$40))</f>
        <v>228.02904740969223</v>
      </c>
      <c r="AD38" s="660" t="n">
        <f t="shared" si="21"/>
        <v>231.36246347492295</v>
      </c>
      <c r="AE38" s="660" t="n">
        <f t="shared" si="21"/>
        <v>234.7446086945757</v>
      </c>
      <c r="AF38" s="660" t="n">
        <f t="shared" si="21"/>
        <v>238.17619541011769</v>
      </c>
      <c r="AG38" s="660" t="n">
        <f t="shared" si="21"/>
        <v>241.65794637629688</v>
      </c>
      <c r="AH38" s="660" t="n">
        <f t="shared" si="21"/>
        <v>245.19059491336728</v>
      </c>
      <c r="AI38" s="660" t="n">
        <f t="shared" ref="AI38" si="22">AH38*(1+AVERAGE($F$40:$I$40))</f>
        <v>248.77488506153966</v>
      </c>
      <c r="AJ38" s="660" t="n">
        <f t="shared" ref="AJ38" si="23">AI38*(1+AVERAGE($F$40:$I$40))</f>
        <v>252.41157173768991</v>
      </c>
    </row>
    <row r="39" ht="14.9" customHeight="1">
      <c r="B39" s="685" t="s">
        <v>1694</v>
      </c>
      <c r="C39" s="319"/>
      <c r="D39" s="696"/>
      <c r="E39" s="656"/>
      <c r="F39" s="656"/>
      <c r="G39" s="656"/>
      <c r="H39" s="656"/>
      <c r="I39" s="656"/>
      <c r="J39" s="656"/>
      <c r="K39" s="656"/>
      <c r="L39" s="656"/>
      <c r="M39" s="656"/>
      <c r="N39" s="656"/>
      <c r="O39" s="656"/>
      <c r="P39" s="656"/>
      <c r="Q39" s="656"/>
      <c r="R39" s="656"/>
      <c r="S39" s="739"/>
      <c r="T39" s="656"/>
      <c r="U39" s="656" t="n">
        <v>-70</v>
      </c>
      <c r="V39" s="656"/>
      <c r="W39" s="656"/>
      <c r="X39" s="660"/>
      <c r="Y39" s="660"/>
      <c r="Z39" s="660"/>
      <c r="AA39" s="660"/>
      <c r="AB39" s="660"/>
      <c r="AC39" s="799"/>
    </row>
    <row r="40">
      <c r="B40" s="826" t="s">
        <v>806</v>
      </c>
      <c r="C40" s="437"/>
      <c r="D40" s="698"/>
      <c r="E40" s="684" t="n">
        <f>E38/D38-1</f>
        <v>1.0409437890353201E-2</v>
      </c>
      <c r="F40" s="684" t="n">
        <f t="shared" ref="F40:N40" si="24">F38/E38-1</f>
        <v>1.5796703296703685E-2</v>
      </c>
      <c r="G40" s="684" t="n">
        <f t="shared" si="24"/>
        <v>1.2846517917512346E-2</v>
      </c>
      <c r="H40" s="684" t="n">
        <f t="shared" si="24"/>
        <v>1.1348464619492127E-2</v>
      </c>
      <c r="I40" s="684" t="n">
        <f t="shared" si="24"/>
        <v>1.8481848184818128E-2</v>
      </c>
      <c r="J40" s="684" t="n">
        <f t="shared" si="24"/>
        <v>1.5554115359688758E-2</v>
      </c>
      <c r="K40" s="684" t="n">
        <f t="shared" si="24"/>
        <v>1.7868538608807105E-2</v>
      </c>
      <c r="L40" s="684" t="n">
        <f t="shared" si="24"/>
        <v>1.3793103448275446E-2</v>
      </c>
      <c r="M40" s="684" t="n">
        <f t="shared" si="24"/>
        <v>1.9171304885591489E-2</v>
      </c>
      <c r="N40" s="684" t="n">
        <f t="shared" si="24"/>
        <v>2.0631067961164318E-2</v>
      </c>
      <c r="O40" s="684" t="n">
        <f>O38/N38-1</f>
        <v>3.8049940546967864E-2</v>
      </c>
      <c r="P40" s="684" t="n">
        <f t="shared" ref="P40:S40" si="25">P38/O38-1</f>
        <v>1.4891179839634283E-2</v>
      </c>
      <c r="Q40" s="684" t="n">
        <f t="shared" si="25"/>
        <v>2.5395033860045046E-2</v>
      </c>
      <c r="R40" s="684" t="n">
        <f t="shared" si="25"/>
        <v>5.2834342322509054E-2</v>
      </c>
      <c r="S40" s="759" t="n">
        <f t="shared" si="25"/>
        <v>0.11657083115525335</v>
      </c>
      <c r="T40" s="658"/>
      <c r="U40" s="658"/>
      <c r="V40" s="658"/>
      <c r="W40" s="658"/>
      <c r="X40" s="692"/>
      <c r="Y40" s="692"/>
      <c r="Z40" s="692"/>
      <c r="AA40" s="692"/>
      <c r="AB40" s="692"/>
      <c r="AC40" s="798"/>
    </row>
    <row r="44">
      <c r="P44" s="574"/>
      <c r="Q44" s="574"/>
    </row>
    <row r="45">
      <c r="B45" s="607" t="s">
        <v>351</v>
      </c>
      <c r="D45" s="653"/>
      <c r="E45" s="653"/>
      <c r="F45" s="653"/>
      <c r="G45" s="653"/>
      <c r="H45" s="653"/>
      <c r="I45" s="653"/>
      <c r="J45" s="653"/>
      <c r="K45" s="653"/>
      <c r="L45" s="653"/>
      <c r="M45" s="653"/>
      <c r="N45" s="653"/>
      <c r="O45" s="653"/>
      <c r="P45" s="653"/>
      <c r="Q45" s="653"/>
      <c r="R45" s="653"/>
      <c r="S45" s="653"/>
      <c r="T45" s="653"/>
      <c r="U45" s="653"/>
      <c r="V45" s="653"/>
      <c r="W45" s="653"/>
      <c r="X45" s="653"/>
      <c r="Y45" s="653"/>
      <c r="Z45" s="653"/>
      <c r="AA45" s="653"/>
      <c r="AB45" s="653"/>
      <c r="AC45" s="653"/>
    </row>
    <row r="46" ht="45.75" customHeight="1">
      <c r="B46" s="769" t="s">
        <v>476</v>
      </c>
      <c r="C46" s="769"/>
      <c r="D46" s="769"/>
      <c r="E46" s="769"/>
      <c r="F46" s="769"/>
      <c r="G46" s="769"/>
      <c r="H46" s="769"/>
      <c r="I46" s="769"/>
      <c r="J46" s="769"/>
      <c r="K46" s="769"/>
      <c r="L46" s="769"/>
      <c r="M46" s="769"/>
      <c r="N46" s="769"/>
      <c r="O46" s="769"/>
      <c r="P46" s="769"/>
      <c r="Q46" s="769"/>
      <c r="R46" s="769"/>
      <c r="S46" s="769"/>
      <c r="T46" s="769"/>
      <c r="U46" s="769"/>
      <c r="V46" s="769"/>
      <c r="W46" s="769"/>
      <c r="X46" s="769"/>
      <c r="Y46" s="769"/>
      <c r="Z46" s="769"/>
      <c r="AA46" s="769"/>
      <c r="AB46" s="769"/>
      <c r="AC46" s="769"/>
    </row>
    <row r="47" ht="14.9" customHeight="1">
      <c r="B47" s="261" t="s">
        <v>477</v>
      </c>
      <c r="C47" s="262"/>
      <c r="D47" s="587" t="s">
        <v>279</v>
      </c>
      <c r="E47" s="588"/>
      <c r="F47" s="588"/>
      <c r="G47" s="588"/>
      <c r="H47" s="588"/>
      <c r="I47" s="588"/>
      <c r="J47" s="588"/>
      <c r="K47" s="588"/>
      <c r="L47" s="588"/>
      <c r="M47" s="588"/>
      <c r="N47" s="588"/>
      <c r="O47" s="588"/>
      <c r="P47" s="588"/>
      <c r="Q47" s="588"/>
      <c r="R47" s="588"/>
      <c r="S47" s="588"/>
      <c r="T47" s="588"/>
      <c r="U47" s="588"/>
      <c r="V47" s="765"/>
      <c r="W47" s="394" t="s">
        <v>280</v>
      </c>
      <c r="X47" s="382"/>
      <c r="Y47" s="382"/>
      <c r="Z47" s="382"/>
      <c r="AA47" s="382"/>
      <c r="AB47" s="382"/>
      <c r="AC47" s="382"/>
      <c r="AD47" s="382"/>
      <c r="AE47" s="382"/>
      <c r="AF47" s="382"/>
      <c r="AG47" s="296"/>
      <c r="AH47" s="296"/>
      <c r="AI47" s="296"/>
      <c r="AJ47" s="296"/>
    </row>
    <row r="48">
      <c r="B48" s="261"/>
      <c r="C48" s="262"/>
      <c r="D48" s="268" t="n">
        <v>2018</v>
      </c>
      <c r="E48" s="268" t="n">
        <v>2019</v>
      </c>
      <c r="F48" s="269"/>
      <c r="G48" s="269"/>
      <c r="H48" s="270"/>
      <c r="I48" s="268" t="n">
        <v>2020</v>
      </c>
      <c r="J48" s="269"/>
      <c r="K48" s="269"/>
      <c r="L48" s="269"/>
      <c r="M48" s="268" t="n">
        <v>2021</v>
      </c>
      <c r="N48" s="269"/>
      <c r="O48" s="269"/>
      <c r="P48" s="269"/>
      <c r="Q48" s="268" t="n">
        <v>2022</v>
      </c>
      <c r="R48" s="360"/>
      <c r="S48" s="360"/>
      <c r="T48" s="270"/>
      <c r="U48" s="343"/>
      <c r="V48" s="663" t="n">
        <v>2023</v>
      </c>
      <c r="W48" s="659"/>
      <c r="X48" s="316"/>
      <c r="Y48" s="265" t="n">
        <v>2024</v>
      </c>
      <c r="Z48" s="348"/>
      <c r="AA48" s="348"/>
      <c r="AB48" s="267"/>
      <c r="AC48" s="265" t="n">
        <v>2025</v>
      </c>
      <c r="AD48" s="348"/>
      <c r="AE48" s="348"/>
      <c r="AF48" s="267"/>
      <c r="AG48" s="265" t="n">
        <v>2026</v>
      </c>
      <c r="AH48" s="348"/>
      <c r="AI48" s="348"/>
      <c r="AJ48" s="267"/>
    </row>
    <row r="49">
      <c r="B49" s="263"/>
      <c r="C49" s="264"/>
      <c r="D49" s="256" t="s">
        <v>281</v>
      </c>
      <c r="E49" s="256" t="s">
        <v>282</v>
      </c>
      <c r="F49" s="257" t="s">
        <v>283</v>
      </c>
      <c r="G49" s="257" t="s">
        <v>238</v>
      </c>
      <c r="H49" s="258" t="s">
        <v>281</v>
      </c>
      <c r="I49" s="257" t="s">
        <v>282</v>
      </c>
      <c r="J49" s="257" t="s">
        <v>283</v>
      </c>
      <c r="K49" s="257" t="s">
        <v>238</v>
      </c>
      <c r="L49" s="257" t="s">
        <v>281</v>
      </c>
      <c r="M49" s="256" t="s">
        <v>282</v>
      </c>
      <c r="N49" s="257" t="s">
        <v>283</v>
      </c>
      <c r="O49" s="257" t="s">
        <v>238</v>
      </c>
      <c r="P49" s="257" t="s">
        <v>281</v>
      </c>
      <c r="Q49" s="256" t="s">
        <v>282</v>
      </c>
      <c r="R49" s="257" t="s">
        <v>283</v>
      </c>
      <c r="S49" s="257" t="s">
        <v>238</v>
      </c>
      <c r="T49" s="258" t="s">
        <v>281</v>
      </c>
      <c r="U49" s="257" t="s">
        <v>282</v>
      </c>
      <c r="V49" s="341" t="s">
        <v>283</v>
      </c>
      <c r="W49" s="326" t="s">
        <v>238</v>
      </c>
      <c r="X49" s="327" t="s">
        <v>281</v>
      </c>
      <c r="Y49" s="325" t="s">
        <v>282</v>
      </c>
      <c r="Z49" s="323" t="s">
        <v>283</v>
      </c>
      <c r="AA49" s="326" t="s">
        <v>238</v>
      </c>
      <c r="AB49" s="326" t="s">
        <v>281</v>
      </c>
      <c r="AC49" s="325" t="s">
        <v>282</v>
      </c>
      <c r="AD49" s="323" t="s">
        <v>283</v>
      </c>
      <c r="AE49" s="326" t="s">
        <v>238</v>
      </c>
      <c r="AF49" s="326" t="s">
        <v>281</v>
      </c>
      <c r="AG49" s="325" t="s">
        <v>282</v>
      </c>
      <c r="AH49" s="323" t="s">
        <v>283</v>
      </c>
      <c r="AI49" s="326" t="s">
        <v>238</v>
      </c>
      <c r="AJ49" s="327" t="s">
        <v>281</v>
      </c>
    </row>
    <row r="50">
      <c r="B50" s="655" t="s">
        <v>1433</v>
      </c>
      <c r="D50" s="309"/>
      <c r="E50" s="375"/>
      <c r="F50" s="375"/>
      <c r="G50" s="375"/>
      <c r="H50" s="375"/>
      <c r="I50" s="677" t="n">
        <f>(I51-AVERAGE($E51:$H51))</f>
        <v>6.9120000000000061</v>
      </c>
      <c r="J50" s="677" t="n">
        <f t="shared" ref="J50:N50" si="26">(J51-AVERAGE($E51:$H51))</f>
        <v>50.955000000000005</v>
      </c>
      <c r="K50" s="677" t="n">
        <f t="shared" si="26"/>
        <v>51.173999999999999</v>
      </c>
      <c r="L50" s="677" t="n">
        <f t="shared" si="26"/>
        <v>51.893999999999998</v>
      </c>
      <c r="M50" s="677" t="n">
        <f t="shared" si="26"/>
        <v>91.075000000000017</v>
      </c>
      <c r="N50" s="677" t="n">
        <f t="shared" si="26"/>
        <v>100.63400000000001</v>
      </c>
      <c r="O50" s="677" t="n">
        <f t="shared" ref="O50:U50" si="27">(O51-AVERAGE($E51:$H51))</f>
        <v>93.89100000000002</v>
      </c>
      <c r="P50" s="677" t="n">
        <f t="shared" si="27"/>
        <v>100.22800000000001</v>
      </c>
      <c r="Q50" s="677" t="n">
        <f t="shared" si="27"/>
        <v>76.838999999999999</v>
      </c>
      <c r="R50" s="677" t="n">
        <f t="shared" si="27"/>
        <v>73.637</v>
      </c>
      <c r="S50" s="678" t="n">
        <f t="shared" si="27"/>
        <v>70.649000000000001</v>
      </c>
      <c r="T50" s="665" t="n">
        <f t="shared" si="27"/>
        <v>91.718000000000018</v>
      </c>
      <c r="U50" s="678" t="n">
        <f t="shared" si="27"/>
        <v>83.695999999999998</v>
      </c>
      <c r="V50" s="678" t="n">
        <f t="shared" ref="V50:AA50" si="28">(V51-AVERAGE($E51:$H51))</f>
        <v>51.979000000000006</v>
      </c>
      <c r="W50" s="678" t="n">
        <f t="shared" si="28"/>
        <v>51.58400000000001</v>
      </c>
      <c r="X50" s="678" t="n">
        <f t="shared" si="28"/>
        <v>38.777999999999999</v>
      </c>
      <c r="Y50" s="678" t="n">
        <f t="shared" si="28"/>
        <v>37.295999999999999</v>
      </c>
      <c r="Z50" s="678" t="n">
        <f t="shared" si="28"/>
        <v>41.408000000000008</v>
      </c>
      <c r="AA50" s="678" t="n">
        <f t="shared" si="28"/>
        <v>48.383000000000003</v>
      </c>
      <c r="AB50" s="835" t="n">
        <f t="shared" ref="AB50:AC50" si="29">AA50</f>
        <v>48.383000000000003</v>
      </c>
      <c r="AC50" s="796" t="n">
        <f t="shared" si="29"/>
        <v>48.383000000000003</v>
      </c>
      <c r="AD50" s="835" t="n">
        <f t="shared" ref="AD50" si="30">AC50</f>
        <v>48.383000000000003</v>
      </c>
      <c r="AE50" s="835" t="n">
        <f t="shared" ref="AE50" si="31">AD50</f>
        <v>48.383000000000003</v>
      </c>
      <c r="AF50" s="835" t="n">
        <f t="shared" ref="AF50" si="32">AE50</f>
        <v>48.383000000000003</v>
      </c>
      <c r="AG50" s="654" t="n">
        <f t="shared" ref="AG50" si="33">AF50</f>
        <v>48.383000000000003</v>
      </c>
      <c r="AH50" s="654" t="n">
        <f>AG50</f>
        <v>48.383000000000003</v>
      </c>
      <c r="AI50" s="654" t="n">
        <f t="shared" ref="AI50" si="34">AH50</f>
        <v>48.383000000000003</v>
      </c>
      <c r="AJ50" s="654" t="n">
        <f>AI50</f>
        <v>48.383000000000003</v>
      </c>
    </row>
    <row r="51">
      <c r="B51" s="655" t="s">
        <v>160</v>
      </c>
      <c r="C51" s="298" t="s">
        <v>478</v>
      </c>
      <c r="D51" s="330" t="n">
        <f>'Haver Pivoted'!GO66</f>
        <v>57.017000000000003</v>
      </c>
      <c r="E51" s="278" t="n">
        <f>'Haver Pivoted'!GP66</f>
        <v>55.875</v>
      </c>
      <c r="F51" s="278" t="n">
        <f>'Haver Pivoted'!GQ66</f>
        <v>54.335999999999999</v>
      </c>
      <c r="G51" s="278" t="n">
        <f>'Haver Pivoted'!GR66</f>
        <v>54.345999999999997</v>
      </c>
      <c r="H51" s="278" t="n">
        <f>'Haver Pivoted'!GS66</f>
        <v>54.290999999999997</v>
      </c>
      <c r="I51" s="278" t="n">
        <f>'Haver Pivoted'!GT66</f>
        <v>61.624000000000002</v>
      </c>
      <c r="J51" s="278" t="n">
        <f>'Haver Pivoted'!GU66</f>
        <v>105.667</v>
      </c>
      <c r="K51" s="278" t="n">
        <f>'Haver Pivoted'!GV66</f>
        <v>105.886</v>
      </c>
      <c r="L51" s="278" t="n">
        <f>'Haver Pivoted'!GW66</f>
        <v>106.60599999999999</v>
      </c>
      <c r="M51" s="278" t="n">
        <f>'Haver Pivoted'!GX66</f>
        <v>145.78700000000001</v>
      </c>
      <c r="N51" s="278" t="n">
        <f>'Haver Pivoted'!GY66</f>
        <v>155.346</v>
      </c>
      <c r="O51" s="278" t="n">
        <f>'Haver Pivoted'!GZ66</f>
        <v>148.60300000000001</v>
      </c>
      <c r="P51" s="278" t="n">
        <f>'Haver Pivoted'!HA66</f>
        <v>154.94</v>
      </c>
      <c r="Q51" s="278" t="n">
        <f>'Haver Pivoted'!HB66</f>
        <v>131.55099999999999</v>
      </c>
      <c r="R51" s="278" t="n">
        <f>'Haver Pivoted'!HC66</f>
        <v>128.34899999999999</v>
      </c>
      <c r="S51" s="257" t="n">
        <f>'Haver Pivoted'!HD66</f>
        <v>125.361</v>
      </c>
      <c r="T51" s="257" t="n">
        <f>'Haver Pivoted'!HE66</f>
        <v>146.43</v>
      </c>
      <c r="U51" s="257" t="n">
        <f>'Haver Pivoted'!HF66</f>
        <v>138.40799999999999</v>
      </c>
      <c r="V51" s="257" t="n">
        <f>'Haver Pivoted'!HG66</f>
        <v>106.691</v>
      </c>
      <c r="W51" s="257" t="n">
        <f>'Haver Pivoted'!HH66</f>
        <v>106.29600000000001</v>
      </c>
      <c r="X51" s="257" t="n">
        <f>'Haver Pivoted'!HI66</f>
        <v>93.49</v>
      </c>
      <c r="Y51" s="257" t="n">
        <f>'Haver Pivoted'!HJ66</f>
        <v>92.007999999999996</v>
      </c>
      <c r="Z51" s="257" t="n">
        <f>'Haver Pivoted'!HK66</f>
        <v>96.12</v>
      </c>
      <c r="AA51" s="257" t="n">
        <f>'Haver Pivoted'!HL66</f>
        <v>103.095</v>
      </c>
      <c r="AB51" s="409"/>
      <c r="AC51" s="409"/>
      <c r="AD51" s="598"/>
      <c r="AE51" s="598"/>
      <c r="AF51" s="598"/>
      <c r="AG51" s="598"/>
      <c r="AH51" s="598"/>
      <c r="AI51" s="598"/>
      <c r="AJ51" s="598"/>
    </row>
    <row r="52" ht="29.15" customHeight="1">
      <c r="B52" s="436" t="s">
        <v>479</v>
      </c>
      <c r="C52" s="437"/>
      <c r="D52" s="830"/>
      <c r="E52" s="668"/>
      <c r="F52" s="668"/>
      <c r="G52" s="668"/>
      <c r="H52" s="668"/>
      <c r="I52" s="668"/>
      <c r="J52" s="668" t="n">
        <f t="shared" ref="J52:W52" si="35">J51-$H51</f>
        <v>51.376000000000005</v>
      </c>
      <c r="K52" s="668" t="n">
        <f t="shared" si="35"/>
        <v>51.594999999999999</v>
      </c>
      <c r="L52" s="668" t="n">
        <f t="shared" si="35"/>
        <v>52.314999999999998</v>
      </c>
      <c r="M52" s="668" t="n">
        <f t="shared" si="35"/>
        <v>91.496000000000009</v>
      </c>
      <c r="N52" s="668" t="n">
        <f>N51-$H51</f>
        <v>101.05500000000001</v>
      </c>
      <c r="O52" s="668" t="n">
        <f>O51-$H51</f>
        <v>94.312000000000012</v>
      </c>
      <c r="P52" s="668" t="n">
        <f t="shared" si="35"/>
        <v>100.649</v>
      </c>
      <c r="Q52" s="668" t="n">
        <f t="shared" si="35"/>
        <v>77.259999999999991</v>
      </c>
      <c r="R52" s="668" t="n">
        <f t="shared" si="35"/>
        <v>74.057999999999993</v>
      </c>
      <c r="S52" s="341" t="n">
        <f t="shared" si="35"/>
        <v>71.070000000000007</v>
      </c>
      <c r="T52" s="341" t="n">
        <f t="shared" si="35"/>
        <v>92.13900000000001</v>
      </c>
      <c r="U52" s="341" t="n">
        <f t="shared" si="35"/>
        <v>84.11699999999999</v>
      </c>
      <c r="V52" s="341" t="n">
        <f t="shared" si="35"/>
        <v>52.400000000000006</v>
      </c>
      <c r="W52" s="341" t="n">
        <f t="shared" si="35"/>
        <v>52.00500000000001</v>
      </c>
      <c r="X52" s="341" t="n">
        <f t="shared" ref="X52:Y52" si="36">X51-$H51</f>
        <v>39.198999999999998</v>
      </c>
      <c r="Y52" s="341" t="n">
        <f t="shared" si="36"/>
        <v>37.716999999999999</v>
      </c>
      <c r="Z52" s="341" t="n">
        <f t="shared" ref="Z52" si="37">Z51-$H51</f>
        <v>41.829000000000008</v>
      </c>
      <c r="AA52" s="341" t="n">
        <f t="shared" ref="AA52" si="38">AA51-$H51</f>
        <v>48.804000000000002</v>
      </c>
      <c r="AB52" s="326"/>
      <c r="AC52" s="326"/>
      <c r="AD52" s="598"/>
      <c r="AE52" s="598"/>
      <c r="AF52" s="598"/>
      <c r="AG52" s="598"/>
      <c r="AH52" s="598"/>
      <c r="AI52" s="598"/>
      <c r="AJ52" s="598"/>
    </row>
    <row r="53" ht="29.15" customHeight="1">
      <c r="B53" s="298"/>
      <c r="C53" s="298"/>
      <c r="D53" s="278"/>
      <c r="E53" s="278"/>
      <c r="F53" s="278"/>
      <c r="G53" s="278"/>
      <c r="H53" s="278"/>
      <c r="I53" s="278"/>
      <c r="J53" s="278"/>
      <c r="K53" s="278"/>
      <c r="L53" s="278"/>
      <c r="M53" s="278"/>
      <c r="N53" s="278"/>
      <c r="O53" s="278"/>
      <c r="P53" s="278"/>
      <c r="Q53" s="278"/>
      <c r="R53" s="278"/>
      <c r="S53" s="278"/>
      <c r="T53" s="278"/>
      <c r="U53" s="278"/>
      <c r="V53" s="278"/>
      <c r="W53" s="278"/>
      <c r="X53" s="278"/>
      <c r="Y53" s="278"/>
      <c r="Z53" s="278"/>
      <c r="AA53" s="278"/>
      <c r="AB53" s="278"/>
      <c r="AC53" s="278"/>
    </row>
    <row r="54" ht="29.15" customHeight="1">
      <c r="B54" s="298"/>
      <c r="C54" s="298"/>
      <c r="D54" s="278"/>
      <c r="E54" s="278"/>
      <c r="F54" s="278"/>
      <c r="G54" s="278"/>
      <c r="H54" s="278"/>
      <c r="I54" s="278"/>
      <c r="J54" s="278"/>
      <c r="K54" s="278"/>
      <c r="L54" s="278"/>
      <c r="M54" s="278"/>
      <c r="N54" s="278"/>
      <c r="O54" s="278"/>
      <c r="P54" s="278"/>
      <c r="Q54" s="278"/>
      <c r="R54" s="278"/>
      <c r="S54" s="278"/>
      <c r="T54" s="278"/>
      <c r="U54" s="278"/>
      <c r="V54" s="278"/>
      <c r="W54" s="278"/>
      <c r="X54" s="278"/>
      <c r="Y54" s="278"/>
      <c r="Z54" s="278"/>
      <c r="AA54" s="278"/>
      <c r="AB54" s="278"/>
      <c r="AC54" s="278"/>
    </row>
    <row r="55" ht="29.15" customHeight="1">
      <c r="B55" s="298"/>
      <c r="C55" s="298"/>
      <c r="D55" s="278"/>
      <c r="E55" s="278"/>
      <c r="F55" s="278"/>
      <c r="G55" s="278"/>
      <c r="H55" s="278"/>
      <c r="I55" s="278"/>
      <c r="J55" s="278"/>
      <c r="K55" s="278"/>
      <c r="L55" s="278"/>
      <c r="M55" s="278"/>
      <c r="N55" s="278"/>
      <c r="O55" s="278"/>
      <c r="P55" s="278"/>
      <c r="Q55" s="278"/>
      <c r="R55" s="278"/>
      <c r="S55" s="278"/>
      <c r="T55" s="278"/>
      <c r="U55" s="278"/>
      <c r="V55" s="278"/>
      <c r="W55" s="278"/>
      <c r="X55" s="278"/>
      <c r="Y55" s="278"/>
      <c r="Z55" s="278"/>
      <c r="AA55" s="278"/>
      <c r="AB55" s="278"/>
      <c r="AC55" s="278"/>
    </row>
    <row r="56" ht="35.9" customHeight="1"/>
    <row r="57">
      <c r="B57" s="607" t="s">
        <v>364</v>
      </c>
    </row>
    <row r="58">
      <c r="B58" s="770" t="s">
        <v>803</v>
      </c>
      <c r="C58" s="771"/>
      <c r="D58" s="263" t="s">
        <v>279</v>
      </c>
      <c r="E58" s="276"/>
      <c r="F58" s="276"/>
      <c r="G58" s="276"/>
      <c r="H58" s="276"/>
      <c r="I58" s="276"/>
      <c r="J58" s="276"/>
      <c r="K58" s="276"/>
      <c r="L58" s="276"/>
      <c r="M58" s="276"/>
      <c r="N58" s="276"/>
      <c r="O58" s="276"/>
      <c r="P58" s="276"/>
      <c r="Q58" s="276"/>
      <c r="R58" s="276"/>
      <c r="S58" s="276"/>
      <c r="T58" s="276"/>
      <c r="U58" s="276"/>
      <c r="V58" s="264"/>
      <c r="W58" s="394" t="s">
        <v>280</v>
      </c>
      <c r="X58" s="382"/>
      <c r="Y58" s="382"/>
      <c r="Z58" s="382"/>
      <c r="AA58" s="382"/>
      <c r="AB58" s="382"/>
      <c r="AC58" s="382"/>
      <c r="AD58" s="382"/>
      <c r="AE58" s="382"/>
      <c r="AF58" s="382"/>
      <c r="AG58" s="296"/>
      <c r="AH58" s="296"/>
      <c r="AI58" s="296"/>
      <c r="AJ58" s="296"/>
    </row>
    <row r="59">
      <c r="B59" s="772"/>
      <c r="C59" s="773"/>
      <c r="D59" s="268" t="n">
        <v>2018</v>
      </c>
      <c r="E59" s="268" t="n">
        <v>2019</v>
      </c>
      <c r="F59" s="269"/>
      <c r="G59" s="269"/>
      <c r="H59" s="270"/>
      <c r="I59" s="268" t="n">
        <v>2020</v>
      </c>
      <c r="J59" s="269"/>
      <c r="K59" s="269"/>
      <c r="L59" s="269"/>
      <c r="M59" s="268" t="n">
        <v>2021</v>
      </c>
      <c r="N59" s="269"/>
      <c r="O59" s="269"/>
      <c r="P59" s="269"/>
      <c r="Q59" s="268" t="n">
        <v>2022</v>
      </c>
      <c r="R59" s="360"/>
      <c r="S59" s="360"/>
      <c r="T59" s="270"/>
      <c r="U59" s="343"/>
      <c r="V59" s="663" t="n">
        <v>2023</v>
      </c>
      <c r="W59" s="659"/>
      <c r="X59" s="316"/>
      <c r="Y59" s="265" t="n">
        <v>2024</v>
      </c>
      <c r="Z59" s="348"/>
      <c r="AA59" s="348"/>
      <c r="AB59" s="267"/>
      <c r="AC59" s="265" t="n">
        <v>2025</v>
      </c>
      <c r="AD59" s="348"/>
      <c r="AE59" s="348"/>
      <c r="AF59" s="267"/>
      <c r="AG59" s="265" t="n">
        <v>2026</v>
      </c>
      <c r="AH59" s="348"/>
      <c r="AI59" s="348"/>
      <c r="AJ59" s="267"/>
    </row>
    <row r="60">
      <c r="B60" s="772"/>
      <c r="C60" s="773"/>
      <c r="D60" s="256" t="s">
        <v>281</v>
      </c>
      <c r="E60" s="256" t="s">
        <v>282</v>
      </c>
      <c r="F60" s="257" t="s">
        <v>283</v>
      </c>
      <c r="G60" s="257" t="s">
        <v>238</v>
      </c>
      <c r="H60" s="258" t="s">
        <v>281</v>
      </c>
      <c r="I60" s="257" t="s">
        <v>282</v>
      </c>
      <c r="J60" s="257" t="s">
        <v>283</v>
      </c>
      <c r="K60" s="257" t="s">
        <v>238</v>
      </c>
      <c r="L60" s="257" t="s">
        <v>281</v>
      </c>
      <c r="M60" s="256" t="s">
        <v>282</v>
      </c>
      <c r="N60" s="257" t="s">
        <v>283</v>
      </c>
      <c r="O60" s="257" t="s">
        <v>238</v>
      </c>
      <c r="P60" s="257" t="s">
        <v>281</v>
      </c>
      <c r="Q60" s="256" t="s">
        <v>282</v>
      </c>
      <c r="R60" s="257" t="s">
        <v>283</v>
      </c>
      <c r="S60" s="257" t="s">
        <v>238</v>
      </c>
      <c r="T60" s="258" t="s">
        <v>281</v>
      </c>
      <c r="U60" s="257" t="s">
        <v>282</v>
      </c>
      <c r="V60" s="341" t="s">
        <v>283</v>
      </c>
      <c r="W60" s="326" t="s">
        <v>238</v>
      </c>
      <c r="X60" s="327" t="s">
        <v>281</v>
      </c>
      <c r="Y60" s="325" t="s">
        <v>282</v>
      </c>
      <c r="Z60" s="323" t="s">
        <v>283</v>
      </c>
      <c r="AA60" s="326" t="s">
        <v>238</v>
      </c>
      <c r="AB60" s="326" t="s">
        <v>281</v>
      </c>
      <c r="AC60" s="325" t="s">
        <v>282</v>
      </c>
      <c r="AD60" s="323" t="s">
        <v>283</v>
      </c>
      <c r="AE60" s="326" t="s">
        <v>238</v>
      </c>
      <c r="AF60" s="326" t="s">
        <v>281</v>
      </c>
      <c r="AG60" s="325" t="s">
        <v>282</v>
      </c>
      <c r="AH60" s="323" t="s">
        <v>283</v>
      </c>
      <c r="AI60" s="326" t="s">
        <v>238</v>
      </c>
      <c r="AJ60" s="327" t="s">
        <v>281</v>
      </c>
    </row>
    <row r="61" ht="25.75" customHeight="1">
      <c r="B61" s="788" t="s">
        <v>466</v>
      </c>
      <c r="C61" s="534" t="s">
        <v>467</v>
      </c>
      <c r="D61" s="445" t="n">
        <f>'Haver Pivoted'!GO31</f>
        <v>2223</v>
      </c>
      <c r="E61" s="446" t="n">
        <f>'Haver Pivoted'!GP31</f>
        <v>2303.8000000000002</v>
      </c>
      <c r="F61" s="446" t="n">
        <f>'Haver Pivoted'!GQ31</f>
        <v>2321.6999999999998</v>
      </c>
      <c r="G61" s="446" t="n">
        <f>'Haver Pivoted'!GR31</f>
        <v>2337.1</v>
      </c>
      <c r="H61" s="446" t="n">
        <f>'Haver Pivoted'!GS31</f>
        <v>2349.5</v>
      </c>
      <c r="I61" s="446" t="n">
        <f>'Haver Pivoted'!GT31</f>
        <v>2414.4</v>
      </c>
      <c r="J61" s="446" t="n">
        <f>'Haver Pivoted'!GU31</f>
        <v>4654.1000000000004</v>
      </c>
      <c r="K61" s="446" t="n">
        <f>'Haver Pivoted'!GV31</f>
        <v>3504.7</v>
      </c>
      <c r="L61" s="446" t="n">
        <f>'Haver Pivoted'!GW31</f>
        <v>2888.4</v>
      </c>
      <c r="M61" s="446" t="n">
        <f>'Haver Pivoted'!GX31</f>
        <v>5138.1000000000004</v>
      </c>
      <c r="N61" s="446" t="n">
        <f>'Haver Pivoted'!GY31</f>
        <v>3397.8</v>
      </c>
      <c r="O61" s="446" t="n">
        <f>'Haver Pivoted'!GZ31</f>
        <v>3124.9</v>
      </c>
      <c r="P61" s="446" t="n">
        <f>'Haver Pivoted'!HA31</f>
        <v>2952.6</v>
      </c>
      <c r="Q61" s="446" t="n">
        <f>'Haver Pivoted'!HB31</f>
        <v>2970.9</v>
      </c>
      <c r="R61" s="446" t="n">
        <f>'Haver Pivoted'!HC31</f>
        <v>2976.2</v>
      </c>
      <c r="S61" s="447" t="n">
        <f>'Haver Pivoted'!HD31</f>
        <v>2970.4</v>
      </c>
      <c r="T61" s="797" t="n">
        <f>'Haver Pivoted'!HE31</f>
        <v>3024.4</v>
      </c>
      <c r="U61" s="447" t="n">
        <f>'Haver Pivoted'!HF31</f>
        <v>3038.4</v>
      </c>
      <c r="V61" s="447" t="n">
        <f>'Haver Pivoted'!HG31</f>
        <v>3049.1</v>
      </c>
      <c r="W61" s="447" t="n">
        <f>'Haver Pivoted'!HH31</f>
        <v>3078</v>
      </c>
      <c r="X61" s="447" t="n">
        <f>'Haver Pivoted'!HI31</f>
        <v>3095.6</v>
      </c>
      <c r="Y61" s="447" t="n">
        <f>'Haver Pivoted'!HJ31</f>
        <v>3201.1</v>
      </c>
      <c r="Z61" s="447" t="n">
        <f>'Haver Pivoted'!HK31</f>
        <v>3243.1</v>
      </c>
      <c r="AA61" s="447" t="n">
        <f>'Haver Pivoted'!HL31</f>
        <v>3283.5</v>
      </c>
      <c r="AB61" s="807"/>
      <c r="AC61" s="849"/>
      <c r="AD61" s="849"/>
      <c r="AE61" s="849"/>
      <c r="AF61" s="849"/>
      <c r="AG61" s="598"/>
      <c r="AH61" s="598"/>
      <c r="AI61" s="598"/>
      <c r="AJ61" s="598"/>
    </row>
    <row r="62" ht="25.75" customHeight="1">
      <c r="B62" s="569" t="s">
        <v>1848</v>
      </c>
      <c r="C62" s="298"/>
      <c r="D62" s="825" t="n">
        <f>D63+D64</f>
        <v>812.1</v>
      </c>
      <c r="E62" s="528" t="n">
        <f>E63+E64</f>
        <v>833.1</v>
      </c>
      <c r="F62" s="528" t="n">
        <f>F63+F64</f>
        <v>845.8</v>
      </c>
      <c r="G62" s="528" t="n">
        <f t="shared" ref="G62:N62" si="39">G63+G64</f>
        <v>854.4</v>
      </c>
      <c r="H62" s="528" t="n">
        <f t="shared" si="39"/>
        <v>858.7</v>
      </c>
      <c r="I62" s="528" t="n">
        <f t="shared" si="39"/>
        <v>878.91200000000003</v>
      </c>
      <c r="J62" s="528" t="n">
        <f t="shared" si="39"/>
        <v>3142.9549999999999</v>
      </c>
      <c r="K62" s="528" t="n">
        <f t="shared" si="39"/>
        <v>1863.174</v>
      </c>
      <c r="L62" s="528" t="n">
        <f t="shared" si="39"/>
        <v>1307.4940000000001</v>
      </c>
      <c r="M62" s="528" t="n">
        <f t="shared" si="39"/>
        <v>3530.9749999999999</v>
      </c>
      <c r="N62" s="528" t="n">
        <f t="shared" si="39"/>
        <v>1812.8558400000002</v>
      </c>
      <c r="O62" s="528" t="n">
        <f>O63+O64</f>
        <v>1537.1944933333332</v>
      </c>
      <c r="P62" s="528" t="n">
        <f t="shared" ref="P62" si="40">P63+P64</f>
        <v>1378.037333333333</v>
      </c>
      <c r="Q62" s="528" t="n">
        <f t="shared" ref="Q62" si="41">Q63+Q64</f>
        <v>1212.615</v>
      </c>
      <c r="R62" s="528" t="n">
        <f t="shared" ref="R62" si="42">R63+R64</f>
        <v>1208.7130000000002</v>
      </c>
      <c r="S62" s="792" t="n">
        <f>S63+S64</f>
        <v>1205.403</v>
      </c>
      <c r="T62" s="792" t="n">
        <f t="shared" ref="T62" si="43">T63+T64</f>
        <v>1228.624</v>
      </c>
      <c r="U62" s="792" t="n">
        <f t="shared" ref="U62" si="44">U63+U64</f>
        <v>1164.202</v>
      </c>
      <c r="V62" s="792" t="n">
        <f t="shared" ref="V62:AA62" si="45">V63+V64</f>
        <v>1154.0450000000001</v>
      </c>
      <c r="W62" s="792" t="n">
        <f t="shared" si="45"/>
        <v>1171.75</v>
      </c>
      <c r="X62" s="792" t="n">
        <f t="shared" si="45"/>
        <v>1164.5179999999998</v>
      </c>
      <c r="Y62" s="792" t="n">
        <f t="shared" si="45"/>
        <v>1176.5360000000001</v>
      </c>
      <c r="Z62" s="792" t="n">
        <f t="shared" si="45"/>
        <v>1198.548</v>
      </c>
      <c r="AA62" s="792" t="n">
        <f t="shared" si="45"/>
        <v>1229.423</v>
      </c>
      <c r="AB62" s="775"/>
      <c r="AC62" s="775"/>
      <c r="AD62" s="775"/>
      <c r="AE62" s="775"/>
      <c r="AF62" s="775"/>
      <c r="AG62" s="598"/>
      <c r="AH62" s="598"/>
      <c r="AI62" s="598"/>
      <c r="AJ62" s="598"/>
    </row>
    <row r="63" ht="25.75" customHeight="1">
      <c r="B63" s="502" t="s">
        <v>1846</v>
      </c>
      <c r="C63" s="298"/>
      <c r="D63" s="825" t="n">
        <f t="shared" ref="D63:Y63" si="46">D14+D17+D27</f>
        <v>812.1</v>
      </c>
      <c r="E63" s="825" t="n">
        <f t="shared" si="46"/>
        <v>833.1</v>
      </c>
      <c r="F63" s="528" t="n">
        <f t="shared" si="46"/>
        <v>845.8</v>
      </c>
      <c r="G63" s="528" t="n">
        <f t="shared" si="46"/>
        <v>854.4</v>
      </c>
      <c r="H63" s="528" t="n">
        <f t="shared" si="46"/>
        <v>858.7</v>
      </c>
      <c r="I63" s="528" t="n">
        <f t="shared" si="46"/>
        <v>872</v>
      </c>
      <c r="J63" s="528" t="n">
        <f t="shared" si="46"/>
        <v>1795.8</v>
      </c>
      <c r="K63" s="528" t="n">
        <f t="shared" si="46"/>
        <v>1656.8</v>
      </c>
      <c r="L63" s="528" t="n">
        <f t="shared" si="46"/>
        <v>1191.7</v>
      </c>
      <c r="M63" s="528" t="n">
        <f t="shared" si="46"/>
        <v>1473.1</v>
      </c>
      <c r="N63" s="528" t="n">
        <f t="shared" si="46"/>
        <v>1346.4</v>
      </c>
      <c r="O63" s="528" t="n">
        <f t="shared" si="46"/>
        <v>1318.833333333333</v>
      </c>
      <c r="P63" s="528" t="n">
        <f t="shared" si="46"/>
        <v>1157.333333333333</v>
      </c>
      <c r="Q63" s="528" t="n">
        <f t="shared" si="46"/>
        <v>1036.4000000000001</v>
      </c>
      <c r="R63" s="528" t="n">
        <f t="shared" si="46"/>
        <v>1042.6000000000001</v>
      </c>
      <c r="S63" s="792" t="n">
        <f t="shared" si="46"/>
        <v>1054.8</v>
      </c>
      <c r="T63" s="792" t="n">
        <f t="shared" si="46"/>
        <v>1078.7</v>
      </c>
      <c r="U63" s="792" t="n">
        <f t="shared" si="46"/>
        <v>1045.2</v>
      </c>
      <c r="V63" s="792" t="n">
        <f t="shared" si="46"/>
        <v>1066.76</v>
      </c>
      <c r="W63" s="792" t="n">
        <f t="shared" si="46"/>
        <v>1084.8599999999999</v>
      </c>
      <c r="X63" s="792" t="n">
        <f t="shared" si="46"/>
        <v>1104.5999999999999</v>
      </c>
      <c r="Y63" s="792" t="n">
        <f t="shared" si="46"/>
        <v>1118.1000000000001</v>
      </c>
      <c r="Z63" s="792" t="n">
        <f t="shared" ref="Z63" si="47">Z14+Z17+Z27</f>
        <v>1136</v>
      </c>
      <c r="AA63" s="792" t="n">
        <f t="shared" ref="AA63" si="48">AA14+AA17+AA27</f>
        <v>1159.9000000000001</v>
      </c>
      <c r="AB63" s="775"/>
      <c r="AC63" s="775"/>
      <c r="AD63" s="775"/>
      <c r="AE63" s="775"/>
      <c r="AF63" s="775"/>
      <c r="AG63" s="775"/>
      <c r="AH63" s="775"/>
      <c r="AI63" s="775"/>
      <c r="AJ63" s="775"/>
    </row>
    <row r="64" ht="36" customHeight="1">
      <c r="B64" s="502" t="s">
        <v>1847</v>
      </c>
      <c r="C64" s="298"/>
      <c r="D64" s="528" t="n">
        <f t="shared" ref="D64:AF64" si="49">D18+D21+D24+D25+D26+D28+D32</f>
        <v>0</v>
      </c>
      <c r="E64" s="528" t="n">
        <f t="shared" si="49"/>
        <v>0</v>
      </c>
      <c r="F64" s="528" t="n">
        <f t="shared" si="49"/>
        <v>0</v>
      </c>
      <c r="G64" s="528" t="n">
        <f t="shared" si="49"/>
        <v>0</v>
      </c>
      <c r="H64" s="528" t="n">
        <f t="shared" si="49"/>
        <v>0</v>
      </c>
      <c r="I64" s="528" t="n">
        <f t="shared" si="49"/>
        <v>6.9120000000000061</v>
      </c>
      <c r="J64" s="528" t="n">
        <f t="shared" si="49"/>
        <v>1347.155</v>
      </c>
      <c r="K64" s="528" t="n">
        <f t="shared" si="49"/>
        <v>206.37400000000002</v>
      </c>
      <c r="L64" s="528" t="n">
        <f t="shared" si="49"/>
        <v>115.79400000000001</v>
      </c>
      <c r="M64" s="528" t="n">
        <f t="shared" si="49"/>
        <v>2057.875</v>
      </c>
      <c r="N64" s="528" t="n">
        <f t="shared" si="49"/>
        <v>466.45584000000008</v>
      </c>
      <c r="O64" s="528" t="n">
        <f t="shared" si="49"/>
        <v>218.3611600000001</v>
      </c>
      <c r="P64" s="528" t="n">
        <f t="shared" si="49"/>
        <v>220.70400000000004</v>
      </c>
      <c r="Q64" s="528" t="n">
        <f t="shared" si="49"/>
        <v>176.215</v>
      </c>
      <c r="R64" s="528" t="n">
        <f t="shared" si="49"/>
        <v>166.113</v>
      </c>
      <c r="S64" s="528" t="n">
        <f t="shared" si="49"/>
        <v>150.60300000000001</v>
      </c>
      <c r="T64" s="528" t="n">
        <f t="shared" si="49"/>
        <v>149.92400000000004</v>
      </c>
      <c r="U64" s="528" t="n">
        <f t="shared" si="49"/>
        <v>119.002</v>
      </c>
      <c r="V64" s="528" t="n">
        <f t="shared" si="49"/>
        <v>87.285000000000011</v>
      </c>
      <c r="W64" s="528" t="n">
        <f t="shared" si="49"/>
        <v>86.890000000000015</v>
      </c>
      <c r="X64" s="775" t="n">
        <f t="shared" si="49"/>
        <v>59.917999999999999</v>
      </c>
      <c r="Y64" s="775" t="n">
        <f t="shared" si="49"/>
        <v>58.436</v>
      </c>
      <c r="Z64" s="775" t="n">
        <f t="shared" si="49"/>
        <v>62.548000000000009</v>
      </c>
      <c r="AA64" s="775" t="n">
        <f t="shared" si="49"/>
        <v>69.522999999999996</v>
      </c>
      <c r="AB64" s="775" t="n">
        <f t="shared" si="49"/>
        <v>69.352000000000004</v>
      </c>
      <c r="AC64" s="775" t="n">
        <f t="shared" si="49"/>
        <v>69.352000000000004</v>
      </c>
      <c r="AD64" s="775" t="n">
        <f t="shared" si="49"/>
        <v>69.352000000000004</v>
      </c>
      <c r="AE64" s="775" t="n">
        <f t="shared" si="49"/>
        <v>69.352000000000004</v>
      </c>
      <c r="AF64" s="775" t="n">
        <f t="shared" si="49"/>
        <v>51.272000000000006</v>
      </c>
      <c r="AG64" s="775" t="n">
        <f>AG18+AG21+AG24+AG25+AG26+AG28+AG32</f>
        <v>49.111000000000004</v>
      </c>
      <c r="AH64" s="775" t="n">
        <f t="shared" ref="AH64:AI64" si="50">AH18+AH21+AH24+AH25+AH26+AH28+AH32</f>
        <v>48.383000000000003</v>
      </c>
      <c r="AI64" s="775" t="n">
        <f t="shared" si="50"/>
        <v>48.383000000000003</v>
      </c>
      <c r="AJ64" s="775" t="n">
        <f>AJ18+AJ21+AJ24+AJ25+AJ26+AJ28+AJ32</f>
        <v>48.383000000000003</v>
      </c>
    </row>
    <row r="65" ht="25.75" customHeight="1">
      <c r="B65" s="569" t="s">
        <v>800</v>
      </c>
      <c r="C65" s="298"/>
      <c r="D65" s="792" t="n">
        <f t="shared" ref="D65:U65" si="51">D61-D62</f>
        <v>1410.9</v>
      </c>
      <c r="E65" s="792" t="n">
        <f t="shared" si="51"/>
        <v>1470.7000000000003</v>
      </c>
      <c r="F65" s="792" t="n">
        <f t="shared" si="51"/>
        <v>1475.8999999999999</v>
      </c>
      <c r="G65" s="792" t="n">
        <f t="shared" si="51"/>
        <v>1482.6999999999998</v>
      </c>
      <c r="H65" s="792" t="n">
        <f t="shared" si="51"/>
        <v>1490.8</v>
      </c>
      <c r="I65" s="792" t="n">
        <f t="shared" si="51"/>
        <v>1535.4880000000001</v>
      </c>
      <c r="J65" s="792" t="n">
        <f t="shared" si="51"/>
        <v>1511.1450000000004</v>
      </c>
      <c r="K65" s="792" t="n">
        <f t="shared" si="51"/>
        <v>1641.5259999999998</v>
      </c>
      <c r="L65" s="792" t="n">
        <f t="shared" si="51"/>
        <v>1580.9059999999999</v>
      </c>
      <c r="M65" s="792" t="n">
        <f t="shared" si="51"/>
        <v>1607.1250000000005</v>
      </c>
      <c r="N65" s="792" t="n">
        <f t="shared" si="51"/>
        <v>1584.94416</v>
      </c>
      <c r="O65" s="792" t="n">
        <f t="shared" si="51"/>
        <v>1587.7055066666669</v>
      </c>
      <c r="P65" s="792" t="n">
        <f t="shared" si="51"/>
        <v>1574.5626666666669</v>
      </c>
      <c r="Q65" s="792" t="n">
        <f t="shared" si="51"/>
        <v>1758.2850000000001</v>
      </c>
      <c r="R65" s="792" t="n">
        <f t="shared" si="51"/>
        <v>1767.4869999999996</v>
      </c>
      <c r="S65" s="792" t="n">
        <f t="shared" si="51"/>
        <v>1764.9970000000001</v>
      </c>
      <c r="T65" s="792" t="n">
        <f t="shared" si="51"/>
        <v>1795.7760000000001</v>
      </c>
      <c r="U65" s="792" t="n">
        <f t="shared" si="51"/>
        <v>1874.1980000000001</v>
      </c>
      <c r="V65" s="792" t="n">
        <f t="shared" ref="V65:AA65" si="52">V61-V62</f>
        <v>1895.0549999999998</v>
      </c>
      <c r="W65" s="792" t="n">
        <f t="shared" si="52"/>
        <v>1906.25</v>
      </c>
      <c r="X65" s="792" t="n">
        <f t="shared" si="52"/>
        <v>1931.0820000000001</v>
      </c>
      <c r="Y65" s="792" t="n">
        <f t="shared" si="52"/>
        <v>2024.5639999999999</v>
      </c>
      <c r="Z65" s="792" t="n">
        <f t="shared" si="52"/>
        <v>2044.5519999999999</v>
      </c>
      <c r="AA65" s="792" t="n">
        <f t="shared" si="52"/>
        <v>2054.0770000000002</v>
      </c>
      <c r="AB65" s="775"/>
      <c r="AC65" s="775"/>
      <c r="AD65" s="775"/>
      <c r="AE65" s="775"/>
      <c r="AF65" s="775"/>
      <c r="AG65" s="598"/>
      <c r="AH65" s="598"/>
      <c r="AI65" s="598"/>
      <c r="AJ65" s="598"/>
    </row>
    <row r="66" ht="20.5" customHeight="1">
      <c r="B66" s="808" t="s">
        <v>801</v>
      </c>
      <c r="C66" s="809"/>
      <c r="D66" s="815" t="n">
        <f t="shared" ref="D66:I66" si="53">D12-D14-D17-D27</f>
        <v>1410.9</v>
      </c>
      <c r="E66" s="780" t="n">
        <f t="shared" si="53"/>
        <v>1470.7000000000003</v>
      </c>
      <c r="F66" s="780" t="n">
        <f t="shared" si="53"/>
        <v>1475.8999999999996</v>
      </c>
      <c r="G66" s="780" t="n">
        <f t="shared" si="53"/>
        <v>1482.6999999999998</v>
      </c>
      <c r="H66" s="780" t="n">
        <f t="shared" si="53"/>
        <v>1490.8000000000002</v>
      </c>
      <c r="I66" s="780" t="n">
        <f t="shared" si="53"/>
        <v>1542.4</v>
      </c>
      <c r="J66" s="816" t="n">
        <f>I66+($H$66-$E$66)/3</f>
        <v>1549.1000000000001</v>
      </c>
      <c r="K66" s="816" t="n">
        <f>J66+($H$66-$E$66)/3</f>
        <v>1555.8000000000002</v>
      </c>
      <c r="L66" s="816" t="n">
        <f>K66+($H$66-$E$66)/3</f>
        <v>1562.5000000000002</v>
      </c>
      <c r="M66" s="817" t="n">
        <f>L66+($H$66-$E$66)/3 +(M70-L70)</f>
        <v>1586.8430000000003</v>
      </c>
      <c r="N66" s="816" t="n">
        <f>M66+($H$66-$E$66)/3</f>
        <v>1593.5430000000003</v>
      </c>
      <c r="O66" s="816" t="n">
        <f>N66+($H$66-$E$66)/3</f>
        <v>1600.2430000000004</v>
      </c>
      <c r="P66" s="816" t="n">
        <f>O66+($H$66-$E$66)/3</f>
        <v>1606.9430000000004</v>
      </c>
      <c r="Q66" s="817" t="n">
        <f>P66+($H$66-$E$66)/3 + 0.06*Q70</f>
        <v>1685.5501200000006</v>
      </c>
      <c r="R66" s="816" t="n">
        <f>Q66+($H$66-$E$66)/3</f>
        <v>1692.2501200000006</v>
      </c>
      <c r="S66" s="816" t="n">
        <f>R66+($H$66-$E$66)/3</f>
        <v>1698.9501200000007</v>
      </c>
      <c r="T66" s="816" t="n">
        <f>S66+($H$66-$E$66)/3</f>
        <v>1705.6501200000007</v>
      </c>
      <c r="U66" s="816" t="n">
        <f>T66+U67</f>
        <v>1818.9789730000007</v>
      </c>
      <c r="V66" s="816" t="n">
        <f>U66+V67</f>
        <v>1825.6789730000007</v>
      </c>
      <c r="W66" s="780" t="n">
        <f t="shared" ref="W66:AC66" si="54">V66+W67</f>
        <v>1832.3789730000008</v>
      </c>
      <c r="X66" s="810" t="n">
        <f t="shared" si="54"/>
        <v>1839.0789730000008</v>
      </c>
      <c r="Y66" s="810" t="n">
        <f t="shared" si="54"/>
        <v>1891.4284770000008</v>
      </c>
      <c r="Z66" s="810" t="n">
        <f t="shared" si="54"/>
        <v>1898.1284770000009</v>
      </c>
      <c r="AA66" s="810" t="n">
        <f t="shared" si="54"/>
        <v>1904.8284770000009</v>
      </c>
      <c r="AB66" s="810" t="n">
        <f t="shared" si="54"/>
        <v>1911.528477000001</v>
      </c>
      <c r="AC66" s="810" t="n">
        <f t="shared" si="54"/>
        <v>1953.0801672400009</v>
      </c>
      <c r="AD66" s="810" t="n">
        <f t="shared" ref="AD66" si="55">AC66+AD67</f>
        <v>1959.780167240001</v>
      </c>
      <c r="AE66" s="810" t="n">
        <f t="shared" ref="AE66" si="56">AD66+AE67</f>
        <v>1966.480167240001</v>
      </c>
      <c r="AF66" s="810" t="n">
        <f>AE66+AF67</f>
        <v>1973.1801672400011</v>
      </c>
      <c r="AG66" s="810" t="n">
        <f>AF66+AG67</f>
        <v>2016.9372513555211</v>
      </c>
      <c r="AH66" s="810" t="n">
        <f>AG66+AH67</f>
        <v>2023.6372513555211</v>
      </c>
      <c r="AI66" s="810" t="n">
        <f t="shared" ref="AI66:AJ66" si="57">AH66+AI67</f>
        <v>2030.3372513555212</v>
      </c>
      <c r="AJ66" s="810" t="n">
        <f t="shared" si="57"/>
        <v>2037.0372513555212</v>
      </c>
    </row>
    <row r="67" ht="20.5" customHeight="1">
      <c r="B67" s="811" t="s">
        <v>1807</v>
      </c>
      <c r="C67" s="298"/>
      <c r="D67" s="825"/>
      <c r="E67" s="528"/>
      <c r="F67" s="528"/>
      <c r="G67" s="528"/>
      <c r="H67" s="528"/>
      <c r="I67" s="528"/>
      <c r="J67" s="793"/>
      <c r="K67" s="793"/>
      <c r="L67" s="793"/>
      <c r="M67" s="818"/>
      <c r="N67" s="793"/>
      <c r="O67" s="793"/>
      <c r="P67" s="793"/>
      <c r="Q67" s="818"/>
      <c r="R67" s="793"/>
      <c r="S67" s="793"/>
      <c r="T67" s="793"/>
      <c r="U67" s="793" t="n">
        <f>U68+U69</f>
        <v>113.32885299999995</v>
      </c>
      <c r="V67" s="793" t="n">
        <f>V68+V69</f>
        <v>6.69999999999997</v>
      </c>
      <c r="W67" s="793" t="n">
        <f>W68+W69</f>
        <v>6.69999999999997</v>
      </c>
      <c r="X67" s="775" t="n">
        <f t="shared" ref="X67:AC67" si="58">X68+X73*X70</f>
        <v>6.69999999999997</v>
      </c>
      <c r="Y67" s="775" t="n">
        <f t="shared" si="58"/>
        <v>52.349503999999968</v>
      </c>
      <c r="Z67" s="775" t="n">
        <f t="shared" si="58"/>
        <v>6.69999999999997</v>
      </c>
      <c r="AA67" s="775" t="n">
        <f t="shared" si="58"/>
        <v>6.69999999999997</v>
      </c>
      <c r="AB67" s="775" t="n">
        <f t="shared" si="58"/>
        <v>6.69999999999997</v>
      </c>
      <c r="AC67" s="775" t="n">
        <f t="shared" si="58"/>
        <v>41.551690239999964</v>
      </c>
      <c r="AD67" s="775" t="n">
        <f t="shared" ref="AD67:AE67" si="59">AD68+AD73*AD70</f>
        <v>6.69999999999997</v>
      </c>
      <c r="AE67" s="775" t="n">
        <f t="shared" si="59"/>
        <v>6.69999999999997</v>
      </c>
      <c r="AF67" s="775" t="n">
        <f>AF68+AF73*AF70</f>
        <v>6.69999999999997</v>
      </c>
      <c r="AG67" s="775" t="n">
        <f>AG68+AG73*AG70</f>
        <v>43.757084115519966</v>
      </c>
      <c r="AH67" s="775" t="n">
        <f>AH68+AH73*AH70</f>
        <v>6.69999999999997</v>
      </c>
      <c r="AI67" s="775" t="n">
        <f t="shared" ref="AI67:AJ67" si="60">AI68+AI73*AI70</f>
        <v>6.69999999999997</v>
      </c>
      <c r="AJ67" s="775" t="n">
        <f t="shared" si="60"/>
        <v>6.69999999999997</v>
      </c>
    </row>
    <row r="68" ht="28.4" customHeight="1">
      <c r="B68" s="812" t="s">
        <v>1804</v>
      </c>
      <c r="C68" s="298"/>
      <c r="D68" s="825"/>
      <c r="E68" s="528"/>
      <c r="F68" s="528"/>
      <c r="G68" s="528"/>
      <c r="H68" s="528"/>
      <c r="I68" s="528"/>
      <c r="J68" s="793"/>
      <c r="K68" s="793"/>
      <c r="L68" s="793"/>
      <c r="M68" s="818"/>
      <c r="N68" s="793"/>
      <c r="O68" s="793"/>
      <c r="P68" s="793"/>
      <c r="Q68" s="818"/>
      <c r="R68" s="793"/>
      <c r="S68" s="793"/>
      <c r="T68" s="793"/>
      <c r="U68" s="793" t="n">
        <f>($H$66-$E$66)/3</f>
        <v>6.69999999999997</v>
      </c>
      <c r="V68" s="793" t="n">
        <f>($H$66-$E$66)/3</f>
        <v>6.69999999999997</v>
      </c>
      <c r="W68" s="793" t="n">
        <f>($H$66-$E$66)/3</f>
        <v>6.69999999999997</v>
      </c>
      <c r="X68" s="775" t="n">
        <f t="shared" ref="X68:AC68" si="61">W68</f>
        <v>6.69999999999997</v>
      </c>
      <c r="Y68" s="775" t="n">
        <f t="shared" si="61"/>
        <v>6.69999999999997</v>
      </c>
      <c r="Z68" s="775" t="n">
        <f t="shared" si="61"/>
        <v>6.69999999999997</v>
      </c>
      <c r="AA68" s="775" t="n">
        <f t="shared" si="61"/>
        <v>6.69999999999997</v>
      </c>
      <c r="AB68" s="775" t="n">
        <f t="shared" si="61"/>
        <v>6.69999999999997</v>
      </c>
      <c r="AC68" s="775" t="n">
        <f t="shared" si="61"/>
        <v>6.69999999999997</v>
      </c>
      <c r="AD68" s="775" t="n">
        <f t="shared" ref="AD68" si="62">AC68</f>
        <v>6.69999999999997</v>
      </c>
      <c r="AE68" s="775" t="n">
        <f t="shared" ref="AE68" si="63">AD68</f>
        <v>6.69999999999997</v>
      </c>
      <c r="AF68" s="775" t="n">
        <f>AE68</f>
        <v>6.69999999999997</v>
      </c>
      <c r="AG68" s="775" t="n">
        <f>AF68</f>
        <v>6.69999999999997</v>
      </c>
      <c r="AH68" s="775" t="n">
        <f>AG68</f>
        <v>6.69999999999997</v>
      </c>
      <c r="AI68" s="775" t="n">
        <f t="shared" ref="AI68:AJ68" si="64">AH68</f>
        <v>6.69999999999997</v>
      </c>
      <c r="AJ68" s="775" t="n">
        <f t="shared" si="64"/>
        <v>6.69999999999997</v>
      </c>
    </row>
    <row r="69" ht="30.65" customHeight="1">
      <c r="B69" s="813" t="s">
        <v>1805</v>
      </c>
      <c r="C69" s="814"/>
      <c r="D69" s="819"/>
      <c r="E69" s="781"/>
      <c r="F69" s="781"/>
      <c r="G69" s="781"/>
      <c r="H69" s="781"/>
      <c r="I69" s="781"/>
      <c r="J69" s="820"/>
      <c r="K69" s="820"/>
      <c r="L69" s="820"/>
      <c r="M69" s="821"/>
      <c r="N69" s="820"/>
      <c r="O69" s="820"/>
      <c r="P69" s="820"/>
      <c r="Q69" s="821"/>
      <c r="R69" s="820"/>
      <c r="S69" s="820"/>
      <c r="T69" s="820"/>
      <c r="U69" s="820" t="n">
        <f>U73*T70</f>
        <v>106.62885299999998</v>
      </c>
      <c r="V69" s="820" t="n">
        <f>V73*U70</f>
        <v>0</v>
      </c>
      <c r="W69" s="781" t="n">
        <f t="shared" ref="W69:AB69" si="65">W73*V70</f>
        <v>0</v>
      </c>
      <c r="X69" s="822" t="n">
        <f t="shared" si="65"/>
        <v>0</v>
      </c>
      <c r="Y69" s="822" t="n">
        <f>Y73*X70</f>
        <v>43.967424000000001</v>
      </c>
      <c r="Z69" s="822" t="n">
        <f t="shared" si="65"/>
        <v>0</v>
      </c>
      <c r="AA69" s="822" t="n">
        <f t="shared" si="65"/>
        <v>0</v>
      </c>
      <c r="AB69" s="822" t="n">
        <f t="shared" si="65"/>
        <v>0</v>
      </c>
      <c r="AC69" s="822" t="n">
        <f>AC73*AB70</f>
        <v>33.730879999999999</v>
      </c>
      <c r="AD69" s="822" t="n">
        <f t="shared" ref="AD69" si="66">AD73*AC70</f>
        <v>0</v>
      </c>
      <c r="AE69" s="822" t="n">
        <f t="shared" ref="AE69" si="67">AE73*AD70</f>
        <v>0</v>
      </c>
      <c r="AF69" s="822" t="n">
        <f t="shared" ref="AF69" si="68">AF73*AE70</f>
        <v>0</v>
      </c>
      <c r="AG69" s="822" t="n">
        <f>AG73*AF70</f>
        <v>35.88669024</v>
      </c>
      <c r="AH69" s="822" t="n">
        <f>AH73*AG70</f>
        <v>0</v>
      </c>
      <c r="AI69" s="822" t="n">
        <f t="shared" ref="AI69:AJ69" si="69">AI73*AH70</f>
        <v>0</v>
      </c>
      <c r="AJ69" s="822" t="n">
        <f t="shared" si="69"/>
        <v>0</v>
      </c>
    </row>
    <row r="70" ht="17.5" customHeight="1">
      <c r="B70" s="655" t="s">
        <v>474</v>
      </c>
      <c r="C70" s="298" t="s">
        <v>475</v>
      </c>
      <c r="D70" s="825" t="n">
        <f>'Haver Pivoted'!GO88/1000</f>
        <v>983.86099999999999</v>
      </c>
      <c r="E70" s="528" t="n">
        <f>'Haver Pivoted'!GP88/1000</f>
        <v>1019.19</v>
      </c>
      <c r="F70" s="528" t="n">
        <f>'Haver Pivoted'!GQ88/1000</f>
        <v>1026.704</v>
      </c>
      <c r="G70" s="528" t="n">
        <f>'Haver Pivoted'!GR88/1000</f>
        <v>1034.4169999999999</v>
      </c>
      <c r="H70" s="528" t="n">
        <f>'Haver Pivoted'!GS88/1000</f>
        <v>1042.6610000000001</v>
      </c>
      <c r="I70" s="528" t="n">
        <f>'Haver Pivoted'!GT88/1000</f>
        <v>1068.201</v>
      </c>
      <c r="J70" s="528" t="n">
        <f>'Haver Pivoted'!GU88/1000</f>
        <v>1075.075</v>
      </c>
      <c r="K70" s="528" t="n">
        <f>'Haver Pivoted'!GV88/1000</f>
        <v>1080.441</v>
      </c>
      <c r="L70" s="528" t="n">
        <f>'Haver Pivoted'!GW88/1000</f>
        <v>1087.9949999999999</v>
      </c>
      <c r="M70" s="528" t="n">
        <f>'Haver Pivoted'!GX88/1000</f>
        <v>1105.6379999999999</v>
      </c>
      <c r="N70" s="528" t="n">
        <f>'Haver Pivoted'!GY88/1000</f>
        <v>1109.6400000000001</v>
      </c>
      <c r="O70" s="528" t="n">
        <f>'Haver Pivoted'!GZ88/1000</f>
        <v>1116.9480000000001</v>
      </c>
      <c r="P70" s="528" t="n">
        <f>'Haver Pivoted'!HA88/1000</f>
        <v>1126.174</v>
      </c>
      <c r="Q70" s="528" t="n">
        <f>'Haver Pivoted'!HB88/1000</f>
        <v>1198.452</v>
      </c>
      <c r="R70" s="528" t="n">
        <f>'Haver Pivoted'!HC88/1000</f>
        <v>1207.163</v>
      </c>
      <c r="S70" s="792" t="n">
        <f>'Haver Pivoted'!HD88/1000</f>
        <v>1214.7809999999999</v>
      </c>
      <c r="T70" s="792" t="n">
        <f>'Haver Pivoted'!HE88/1000</f>
        <v>1225.6189999999999</v>
      </c>
      <c r="U70" s="792" t="n">
        <f>'Haver Pivoted'!HF88/1000</f>
        <v>1339.904</v>
      </c>
      <c r="V70" s="792" t="n">
        <f>'Haver Pivoted'!HG88/1000</f>
        <v>1353.2829999999999</v>
      </c>
      <c r="W70" s="792" t="n">
        <f>'Haver Pivoted'!HH88/1000</f>
        <v>1360.723</v>
      </c>
      <c r="X70" s="792" t="n">
        <f>'Haver Pivoted'!HI88/1000</f>
        <v>1373.982</v>
      </c>
      <c r="Y70" s="792" t="n">
        <f>'Haver Pivoted'!HJ88/1000</f>
        <v>1426.547</v>
      </c>
      <c r="Z70" s="792" t="n">
        <f>'Haver Pivoted'!HK88/1000</f>
        <v>1439.73</v>
      </c>
      <c r="AA70" s="792" t="n">
        <f>'Haver Pivoted'!HL88/1000</f>
        <v>1452.56</v>
      </c>
      <c r="AB70" s="775" t="n">
        <f t="shared" ref="AB70:AC70" si="70">AA70+AB71</f>
        <v>1466.56</v>
      </c>
      <c r="AC70" s="775" t="n">
        <f t="shared" si="70"/>
        <v>1515.29088</v>
      </c>
      <c r="AD70" s="775" t="n">
        <f t="shared" ref="AD70" si="71">AC70+AD71</f>
        <v>1530.29088</v>
      </c>
      <c r="AE70" s="775" t="n">
        <f t="shared" ref="AE70" si="72">AD70+AE71</f>
        <v>1545.29088</v>
      </c>
      <c r="AF70" s="775" t="n">
        <f>AE70+AF71</f>
        <v>1560.29088</v>
      </c>
      <c r="AG70" s="775" t="n">
        <f>AF70+AG71</f>
        <v>1611.17757024</v>
      </c>
      <c r="AH70" s="775" t="n">
        <f>AG70+AH71</f>
        <v>1626.17757024</v>
      </c>
      <c r="AI70" s="775" t="n">
        <f t="shared" ref="AI70:AJ70" si="73">AH70+AI71</f>
        <v>1641.17757024</v>
      </c>
      <c r="AJ70" s="775" t="n">
        <f t="shared" si="73"/>
        <v>1656.17757024</v>
      </c>
    </row>
    <row r="71" ht="17.5" customHeight="1">
      <c r="B71" s="502" t="s">
        <v>1806</v>
      </c>
      <c r="C71" s="298"/>
      <c r="D71" s="825"/>
      <c r="E71" s="528"/>
      <c r="F71" s="528"/>
      <c r="G71" s="528"/>
      <c r="H71" s="528"/>
      <c r="I71" s="528"/>
      <c r="J71" s="528"/>
      <c r="K71" s="528"/>
      <c r="L71" s="528"/>
      <c r="M71" s="528"/>
      <c r="N71" s="528"/>
      <c r="O71" s="528"/>
      <c r="P71" s="528"/>
      <c r="Q71" s="528"/>
      <c r="R71" s="528"/>
      <c r="S71" s="792"/>
      <c r="T71" s="792"/>
      <c r="U71" s="792" t="n">
        <f>U69+U72</f>
        <v>114.62885299999998</v>
      </c>
      <c r="V71" s="528" t="n">
        <f>V69+V72</f>
        <v>8</v>
      </c>
      <c r="W71" s="528" t="n">
        <f t="shared" ref="W71:AC71" si="74">W69+W72</f>
        <v>11</v>
      </c>
      <c r="X71" s="775" t="n">
        <f>X69+X72</f>
        <v>14</v>
      </c>
      <c r="Y71" s="775" t="n">
        <f>Y69+Y72</f>
        <v>52.967424000000001</v>
      </c>
      <c r="Z71" s="775" t="n">
        <f t="shared" si="74"/>
        <v>13</v>
      </c>
      <c r="AA71" s="775" t="n">
        <f t="shared" si="74"/>
        <v>11</v>
      </c>
      <c r="AB71" s="775" t="n">
        <f t="shared" si="74"/>
        <v>14</v>
      </c>
      <c r="AC71" s="775" t="n">
        <f t="shared" si="74"/>
        <v>48.730879999999999</v>
      </c>
      <c r="AD71" s="775" t="n">
        <f t="shared" ref="AD71:AE71" si="75">AD69+AD72</f>
        <v>15</v>
      </c>
      <c r="AE71" s="775" t="n">
        <f t="shared" si="75"/>
        <v>15</v>
      </c>
      <c r="AF71" s="775" t="n">
        <f>AF69+AF72</f>
        <v>15</v>
      </c>
      <c r="AG71" s="775" t="n">
        <f>AG69+AG72</f>
        <v>50.88669024</v>
      </c>
      <c r="AH71" s="775" t="n">
        <f t="shared" ref="AH71:AJ71" si="76">AH69+AH72</f>
        <v>15</v>
      </c>
      <c r="AI71" s="775" t="n">
        <f t="shared" si="76"/>
        <v>15</v>
      </c>
      <c r="AJ71" s="775" t="n">
        <f t="shared" si="76"/>
        <v>15</v>
      </c>
    </row>
    <row r="72" ht="17.5" customHeight="1">
      <c r="B72" s="493" t="s">
        <v>1809</v>
      </c>
      <c r="C72" s="298"/>
      <c r="D72" s="825"/>
      <c r="E72" s="528"/>
      <c r="F72" s="792"/>
      <c r="G72" s="792"/>
      <c r="H72" s="792"/>
      <c r="I72" s="792"/>
      <c r="J72" s="792"/>
      <c r="K72" s="792"/>
      <c r="L72" s="792"/>
      <c r="M72" s="792"/>
      <c r="N72" s="792"/>
      <c r="O72" s="792"/>
      <c r="P72" s="792"/>
      <c r="Q72" s="792"/>
      <c r="R72" s="792"/>
      <c r="S72" s="792"/>
      <c r="T72" s="792"/>
      <c r="U72" s="792" t="n">
        <v>8</v>
      </c>
      <c r="V72" s="528" t="n">
        <v>8</v>
      </c>
      <c r="W72" s="528" t="n">
        <v>11</v>
      </c>
      <c r="X72" s="775" t="n">
        <v>14</v>
      </c>
      <c r="Y72" s="775" t="n">
        <v>9</v>
      </c>
      <c r="Z72" s="775" t="n">
        <v>13</v>
      </c>
      <c r="AA72" s="775" t="n">
        <v>11</v>
      </c>
      <c r="AB72" s="775" t="n">
        <v>14</v>
      </c>
      <c r="AC72" s="775" t="n">
        <v>15</v>
      </c>
      <c r="AD72" s="775" t="n">
        <v>15</v>
      </c>
      <c r="AE72" s="775" t="n">
        <v>15</v>
      </c>
      <c r="AF72" s="775" t="n">
        <v>15</v>
      </c>
      <c r="AG72" s="598" t="n">
        <v>15</v>
      </c>
      <c r="AH72" s="598" t="n">
        <v>15</v>
      </c>
      <c r="AI72" s="598" t="n">
        <v>15</v>
      </c>
      <c r="AJ72" s="598" t="n">
        <v>15</v>
      </c>
    </row>
    <row r="73" ht="39" customHeight="1">
      <c r="B73" s="493" t="s">
        <v>1810</v>
      </c>
      <c r="C73" s="298"/>
      <c r="D73" s="825"/>
      <c r="E73" s="528"/>
      <c r="F73" s="528"/>
      <c r="G73" s="528"/>
      <c r="H73" s="528"/>
      <c r="I73" s="781"/>
      <c r="J73" s="781"/>
      <c r="K73" s="781"/>
      <c r="L73" s="781"/>
      <c r="M73" s="781"/>
      <c r="N73" s="781"/>
      <c r="O73" s="781"/>
      <c r="P73" s="781"/>
      <c r="Q73" s="781"/>
      <c r="R73" s="781"/>
      <c r="S73" s="823"/>
      <c r="T73" s="823"/>
      <c r="U73" s="794" t="n">
        <v>8.6999999999999994E-2</v>
      </c>
      <c r="V73" s="782" t="n">
        <v>0</v>
      </c>
      <c r="W73" s="782" t="n">
        <v>0</v>
      </c>
      <c r="X73" s="824" t="n">
        <v>0</v>
      </c>
      <c r="Y73" s="824" t="n">
        <v>3.2000000000000001E-2</v>
      </c>
      <c r="Z73" s="824" t="n">
        <v>0</v>
      </c>
      <c r="AA73" s="824" t="n">
        <v>0</v>
      </c>
      <c r="AB73" s="824" t="n">
        <v>0</v>
      </c>
      <c r="AC73" s="824" t="n">
        <v>2.3E-2</v>
      </c>
      <c r="AD73" s="824" t="n">
        <v>0</v>
      </c>
      <c r="AE73" s="824" t="n">
        <v>0</v>
      </c>
      <c r="AF73" s="824" t="n">
        <v>0</v>
      </c>
      <c r="AG73" s="824" t="n">
        <v>2.3E-2</v>
      </c>
      <c r="AH73" s="824" t="n">
        <v>0</v>
      </c>
      <c r="AI73" s="824" t="n">
        <v>0</v>
      </c>
      <c r="AJ73" s="824" t="n">
        <v>0</v>
      </c>
    </row>
    <row r="74" ht="49.75" customHeight="1">
      <c r="B74" s="569" t="s">
        <v>1431</v>
      </c>
      <c r="C74" s="298"/>
      <c r="D74" s="825" t="n">
        <f t="shared" ref="D74:T74" si="77">D65-D66</f>
        <v>0</v>
      </c>
      <c r="E74" s="528" t="n">
        <f t="shared" si="77"/>
        <v>0</v>
      </c>
      <c r="F74" s="528" t="n">
        <f t="shared" si="77"/>
        <v>0</v>
      </c>
      <c r="G74" s="528" t="n">
        <f t="shared" si="77"/>
        <v>0</v>
      </c>
      <c r="H74" s="528" t="n">
        <f t="shared" si="77"/>
        <v>0</v>
      </c>
      <c r="I74" s="528" t="n">
        <f t="shared" si="77"/>
        <v>-6.9120000000000346</v>
      </c>
      <c r="J74" s="528" t="n">
        <f t="shared" si="77"/>
        <v>-37.9549999999997</v>
      </c>
      <c r="K74" s="528" t="n">
        <f t="shared" si="77"/>
        <v>85.725999999999658</v>
      </c>
      <c r="L74" s="528" t="n">
        <f t="shared" si="77"/>
        <v>18.405999999999722</v>
      </c>
      <c r="M74" s="528" t="n">
        <f t="shared" si="77"/>
        <v>20.282000000000153</v>
      </c>
      <c r="N74" s="528" t="n">
        <f t="shared" si="77"/>
        <v>-8.5988400000003367</v>
      </c>
      <c r="O74" s="528" t="n">
        <f t="shared" si="77"/>
        <v>-12.537493333333487</v>
      </c>
      <c r="P74" s="528" t="n">
        <f t="shared" si="77"/>
        <v>-32.38033333333351</v>
      </c>
      <c r="Q74" s="528" t="n">
        <f t="shared" si="77"/>
        <v>72.734879999999521</v>
      </c>
      <c r="R74" s="528" t="n">
        <f t="shared" si="77"/>
        <v>75.236879999999019</v>
      </c>
      <c r="S74" s="792" t="n">
        <f t="shared" si="77"/>
        <v>66.046879999999419</v>
      </c>
      <c r="T74" s="792" t="n">
        <f t="shared" si="77"/>
        <v>90.12587999999937</v>
      </c>
      <c r="U74" s="792" t="n">
        <f t="shared" ref="U74:AA74" si="78">U65-U66</f>
        <v>55.219026999999414</v>
      </c>
      <c r="V74" s="792" t="n">
        <f t="shared" si="78"/>
        <v>69.376026999999112</v>
      </c>
      <c r="W74" s="792" t="n">
        <f t="shared" si="78"/>
        <v>73.871026999999231</v>
      </c>
      <c r="X74" s="792" t="n">
        <f t="shared" si="78"/>
        <v>92.003026999999292</v>
      </c>
      <c r="Y74" s="792" t="n">
        <f t="shared" si="78"/>
        <v>133.13552299999901</v>
      </c>
      <c r="Z74" s="792" t="n">
        <f t="shared" si="78"/>
        <v>146.42352299999902</v>
      </c>
      <c r="AA74" s="792" t="n">
        <f t="shared" si="78"/>
        <v>149.2485229999993</v>
      </c>
      <c r="AB74" s="775" t="n">
        <f t="shared" ref="AB74:AC74" si="79">AA74</f>
        <v>149.2485229999993</v>
      </c>
      <c r="AC74" s="775" t="n">
        <f t="shared" si="79"/>
        <v>149.2485229999993</v>
      </c>
      <c r="AD74" s="775" t="n">
        <f t="shared" ref="AD74" si="80">AC74</f>
        <v>149.2485229999993</v>
      </c>
      <c r="AE74" s="775" t="n">
        <f t="shared" ref="AE74" si="81">AD74</f>
        <v>149.2485229999993</v>
      </c>
      <c r="AF74" s="775" t="n">
        <f t="shared" ref="AF74:AH74" si="82">AE74</f>
        <v>149.2485229999993</v>
      </c>
      <c r="AG74" s="775" t="n">
        <f t="shared" si="82"/>
        <v>149.2485229999993</v>
      </c>
      <c r="AH74" s="775" t="n">
        <f t="shared" si="82"/>
        <v>149.2485229999993</v>
      </c>
      <c r="AI74" s="775" t="n">
        <f t="shared" ref="AI74" si="83">AH74</f>
        <v>149.2485229999993</v>
      </c>
      <c r="AJ74" s="775" t="n">
        <f t="shared" ref="AJ74" si="84">AI74</f>
        <v>149.2485229999993</v>
      </c>
    </row>
    <row r="75" ht="29.5" customHeight="1">
      <c r="B75" s="338"/>
      <c r="C75" s="298"/>
      <c r="D75" s="283"/>
      <c r="E75" s="283"/>
      <c r="F75" s="283"/>
      <c r="G75" s="283"/>
      <c r="H75" s="283"/>
      <c r="I75" s="283"/>
      <c r="J75" s="283"/>
      <c r="K75" s="283"/>
      <c r="L75" s="283"/>
      <c r="M75" s="283"/>
      <c r="N75" s="283"/>
      <c r="O75" s="283"/>
      <c r="P75" s="283"/>
      <c r="Q75" s="283"/>
      <c r="R75" s="283"/>
      <c r="S75" s="283"/>
      <c r="T75" s="283"/>
      <c r="U75" s="283"/>
      <c r="V75" s="283"/>
      <c r="W75" s="283"/>
      <c r="X75" s="283"/>
      <c r="Y75" s="283"/>
      <c r="Z75" s="283"/>
      <c r="AA75" s="283"/>
      <c r="AB75" s="283"/>
      <c r="AC75" s="283"/>
    </row>
    <row r="76" ht="16.75" customHeight="1">
      <c r="B76" s="298"/>
      <c r="C76" s="298"/>
      <c r="N76" s="298" t="n">
        <f>AVERAGE(P70:S70)</f>
        <v>1186.6424999999999</v>
      </c>
      <c r="R76" s="298" t="n">
        <f>AVERAGE(T70:W70)</f>
        <v>1319.8822500000001</v>
      </c>
      <c r="S76" s="653"/>
      <c r="T76" s="653"/>
      <c r="U76" s="298"/>
      <c r="V76" s="298" t="n">
        <f>AVERAGE(X70:AA70)</f>
        <v>1423.2047499999999</v>
      </c>
      <c r="W76" s="298"/>
      <c r="X76" s="298"/>
      <c r="Y76" s="298"/>
      <c r="Z76" s="298" t="n">
        <f>AVERAGE(AB70:AE70)</f>
        <v>1514.3581600000002</v>
      </c>
      <c r="AA76" s="298"/>
      <c r="AB76" s="298"/>
      <c r="AC76" s="298"/>
      <c r="AD76" s="528" t="n">
        <f>AVERAGE(AF70:AJ70)</f>
        <v>1619.0002321920001</v>
      </c>
    </row>
    <row r="77" ht="16.75" customHeight="1">
      <c r="B77" s="298"/>
      <c r="C77" s="298"/>
      <c r="S77" s="283"/>
      <c r="T77" s="283"/>
      <c r="U77" s="298"/>
      <c r="V77" s="298"/>
      <c r="W77" s="298"/>
      <c r="X77" s="298"/>
      <c r="Y77" s="298"/>
      <c r="Z77" s="298"/>
      <c r="AA77" s="298"/>
      <c r="AB77" s="298"/>
      <c r="AC77" s="298" t="n">
        <f>Z76-V76</f>
        <v>91.153410000000349</v>
      </c>
    </row>
    <row r="78" ht="16.75" customHeight="1">
      <c r="B78" s="298"/>
      <c r="C78" s="298"/>
      <c r="S78" s="283"/>
      <c r="T78" s="283"/>
      <c r="U78" s="298"/>
      <c r="V78" s="298"/>
      <c r="W78" s="298"/>
      <c r="X78" s="298"/>
      <c r="Y78" s="298"/>
      <c r="Z78" s="298"/>
      <c r="AA78" s="298"/>
      <c r="AB78" s="298"/>
      <c r="AC78" s="298"/>
    </row>
    <row r="79" ht="16.75" customHeight="1">
      <c r="B79" s="298"/>
      <c r="C79" s="298"/>
      <c r="S79" s="283"/>
      <c r="T79" s="283"/>
      <c r="U79" s="528"/>
      <c r="V79" s="528"/>
      <c r="W79" s="528"/>
      <c r="X79" s="528"/>
      <c r="Y79" s="528"/>
      <c r="Z79" s="528"/>
      <c r="AA79" s="528"/>
      <c r="AB79" s="528"/>
      <c r="AC79" s="528"/>
      <c r="AD79" s="610"/>
    </row>
    <row r="80" ht="16.75" customHeight="1">
      <c r="B80" s="279"/>
      <c r="C80" s="298"/>
      <c r="S80" s="283"/>
      <c r="T80" s="283"/>
      <c r="U80" s="283"/>
      <c r="V80" s="283"/>
      <c r="W80" s="283"/>
      <c r="X80" s="283"/>
      <c r="Y80" s="283"/>
      <c r="Z80" s="283"/>
      <c r="AA80" s="283"/>
      <c r="AB80" s="283"/>
      <c r="AC80" s="283"/>
      <c r="AD80" s="610"/>
    </row>
    <row r="81" ht="16.75" customHeight="1">
      <c r="B81" s="279"/>
      <c r="C81" s="298"/>
      <c r="S81" s="283"/>
      <c r="T81" s="283"/>
      <c r="U81" s="283"/>
      <c r="V81" s="283"/>
      <c r="W81" s="283"/>
      <c r="X81" s="283"/>
      <c r="Y81" s="283"/>
      <c r="Z81" s="283"/>
      <c r="AA81" s="283"/>
      <c r="AB81" s="283"/>
      <c r="AC81" s="283"/>
      <c r="AD81" s="610"/>
    </row>
    <row r="82" ht="16.75" customHeight="1">
      <c r="B82" s="279"/>
      <c r="C82" s="298"/>
      <c r="S82" s="283"/>
      <c r="T82" s="283"/>
      <c r="U82" s="283"/>
      <c r="V82" s="283"/>
      <c r="W82" s="283"/>
      <c r="X82" s="283"/>
      <c r="Y82" s="283"/>
      <c r="Z82" s="283"/>
      <c r="AA82" s="283"/>
      <c r="AB82" s="283"/>
      <c r="AC82" s="283"/>
      <c r="AD82" s="610"/>
    </row>
    <row r="83" ht="16.75" customHeight="1">
      <c r="B83" s="298"/>
      <c r="C83" s="298"/>
      <c r="S83" s="298"/>
      <c r="T83" s="298"/>
      <c r="U83" s="528"/>
      <c r="V83" s="528"/>
      <c r="W83" s="528"/>
      <c r="X83" s="528"/>
      <c r="Y83" s="528"/>
      <c r="Z83" s="528"/>
      <c r="AA83" s="528"/>
      <c r="AB83" s="528"/>
      <c r="AC83" s="528"/>
      <c r="AD83" s="610"/>
    </row>
    <row r="84" ht="16.75" customHeight="1">
      <c r="B84" s="279"/>
      <c r="C84" s="298"/>
      <c r="S84" s="298"/>
      <c r="T84" s="298"/>
      <c r="U84" s="528"/>
      <c r="V84" s="528"/>
      <c r="W84" s="528"/>
      <c r="X84" s="528"/>
      <c r="Y84" s="528"/>
      <c r="Z84" s="528"/>
      <c r="AA84" s="528"/>
      <c r="AB84" s="528"/>
      <c r="AC84" s="528"/>
      <c r="AD84" s="610"/>
    </row>
    <row r="85" ht="16.75" customHeight="1">
      <c r="B85" s="279"/>
      <c r="C85" s="298"/>
      <c r="S85" s="298"/>
      <c r="T85" s="298"/>
      <c r="U85" s="283"/>
      <c r="V85" s="283"/>
      <c r="W85" s="283"/>
      <c r="X85" s="283"/>
      <c r="Y85" s="283"/>
      <c r="Z85" s="283"/>
      <c r="AA85" s="283"/>
      <c r="AB85" s="283"/>
      <c r="AC85" s="283"/>
      <c r="AD85" s="610"/>
    </row>
    <row r="86" ht="16.75" customHeight="1">
      <c r="B86" s="279"/>
      <c r="C86" s="298"/>
      <c r="S86" s="298"/>
      <c r="T86" s="298"/>
      <c r="U86" s="795"/>
      <c r="V86" s="795"/>
      <c r="W86" s="795"/>
      <c r="X86" s="795"/>
      <c r="Y86" s="795"/>
      <c r="Z86" s="795"/>
      <c r="AA86" s="795"/>
      <c r="AB86" s="795"/>
      <c r="AC86" s="795"/>
      <c r="AD86" s="610"/>
    </row>
    <row r="87" ht="16.75" customHeight="1">
      <c r="B87" s="298"/>
      <c r="C87" s="298"/>
      <c r="S87" s="283"/>
      <c r="T87" s="283"/>
      <c r="U87" s="283"/>
      <c r="V87" s="283"/>
      <c r="W87" s="283"/>
      <c r="X87" s="283"/>
      <c r="Y87" s="283"/>
      <c r="Z87" s="283"/>
      <c r="AA87" s="283"/>
      <c r="AB87" s="283"/>
      <c r="AC87" s="283"/>
      <c r="AD87" s="610"/>
    </row>
    <row r="88" ht="22.5" customHeight="1">
      <c r="B88" s="338"/>
      <c r="C88" s="298"/>
      <c r="D88" s="283"/>
      <c r="E88" s="283"/>
      <c r="F88" s="283"/>
      <c r="G88" s="283"/>
      <c r="H88" s="283"/>
      <c r="I88" s="283"/>
      <c r="J88" s="283"/>
      <c r="K88" s="283"/>
      <c r="L88" s="283"/>
      <c r="M88" s="283"/>
      <c r="N88" s="283"/>
      <c r="O88" s="283"/>
      <c r="P88" s="283"/>
      <c r="Q88" s="283"/>
      <c r="R88" s="283"/>
      <c r="S88" s="283"/>
      <c r="T88" s="283"/>
      <c r="U88" s="283"/>
      <c r="V88" s="283"/>
      <c r="W88" s="283"/>
      <c r="X88" s="283"/>
      <c r="Y88" s="283"/>
      <c r="Z88" s="283"/>
      <c r="AA88" s="283"/>
      <c r="AB88" s="283"/>
      <c r="AC88" s="283"/>
    </row>
    <row r="89" ht="22.5" customHeight="1">
      <c r="B89" s="338"/>
      <c r="C89" s="298"/>
      <c r="D89" s="283"/>
      <c r="E89" s="283"/>
      <c r="F89" s="283"/>
      <c r="G89" s="283"/>
      <c r="H89" s="283"/>
      <c r="I89" s="283"/>
      <c r="J89" s="283"/>
      <c r="K89" s="283"/>
      <c r="L89" s="283"/>
      <c r="M89" s="283"/>
      <c r="N89" s="283"/>
      <c r="O89" s="283"/>
      <c r="P89" s="283"/>
      <c r="Q89" s="283"/>
      <c r="R89" s="283"/>
      <c r="S89" s="283"/>
      <c r="T89" s="283"/>
      <c r="U89" s="283"/>
      <c r="V89" s="283"/>
      <c r="W89" s="283"/>
      <c r="X89" s="283"/>
      <c r="Y89" s="283"/>
      <c r="Z89" s="283"/>
      <c r="AA89" s="283"/>
      <c r="AB89" s="283"/>
      <c r="AC89" s="283"/>
    </row>
    <row r="90" ht="38.5" customHeight="1">
      <c r="B90" s="578"/>
      <c r="C90" s="827" t="n">
        <v>2022</v>
      </c>
      <c r="D90" s="828" t="n">
        <v>2023</v>
      </c>
      <c r="E90" s="828" t="n">
        <v>2024</v>
      </c>
      <c r="F90" s="829" t="n">
        <v>2025</v>
      </c>
      <c r="G90" s="283" t="n">
        <v>2026</v>
      </c>
      <c r="H90" s="283"/>
      <c r="I90" s="283"/>
      <c r="J90" s="283"/>
      <c r="K90" s="283"/>
      <c r="L90" s="283"/>
      <c r="M90" s="283"/>
      <c r="N90" s="283"/>
      <c r="O90" s="283"/>
      <c r="P90" s="283"/>
      <c r="Q90" s="283"/>
      <c r="R90" s="283"/>
      <c r="S90" s="283"/>
      <c r="T90" s="283"/>
      <c r="U90" s="283"/>
      <c r="V90" s="283"/>
      <c r="W90" s="283"/>
      <c r="X90" s="283"/>
      <c r="Y90" s="283"/>
      <c r="Z90" s="283"/>
      <c r="AA90" s="283"/>
      <c r="AB90" s="283"/>
      <c r="AC90" s="283"/>
    </row>
    <row r="91" ht="38.5" customHeight="1">
      <c r="B91" s="777" t="s">
        <v>1944</v>
      </c>
      <c r="C91" s="322" t="n">
        <v>1212.4870000000001</v>
      </c>
      <c r="D91" s="322" t="n">
        <v>1347.961</v>
      </c>
      <c r="E91" s="322" t="n">
        <v>1451.934</v>
      </c>
      <c r="F91" s="322" t="n">
        <v>1549.1100000000001</v>
      </c>
      <c r="G91" s="322" t="n">
        <v>1647.1120000000001</v>
      </c>
      <c r="H91" s="322" t="n">
        <v>1740.634</v>
      </c>
      <c r="I91" s="322" t="n">
        <v>1838.4829999999999</v>
      </c>
      <c r="J91" s="322" t="n">
        <v>1938.394</v>
      </c>
      <c r="K91" s="322" t="n">
        <v>2040.598</v>
      </c>
      <c r="L91" s="322" t="n">
        <v>2146.6759999999999</v>
      </c>
      <c r="M91" s="322" t="n">
        <v>2255.0050000000001</v>
      </c>
      <c r="N91" s="322" t="n">
        <v>2364.4049999999997</v>
      </c>
      <c r="O91" s="322" t="n">
        <v>2478.1</v>
      </c>
      <c r="P91" s="283"/>
      <c r="Q91" s="283"/>
      <c r="R91" s="283"/>
      <c r="S91" s="283"/>
      <c r="T91" s="283"/>
      <c r="U91" s="283"/>
      <c r="V91" s="283"/>
      <c r="W91" s="283"/>
      <c r="X91" s="283"/>
      <c r="Y91" s="283"/>
      <c r="Z91" s="283"/>
      <c r="AA91" s="283"/>
      <c r="AB91" s="283"/>
      <c r="AC91" s="283"/>
    </row>
    <row r="92" ht="69" customHeight="1">
      <c r="B92" s="338"/>
      <c r="C92" s="298"/>
      <c r="D92" s="283"/>
      <c r="E92" s="283"/>
      <c r="F92" s="283"/>
      <c r="G92" s="283"/>
      <c r="H92" s="283"/>
      <c r="I92" s="283"/>
      <c r="J92" s="283"/>
      <c r="K92" s="283"/>
      <c r="L92" s="283"/>
      <c r="M92" s="283"/>
      <c r="N92" s="283"/>
      <c r="O92" s="283"/>
      <c r="P92" s="283"/>
      <c r="Q92" s="283"/>
      <c r="R92" s="283"/>
      <c r="S92" s="283"/>
      <c r="T92" s="283"/>
      <c r="U92" s="283"/>
      <c r="V92" s="283"/>
      <c r="W92" s="283"/>
      <c r="X92" s="283"/>
      <c r="Y92" s="283"/>
      <c r="Z92" s="283"/>
      <c r="AA92" s="283"/>
      <c r="AB92" s="283"/>
      <c r="AC92" s="283"/>
    </row>
    <row r="93">
      <c r="B93" s="105" t="s">
        <v>1430</v>
      </c>
      <c r="D93" s="298"/>
      <c r="E93" s="298"/>
      <c r="F93" s="298"/>
      <c r="G93" s="298"/>
      <c r="H93" s="298"/>
      <c r="I93" s="298"/>
      <c r="J93" s="298"/>
      <c r="K93" s="298"/>
      <c r="L93" s="298"/>
      <c r="M93" s="283"/>
      <c r="N93" s="283"/>
      <c r="O93" s="283"/>
      <c r="P93" s="298"/>
    </row>
    <row r="94">
      <c r="B94" s="667" t="s">
        <v>807</v>
      </c>
      <c r="C94" s="776"/>
      <c r="D94" s="841" t="n">
        <v>2021</v>
      </c>
      <c r="E94" s="841" t="n">
        <v>2022</v>
      </c>
      <c r="F94" s="841" t="n">
        <v>2023</v>
      </c>
      <c r="G94" s="842" t="n">
        <v>2024</v>
      </c>
      <c r="R94" s="610"/>
    </row>
    <row r="95">
      <c r="B95" s="735" t="s">
        <v>808</v>
      </c>
      <c r="C95" s="848"/>
      <c r="D95" s="836" t="n">
        <v>3605.8330000000001</v>
      </c>
      <c r="E95" s="836" t="n">
        <v>2900</v>
      </c>
      <c r="F95" s="836" t="n">
        <f>E95*1.02</f>
        <v>2958</v>
      </c>
      <c r="G95" s="837" t="n">
        <f>F95*1.06</f>
        <v>3135.48</v>
      </c>
    </row>
    <row r="96">
      <c r="B96" s="735" t="s">
        <v>811</v>
      </c>
      <c r="C96" s="838"/>
      <c r="D96" s="831" t="n">
        <f>AVERAGE(Medicare!L10:O10)</f>
        <v>862.99999999999989</v>
      </c>
      <c r="E96" s="831" t="n">
        <f>AVERAGE(Medicare!P10:S10)</f>
        <v>921</v>
      </c>
      <c r="F96" s="831" t="n">
        <f>AVERAGE(Medicare!T10:W10)</f>
        <v>990.32499999999993</v>
      </c>
      <c r="G96" s="846" t="n">
        <f>AVERAGE(Medicare!X10:AA10)</f>
        <v>1060.45</v>
      </c>
    </row>
    <row r="97" ht="13.4" customHeight="1">
      <c r="B97" s="735" t="s">
        <v>809</v>
      </c>
      <c r="C97" s="838"/>
      <c r="D97" s="831" t="n">
        <f>D95-D96</f>
        <v>2742.8330000000001</v>
      </c>
      <c r="E97" s="831" t="n">
        <f t="shared" ref="E97:G97" si="85">E95-E96</f>
        <v>1979</v>
      </c>
      <c r="F97" s="831" t="n">
        <f t="shared" si="85"/>
        <v>1967.6750000000002</v>
      </c>
      <c r="G97" s="846" t="n">
        <f t="shared" si="85"/>
        <v>2075.0299999999997</v>
      </c>
    </row>
    <row r="98">
      <c r="B98" s="735" t="s">
        <v>812</v>
      </c>
      <c r="C98" s="838"/>
      <c r="D98" s="831" t="n">
        <f>AVERAGE(L12:O12)</f>
        <v>3637.2999999999997</v>
      </c>
      <c r="E98" s="831" t="n">
        <f>AVERAGE(P12:S12)</f>
        <v>2967.5250000000001</v>
      </c>
      <c r="F98" s="831" t="n">
        <f>AVERAGE(T12:W12)</f>
        <v>3047.4749999999999</v>
      </c>
      <c r="G98" s="846" t="n">
        <f>AVERAGE(X12:AA12)</f>
        <v>3205.8249999999998</v>
      </c>
    </row>
    <row r="99">
      <c r="B99" s="735" t="s">
        <v>811</v>
      </c>
      <c r="C99" s="838"/>
      <c r="D99" s="831" t="n">
        <f>AVERAGE(Medicare!L10:O10)</f>
        <v>862.99999999999989</v>
      </c>
      <c r="E99" s="831" t="n">
        <f>AVERAGE(Medicare!P10:S10)</f>
        <v>921</v>
      </c>
      <c r="F99" s="831" t="n">
        <f>AVERAGE(Medicare!T10:W10)</f>
        <v>990.32499999999993</v>
      </c>
      <c r="G99" s="846" t="n">
        <f>AVERAGE(Medicare!X10:AA10)</f>
        <v>1060.45</v>
      </c>
    </row>
    <row r="100">
      <c r="B100" s="735" t="s">
        <v>531</v>
      </c>
      <c r="C100" s="838"/>
      <c r="D100" s="831" t="n">
        <f>AVERAGE(L31:O31)</f>
        <v>1585.7822500000004</v>
      </c>
      <c r="E100" s="831" t="n">
        <f>AVERAGE(P31:S31)</f>
        <v>1670.9233400000005</v>
      </c>
      <c r="F100" s="831" t="n">
        <f>AVERAGE(T31:W31)</f>
        <v>1795.6717597500008</v>
      </c>
      <c r="G100" s="846" t="n">
        <f>AVERAGE(X31:AA31)</f>
        <v>1883.366101000001</v>
      </c>
    </row>
    <row r="101" ht="27.65" customHeight="1">
      <c r="B101" s="839" t="s">
        <v>810</v>
      </c>
      <c r="C101" s="436"/>
      <c r="D101" s="725"/>
      <c r="E101" s="843" t="n">
        <v>1.157</v>
      </c>
      <c r="F101" s="843" t="n">
        <v>1.0109999999999999</v>
      </c>
      <c r="G101" s="847" t="n">
        <v>1.0529999999999999</v>
      </c>
    </row>
    <row r="102">
      <c r="B102" s="298" t="s">
        <v>813</v>
      </c>
      <c r="D102" s="844" t="n">
        <f>D98-D95</f>
        <v>31.466999999999643</v>
      </c>
      <c r="E102" s="844" t="n">
        <f>E98-E95</f>
        <v>67.525000000000091</v>
      </c>
      <c r="F102" s="844" t="n">
        <f>F98-F95</f>
        <v>89.474999999999909</v>
      </c>
      <c r="G102" s="844" t="n">
        <f t="shared" ref="G102" si="86">G98-G95</f>
        <v>70.3449999999998</v>
      </c>
    </row>
    <row r="104">
      <c r="B104" t="s">
        <v>808</v>
      </c>
      <c r="D104" t="n">
        <v>3605.8330000000001</v>
      </c>
      <c r="E104" t="n">
        <v>2832.5949999999998</v>
      </c>
      <c r="F104" t="n">
        <v>2833.72</v>
      </c>
      <c r="G104" t="n">
        <v>2976.7339999999999</v>
      </c>
    </row>
  </sheetData>
  <mergeCells count="34">
    <mergeCell ref="B58:C60"/>
    <mergeCell ref="E59:H59"/>
    <mergeCell ref="I59:L59"/>
    <mergeCell ref="M48:P48"/>
    <mergeCell ref="M59:P59"/>
    <mergeCell ref="B11:C11"/>
    <mergeCell ref="B46:AC46"/>
    <mergeCell ref="B47:C49"/>
    <mergeCell ref="E48:H48"/>
    <mergeCell ref="I48:L48"/>
    <mergeCell ref="B35:C35"/>
    <mergeCell ref="Y48:AB48"/>
    <mergeCell ref="AC48:AF48"/>
    <mergeCell ref="B1:AC1"/>
    <mergeCell ref="B2:AC6"/>
    <mergeCell ref="E9:H9"/>
    <mergeCell ref="I9:L9"/>
    <mergeCell ref="Y9:AB9"/>
    <mergeCell ref="M9:P9"/>
    <mergeCell ref="Q9:T9"/>
    <mergeCell ref="P8:V8"/>
    <mergeCell ref="AC9:AF9"/>
    <mergeCell ref="W8:AG8"/>
    <mergeCell ref="AG9:AJ9"/>
    <mergeCell ref="Y59:AB59"/>
    <mergeCell ref="Q59:T59"/>
    <mergeCell ref="AC59:AF59"/>
    <mergeCell ref="AG48:AJ48"/>
    <mergeCell ref="AG59:AJ59"/>
    <mergeCell ref="W47:AG47"/>
    <mergeCell ref="W58:AG58"/>
    <mergeCell ref="Q48:T48"/>
    <mergeCell ref="D47:V47"/>
    <mergeCell ref="D58:V58"/>
  </mergeCells>
  <pageMargins left="0.7" right="0.7" top="0.75" bottom="0.75" header="0.3" footer="0.3"/>
  <pageSetup paperSize="9" orientation="portrait" horizontalDpi="300" verticalDpi="300"/>
  <drawing r:id="rId1"/>
  <legacyDrawing r:id="rIdvml"/>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5" zoomScaleNormal="85" workbookViewId="0">
      <pane xSplit="2" ySplit="11" topLeftCell="M12" activePane="bottomRight" state="frozen"/>
      <selection pane="topRight" activeCell="C1" sqref="C1"/>
      <selection pane="bottomLeft" activeCell="A12" sqref="A12"/>
      <selection pane="bottomRight" activeCell="V12" sqref="V12"/>
    </sheetView>
  </sheetViews>
  <sheetFormatPr defaultRowHeight="15.0" baseColWidth="10" outlineLevelRow="1"/>
  <cols>
    <col min="2" max="2" width="71.1796875" hidden="0" customWidth="1"/>
    <col min="4" max="4" width="12.1796875" hidden="0" customWidth="1"/>
    <col min="5" max="5" width="12.1796875" hidden="0" customWidth="1"/>
    <col min="6" max="6" width="12.1796875" hidden="0" customWidth="1"/>
    <col min="7" max="7" width="10.453125" hidden="0" customWidth="1"/>
    <col min="8" max="8" width="12.1796875" hidden="0" customWidth="1"/>
    <col min="9" max="9" width="12" hidden="0" customWidth="1"/>
    <col min="10" max="10" width="13.26953125" hidden="0" customWidth="1"/>
    <col min="11" max="11" width="13.26953125" hidden="0" customWidth="1"/>
    <col min="12" max="12" width="13.26953125" hidden="0" customWidth="1"/>
    <col min="13" max="13" width="13.26953125" hidden="0" customWidth="1"/>
    <col min="14" max="14" width="13.26953125" hidden="0" customWidth="1"/>
    <col min="15" max="15" width="13.26953125" hidden="0" customWidth="1"/>
    <col min="16" max="16" width="13.26953125" hidden="0" customWidth="1"/>
    <col min="17" max="17" width="13.26953125" hidden="0" customWidth="1"/>
    <col min="18" max="18" width="13.26953125" hidden="0" customWidth="1"/>
    <col min="19" max="19" width="13.26953125" hidden="0" customWidth="1"/>
    <col min="20" max="20" width="13.26953125" hidden="0" customWidth="1"/>
    <col min="21" max="21" width="13.26953125" hidden="0" customWidth="1"/>
    <col min="22" max="22" width="13.26953125" hidden="0" customWidth="1"/>
    <col min="23" max="23" width="13.26953125" hidden="0" customWidth="1"/>
    <col min="24" max="24" width="13.26953125" hidden="0" customWidth="1"/>
    <col min="25" max="25" width="13.26953125" hidden="0" customWidth="1"/>
    <col min="26" max="26" width="13.26953125" hidden="0" customWidth="1"/>
    <col min="27" max="27" width="13.26953125" hidden="0" customWidth="1"/>
    <col min="28" max="28" width="13.26953125" hidden="0" customWidth="1"/>
    <col min="29" max="29" width="13.26953125" hidden="0" customWidth="1"/>
  </cols>
  <sheetData>
    <row r="1" ht="18" customHeight="1">
      <c r="B1" s="766" t="s">
        <v>464</v>
      </c>
      <c r="C1" s="766"/>
      <c r="D1" s="766"/>
      <c r="E1" s="766"/>
      <c r="F1" s="766"/>
      <c r="G1" s="766"/>
      <c r="H1" s="766"/>
      <c r="I1" s="766"/>
      <c r="J1" s="766"/>
      <c r="K1" s="766"/>
      <c r="L1" s="766"/>
      <c r="M1" s="766"/>
      <c r="N1" s="766"/>
      <c r="O1" s="766"/>
      <c r="P1" s="766"/>
      <c r="Q1" s="766"/>
      <c r="R1" s="766"/>
      <c r="S1" s="766"/>
      <c r="T1" s="766"/>
      <c r="U1" s="766"/>
      <c r="V1" s="766"/>
      <c r="W1" s="766"/>
      <c r="X1" s="766"/>
      <c r="Y1" s="766"/>
      <c r="Z1" s="766"/>
      <c r="AA1" s="766"/>
      <c r="AB1" s="766"/>
      <c r="AC1" s="766"/>
    </row>
    <row r="2" ht="34.5" customHeight="1" outlineLevel="1" hidden="1">
      <c r="B2" s="255" t="s">
        <v>860</v>
      </c>
      <c r="C2" s="304"/>
      <c r="D2" s="304"/>
      <c r="E2" s="304"/>
      <c r="F2" s="304"/>
      <c r="G2" s="304"/>
      <c r="H2" s="304"/>
      <c r="I2" s="304"/>
      <c r="J2" s="304"/>
      <c r="K2" s="304"/>
      <c r="L2" s="304"/>
      <c r="M2" s="304"/>
      <c r="N2" s="304"/>
      <c r="O2" s="304"/>
      <c r="P2" s="304"/>
      <c r="Q2" s="304"/>
      <c r="R2" s="304"/>
      <c r="S2" s="304"/>
      <c r="T2" s="304"/>
      <c r="U2" s="304"/>
      <c r="V2" s="304"/>
      <c r="W2" s="304"/>
      <c r="X2" s="304"/>
      <c r="Y2" s="304"/>
      <c r="Z2" s="304"/>
      <c r="AA2" s="304"/>
      <c r="AB2" s="304"/>
      <c r="AC2" s="304"/>
    </row>
    <row r="3" ht="3" customHeight="1" outlineLevel="1" hidden="1">
      <c r="B3" s="304"/>
      <c r="C3" s="304"/>
      <c r="D3" s="304"/>
      <c r="E3" s="304"/>
      <c r="F3" s="304"/>
      <c r="G3" s="304"/>
      <c r="H3" s="304"/>
      <c r="I3" s="304"/>
      <c r="J3" s="304"/>
      <c r="K3" s="304"/>
      <c r="L3" s="304"/>
      <c r="M3" s="304"/>
      <c r="N3" s="304"/>
      <c r="O3" s="304"/>
      <c r="P3" s="304"/>
      <c r="Q3" s="304"/>
      <c r="R3" s="304"/>
      <c r="S3" s="304"/>
      <c r="T3" s="304"/>
      <c r="U3" s="304"/>
      <c r="V3" s="304"/>
      <c r="W3" s="304"/>
      <c r="X3" s="304"/>
      <c r="Y3" s="304"/>
      <c r="Z3" s="304"/>
      <c r="AA3" s="304"/>
      <c r="AB3" s="304"/>
      <c r="AC3" s="304"/>
    </row>
    <row r="4" ht="10.4" customHeight="1" outlineLevel="1" hidden="1">
      <c r="B4" s="304"/>
      <c r="C4" s="304"/>
      <c r="D4" s="304"/>
      <c r="E4" s="304"/>
      <c r="F4" s="304"/>
      <c r="G4" s="304"/>
      <c r="H4" s="304"/>
      <c r="I4" s="304"/>
      <c r="J4" s="304"/>
      <c r="K4" s="304"/>
      <c r="L4" s="304"/>
      <c r="M4" s="304"/>
      <c r="N4" s="304"/>
      <c r="O4" s="304"/>
      <c r="P4" s="304"/>
      <c r="Q4" s="304"/>
      <c r="R4" s="304"/>
      <c r="S4" s="304"/>
      <c r="T4" s="304"/>
      <c r="U4" s="304"/>
      <c r="V4" s="304"/>
      <c r="W4" s="304"/>
      <c r="X4" s="304"/>
      <c r="Y4" s="304"/>
      <c r="Z4" s="304"/>
      <c r="AA4" s="304"/>
      <c r="AB4" s="304"/>
      <c r="AC4" s="304"/>
    </row>
    <row r="5" ht="14.25" customHeight="1" outlineLevel="1" hidden="1">
      <c r="B5" s="304"/>
      <c r="C5" s="304"/>
      <c r="D5" s="304"/>
      <c r="E5" s="304"/>
      <c r="F5" s="304"/>
      <c r="G5" s="304"/>
      <c r="H5" s="304"/>
      <c r="I5" s="304"/>
      <c r="J5" s="304"/>
      <c r="K5" s="304"/>
      <c r="L5" s="304"/>
      <c r="M5" s="304"/>
      <c r="N5" s="304"/>
      <c r="O5" s="304"/>
      <c r="P5" s="304"/>
      <c r="Q5" s="304"/>
      <c r="R5" s="304"/>
      <c r="S5" s="304"/>
      <c r="T5" s="304"/>
      <c r="U5" s="304"/>
      <c r="V5" s="304"/>
      <c r="W5" s="304"/>
      <c r="X5" s="304"/>
      <c r="Y5" s="304"/>
      <c r="Z5" s="304"/>
      <c r="AA5" s="304"/>
      <c r="AB5" s="304"/>
      <c r="AC5" s="304"/>
    </row>
    <row r="6" ht="14.25" customHeight="1" outlineLevel="1" hidden="1">
      <c r="B6" s="304"/>
      <c r="C6" s="304"/>
      <c r="D6" s="304"/>
      <c r="E6" s="304"/>
      <c r="F6" s="304"/>
      <c r="G6" s="304"/>
      <c r="H6" s="304"/>
      <c r="I6" s="304"/>
      <c r="J6" s="304"/>
      <c r="K6" s="304"/>
      <c r="L6" s="304"/>
      <c r="M6" s="304"/>
      <c r="N6" s="304"/>
      <c r="O6" s="304"/>
      <c r="P6" s="304"/>
      <c r="Q6" s="304"/>
      <c r="R6" s="304"/>
      <c r="S6" s="304"/>
      <c r="T6" s="304"/>
      <c r="U6" s="304"/>
      <c r="V6" s="304"/>
      <c r="W6" s="304"/>
      <c r="X6" s="304"/>
      <c r="Y6" s="304"/>
      <c r="Z6" s="304"/>
      <c r="AA6" s="304"/>
      <c r="AB6" s="304"/>
      <c r="AC6" s="304"/>
    </row>
    <row r="7">
      <c r="B7" s="840" t="s">
        <v>332</v>
      </c>
      <c r="C7" s="321"/>
      <c r="D7" s="321"/>
      <c r="E7" s="321"/>
      <c r="F7" s="321"/>
      <c r="G7" s="321"/>
      <c r="H7" s="322"/>
      <c r="I7" s="322"/>
      <c r="J7" s="322"/>
      <c r="K7" s="322"/>
      <c r="L7" s="322"/>
      <c r="M7" s="322"/>
      <c r="N7" s="322"/>
      <c r="O7" s="322"/>
      <c r="P7" s="322"/>
      <c r="Q7" s="322"/>
      <c r="R7" s="322"/>
      <c r="S7" s="322"/>
      <c r="T7" s="322"/>
      <c r="U7" s="322"/>
    </row>
    <row r="8" ht="14.9" customHeight="1">
      <c r="B8" s="800" t="s">
        <v>303</v>
      </c>
      <c r="C8" s="801"/>
      <c r="D8" s="804" t="s">
        <v>279</v>
      </c>
      <c r="E8" s="805"/>
      <c r="F8" s="805"/>
      <c r="G8" s="805"/>
      <c r="H8" s="805"/>
      <c r="I8" s="805"/>
      <c r="J8" s="805"/>
      <c r="K8" s="805"/>
      <c r="L8" s="805"/>
      <c r="M8" s="805"/>
      <c r="N8" s="805"/>
      <c r="O8" s="805"/>
      <c r="P8" s="276"/>
      <c r="Q8" s="276"/>
      <c r="R8" s="276"/>
      <c r="S8" s="276"/>
      <c r="T8" s="276"/>
      <c r="U8" s="276"/>
      <c r="V8" s="264"/>
      <c r="W8" s="387" t="s">
        <v>280</v>
      </c>
      <c r="X8" s="274"/>
      <c r="Y8" s="274"/>
      <c r="Z8" s="274"/>
      <c r="AA8" s="274"/>
      <c r="AB8" s="274"/>
      <c r="AC8" s="850"/>
    </row>
    <row r="9" ht="14.9" customHeight="1">
      <c r="B9" s="802"/>
      <c r="C9" s="803"/>
      <c r="D9" s="268" t="n">
        <v>2018</v>
      </c>
      <c r="E9" s="268" t="n">
        <v>2019</v>
      </c>
      <c r="F9" s="269"/>
      <c r="G9" s="269"/>
      <c r="H9" s="270"/>
      <c r="I9" s="268" t="n">
        <v>2020</v>
      </c>
      <c r="J9" s="269"/>
      <c r="K9" s="269"/>
      <c r="L9" s="269"/>
      <c r="M9" s="268" t="n">
        <v>2021</v>
      </c>
      <c r="N9" s="269"/>
      <c r="O9" s="269"/>
      <c r="P9" s="269"/>
      <c r="Q9" s="268" t="n">
        <v>2022</v>
      </c>
      <c r="R9" s="360"/>
      <c r="S9" s="360"/>
      <c r="T9" s="270"/>
      <c r="U9" s="343"/>
      <c r="V9" s="343" t="n">
        <v>2023</v>
      </c>
      <c r="W9" s="659"/>
      <c r="X9" s="316"/>
      <c r="Y9" s="265" t="n">
        <v>2024</v>
      </c>
      <c r="Z9" s="348"/>
      <c r="AA9" s="348"/>
      <c r="AB9" s="267"/>
      <c r="AC9" s="358" t="n">
        <v>2025</v>
      </c>
    </row>
    <row r="10">
      <c r="B10" s="802"/>
      <c r="C10" s="803"/>
      <c r="D10" s="256" t="s">
        <v>281</v>
      </c>
      <c r="E10" s="256" t="s">
        <v>282</v>
      </c>
      <c r="F10" s="257" t="s">
        <v>283</v>
      </c>
      <c r="G10" s="257" t="s">
        <v>238</v>
      </c>
      <c r="H10" s="258" t="s">
        <v>281</v>
      </c>
      <c r="I10" s="257" t="s">
        <v>282</v>
      </c>
      <c r="J10" s="257" t="s">
        <v>283</v>
      </c>
      <c r="K10" s="257" t="s">
        <v>238</v>
      </c>
      <c r="L10" s="257" t="s">
        <v>281</v>
      </c>
      <c r="M10" s="256" t="s">
        <v>282</v>
      </c>
      <c r="N10" s="257" t="s">
        <v>283</v>
      </c>
      <c r="O10" s="257" t="s">
        <v>238</v>
      </c>
      <c r="P10" s="257" t="s">
        <v>281</v>
      </c>
      <c r="Q10" s="256" t="s">
        <v>282</v>
      </c>
      <c r="R10" s="257" t="s">
        <v>283</v>
      </c>
      <c r="S10" s="257" t="s">
        <v>238</v>
      </c>
      <c r="T10" s="258" t="s">
        <v>281</v>
      </c>
      <c r="U10" s="257" t="s">
        <v>282</v>
      </c>
      <c r="V10" s="341" t="s">
        <v>283</v>
      </c>
      <c r="W10" s="326" t="s">
        <v>238</v>
      </c>
      <c r="X10" s="327" t="s">
        <v>281</v>
      </c>
      <c r="Y10" s="325" t="s">
        <v>282</v>
      </c>
      <c r="Z10" s="323" t="s">
        <v>283</v>
      </c>
      <c r="AA10" s="326" t="s">
        <v>238</v>
      </c>
      <c r="AB10" s="326" t="s">
        <v>281</v>
      </c>
      <c r="AC10" s="359" t="s">
        <v>282</v>
      </c>
    </row>
    <row r="11" ht="15" customHeight="1">
      <c r="B11" s="767" t="s">
        <v>465</v>
      </c>
      <c r="C11" s="768"/>
      <c r="D11" s="767"/>
      <c r="E11" s="833"/>
      <c r="F11" s="833"/>
      <c r="G11" s="833"/>
      <c r="H11" s="375"/>
      <c r="I11" s="375"/>
      <c r="J11" s="375"/>
      <c r="K11" s="375"/>
      <c r="L11" s="375"/>
      <c r="M11" s="677"/>
      <c r="N11" s="677"/>
      <c r="O11" s="677"/>
      <c r="P11" s="375"/>
      <c r="Q11" s="375"/>
      <c r="R11" s="375"/>
      <c r="S11" s="375"/>
      <c r="T11" s="342"/>
      <c r="U11" s="375"/>
      <c r="V11" s="375"/>
      <c r="W11" s="266"/>
      <c r="X11" s="266"/>
      <c r="Y11" s="266"/>
      <c r="Z11" s="266"/>
      <c r="AA11" s="266"/>
      <c r="AB11" s="266"/>
      <c r="AC11" s="267"/>
    </row>
    <row r="12" ht="17.149999999999999" customHeight="1">
      <c r="A12" t="s">
        <v>1852</v>
      </c>
      <c r="B12" s="859" t="s">
        <v>466</v>
      </c>
      <c r="C12" s="298" t="s">
        <v>467</v>
      </c>
      <c r="D12" s="697" t="n">
        <f>'Haver Pivoted'!GO31</f>
        <v>2223</v>
      </c>
      <c r="E12" s="653" t="n">
        <f>'Haver Pivoted'!GP31</f>
        <v>2303.8000000000002</v>
      </c>
      <c r="F12" s="653" t="n">
        <f>'Haver Pivoted'!GQ31</f>
        <v>2321.6999999999998</v>
      </c>
      <c r="G12" s="653" t="n">
        <f>'Haver Pivoted'!GR31</f>
        <v>2337.1</v>
      </c>
      <c r="H12" s="653" t="n">
        <f>'Haver Pivoted'!GS31</f>
        <v>2349.5</v>
      </c>
      <c r="I12" s="653" t="n">
        <f>'Haver Pivoted'!GT31</f>
        <v>2414.4</v>
      </c>
      <c r="J12" s="653" t="n">
        <f>'Haver Pivoted'!GU31</f>
        <v>4654.1000000000004</v>
      </c>
      <c r="K12" s="653" t="n">
        <f>'Haver Pivoted'!GV31</f>
        <v>3504.7</v>
      </c>
      <c r="L12" s="653" t="n">
        <f>'Haver Pivoted'!GW31</f>
        <v>2888.4</v>
      </c>
      <c r="M12" s="653" t="n">
        <f>'Haver Pivoted'!GX31</f>
        <v>5138.1000000000004</v>
      </c>
      <c r="N12" s="653" t="n">
        <f>'Haver Pivoted'!GY31</f>
        <v>3397.8</v>
      </c>
      <c r="O12" s="653" t="n">
        <f>'Haver Pivoted'!GZ31</f>
        <v>3124.9</v>
      </c>
      <c r="P12" s="653" t="n">
        <f>'Haver Pivoted'!HA31</f>
        <v>2952.6</v>
      </c>
      <c r="Q12" s="653" t="n">
        <f>'Haver Pivoted'!HB31</f>
        <v>2970.9</v>
      </c>
      <c r="R12" s="653" t="n">
        <f>'Haver Pivoted'!HC31</f>
        <v>2976.2</v>
      </c>
      <c r="S12" s="661" t="n">
        <f>'Haver Pivoted'!HD31</f>
        <v>2970.4</v>
      </c>
      <c r="T12" s="661" t="n">
        <f>'Haver Pivoted'!HE31</f>
        <v>3024.4</v>
      </c>
      <c r="U12" s="661" t="n">
        <f>'Haver Pivoted'!HF31</f>
        <v>3038.4</v>
      </c>
      <c r="V12" s="661" t="n">
        <f>'Haver Pivoted'!HG31</f>
        <v>3049.1</v>
      </c>
      <c r="W12" s="654" t="n">
        <f t="shared" ref="W12:AC12" si="0">SUM(W14:W39)-W38</f>
        <v>3234.0849999999996</v>
      </c>
      <c r="X12" s="654" t="n">
        <f t="shared" si="0"/>
        <v>3252.9990000000003</v>
      </c>
      <c r="Y12" s="654" t="n">
        <f t="shared" si="0"/>
        <v>3315.8425447000004</v>
      </c>
      <c r="Z12" s="654" t="n">
        <f t="shared" si="0"/>
        <v>3340.4425447000008</v>
      </c>
      <c r="AA12" s="654" t="n">
        <f t="shared" si="0"/>
        <v>3371.0425447000007</v>
      </c>
      <c r="AB12" s="654" t="n">
        <f t="shared" si="0"/>
        <v>3377.1124796148529</v>
      </c>
      <c r="AC12" s="832" t="n">
        <f t="shared" si="0"/>
        <v>3427.4507121184879</v>
      </c>
    </row>
    <row r="13" ht="15.65" customHeight="1">
      <c r="A13" t="s">
        <v>1852</v>
      </c>
      <c r="B13" s="858" t="s">
        <v>797</v>
      </c>
      <c r="C13" s="298" t="s">
        <v>824</v>
      </c>
      <c r="D13" s="329" t="n">
        <v>30</v>
      </c>
      <c r="E13" s="290" t="n">
        <v>30</v>
      </c>
      <c r="F13" s="290" t="n">
        <v>30</v>
      </c>
      <c r="G13" s="290" t="n">
        <v>30</v>
      </c>
      <c r="H13" s="290" t="n">
        <v>30</v>
      </c>
      <c r="I13" s="290" t="n">
        <v>30</v>
      </c>
      <c r="J13" s="290" t="n">
        <v>30</v>
      </c>
      <c r="K13" s="286" t="n">
        <v>30.2</v>
      </c>
      <c r="L13" s="286" t="n">
        <v>30.2</v>
      </c>
      <c r="M13" s="286" t="n">
        <f>'Haver Pivoted'!GX89</f>
        <v>34.4</v>
      </c>
      <c r="N13" s="286" t="n">
        <f>'Haver Pivoted'!GY89</f>
        <v>34.4</v>
      </c>
      <c r="O13" s="286" t="n">
        <f>'Haver Pivoted'!GZ89</f>
        <v>218.933333333333</v>
      </c>
      <c r="P13" s="286" t="n">
        <f>'Haver Pivoted'!HA89</f>
        <v>223.13333333333301</v>
      </c>
      <c r="Q13" s="286" t="n">
        <f>'Haver Pivoted'!HB89</f>
        <v>94.3</v>
      </c>
      <c r="R13" s="286" t="n">
        <f>'Haver Pivoted'!HC89</f>
        <v>94.3</v>
      </c>
      <c r="S13" s="286" t="n">
        <f>'Haver Pivoted'!HD89</f>
        <v>94.3</v>
      </c>
      <c r="T13" s="286" t="n">
        <f>'Haver Pivoted'!HE89</f>
        <v>94.3</v>
      </c>
      <c r="U13" s="654" t="n">
        <v>34</v>
      </c>
      <c r="V13" s="653" t="n">
        <v>34</v>
      </c>
      <c r="W13" s="654" t="n">
        <v>34</v>
      </c>
      <c r="X13" s="654" t="n">
        <v>34</v>
      </c>
      <c r="Y13" s="654" t="n">
        <v>34</v>
      </c>
      <c r="Z13" s="654" t="n">
        <v>34</v>
      </c>
      <c r="AA13" s="654" t="n">
        <v>34</v>
      </c>
      <c r="AB13" s="654" t="n">
        <v>34</v>
      </c>
      <c r="AC13" s="832" t="n">
        <v>34</v>
      </c>
    </row>
    <row r="14" ht="15" customHeight="1">
      <c r="A14" t="s">
        <v>1849</v>
      </c>
      <c r="B14" s="783" t="s">
        <v>1841</v>
      </c>
      <c r="C14" s="298"/>
      <c r="D14" s="697" t="n">
        <f>'Unemployment Insurance'!D21+'Unemployment Insurance'!D20</f>
        <v>27.1</v>
      </c>
      <c r="E14" s="653" t="n">
        <f>'Unemployment Insurance'!E21+'Unemployment Insurance'!E20</f>
        <v>29.6</v>
      </c>
      <c r="F14" s="653" t="n">
        <f>'Unemployment Insurance'!F21+'Unemployment Insurance'!F20</f>
        <v>27.3</v>
      </c>
      <c r="G14" s="653" t="n">
        <f>'Unemployment Insurance'!G21+'Unemployment Insurance'!G20</f>
        <v>26.4</v>
      </c>
      <c r="H14" s="653" t="n">
        <f>'Unemployment Insurance'!H21+'Unemployment Insurance'!H20</f>
        <v>26.7</v>
      </c>
      <c r="I14" s="653" t="n">
        <f>'Unemployment Insurance'!I21+'Unemployment Insurance'!I20</f>
        <v>40.1</v>
      </c>
      <c r="J14" s="653" t="n">
        <f>'Unemployment Insurance'!J21+'Unemployment Insurance'!J20</f>
        <v>951.5</v>
      </c>
      <c r="K14" s="653" t="n">
        <f>'Unemployment Insurance'!K21+'Unemployment Insurance'!K20</f>
        <v>800</v>
      </c>
      <c r="L14" s="653" t="n">
        <f>'Unemployment Insurance'!L21+'Unemployment Insurance'!L20</f>
        <v>322.7</v>
      </c>
      <c r="M14" s="653" t="n">
        <f>'Unemployment Insurance'!M21+'Unemployment Insurance'!M20</f>
        <v>583.79999999999995</v>
      </c>
      <c r="N14" s="653" t="n">
        <f>'Unemployment Insurance'!N21+'Unemployment Insurance'!N20</f>
        <v>440.8</v>
      </c>
      <c r="O14" s="653" t="n">
        <f>'Unemployment Insurance'!O21+'Unemployment Insurance'!O20</f>
        <v>212.8</v>
      </c>
      <c r="P14" s="653" t="n">
        <f>'Unemployment Insurance'!P21+'Unemployment Insurance'!P20</f>
        <v>31.8</v>
      </c>
      <c r="Q14" s="653" t="n">
        <f>'Unemployment Insurance'!Q21+'Unemployment Insurance'!Q20</f>
        <v>24.5</v>
      </c>
      <c r="R14" s="653" t="n">
        <f>'Unemployment Insurance'!R21+'Unemployment Insurance'!R20</f>
        <v>21.7</v>
      </c>
      <c r="S14" s="653" t="n">
        <f>'Unemployment Insurance'!S21+'Unemployment Insurance'!S20</f>
        <v>23.1</v>
      </c>
      <c r="T14" s="653" t="n">
        <f>'Unemployment Insurance'!T21+'Unemployment Insurance'!T20</f>
        <v>25.9</v>
      </c>
      <c r="U14" s="653" t="n">
        <f>'Unemployment Insurance'!U21+'Unemployment Insurance'!U20</f>
        <v>30.1</v>
      </c>
      <c r="V14" s="855" t="n">
        <f>V15+V16</f>
        <v>30.960000000000004</v>
      </c>
      <c r="W14" s="654" t="n">
        <f>'Unemployment Insurance'!W21+'Unemployment Insurance'!W20</f>
        <v>30.960000000000004</v>
      </c>
      <c r="X14" s="654" t="n">
        <f>'Unemployment Insurance'!X21+'Unemployment Insurance'!X20</f>
        <v>35.299999999999997</v>
      </c>
      <c r="Y14" s="654" t="n">
        <f>'Unemployment Insurance'!Y21+'Unemployment Insurance'!Y20</f>
        <v>34.9</v>
      </c>
      <c r="Z14" s="654" t="n">
        <f>'Unemployment Insurance'!Z21+'Unemployment Insurance'!Z20</f>
        <v>34.9</v>
      </c>
      <c r="AA14" s="654" t="n">
        <f>'Unemployment Insurance'!AA21+'Unemployment Insurance'!AA20</f>
        <v>35.700000000000003</v>
      </c>
      <c r="AB14" s="654" t="n">
        <f>'Unemployment Insurance'!AB21+'Unemployment Insurance'!AB20</f>
        <v>22.5</v>
      </c>
      <c r="AC14" s="832" t="n">
        <f>'Unemployment Insurance'!AC21+'Unemployment Insurance'!AC20</f>
        <v>22.5</v>
      </c>
    </row>
    <row r="15">
      <c r="B15" s="493" t="s">
        <v>203</v>
      </c>
      <c r="C15" s="298"/>
      <c r="D15" s="697"/>
      <c r="E15" s="653"/>
      <c r="F15" s="653"/>
      <c r="G15" s="653"/>
      <c r="H15" s="653"/>
      <c r="I15" s="653"/>
      <c r="J15" s="653"/>
      <c r="K15" s="653"/>
      <c r="L15" s="653"/>
      <c r="M15" s="653"/>
      <c r="N15" s="653"/>
      <c r="O15" s="653"/>
      <c r="P15" s="653"/>
      <c r="Q15" s="653"/>
      <c r="R15" s="653"/>
      <c r="S15" s="653"/>
      <c r="T15" s="653"/>
      <c r="U15" s="653"/>
      <c r="V15" s="653" t="n">
        <f>'Unemployment Insurance'!V20</f>
        <v>0</v>
      </c>
      <c r="W15" s="654"/>
      <c r="X15" s="654"/>
      <c r="Y15" s="654"/>
      <c r="Z15" s="654"/>
      <c r="AA15" s="654"/>
      <c r="AB15" s="654"/>
      <c r="AC15" s="832"/>
    </row>
    <row r="16">
      <c r="B16" s="493" t="s">
        <v>205</v>
      </c>
      <c r="C16" s="298"/>
      <c r="D16" s="697"/>
      <c r="E16" s="653"/>
      <c r="F16" s="653"/>
      <c r="G16" s="653"/>
      <c r="H16" s="653"/>
      <c r="I16" s="653"/>
      <c r="J16" s="653"/>
      <c r="K16" s="653"/>
      <c r="L16" s="653"/>
      <c r="M16" s="653"/>
      <c r="N16" s="653"/>
      <c r="O16" s="653"/>
      <c r="P16" s="653"/>
      <c r="Q16" s="653"/>
      <c r="R16" s="653"/>
      <c r="S16" s="653"/>
      <c r="T16" s="653"/>
      <c r="U16" s="653"/>
      <c r="V16" s="653" t="n">
        <f>'Unemployment Insurance'!V21</f>
        <v>30.960000000000004</v>
      </c>
      <c r="W16" s="654"/>
      <c r="X16" s="654"/>
      <c r="Y16" s="654"/>
      <c r="Z16" s="654"/>
      <c r="AA16" s="654"/>
      <c r="AB16" s="654"/>
      <c r="AC16" s="832"/>
    </row>
    <row r="17" ht="17.899999999999999" customHeight="1">
      <c r="A17" t="s">
        <v>1849</v>
      </c>
      <c r="B17" s="783" t="s">
        <v>55</v>
      </c>
      <c r="C17" s="298"/>
      <c r="D17" s="697" t="n">
        <f>Medicare!D10</f>
        <v>755</v>
      </c>
      <c r="E17" s="653" t="n">
        <f>Medicare!E10</f>
        <v>773.5</v>
      </c>
      <c r="F17" s="653" t="n">
        <f>Medicare!F10</f>
        <v>788.5</v>
      </c>
      <c r="G17" s="653" t="n">
        <f>Medicare!G10</f>
        <v>798</v>
      </c>
      <c r="H17" s="653" t="n">
        <f>Medicare!H10</f>
        <v>802</v>
      </c>
      <c r="I17" s="653" t="n">
        <f>Medicare!I10</f>
        <v>801.9</v>
      </c>
      <c r="J17" s="653" t="n">
        <f>Medicare!J10</f>
        <v>814.3</v>
      </c>
      <c r="K17" s="653" t="n">
        <f>Medicare!K10</f>
        <v>826.6</v>
      </c>
      <c r="L17" s="653" t="n">
        <f>Medicare!L10</f>
        <v>838.8</v>
      </c>
      <c r="M17" s="653" t="n">
        <f>Medicare!M10</f>
        <v>854.9</v>
      </c>
      <c r="N17" s="653" t="n">
        <f>Medicare!N10</f>
        <v>871.2</v>
      </c>
      <c r="O17" s="653" t="n">
        <f>Medicare!O10</f>
        <v>887.1</v>
      </c>
      <c r="P17" s="653" t="n">
        <f>Medicare!P10</f>
        <v>902.4</v>
      </c>
      <c r="Q17" s="653" t="n">
        <f>Medicare!Q10</f>
        <v>917.6</v>
      </c>
      <c r="R17" s="653" t="n">
        <f>Medicare!R10</f>
        <v>926.6</v>
      </c>
      <c r="S17" s="653" t="n">
        <f>Medicare!S10</f>
        <v>937.4</v>
      </c>
      <c r="T17" s="653" t="n">
        <f>Medicare!T10</f>
        <v>958.5</v>
      </c>
      <c r="U17" s="653" t="n">
        <f>Medicare!U10</f>
        <v>981.1</v>
      </c>
      <c r="V17" s="855" t="n">
        <f>Medicare!V10</f>
        <v>1001.8</v>
      </c>
      <c r="W17" s="654" t="n">
        <f>Medicare!W10</f>
        <v>1019.9</v>
      </c>
      <c r="X17" s="654" t="n">
        <f>Medicare!X10</f>
        <v>1035.3</v>
      </c>
      <c r="Y17" s="654" t="n">
        <f>Medicare!Y10</f>
        <v>1049.2</v>
      </c>
      <c r="Z17" s="654" t="n">
        <f>Medicare!Z10</f>
        <v>1067.0999999999999</v>
      </c>
      <c r="AA17" s="654" t="n">
        <f>Medicare!AA10</f>
        <v>1090.2</v>
      </c>
      <c r="AB17" s="654" t="n">
        <f>Medicare!AB10</f>
        <v>1104.0159349148526</v>
      </c>
      <c r="AC17" s="832" t="n">
        <f>Medicare!AC10</f>
        <v>1118.0069570224873</v>
      </c>
    </row>
    <row r="18" ht="18" customHeight="1">
      <c r="A18" t="s">
        <v>1849</v>
      </c>
      <c r="B18" s="784" t="s">
        <v>468</v>
      </c>
      <c r="C18" s="298"/>
      <c r="D18" s="697"/>
      <c r="E18" s="653"/>
      <c r="F18" s="653"/>
      <c r="G18" s="653"/>
      <c r="H18" s="653" t="n">
        <f>'Rebate Checks (expired)'!H10 +'Rebate Checks (expired)'!H11</f>
        <v>0</v>
      </c>
      <c r="I18" s="653" t="n">
        <f>'Rebate Checks (expired)'!I10 +'Rebate Checks (expired)'!I11</f>
        <v>0</v>
      </c>
      <c r="J18" s="653" t="n">
        <f>'Rebate Checks (expired)'!J10 +'Rebate Checks (expired)'!J11</f>
        <v>1078.0999999999999</v>
      </c>
      <c r="K18" s="653" t="n">
        <f>'Rebate Checks (expired)'!K10 +'Rebate Checks (expired)'!K11</f>
        <v>15.6</v>
      </c>
      <c r="L18" s="653" t="n">
        <f>'Rebate Checks (expired)'!L10 +'Rebate Checks (expired)'!L11</f>
        <v>5</v>
      </c>
      <c r="M18" s="653" t="n">
        <f>'Rebate Checks (expired)'!M10 +'Rebate Checks (expired)'!M11</f>
        <v>1933.6999999999998</v>
      </c>
      <c r="N18" s="653" t="n">
        <f>'Rebate Checks (expired)'!N10 +'Rebate Checks (expired)'!N11</f>
        <v>290.10000000000002</v>
      </c>
      <c r="O18" s="653" t="n">
        <f>'Rebate Checks (expired)'!O10 +'Rebate Checks (expired)'!O11</f>
        <v>38.9</v>
      </c>
      <c r="P18" s="653" t="n">
        <f>'Rebate Checks (expired)'!P10 +'Rebate Checks (expired)'!P11</f>
        <v>14.2</v>
      </c>
      <c r="Q18" s="653" t="n">
        <f>'Rebate Checks (expired)'!Q10 +'Rebate Checks (expired)'!Q11</f>
        <v>0</v>
      </c>
      <c r="R18" s="653" t="n">
        <f>'Rebate Checks (expired)'!Q10 +'Rebate Checks (expired)'!R11</f>
        <v>0</v>
      </c>
      <c r="S18" s="653" t="n">
        <f>'Rebate Checks (expired)'!S10 +'Rebate Checks (expired)'!S11</f>
        <v>0</v>
      </c>
      <c r="T18" s="653" t="n">
        <f>'Rebate Checks (expired)'!T10 +'Rebate Checks (expired)'!T11</f>
        <v>0</v>
      </c>
      <c r="U18" s="653" t="n">
        <f>'Rebate Checks (expired)'!U10 +'Rebate Checks (expired)'!U11</f>
        <v>0</v>
      </c>
      <c r="V18" s="855" t="n">
        <f>V19+V20</f>
        <v>0</v>
      </c>
      <c r="W18" s="654" t="n">
        <f>'Rebate Checks (expired)'!W10 +'Rebate Checks (expired)'!W11</f>
        <v>0</v>
      </c>
      <c r="X18" s="654" t="n">
        <f>'Rebate Checks (expired)'!X10 +'Rebate Checks (expired)'!X11</f>
        <v>0</v>
      </c>
      <c r="Y18" s="654" t="n">
        <f>'Rebate Checks (expired)'!Y10 +'Rebate Checks (expired)'!Y11</f>
        <v>0</v>
      </c>
      <c r="Z18" s="654" t="n">
        <f>'Rebate Checks (expired)'!Z10 +'Rebate Checks (expired)'!Z11</f>
        <v>0</v>
      </c>
      <c r="AA18" s="654" t="n">
        <f>'Rebate Checks (expired)'!AA10 +'Rebate Checks (expired)'!AA11</f>
        <v>0</v>
      </c>
      <c r="AB18" s="654" t="n">
        <f>'Rebate Checks (expired)'!AB10 +'Rebate Checks (expired)'!AB11</f>
        <v>0</v>
      </c>
      <c r="AC18" s="832" t="n">
        <f>'Rebate Checks (expired)'!AC10 +'Rebate Checks (expired)'!AC11</f>
        <v>0</v>
      </c>
    </row>
    <row r="19" ht="18" customHeight="1">
      <c r="B19" s="785" t="s">
        <v>1842</v>
      </c>
      <c r="C19" s="298"/>
      <c r="D19" s="697"/>
      <c r="E19" s="653"/>
      <c r="F19" s="653"/>
      <c r="G19" s="653"/>
      <c r="H19" s="653"/>
      <c r="I19" s="653"/>
      <c r="J19" s="653"/>
      <c r="K19" s="653"/>
      <c r="L19" s="653"/>
      <c r="M19" s="653"/>
      <c r="N19" s="653"/>
      <c r="O19" s="653"/>
      <c r="P19" s="653"/>
      <c r="Q19" s="653"/>
      <c r="R19" s="653"/>
      <c r="S19" s="653"/>
      <c r="T19" s="653"/>
      <c r="U19" s="653"/>
      <c r="V19" s="653" t="n">
        <v>0</v>
      </c>
      <c r="W19" s="654"/>
      <c r="X19" s="654"/>
      <c r="Y19" s="654"/>
      <c r="Z19" s="654"/>
      <c r="AA19" s="654"/>
      <c r="AB19" s="654"/>
      <c r="AC19" s="832"/>
    </row>
    <row r="20" ht="18" customHeight="1">
      <c r="B20" s="785" t="s">
        <v>1843</v>
      </c>
      <c r="C20" s="298"/>
      <c r="D20" s="697"/>
      <c r="E20" s="653"/>
      <c r="F20" s="653"/>
      <c r="G20" s="653"/>
      <c r="H20" s="653"/>
      <c r="I20" s="653"/>
      <c r="J20" s="653"/>
      <c r="K20" s="653"/>
      <c r="L20" s="653"/>
      <c r="M20" s="653"/>
      <c r="N20" s="653"/>
      <c r="O20" s="653"/>
      <c r="P20" s="653"/>
      <c r="Q20" s="653"/>
      <c r="R20" s="653"/>
      <c r="S20" s="653"/>
      <c r="T20" s="653"/>
      <c r="U20" s="653"/>
      <c r="V20" s="653" t="n">
        <v>0</v>
      </c>
      <c r="W20" s="654"/>
      <c r="X20" s="654"/>
      <c r="Y20" s="654"/>
      <c r="Z20" s="654"/>
      <c r="AA20" s="654"/>
      <c r="AB20" s="654"/>
      <c r="AC20" s="832"/>
    </row>
    <row r="21" ht="18" customHeight="1">
      <c r="A21" t="s">
        <v>1849</v>
      </c>
      <c r="B21" s="786" t="s">
        <v>49</v>
      </c>
      <c r="C21" s="298"/>
      <c r="D21" s="473" t="n">
        <f>'Provider Relief (expired)'!D11</f>
        <v>0</v>
      </c>
      <c r="E21" s="479" t="n">
        <f>'Provider Relief (expired)'!E11</f>
        <v>0</v>
      </c>
      <c r="F21" s="479" t="n">
        <f>'Provider Relief (expired)'!F11</f>
        <v>0</v>
      </c>
      <c r="G21" s="479" t="n">
        <f>'Provider Relief (expired)'!G11</f>
        <v>0</v>
      </c>
      <c r="H21" s="479" t="n">
        <f>'Provider Relief (expired)'!H11</f>
        <v>0</v>
      </c>
      <c r="I21" s="479" t="n">
        <f>'Provider Relief (expired)'!I11</f>
        <v>0</v>
      </c>
      <c r="J21" s="479" t="n">
        <f>'Provider Relief (expired)'!J11</f>
        <v>160.9</v>
      </c>
      <c r="K21" s="479" t="n">
        <f>'Provider Relief (expired)'!K11</f>
        <v>58.4</v>
      </c>
      <c r="L21" s="479" t="n">
        <f>'Provider Relief (expired)'!L11</f>
        <v>34.5</v>
      </c>
      <c r="M21" s="479" t="n">
        <f>'Provider Relief (expired)'!M11</f>
        <v>21.4</v>
      </c>
      <c r="N21" s="479" t="n">
        <f>'Provider Relief (expired)'!N11</f>
        <v>13.3</v>
      </c>
      <c r="O21" s="479" t="n">
        <f>'Provider Relief (expired)'!O11</f>
        <v>18.7</v>
      </c>
      <c r="P21" s="479" t="n">
        <f>'Provider Relief (expired)'!P11</f>
        <v>32.200000000000003</v>
      </c>
      <c r="Q21" s="479" t="n">
        <f>'Provider Relief (expired)'!Q11</f>
        <v>26.9</v>
      </c>
      <c r="R21" s="479" t="n">
        <f>'Provider Relief (expired)'!R11</f>
        <v>20</v>
      </c>
      <c r="S21" s="479" t="n">
        <f>'Provider Relief (expired)'!S11</f>
        <v>8.1</v>
      </c>
      <c r="T21" s="479" t="n">
        <f>'Provider Relief (expired)'!T11</f>
        <v>4.9000000000000004</v>
      </c>
      <c r="U21" s="479" t="n">
        <v>0</v>
      </c>
      <c r="V21" s="855" t="n">
        <v>0</v>
      </c>
      <c r="W21" s="654" t="n">
        <v>0</v>
      </c>
      <c r="X21" s="654" t="n">
        <v>0</v>
      </c>
      <c r="Y21" s="654" t="n">
        <v>0</v>
      </c>
      <c r="Z21" s="654" t="n">
        <v>0</v>
      </c>
      <c r="AA21" s="654" t="n">
        <v>0</v>
      </c>
      <c r="AB21" s="654" t="n">
        <v>0</v>
      </c>
      <c r="AC21" s="832" t="n">
        <v>0</v>
      </c>
    </row>
    <row r="22" ht="21.65" customHeight="1">
      <c r="B22" s="502" t="s">
        <v>469</v>
      </c>
      <c r="C22" s="298"/>
      <c r="D22" s="697"/>
      <c r="E22" s="653"/>
      <c r="F22" s="653"/>
      <c r="G22" s="653"/>
      <c r="H22" s="653"/>
      <c r="I22" s="653"/>
      <c r="J22" s="653" t="n">
        <f>'PPP (expired)'!J53</f>
        <v>57.2</v>
      </c>
      <c r="K22" s="653" t="n">
        <f>'PPP (expired)'!K53</f>
        <v>81.2</v>
      </c>
      <c r="L22" s="653" t="n">
        <f>'PPP (expired)'!L53</f>
        <v>24.4</v>
      </c>
      <c r="M22" s="653" t="n">
        <f>'PPP (expired)'!M53</f>
        <v>11.7</v>
      </c>
      <c r="N22" s="653" t="n">
        <f>'PPP (expired)'!N53</f>
        <v>28.5</v>
      </c>
      <c r="O22" s="653" t="n">
        <f>'PPP (expired)'!O53</f>
        <v>18.8</v>
      </c>
      <c r="P22" s="653" t="n">
        <f>'PPP (expired)'!P53</f>
        <v>1.6</v>
      </c>
      <c r="Q22" s="653" t="n">
        <f>'PPP (expired)'!Q53</f>
        <v>0</v>
      </c>
      <c r="R22" s="653" t="n">
        <f>'PPP (expired)'!R53</f>
        <v>0</v>
      </c>
      <c r="S22" s="653" t="n">
        <f>'PPP (expired)'!S53</f>
        <v>0</v>
      </c>
      <c r="T22" s="653" t="n">
        <f>'PPP (expired)'!T53</f>
        <v>0</v>
      </c>
      <c r="U22" s="653" t="n">
        <f>'PPP (expired)'!U53</f>
        <v>0</v>
      </c>
      <c r="V22" s="653" t="n">
        <f>'PPP (expired)'!V53</f>
        <v>0</v>
      </c>
      <c r="W22" s="654" t="n">
        <f>'PPP (expired)'!W53</f>
        <v>0</v>
      </c>
      <c r="X22" s="654" t="n">
        <f>'PPP (expired)'!X53</f>
        <v>0</v>
      </c>
      <c r="Y22" s="654" t="n">
        <f>'PPP (expired)'!Y53</f>
        <v>0</v>
      </c>
      <c r="Z22" s="654" t="n">
        <f>'PPP (expired)'!Z53</f>
        <v>0</v>
      </c>
      <c r="AA22" s="654" t="n">
        <f>'PPP (expired)'!AA53</f>
        <v>0</v>
      </c>
      <c r="AB22" s="654" t="n">
        <f>'PPP (expired)'!AB53</f>
        <v>0</v>
      </c>
      <c r="AC22" s="654" t="n">
        <f>'PPP (expired)'!AC53</f>
        <v>0</v>
      </c>
    </row>
    <row r="23" ht="22.4" customHeight="1">
      <c r="B23" s="502" t="s">
        <v>218</v>
      </c>
      <c r="C23" s="791"/>
      <c r="D23" s="473"/>
      <c r="E23" s="479"/>
      <c r="F23" s="479"/>
      <c r="G23" s="479"/>
      <c r="H23" s="479"/>
      <c r="I23" s="479"/>
      <c r="J23" s="479"/>
      <c r="K23" s="479"/>
      <c r="L23" s="479"/>
      <c r="M23" s="653" t="n">
        <f>'ARP Quarterly'!C4</f>
        <v>0</v>
      </c>
      <c r="N23" s="653" t="n">
        <f>'ARP Quarterly'!D4</f>
        <v>0</v>
      </c>
      <c r="O23" s="653" t="n">
        <f>'ARP Quarterly'!E4</f>
        <v>3.1040000000000418</v>
      </c>
      <c r="P23" s="653" t="n">
        <f>'ARP Quarterly'!F4</f>
        <v>19.719000000000005</v>
      </c>
      <c r="Q23" s="653" t="n">
        <f>'ARP Quarterly'!G4</f>
        <v>19.719000000000005</v>
      </c>
      <c r="R23" s="653" t="n">
        <f>'ARP Quarterly'!H4</f>
        <v>19.719000000000005</v>
      </c>
      <c r="S23" s="653" t="n">
        <f>'ARP Quarterly'!I4</f>
        <v>19.719000000000005</v>
      </c>
      <c r="T23" s="653" t="n">
        <f>'ARP Quarterly'!J4</f>
        <v>1.4159999999999999</v>
      </c>
      <c r="U23" s="653" t="n">
        <f>'ARP Quarterly'!K4</f>
        <v>1.4159999999999999</v>
      </c>
      <c r="V23" s="653" t="n">
        <f>'ARP Quarterly'!L4</f>
        <v>1.4159999999999999</v>
      </c>
      <c r="W23" s="654" t="n">
        <f>'ARP Quarterly'!M4</f>
        <v>1.4159999999999999</v>
      </c>
      <c r="X23" s="654" t="n">
        <f>'ARP Quarterly'!N4</f>
        <v>1.4790000000000001</v>
      </c>
      <c r="Y23" s="654" t="n">
        <f>'ARP Quarterly'!O4</f>
        <v>1.4790000000000001</v>
      </c>
      <c r="Z23" s="654" t="n">
        <f>'ARP Quarterly'!P4</f>
        <v>1.4790000000000001</v>
      </c>
      <c r="AA23" s="654" t="n">
        <f>'ARP Quarterly'!Q4</f>
        <v>1.4790000000000001</v>
      </c>
      <c r="AB23" s="654" t="n">
        <f>'ARP Quarterly'!R4</f>
        <v>1.63</v>
      </c>
      <c r="AC23" s="654" t="n">
        <f>'ARP Quarterly'!S4</f>
        <v>1.63</v>
      </c>
      <c r="AE23" s="791"/>
      <c r="AF23" s="791"/>
      <c r="AG23" s="791"/>
      <c r="AH23" s="791"/>
      <c r="AI23" s="791"/>
      <c r="AJ23" s="791"/>
      <c r="AK23" s="791"/>
      <c r="AL23" s="791"/>
      <c r="AM23" s="791"/>
      <c r="AN23" s="791"/>
      <c r="AO23" s="791"/>
      <c r="AP23" s="791"/>
      <c r="AQ23" s="791"/>
      <c r="AR23" s="791"/>
      <c r="AS23" s="791"/>
      <c r="AT23" s="791"/>
      <c r="AU23" s="791"/>
      <c r="AV23" s="791"/>
      <c r="AW23" s="791"/>
      <c r="AX23" s="791"/>
      <c r="AY23" s="791"/>
      <c r="AZ23" s="791"/>
      <c r="BA23" s="791"/>
      <c r="BB23" s="791"/>
      <c r="BC23" s="791"/>
      <c r="BD23" s="791"/>
      <c r="BE23" s="791"/>
      <c r="BF23" s="791"/>
      <c r="BG23" s="791"/>
      <c r="BH23" s="791"/>
      <c r="BI23" s="791"/>
      <c r="BJ23" s="791"/>
      <c r="BK23" s="791"/>
      <c r="BL23" s="791"/>
      <c r="BM23" s="791"/>
      <c r="BN23" s="791"/>
      <c r="BO23" s="791"/>
      <c r="BP23" s="791"/>
      <c r="BQ23" s="791"/>
      <c r="BR23" s="791"/>
      <c r="BS23" s="791"/>
      <c r="BT23" s="791"/>
      <c r="BU23" s="791"/>
      <c r="BV23" s="791"/>
      <c r="BW23" s="791"/>
      <c r="BX23" s="791"/>
      <c r="BY23" s="791"/>
      <c r="BZ23" s="791"/>
      <c r="CA23" s="791"/>
      <c r="CB23" s="791"/>
      <c r="CC23" s="791"/>
      <c r="CD23" s="791"/>
      <c r="CE23" s="791"/>
      <c r="CF23" s="791"/>
      <c r="CG23" s="791"/>
      <c r="CH23" s="791"/>
      <c r="CI23" s="791"/>
      <c r="CJ23" s="791"/>
      <c r="CK23" s="791"/>
      <c r="CL23" s="791"/>
      <c r="CM23" s="791"/>
      <c r="CN23" s="791"/>
      <c r="CO23" s="791"/>
      <c r="CP23" s="791"/>
      <c r="CQ23" s="791"/>
      <c r="CR23" s="791"/>
      <c r="CS23" s="791"/>
      <c r="CT23" s="791"/>
      <c r="CU23" s="791"/>
      <c r="CV23" s="791"/>
      <c r="CW23" s="791"/>
    </row>
    <row r="24" ht="36.65" customHeight="1">
      <c r="B24" s="305" t="s">
        <v>1432</v>
      </c>
      <c r="C24" s="298"/>
      <c r="D24" s="697" t="n">
        <f>D85</f>
        <v>0</v>
      </c>
      <c r="E24" s="653" t="n">
        <f t="shared" ref="E24:AC24" si="1">E85</f>
        <v>0</v>
      </c>
      <c r="F24" s="653" t="n">
        <f t="shared" si="1"/>
        <v>0</v>
      </c>
      <c r="G24" s="653" t="n">
        <f t="shared" si="1"/>
        <v>0</v>
      </c>
      <c r="H24" s="653" t="n">
        <f t="shared" si="1"/>
        <v>0</v>
      </c>
      <c r="I24" s="653" t="n">
        <f t="shared" si="1"/>
        <v>6.9120000000000061</v>
      </c>
      <c r="J24" s="653" t="n">
        <f t="shared" si="1"/>
        <v>50.955000000000005</v>
      </c>
      <c r="K24" s="653" t="n">
        <f t="shared" si="1"/>
        <v>51.173999999999999</v>
      </c>
      <c r="L24" s="653" t="n">
        <f t="shared" si="1"/>
        <v>51.893999999999998</v>
      </c>
      <c r="M24" s="653" t="n">
        <f t="shared" si="1"/>
        <v>91.075000000000017</v>
      </c>
      <c r="N24" s="653" t="n">
        <f t="shared" si="1"/>
        <v>100.63400000000001</v>
      </c>
      <c r="O24" s="653" t="n">
        <f t="shared" si="1"/>
        <v>93.89100000000002</v>
      </c>
      <c r="P24" s="653" t="n">
        <f t="shared" si="1"/>
        <v>100.22800000000001</v>
      </c>
      <c r="Q24" s="653" t="n">
        <f t="shared" si="1"/>
        <v>76.838999999999999</v>
      </c>
      <c r="R24" s="653" t="n">
        <f t="shared" si="1"/>
        <v>73.637</v>
      </c>
      <c r="S24" s="653" t="n">
        <f t="shared" si="1"/>
        <v>70.649000000000001</v>
      </c>
      <c r="T24" s="653" t="n">
        <f t="shared" si="1"/>
        <v>91.718000000000018</v>
      </c>
      <c r="U24" s="653" t="n">
        <f t="shared" si="1"/>
        <v>83.695999999999998</v>
      </c>
      <c r="V24" s="653" t="n">
        <f t="shared" si="1"/>
        <v>51.979000000000006</v>
      </c>
      <c r="W24" s="654" t="n">
        <f t="shared" si="1"/>
        <v>51.979000000000006</v>
      </c>
      <c r="X24" s="654" t="n">
        <f t="shared" si="1"/>
        <v>51.979000000000006</v>
      </c>
      <c r="Y24" s="654" t="n">
        <f t="shared" si="1"/>
        <v>51.979000000000006</v>
      </c>
      <c r="Z24" s="654" t="n">
        <f t="shared" si="1"/>
        <v>51.979000000000006</v>
      </c>
      <c r="AA24" s="654" t="n">
        <f t="shared" si="1"/>
        <v>51.979000000000006</v>
      </c>
      <c r="AB24" s="654" t="n">
        <f t="shared" si="1"/>
        <v>51.979000000000006</v>
      </c>
      <c r="AC24" s="654" t="n">
        <f t="shared" si="1"/>
        <v>51.979000000000006</v>
      </c>
      <c r="AE24" s="298"/>
      <c r="AF24" s="298"/>
      <c r="AG24" s="298"/>
      <c r="AH24" s="298"/>
      <c r="AI24" s="298"/>
      <c r="AJ24" s="298"/>
      <c r="AK24" s="298"/>
      <c r="AL24" s="298"/>
      <c r="AM24" s="298"/>
      <c r="AN24" s="298"/>
      <c r="AO24" s="298"/>
      <c r="AP24" s="298"/>
      <c r="AQ24" s="298"/>
      <c r="AR24" s="298"/>
      <c r="AS24" s="298"/>
      <c r="AT24" s="298"/>
      <c r="AU24" s="298"/>
      <c r="AV24" s="298"/>
      <c r="AW24" s="298"/>
      <c r="AX24" s="298"/>
      <c r="AY24" s="298"/>
      <c r="AZ24" s="298"/>
      <c r="BA24" s="298"/>
      <c r="BB24" s="298"/>
      <c r="BC24" s="298"/>
      <c r="BD24" s="298"/>
      <c r="BE24" s="298"/>
      <c r="BF24" s="298"/>
      <c r="BG24" s="298"/>
      <c r="BH24" s="298"/>
      <c r="BI24" s="298"/>
      <c r="BJ24" s="298"/>
      <c r="BK24" s="298"/>
      <c r="BL24" s="298"/>
      <c r="BM24" s="298"/>
      <c r="BN24" s="298"/>
      <c r="BO24" s="298"/>
      <c r="BP24" s="298"/>
      <c r="BQ24" s="298"/>
      <c r="BR24" s="298"/>
      <c r="BS24" s="298"/>
      <c r="BT24" s="298"/>
      <c r="BU24" s="298"/>
      <c r="BV24" s="298"/>
      <c r="BW24" s="298"/>
      <c r="BX24" s="298"/>
      <c r="BY24" s="298"/>
      <c r="BZ24" s="298"/>
      <c r="CA24" s="298"/>
      <c r="CB24" s="298"/>
      <c r="CC24" s="298"/>
      <c r="CD24" s="298"/>
      <c r="CE24" s="298"/>
      <c r="CF24" s="298"/>
      <c r="CG24" s="298"/>
      <c r="CH24" s="298"/>
      <c r="CI24" s="298"/>
      <c r="CJ24" s="298"/>
      <c r="CK24" s="298"/>
      <c r="CL24" s="298"/>
      <c r="CM24" s="298"/>
      <c r="CN24" s="298"/>
      <c r="CO24" s="298"/>
      <c r="CP24" s="298"/>
      <c r="CQ24" s="298"/>
      <c r="CR24" s="298"/>
      <c r="CS24" s="298"/>
      <c r="CT24" s="298"/>
      <c r="CU24" s="298"/>
      <c r="CV24" s="298"/>
    </row>
    <row r="25" ht="17.149999999999999" customHeight="1">
      <c r="A25" t="s">
        <v>1852</v>
      </c>
      <c r="B25" s="859" t="s">
        <v>466</v>
      </c>
      <c r="C25" s="298" t="s">
        <v>467</v>
      </c>
      <c r="D25" s="653" t="n">
        <f>'Haver Pivoted'!GO31</f>
        <v>2223</v>
      </c>
      <c r="E25" s="653" t="n">
        <f>'Haver Pivoted'!GP31</f>
        <v>2303.8000000000002</v>
      </c>
      <c r="F25" s="653" t="n">
        <f>'Haver Pivoted'!GQ31</f>
        <v>2321.6999999999998</v>
      </c>
      <c r="G25" s="653" t="n">
        <f>'Haver Pivoted'!GR31</f>
        <v>2337.1</v>
      </c>
      <c r="H25" s="653" t="n">
        <f>'Haver Pivoted'!GS31</f>
        <v>2349.5</v>
      </c>
      <c r="I25" s="653" t="n">
        <f>'Haver Pivoted'!GT31</f>
        <v>2414.4</v>
      </c>
      <c r="J25" s="653" t="n">
        <f>'Haver Pivoted'!GU31</f>
        <v>4654.1000000000004</v>
      </c>
      <c r="K25" s="653" t="n">
        <f>'Haver Pivoted'!GV31</f>
        <v>3504.7</v>
      </c>
      <c r="L25" s="653" t="n">
        <f>'Haver Pivoted'!GW31</f>
        <v>2888.4</v>
      </c>
      <c r="M25" s="653" t="n">
        <f>'Haver Pivoted'!GX31</f>
        <v>5138.1000000000004</v>
      </c>
      <c r="N25" s="653" t="n">
        <f>'Haver Pivoted'!GY31</f>
        <v>3397.8</v>
      </c>
      <c r="O25" s="653" t="n">
        <f>'Haver Pivoted'!GZ31</f>
        <v>3124.9</v>
      </c>
      <c r="P25" s="653" t="n">
        <f>'Haver Pivoted'!HA31</f>
        <v>2952.6</v>
      </c>
      <c r="Q25" s="653" t="n">
        <f>'Haver Pivoted'!HB31</f>
        <v>2970.9</v>
      </c>
      <c r="R25" s="653" t="n">
        <f>'Haver Pivoted'!HC31</f>
        <v>2976.2</v>
      </c>
      <c r="S25" s="653" t="n">
        <f>'Haver Pivoted'!HD31</f>
        <v>2970.4</v>
      </c>
      <c r="T25" s="653" t="n">
        <f>'Haver Pivoted'!HE31</f>
        <v>3024.4</v>
      </c>
      <c r="U25" s="653" t="n">
        <f>'Haver Pivoted'!HF31</f>
        <v>3038.4</v>
      </c>
      <c r="V25" s="653" t="n">
        <f>'Haver Pivoted'!HG31</f>
        <v>3049.1</v>
      </c>
      <c r="W25" s="654"/>
      <c r="X25" s="654"/>
      <c r="Y25" s="654"/>
      <c r="Z25" s="654"/>
      <c r="AA25" s="654"/>
      <c r="AB25" s="654"/>
      <c r="AC25" s="654"/>
    </row>
    <row r="26" ht="17.149999999999999" customHeight="1">
      <c r="B26" s="321" t="s">
        <v>1851</v>
      </c>
      <c r="C26" s="298"/>
      <c r="D26" s="653" t="n">
        <f>D27+D28</f>
        <v>812.1</v>
      </c>
      <c r="E26" s="653" t="n">
        <f t="shared" ref="E26:V26" si="2">E27+E28</f>
        <v>833.1</v>
      </c>
      <c r="F26" s="653" t="n">
        <f t="shared" si="2"/>
        <v>845.8</v>
      </c>
      <c r="G26" s="653" t="n">
        <f t="shared" si="2"/>
        <v>854.4</v>
      </c>
      <c r="H26" s="653" t="n">
        <f t="shared" si="2"/>
        <v>858.7</v>
      </c>
      <c r="I26" s="653" t="n">
        <f t="shared" si="2"/>
        <v>878.91200000000003</v>
      </c>
      <c r="J26" s="653" t="n">
        <f t="shared" si="2"/>
        <v>2982.0549999999998</v>
      </c>
      <c r="K26" s="653" t="n">
        <f t="shared" si="2"/>
        <v>1804.7740000000001</v>
      </c>
      <c r="L26" s="653" t="n">
        <f t="shared" si="2"/>
        <v>1272.9939999999999</v>
      </c>
      <c r="M26" s="653" t="n">
        <f>M27+M28</f>
        <v>3509.5749999999998</v>
      </c>
      <c r="N26" s="653" t="n">
        <f t="shared" si="2"/>
        <v>1765.634</v>
      </c>
      <c r="O26" s="653" t="n">
        <f t="shared" si="2"/>
        <v>1473.5283333333332</v>
      </c>
      <c r="P26" s="653" t="n">
        <f t="shared" si="2"/>
        <v>1293.0803333333331</v>
      </c>
      <c r="Q26" s="653" t="n">
        <f t="shared" si="2"/>
        <v>1132.9580000000001</v>
      </c>
      <c r="R26" s="653" t="n">
        <f t="shared" si="2"/>
        <v>1135.9559999999999</v>
      </c>
      <c r="S26" s="653" t="n">
        <f t="shared" si="2"/>
        <v>1145.1679999999999</v>
      </c>
      <c r="T26" s="653" t="n">
        <f t="shared" si="2"/>
        <v>1171.8340000000001</v>
      </c>
      <c r="U26" s="653" t="n">
        <f t="shared" si="2"/>
        <v>1130.3120000000001</v>
      </c>
      <c r="V26" s="653" t="n">
        <f t="shared" si="2"/>
        <v>1120.155</v>
      </c>
      <c r="W26" s="654" t="n">
        <f>W27+W28</f>
        <v>53.395000000000003</v>
      </c>
      <c r="X26" s="654" t="n">
        <f t="shared" ref="X26" si="3">X27+X28</f>
        <v>53.458000000000006</v>
      </c>
      <c r="Y26" s="654" t="n">
        <f t="shared" ref="Y26" si="4">Y27+Y28</f>
        <v>53.458000000000006</v>
      </c>
      <c r="Z26" s="654" t="n">
        <f t="shared" ref="Z26" si="5">Z27+Z28</f>
        <v>53.458000000000006</v>
      </c>
      <c r="AA26" s="654" t="n">
        <f t="shared" ref="AA26" si="6">AA27+AA28</f>
        <v>53.458000000000006</v>
      </c>
      <c r="AB26" s="654" t="n">
        <f t="shared" ref="AB26" si="7">AB27+AB28</f>
        <v>53.609000000000009</v>
      </c>
      <c r="AC26" s="654" t="n">
        <f t="shared" ref="AC26" si="8">AC27+AC28</f>
        <v>53.609000000000009</v>
      </c>
    </row>
    <row r="27" ht="17.149999999999999" customHeight="1">
      <c r="B27" s="493" t="s">
        <v>1850</v>
      </c>
      <c r="C27" s="298"/>
      <c r="D27" s="697" t="n">
        <f t="shared" ref="D27:V27" si="9">D13+D14+D17</f>
        <v>812.1</v>
      </c>
      <c r="E27" s="653" t="n">
        <f t="shared" si="9"/>
        <v>833.1</v>
      </c>
      <c r="F27" s="653" t="n">
        <f t="shared" si="9"/>
        <v>845.8</v>
      </c>
      <c r="G27" s="653" t="n">
        <f t="shared" si="9"/>
        <v>854.4</v>
      </c>
      <c r="H27" s="653" t="n">
        <f t="shared" si="9"/>
        <v>858.7</v>
      </c>
      <c r="I27" s="653" t="n">
        <f t="shared" si="9"/>
        <v>872</v>
      </c>
      <c r="J27" s="653" t="n">
        <f t="shared" si="9"/>
        <v>1795.8</v>
      </c>
      <c r="K27" s="653" t="n">
        <f t="shared" si="9"/>
        <v>1656.8000000000002</v>
      </c>
      <c r="L27" s="653" t="n">
        <f t="shared" si="9"/>
        <v>1191.6999999999998</v>
      </c>
      <c r="M27" s="653" t="n">
        <f t="shared" si="9"/>
        <v>1473.1</v>
      </c>
      <c r="N27" s="653" t="n">
        <f t="shared" si="9"/>
        <v>1346.4</v>
      </c>
      <c r="O27" s="653" t="n">
        <f t="shared" si="9"/>
        <v>1318.833333333333</v>
      </c>
      <c r="P27" s="653" t="n">
        <f t="shared" si="9"/>
        <v>1157.333333333333</v>
      </c>
      <c r="Q27" s="653" t="n">
        <f t="shared" si="9"/>
        <v>1036.4000000000001</v>
      </c>
      <c r="R27" s="653" t="n">
        <f t="shared" si="9"/>
        <v>1042.5999999999999</v>
      </c>
      <c r="S27" s="653" t="n">
        <f t="shared" si="9"/>
        <v>1054.8</v>
      </c>
      <c r="T27" s="653" t="n">
        <f t="shared" si="9"/>
        <v>1078.7</v>
      </c>
      <c r="U27" s="653" t="n">
        <f t="shared" si="9"/>
        <v>1045.2</v>
      </c>
      <c r="V27" s="653" t="n">
        <f t="shared" si="9"/>
        <v>1066.76</v>
      </c>
      <c r="W27" s="654"/>
      <c r="X27" s="654"/>
      <c r="Y27" s="654"/>
      <c r="Z27" s="654"/>
      <c r="AA27" s="654"/>
      <c r="AB27" s="654"/>
      <c r="AC27" s="832"/>
    </row>
    <row r="28" ht="28.5" customHeight="1">
      <c r="B28" s="493" t="s">
        <v>1847</v>
      </c>
      <c r="C28" s="298"/>
      <c r="D28" s="473" t="n">
        <f t="shared" ref="D28:AC28" si="10">D18+D23+D24+D22</f>
        <v>0</v>
      </c>
      <c r="E28" s="479" t="n">
        <f t="shared" si="10"/>
        <v>0</v>
      </c>
      <c r="F28" s="479" t="n">
        <f t="shared" si="10"/>
        <v>0</v>
      </c>
      <c r="G28" s="479" t="n">
        <f t="shared" si="10"/>
        <v>0</v>
      </c>
      <c r="H28" s="479" t="n">
        <f t="shared" si="10"/>
        <v>0</v>
      </c>
      <c r="I28" s="479" t="n">
        <f t="shared" si="10"/>
        <v>6.9120000000000061</v>
      </c>
      <c r="J28" s="479" t="n">
        <f t="shared" si="10"/>
        <v>1186.2549999999999</v>
      </c>
      <c r="K28" s="479" t="n">
        <f t="shared" si="10"/>
        <v>147.97399999999999</v>
      </c>
      <c r="L28" s="479" t="n">
        <f t="shared" si="10"/>
        <v>81.293999999999997</v>
      </c>
      <c r="M28" s="479" t="n">
        <f t="shared" si="10"/>
        <v>2036.4749999999999</v>
      </c>
      <c r="N28" s="479" t="n">
        <f t="shared" si="10"/>
        <v>419.23400000000004</v>
      </c>
      <c r="O28" s="479" t="n">
        <f t="shared" si="10"/>
        <v>154.69500000000008</v>
      </c>
      <c r="P28" s="479" t="n">
        <f t="shared" si="10"/>
        <v>135.74700000000001</v>
      </c>
      <c r="Q28" s="479" t="n">
        <f t="shared" si="10"/>
        <v>96.558000000000007</v>
      </c>
      <c r="R28" s="479" t="n">
        <f t="shared" si="10"/>
        <v>93.356000000000009</v>
      </c>
      <c r="S28" s="479" t="n">
        <f t="shared" si="10"/>
        <v>90.368000000000009</v>
      </c>
      <c r="T28" s="479" t="n">
        <f t="shared" si="10"/>
        <v>93.134000000000015</v>
      </c>
      <c r="U28" s="479" t="n">
        <f t="shared" si="10"/>
        <v>85.111999999999995</v>
      </c>
      <c r="V28" s="479" t="n">
        <f t="shared" si="10"/>
        <v>53.395000000000003</v>
      </c>
      <c r="W28" s="426" t="n">
        <f t="shared" si="10"/>
        <v>53.395000000000003</v>
      </c>
      <c r="X28" s="426" t="n">
        <f t="shared" si="10"/>
        <v>53.458000000000006</v>
      </c>
      <c r="Y28" s="426" t="n">
        <f t="shared" si="10"/>
        <v>53.458000000000006</v>
      </c>
      <c r="Z28" s="426" t="n">
        <f t="shared" si="10"/>
        <v>53.458000000000006</v>
      </c>
      <c r="AA28" s="426" t="n">
        <f t="shared" si="10"/>
        <v>53.458000000000006</v>
      </c>
      <c r="AB28" s="426" t="n">
        <f t="shared" si="10"/>
        <v>53.609000000000009</v>
      </c>
      <c r="AC28" s="426" t="n">
        <f t="shared" si="10"/>
        <v>53.609000000000009</v>
      </c>
    </row>
    <row r="29">
      <c r="B29" s="502" t="s">
        <v>1853</v>
      </c>
      <c r="C29" s="298"/>
      <c r="D29" s="479" t="n">
        <f>D25-D26</f>
        <v>1410.9</v>
      </c>
      <c r="E29" s="479" t="n">
        <f t="shared" ref="E29:V29" si="11">E25-E26</f>
        <v>1470.7000000000003</v>
      </c>
      <c r="F29" s="479" t="n">
        <f t="shared" si="11"/>
        <v>1475.8999999999999</v>
      </c>
      <c r="G29" s="479" t="n">
        <f t="shared" si="11"/>
        <v>1482.6999999999998</v>
      </c>
      <c r="H29" s="479" t="n">
        <f t="shared" si="11"/>
        <v>1490.8</v>
      </c>
      <c r="I29" s="479" t="n">
        <f t="shared" si="11"/>
        <v>1535.4880000000001</v>
      </c>
      <c r="J29" s="479" t="n">
        <f t="shared" si="11"/>
        <v>1672.0450000000005</v>
      </c>
      <c r="K29" s="479" t="n">
        <f t="shared" si="11"/>
        <v>1699.9259999999997</v>
      </c>
      <c r="L29" s="479" t="n">
        <f t="shared" si="11"/>
        <v>1615.4060000000002</v>
      </c>
      <c r="M29" s="479" t="n">
        <f t="shared" si="11"/>
        <v>1628.5250000000005</v>
      </c>
      <c r="N29" s="479" t="n">
        <f t="shared" si="11"/>
        <v>1632.1660000000002</v>
      </c>
      <c r="O29" s="479" t="n">
        <f t="shared" si="11"/>
        <v>1651.3716666666669</v>
      </c>
      <c r="P29" s="479" t="n">
        <f t="shared" si="11"/>
        <v>1659.5196666666668</v>
      </c>
      <c r="Q29" s="479" t="n">
        <f t="shared" si="11"/>
        <v>1837.942</v>
      </c>
      <c r="R29" s="479" t="n">
        <f t="shared" si="11"/>
        <v>1840.2439999999999</v>
      </c>
      <c r="S29" s="479" t="n">
        <f t="shared" si="11"/>
        <v>1825.2320000000002</v>
      </c>
      <c r="T29" s="479" t="n">
        <f t="shared" si="11"/>
        <v>1852.566</v>
      </c>
      <c r="U29" s="479" t="n">
        <f t="shared" si="11"/>
        <v>1908.088</v>
      </c>
      <c r="V29" s="479" t="n">
        <f t="shared" si="11"/>
        <v>1928.9449999999999</v>
      </c>
      <c r="W29" s="426"/>
      <c r="X29" s="426"/>
      <c r="Y29" s="426"/>
      <c r="Z29" s="426"/>
      <c r="AA29" s="426"/>
      <c r="AB29" s="426"/>
      <c r="AC29" s="426"/>
    </row>
    <row r="30" ht="18" customHeight="1">
      <c r="B30" s="347" t="s">
        <v>1844</v>
      </c>
      <c r="C30" s="298"/>
      <c r="D30" s="329"/>
      <c r="E30" s="290"/>
      <c r="F30" s="290"/>
      <c r="G30" s="290"/>
      <c r="H30" s="290"/>
      <c r="I30" s="290"/>
      <c r="J30" s="290"/>
      <c r="K30" s="290"/>
      <c r="L30" s="290"/>
      <c r="M30" s="290"/>
      <c r="N30" s="290"/>
      <c r="O30" s="290"/>
      <c r="P30" s="290"/>
      <c r="Q30" s="290"/>
      <c r="R30" s="290"/>
      <c r="S30" s="290"/>
      <c r="T30" s="290"/>
      <c r="U30" s="290"/>
      <c r="V30" s="653"/>
      <c r="W30" s="654"/>
      <c r="X30" s="654"/>
      <c r="Y30" s="654"/>
      <c r="Z30" s="654"/>
      <c r="AA30" s="654"/>
      <c r="AB30" s="654"/>
      <c r="AC30" s="832"/>
    </row>
    <row r="31" ht="18" customHeight="1">
      <c r="B31" s="347" t="s">
        <v>1845</v>
      </c>
      <c r="C31" s="298"/>
      <c r="D31" s="329"/>
      <c r="E31" s="290"/>
      <c r="F31" s="290"/>
      <c r="G31" s="290"/>
      <c r="H31" s="290"/>
      <c r="I31" s="290"/>
      <c r="J31" s="290"/>
      <c r="K31" s="290"/>
      <c r="L31" s="290"/>
      <c r="M31" s="290"/>
      <c r="N31" s="290"/>
      <c r="O31" s="290"/>
      <c r="P31" s="290"/>
      <c r="Q31" s="290"/>
      <c r="R31" s="290"/>
      <c r="S31" s="290"/>
      <c r="T31" s="290"/>
      <c r="U31" s="290"/>
      <c r="V31" s="653"/>
      <c r="W31" s="654"/>
      <c r="X31" s="654"/>
      <c r="Y31" s="654"/>
      <c r="Z31" s="654"/>
      <c r="AA31" s="654"/>
      <c r="AB31" s="654"/>
      <c r="AC31" s="832"/>
    </row>
    <row r="32" ht="20.149999999999999" customHeight="1">
      <c r="B32" s="324" t="s">
        <v>471</v>
      </c>
      <c r="C32" s="319"/>
      <c r="D32" s="834"/>
      <c r="E32" s="740"/>
      <c r="F32" s="740"/>
      <c r="G32" s="740"/>
      <c r="H32" s="656"/>
      <c r="I32" s="656"/>
      <c r="J32" s="656"/>
      <c r="K32" s="656"/>
      <c r="L32" s="656"/>
      <c r="M32" s="656" t="n">
        <f>'ARP Quarterly'!C5</f>
        <v>0</v>
      </c>
      <c r="N32" s="656" t="n">
        <f>'ARP Quarterly'!D5</f>
        <v>33.921840000000024</v>
      </c>
      <c r="O32" s="656" t="n">
        <f>'ARP Quarterly'!E5</f>
        <v>44.966160000000031</v>
      </c>
      <c r="P32" s="656" t="n">
        <f>'ARP Quarterly'!F5</f>
        <v>52.756999999999998</v>
      </c>
      <c r="Q32" s="656" t="n">
        <f>'ARP Quarterly'!G5</f>
        <v>52.756999999999998</v>
      </c>
      <c r="R32" s="656" t="n">
        <f>'ARP Quarterly'!H5</f>
        <v>52.756999999999998</v>
      </c>
      <c r="S32" s="656" t="n">
        <f>'ARP Quarterly'!I5</f>
        <v>52.756999999999998</v>
      </c>
      <c r="T32" s="656" t="n">
        <v>30</v>
      </c>
      <c r="U32" s="656" t="n">
        <f>'ARP Quarterly'!K5</f>
        <v>12</v>
      </c>
      <c r="V32" s="856" t="n">
        <f>'ARP Quarterly'!L5</f>
        <v>12</v>
      </c>
      <c r="W32" s="660" t="n">
        <f>'ARP Quarterly'!M5</f>
        <v>12</v>
      </c>
      <c r="X32" s="660" t="n">
        <f>'ARP Quarterly'!N5</f>
        <v>4.2219999999999995</v>
      </c>
      <c r="Y32" s="660" t="n">
        <f>'ARP Quarterly'!O5</f>
        <v>4.2219999999999995</v>
      </c>
      <c r="Z32" s="660" t="n">
        <f>'ARP Quarterly'!P5</f>
        <v>4.2219999999999995</v>
      </c>
      <c r="AA32" s="660" t="n">
        <f>'ARP Quarterly'!Q5</f>
        <v>4.2219999999999995</v>
      </c>
      <c r="AB32" s="660" t="n">
        <f>'ARP Quarterly'!R5</f>
        <v>2.3719999999999999</v>
      </c>
      <c r="AC32" s="799" t="n">
        <f>'ARP Quarterly'!S5</f>
        <v>2.3719999999999999</v>
      </c>
    </row>
    <row r="33" ht="22.4" customHeight="1">
      <c r="B33" s="305" t="s">
        <v>218</v>
      </c>
      <c r="C33" s="791"/>
      <c r="D33" s="329"/>
      <c r="E33" s="290"/>
      <c r="F33" s="290"/>
      <c r="G33" s="290"/>
      <c r="H33" s="290"/>
      <c r="I33" s="290"/>
      <c r="J33" s="290"/>
      <c r="K33" s="290"/>
      <c r="L33" s="290"/>
      <c r="M33" s="653" t="n">
        <f>'ARP Quarterly'!C4</f>
        <v>0</v>
      </c>
      <c r="N33" s="653" t="n">
        <f>'ARP Quarterly'!D4</f>
        <v>0</v>
      </c>
      <c r="O33" s="653" t="n">
        <f>'ARP Quarterly'!E4</f>
        <v>3.1040000000000418</v>
      </c>
      <c r="P33" s="653" t="n">
        <f>'ARP Quarterly'!F4</f>
        <v>19.719000000000005</v>
      </c>
      <c r="Q33" s="653" t="n">
        <f>'ARP Quarterly'!G4</f>
        <v>19.719000000000005</v>
      </c>
      <c r="R33" s="653" t="n">
        <f>'ARP Quarterly'!H4</f>
        <v>19.719000000000005</v>
      </c>
      <c r="S33" s="653" t="n">
        <f>'ARP Quarterly'!I4</f>
        <v>19.719000000000005</v>
      </c>
      <c r="T33" s="653" t="n">
        <f>'ARP Quarterly'!J4</f>
        <v>1.4159999999999999</v>
      </c>
      <c r="U33" s="653" t="n">
        <f>'ARP Quarterly'!K4</f>
        <v>1.4159999999999999</v>
      </c>
      <c r="V33" s="653" t="n">
        <f>'ARP Quarterly'!L4</f>
        <v>1.4159999999999999</v>
      </c>
      <c r="W33" s="654" t="n">
        <f>'ARP Quarterly'!M4</f>
        <v>1.4159999999999999</v>
      </c>
      <c r="X33" s="654" t="n">
        <f>'ARP Quarterly'!N4</f>
        <v>1.4790000000000001</v>
      </c>
      <c r="Y33" s="654" t="n">
        <f>'ARP Quarterly'!O4</f>
        <v>1.4790000000000001</v>
      </c>
      <c r="Z33" s="654" t="n">
        <f>'ARP Quarterly'!P4</f>
        <v>1.4790000000000001</v>
      </c>
      <c r="AA33" s="654" t="n">
        <f>'ARP Quarterly'!Q4</f>
        <v>1.4790000000000001</v>
      </c>
      <c r="AB33" s="654" t="n">
        <f>'ARP Quarterly'!R4</f>
        <v>1.63</v>
      </c>
      <c r="AC33" s="832" t="n">
        <f>'ARP Quarterly'!S4</f>
        <v>1.63</v>
      </c>
      <c r="AE33" s="791"/>
      <c r="AF33" s="791"/>
      <c r="AG33" s="791"/>
      <c r="AH33" s="791"/>
      <c r="AI33" s="791"/>
      <c r="AJ33" s="791"/>
      <c r="AK33" s="791"/>
      <c r="AL33" s="791"/>
      <c r="AM33" s="791"/>
      <c r="AN33" s="791"/>
      <c r="AO33" s="791"/>
      <c r="AP33" s="791"/>
      <c r="AQ33" s="791"/>
      <c r="AR33" s="791"/>
      <c r="AS33" s="791"/>
      <c r="AT33" s="791"/>
      <c r="AU33" s="791"/>
      <c r="AV33" s="791"/>
      <c r="AW33" s="791"/>
      <c r="AX33" s="791"/>
      <c r="AY33" s="791"/>
      <c r="AZ33" s="791"/>
      <c r="BA33" s="791"/>
      <c r="BB33" s="791"/>
      <c r="BC33" s="791"/>
      <c r="BD33" s="791"/>
      <c r="BE33" s="791"/>
      <c r="BF33" s="791"/>
      <c r="BG33" s="791"/>
      <c r="BH33" s="791"/>
      <c r="BI33" s="791"/>
      <c r="BJ33" s="791"/>
      <c r="BK33" s="791"/>
      <c r="BL33" s="791"/>
      <c r="BM33" s="791"/>
      <c r="BN33" s="791"/>
      <c r="BO33" s="791"/>
      <c r="BP33" s="791"/>
      <c r="BQ33" s="791"/>
      <c r="BR33" s="791"/>
      <c r="BS33" s="791"/>
      <c r="BT33" s="791"/>
      <c r="BU33" s="791"/>
      <c r="BV33" s="791"/>
      <c r="BW33" s="791"/>
      <c r="BX33" s="791"/>
      <c r="BY33" s="791"/>
      <c r="BZ33" s="791"/>
      <c r="CA33" s="791"/>
      <c r="CB33" s="791"/>
      <c r="CC33" s="791"/>
      <c r="CD33" s="791"/>
      <c r="CE33" s="791"/>
      <c r="CF33" s="791"/>
      <c r="CG33" s="791"/>
      <c r="CH33" s="791"/>
      <c r="CI33" s="791"/>
      <c r="CJ33" s="791"/>
      <c r="CK33" s="791"/>
      <c r="CL33" s="791"/>
      <c r="CM33" s="791"/>
      <c r="CN33" s="791"/>
      <c r="CO33" s="791"/>
      <c r="CP33" s="791"/>
      <c r="CQ33" s="791"/>
      <c r="CR33" s="791"/>
      <c r="CS33" s="791"/>
      <c r="CT33" s="791"/>
      <c r="CU33" s="791"/>
      <c r="CV33" s="791"/>
      <c r="CW33" s="791"/>
    </row>
    <row r="34" ht="36.65" customHeight="1">
      <c r="B34" s="305" t="s">
        <v>1432</v>
      </c>
      <c r="C34" s="298"/>
      <c r="D34" s="330" t="n">
        <f>D85</f>
        <v>0</v>
      </c>
      <c r="E34" s="278" t="n">
        <f t="shared" ref="E34:AC34" si="12">E85</f>
        <v>0</v>
      </c>
      <c r="F34" s="278" t="n">
        <f t="shared" si="12"/>
        <v>0</v>
      </c>
      <c r="G34" s="278" t="n">
        <f t="shared" si="12"/>
        <v>0</v>
      </c>
      <c r="H34" s="278" t="n">
        <f t="shared" si="12"/>
        <v>0</v>
      </c>
      <c r="I34" s="653" t="n">
        <f t="shared" si="12"/>
        <v>6.9120000000000061</v>
      </c>
      <c r="J34" s="653" t="n">
        <f t="shared" si="12"/>
        <v>50.955000000000005</v>
      </c>
      <c r="K34" s="653" t="n">
        <f t="shared" si="12"/>
        <v>51.173999999999999</v>
      </c>
      <c r="L34" s="653" t="n">
        <f t="shared" si="12"/>
        <v>51.893999999999998</v>
      </c>
      <c r="M34" s="653" t="n">
        <f t="shared" si="12"/>
        <v>91.075000000000017</v>
      </c>
      <c r="N34" s="653" t="n">
        <f t="shared" si="12"/>
        <v>100.63400000000001</v>
      </c>
      <c r="O34" s="653" t="n">
        <f t="shared" si="12"/>
        <v>93.89100000000002</v>
      </c>
      <c r="P34" s="653" t="n">
        <f t="shared" si="12"/>
        <v>100.22800000000001</v>
      </c>
      <c r="Q34" s="653" t="n">
        <f t="shared" si="12"/>
        <v>76.838999999999999</v>
      </c>
      <c r="R34" s="653" t="n">
        <f t="shared" si="12"/>
        <v>73.637</v>
      </c>
      <c r="S34" s="653" t="n">
        <f t="shared" si="12"/>
        <v>70.649000000000001</v>
      </c>
      <c r="T34" s="653" t="n">
        <f t="shared" si="12"/>
        <v>91.718000000000018</v>
      </c>
      <c r="U34" s="653" t="n">
        <f t="shared" si="12"/>
        <v>83.695999999999998</v>
      </c>
      <c r="V34" s="653" t="n">
        <f>V85</f>
        <v>51.979000000000006</v>
      </c>
      <c r="W34" s="654" t="n">
        <f>W85</f>
        <v>51.979000000000006</v>
      </c>
      <c r="X34" s="654" t="n">
        <f t="shared" si="12"/>
        <v>51.979000000000006</v>
      </c>
      <c r="Y34" s="654" t="n">
        <f t="shared" si="12"/>
        <v>51.979000000000006</v>
      </c>
      <c r="Z34" s="654" t="n">
        <f t="shared" si="12"/>
        <v>51.979000000000006</v>
      </c>
      <c r="AA34" s="654" t="n">
        <f t="shared" si="12"/>
        <v>51.979000000000006</v>
      </c>
      <c r="AB34" s="654" t="n">
        <f t="shared" si="12"/>
        <v>51.979000000000006</v>
      </c>
      <c r="AC34" s="832" t="n">
        <f t="shared" si="12"/>
        <v>51.979000000000006</v>
      </c>
      <c r="AE34" s="298"/>
      <c r="AF34" s="298"/>
      <c r="AG34" s="298"/>
      <c r="AH34" s="298"/>
      <c r="AI34" s="298"/>
      <c r="AJ34" s="298"/>
      <c r="AK34" s="298"/>
      <c r="AL34" s="298"/>
      <c r="AM34" s="298"/>
      <c r="AN34" s="298"/>
      <c r="AO34" s="298"/>
      <c r="AP34" s="298"/>
      <c r="AQ34" s="298"/>
      <c r="AR34" s="298"/>
      <c r="AS34" s="298"/>
      <c r="AT34" s="298"/>
      <c r="AU34" s="298"/>
      <c r="AV34" s="298"/>
      <c r="AW34" s="298"/>
      <c r="AX34" s="298"/>
      <c r="AY34" s="298"/>
      <c r="AZ34" s="298"/>
      <c r="BA34" s="298"/>
      <c r="BB34" s="298"/>
      <c r="BC34" s="298"/>
      <c r="BD34" s="298"/>
      <c r="BE34" s="298"/>
      <c r="BF34" s="298"/>
      <c r="BG34" s="298"/>
      <c r="BH34" s="298"/>
      <c r="BI34" s="298"/>
      <c r="BJ34" s="298"/>
      <c r="BK34" s="298"/>
      <c r="BL34" s="298"/>
      <c r="BM34" s="298"/>
      <c r="BN34" s="298"/>
      <c r="BO34" s="298"/>
      <c r="BP34" s="298"/>
      <c r="BQ34" s="298"/>
      <c r="BR34" s="298"/>
      <c r="BS34" s="298"/>
      <c r="BT34" s="298"/>
      <c r="BU34" s="298"/>
      <c r="BV34" s="298"/>
      <c r="BW34" s="298"/>
      <c r="BX34" s="298"/>
      <c r="BY34" s="298"/>
      <c r="BZ34" s="298"/>
      <c r="CA34" s="298"/>
      <c r="CB34" s="298"/>
      <c r="CC34" s="298"/>
      <c r="CD34" s="298"/>
      <c r="CE34" s="298"/>
      <c r="CF34" s="298"/>
      <c r="CG34" s="298"/>
      <c r="CH34" s="298"/>
      <c r="CI34" s="298"/>
      <c r="CJ34" s="298"/>
      <c r="CK34" s="298"/>
      <c r="CL34" s="298"/>
      <c r="CM34" s="298"/>
      <c r="CN34" s="298"/>
      <c r="CO34" s="298"/>
      <c r="CP34" s="298"/>
      <c r="CQ34" s="298"/>
      <c r="CR34" s="298"/>
      <c r="CS34" s="298"/>
      <c r="CT34" s="298"/>
      <c r="CU34" s="298"/>
      <c r="CV34" s="298"/>
    </row>
    <row r="35" ht="15.65" customHeight="1">
      <c r="B35" s="857" t="s">
        <v>797</v>
      </c>
      <c r="C35" s="298" t="s">
        <v>824</v>
      </c>
      <c r="D35" s="329" t="n">
        <v>30</v>
      </c>
      <c r="E35" s="290" t="n">
        <v>30</v>
      </c>
      <c r="F35" s="290" t="n">
        <v>30</v>
      </c>
      <c r="G35" s="290" t="n">
        <v>30</v>
      </c>
      <c r="H35" s="290" t="n">
        <v>30</v>
      </c>
      <c r="I35" s="290" t="n">
        <v>30</v>
      </c>
      <c r="J35" s="290" t="n">
        <v>30</v>
      </c>
      <c r="K35" s="286" t="n">
        <v>30.2</v>
      </c>
      <c r="L35" s="286" t="n">
        <v>30.2</v>
      </c>
      <c r="M35" s="286" t="n">
        <f>'Haver Pivoted'!GX89</f>
        <v>34.4</v>
      </c>
      <c r="N35" s="286" t="n">
        <f>'Haver Pivoted'!GY89</f>
        <v>34.4</v>
      </c>
      <c r="O35" s="286" t="n">
        <f>'Haver Pivoted'!GZ89</f>
        <v>218.933333333333</v>
      </c>
      <c r="P35" s="286" t="n">
        <f>'Haver Pivoted'!HA89</f>
        <v>223.13333333333301</v>
      </c>
      <c r="Q35" s="286" t="n">
        <f>'Haver Pivoted'!HB89</f>
        <v>94.3</v>
      </c>
      <c r="R35" s="286" t="n">
        <f>'Haver Pivoted'!HC89</f>
        <v>94.3</v>
      </c>
      <c r="S35" s="533" t="n">
        <f>'Haver Pivoted'!HD89</f>
        <v>94.3</v>
      </c>
      <c r="T35" s="533" t="n">
        <f>'Haver Pivoted'!HE89</f>
        <v>94.3</v>
      </c>
      <c r="U35" s="654" t="n">
        <v>34</v>
      </c>
      <c r="V35" s="653" t="n">
        <v>34</v>
      </c>
      <c r="W35" s="654" t="n">
        <v>34</v>
      </c>
      <c r="X35" s="654" t="n">
        <v>34</v>
      </c>
      <c r="Y35" s="654" t="n">
        <v>34</v>
      </c>
      <c r="Z35" s="654" t="n">
        <v>34</v>
      </c>
      <c r="AA35" s="654" t="n">
        <v>34</v>
      </c>
      <c r="AB35" s="654" t="n">
        <v>34</v>
      </c>
      <c r="AC35" s="832" t="n">
        <v>34</v>
      </c>
    </row>
    <row r="36" ht="21.65" customHeight="1">
      <c r="B36" s="305" t="s">
        <v>469</v>
      </c>
      <c r="C36" s="298"/>
      <c r="D36" s="330"/>
      <c r="E36" s="278"/>
      <c r="F36" s="278"/>
      <c r="G36" s="278"/>
      <c r="H36" s="653"/>
      <c r="I36" s="653"/>
      <c r="J36" s="653" t="n">
        <f>'PPP (expired)'!J53</f>
        <v>57.2</v>
      </c>
      <c r="K36" s="653" t="n">
        <f>'PPP (expired)'!K53</f>
        <v>81.2</v>
      </c>
      <c r="L36" s="653" t="n">
        <f>'PPP (expired)'!L53</f>
        <v>24.4</v>
      </c>
      <c r="M36" s="653" t="n">
        <f>'PPP (expired)'!M53</f>
        <v>11.7</v>
      </c>
      <c r="N36" s="653" t="n">
        <f>'PPP (expired)'!N53</f>
        <v>28.5</v>
      </c>
      <c r="O36" s="653" t="n">
        <f>'PPP (expired)'!O53</f>
        <v>18.8</v>
      </c>
      <c r="P36" s="653" t="n">
        <f>'PPP (expired)'!P53</f>
        <v>1.6</v>
      </c>
      <c r="Q36" s="653" t="n">
        <f>'PPP (expired)'!Q53</f>
        <v>0</v>
      </c>
      <c r="R36" s="653" t="n">
        <f>'PPP (expired)'!Q61</f>
        <v>0</v>
      </c>
      <c r="S36" s="653" t="n">
        <f>'PPP (expired)'!S53</f>
        <v>0</v>
      </c>
      <c r="T36" s="653" t="n">
        <f>'PPP (expired)'!T53</f>
        <v>0</v>
      </c>
      <c r="U36" s="653" t="n">
        <f>'PPP (expired)'!U53</f>
        <v>0</v>
      </c>
      <c r="V36" s="653" t="n">
        <f>'PPP (expired)'!V53</f>
        <v>0</v>
      </c>
      <c r="W36" s="654" t="n">
        <f>'PPP (expired)'!W53</f>
        <v>0</v>
      </c>
      <c r="X36" s="654" t="n">
        <f>'PPP (expired)'!X53</f>
        <v>0</v>
      </c>
      <c r="Y36" s="654" t="n">
        <f>'PPP (expired)'!Y53</f>
        <v>0</v>
      </c>
      <c r="Z36" s="654" t="n">
        <f>'PPP (expired)'!Z53</f>
        <v>0</v>
      </c>
      <c r="AA36" s="654" t="n">
        <f>'PPP (expired)'!AA53</f>
        <v>0</v>
      </c>
      <c r="AB36" s="654" t="n">
        <f>'PPP (expired)'!AB53</f>
        <v>0</v>
      </c>
      <c r="AC36" s="832" t="n">
        <f>'PPP (expired)'!AC53</f>
        <v>0</v>
      </c>
    </row>
    <row r="37" ht="21.65" customHeight="1">
      <c r="B37" s="347" t="s">
        <v>798</v>
      </c>
      <c r="C37" s="298"/>
      <c r="D37" s="697" t="n">
        <f t="shared" ref="D37:AC37" si="13">D109</f>
        <v>0</v>
      </c>
      <c r="E37" s="653" t="n">
        <f t="shared" si="13"/>
        <v>0</v>
      </c>
      <c r="F37" s="653" t="n">
        <f t="shared" si="13"/>
        <v>0</v>
      </c>
      <c r="G37" s="653" t="n">
        <f t="shared" si="13"/>
        <v>0</v>
      </c>
      <c r="H37" s="653" t="n">
        <f t="shared" si="13"/>
        <v>0</v>
      </c>
      <c r="I37" s="653" t="n">
        <f t="shared" si="13"/>
        <v>-6.9120000000000346</v>
      </c>
      <c r="J37" s="653" t="n">
        <f t="shared" si="13"/>
        <v>-37.9549999999997</v>
      </c>
      <c r="K37" s="653" t="n">
        <f t="shared" si="13"/>
        <v>85.725999999999658</v>
      </c>
      <c r="L37" s="653" t="n">
        <f t="shared" si="13"/>
        <v>18.405999999999722</v>
      </c>
      <c r="M37" s="653" t="n">
        <f t="shared" si="13"/>
        <v>20.282000000000153</v>
      </c>
      <c r="N37" s="653" t="n">
        <f t="shared" si="13"/>
        <v>-8.5988400000003367</v>
      </c>
      <c r="O37" s="653" t="n">
        <f t="shared" si="13"/>
        <v>-12.537493333333487</v>
      </c>
      <c r="P37" s="653" t="n">
        <f t="shared" si="13"/>
        <v>-32.38033333333351</v>
      </c>
      <c r="Q37" s="653" t="n">
        <f t="shared" si="13"/>
        <v>72.734879999999521</v>
      </c>
      <c r="R37" s="653" t="n">
        <f t="shared" si="13"/>
        <v>75.236879999999019</v>
      </c>
      <c r="S37" s="653" t="n">
        <f t="shared" si="13"/>
        <v>65.424879999999348</v>
      </c>
      <c r="T37" s="653" t="n">
        <f t="shared" si="13"/>
        <v>112.01587999999924</v>
      </c>
      <c r="U37" s="854" t="n">
        <f t="shared" si="13"/>
        <v>77.109026999999287</v>
      </c>
      <c r="V37" s="653" t="n">
        <f>V109</f>
        <v>91.266026999999212</v>
      </c>
      <c r="W37" s="654" t="n">
        <f t="shared" si="13"/>
        <v>91.266026999999212</v>
      </c>
      <c r="X37" s="654" t="n">
        <f t="shared" si="13"/>
        <v>91.266026999999212</v>
      </c>
      <c r="Y37" s="654" t="n">
        <f t="shared" si="13"/>
        <v>91.266026999999212</v>
      </c>
      <c r="Z37" s="654" t="n">
        <f t="shared" si="13"/>
        <v>91.266026999999212</v>
      </c>
      <c r="AA37" s="654" t="n">
        <f t="shared" si="13"/>
        <v>91.266026999999212</v>
      </c>
      <c r="AB37" s="654" t="n">
        <f t="shared" si="13"/>
        <v>91.266026999999212</v>
      </c>
      <c r="AC37" s="832" t="n">
        <f t="shared" si="13"/>
        <v>91.266026999999212</v>
      </c>
    </row>
    <row r="38" ht="21" customHeight="1">
      <c r="B38" s="324" t="s">
        <v>795</v>
      </c>
      <c r="C38" s="319"/>
      <c r="D38" s="834" t="n">
        <f t="shared" ref="D38:AC38" si="14">D33+D21</f>
        <v>0</v>
      </c>
      <c r="E38" s="740" t="n">
        <f t="shared" si="14"/>
        <v>0</v>
      </c>
      <c r="F38" s="740" t="n">
        <f t="shared" si="14"/>
        <v>0</v>
      </c>
      <c r="G38" s="740" t="n">
        <f t="shared" si="14"/>
        <v>0</v>
      </c>
      <c r="H38" s="740" t="n">
        <f t="shared" si="14"/>
        <v>0</v>
      </c>
      <c r="I38" s="740" t="n">
        <f t="shared" si="14"/>
        <v>0</v>
      </c>
      <c r="J38" s="740" t="n">
        <f t="shared" si="14"/>
        <v>160.9</v>
      </c>
      <c r="K38" s="740" t="n">
        <f t="shared" si="14"/>
        <v>58.4</v>
      </c>
      <c r="L38" s="740" t="n">
        <f t="shared" si="14"/>
        <v>34.5</v>
      </c>
      <c r="M38" s="740" t="n">
        <f t="shared" si="14"/>
        <v>21.4</v>
      </c>
      <c r="N38" s="740" t="n">
        <f t="shared" si="14"/>
        <v>13.3</v>
      </c>
      <c r="O38" s="740" t="n">
        <f t="shared" si="14"/>
        <v>21.804000000000041</v>
      </c>
      <c r="P38" s="656" t="n">
        <f t="shared" si="14"/>
        <v>51.919000000000011</v>
      </c>
      <c r="Q38" s="740" t="n">
        <f t="shared" si="14"/>
        <v>46.619</v>
      </c>
      <c r="R38" s="740" t="n">
        <f t="shared" si="14"/>
        <v>39.719000000000008</v>
      </c>
      <c r="S38" s="740" t="n">
        <f t="shared" si="14"/>
        <v>27.819000000000003</v>
      </c>
      <c r="T38" s="656" t="n">
        <f t="shared" si="14"/>
        <v>6.3160000000000007</v>
      </c>
      <c r="U38" s="656" t="n">
        <f t="shared" si="14"/>
        <v>1.4159999999999999</v>
      </c>
      <c r="V38" s="856" t="n">
        <f t="shared" si="14"/>
        <v>1.4159999999999999</v>
      </c>
      <c r="W38" s="660" t="n">
        <f t="shared" si="14"/>
        <v>1.4159999999999999</v>
      </c>
      <c r="X38" s="660" t="n">
        <f t="shared" si="14"/>
        <v>1.4790000000000001</v>
      </c>
      <c r="Y38" s="660" t="n">
        <f t="shared" si="14"/>
        <v>1.4790000000000001</v>
      </c>
      <c r="Z38" s="660" t="n">
        <f t="shared" si="14"/>
        <v>1.4790000000000001</v>
      </c>
      <c r="AA38" s="660" t="n">
        <f t="shared" si="14"/>
        <v>1.4790000000000001</v>
      </c>
      <c r="AB38" s="660" t="n">
        <f t="shared" si="14"/>
        <v>1.63</v>
      </c>
      <c r="AC38" s="660" t="n">
        <f t="shared" si="14"/>
        <v>1.63</v>
      </c>
    </row>
    <row r="39" ht="44.9" customHeight="1">
      <c r="B39" s="305" t="s">
        <v>802</v>
      </c>
      <c r="C39" s="298"/>
      <c r="D39" s="697" t="n">
        <f t="shared" ref="D39:AC39" si="15">D101</f>
        <v>1410.9</v>
      </c>
      <c r="E39" s="653" t="n">
        <f t="shared" si="15"/>
        <v>1470.7000000000003</v>
      </c>
      <c r="F39" s="653" t="n">
        <f t="shared" si="15"/>
        <v>1475.8999999999996</v>
      </c>
      <c r="G39" s="653" t="n">
        <f t="shared" si="15"/>
        <v>1482.6999999999998</v>
      </c>
      <c r="H39" s="653" t="n">
        <f t="shared" si="15"/>
        <v>1490.8000000000002</v>
      </c>
      <c r="I39" s="653" t="n">
        <f t="shared" si="15"/>
        <v>1542.4</v>
      </c>
      <c r="J39" s="653" t="n">
        <f t="shared" si="15"/>
        <v>1549.1000000000001</v>
      </c>
      <c r="K39" s="653" t="n">
        <f t="shared" si="15"/>
        <v>1555.8000000000002</v>
      </c>
      <c r="L39" s="653" t="n">
        <f t="shared" si="15"/>
        <v>1562.5000000000002</v>
      </c>
      <c r="M39" s="653" t="n">
        <f t="shared" si="15"/>
        <v>1586.8430000000003</v>
      </c>
      <c r="N39" s="653" t="n">
        <f t="shared" si="15"/>
        <v>1593.5430000000003</v>
      </c>
      <c r="O39" s="653" t="n">
        <f t="shared" si="15"/>
        <v>1600.2430000000004</v>
      </c>
      <c r="P39" s="653" t="n">
        <f t="shared" si="15"/>
        <v>1606.9430000000004</v>
      </c>
      <c r="Q39" s="653" t="n">
        <f t="shared" si="15"/>
        <v>1685.5501200000006</v>
      </c>
      <c r="R39" s="653" t="n">
        <f t="shared" si="15"/>
        <v>1692.2501200000006</v>
      </c>
      <c r="S39" s="653" t="n">
        <f t="shared" si="15"/>
        <v>1698.9501200000007</v>
      </c>
      <c r="T39" s="653" t="n">
        <f t="shared" si="15"/>
        <v>1705.6501200000007</v>
      </c>
      <c r="U39" s="653" t="n">
        <f t="shared" si="15"/>
        <v>1818.9789730000007</v>
      </c>
      <c r="V39" s="653" t="n">
        <f t="shared" si="15"/>
        <v>1825.6789730000007</v>
      </c>
      <c r="W39" s="654" t="n">
        <f t="shared" si="15"/>
        <v>1832.3789730000008</v>
      </c>
      <c r="X39" s="654" t="n">
        <f t="shared" si="15"/>
        <v>1839.0789730000008</v>
      </c>
      <c r="Y39" s="654" t="n">
        <f t="shared" si="15"/>
        <v>1888.4225177000008</v>
      </c>
      <c r="Z39" s="654" t="n">
        <f t="shared" si="15"/>
        <v>1895.1225177000008</v>
      </c>
      <c r="AA39" s="654" t="n">
        <f t="shared" si="15"/>
        <v>1901.8225177000008</v>
      </c>
      <c r="AB39" s="654" t="n">
        <f t="shared" si="15"/>
        <v>1908.5225177000009</v>
      </c>
      <c r="AC39" s="832" t="n">
        <f t="shared" si="15"/>
        <v>1944.8697280960009</v>
      </c>
    </row>
    <row r="40" ht="44.9" customHeight="1">
      <c r="B40" s="503" t="s">
        <v>1184</v>
      </c>
      <c r="D40" s="697"/>
      <c r="E40" s="653"/>
      <c r="F40" s="653"/>
      <c r="G40" s="653"/>
      <c r="H40" s="653"/>
      <c r="I40" s="653"/>
      <c r="J40" s="653"/>
      <c r="K40" s="653"/>
      <c r="L40" s="653"/>
      <c r="M40" s="653"/>
      <c r="N40" s="653"/>
      <c r="O40" s="653"/>
      <c r="P40" s="653"/>
      <c r="Q40" s="653"/>
      <c r="R40" s="653"/>
      <c r="S40" s="779" t="n">
        <f>'IRA and CHIPS'!E191</f>
        <v>-0.622</v>
      </c>
      <c r="T40" s="779" t="n">
        <f>'IRA and CHIPS'!F191</f>
        <v>21.89</v>
      </c>
      <c r="U40" s="779" t="n">
        <f>'IRA and CHIPS'!G191</f>
        <v>21.89</v>
      </c>
      <c r="V40" s="779" t="n">
        <f>'IRA and CHIPS'!H191</f>
        <v>21.89</v>
      </c>
      <c r="W40" s="790" t="n">
        <f>'IRA and CHIPS'!I191</f>
        <v>21.89</v>
      </c>
      <c r="X40" s="790" t="n">
        <f>'IRA and CHIPS'!J191</f>
        <v>15.439</v>
      </c>
      <c r="Y40" s="790" t="n">
        <f>'IRA and CHIPS'!K191</f>
        <v>15.439</v>
      </c>
      <c r="Z40" s="790" t="n">
        <f>'IRA and CHIPS'!L191</f>
        <v>15.439</v>
      </c>
      <c r="AA40" s="790" t="n">
        <f>'IRA and CHIPS'!M191</f>
        <v>15.439</v>
      </c>
      <c r="AB40" s="790" t="n">
        <f>'IRA and CHIPS'!N191</f>
        <v>16.966999999999999</v>
      </c>
      <c r="AC40" s="860" t="n">
        <f>'IRA and CHIPS'!O191</f>
        <v>16.966999999999999</v>
      </c>
    </row>
    <row r="41" ht="31.4" customHeight="1">
      <c r="B41" s="685" t="s">
        <v>799</v>
      </c>
      <c r="C41" s="319"/>
      <c r="D41" s="656" t="n">
        <f t="shared" ref="D41:R41" si="16">D39+SUM(D34:D37)+D40</f>
        <v>1440.9</v>
      </c>
      <c r="E41" s="656" t="n">
        <f t="shared" si="16"/>
        <v>1500.7000000000003</v>
      </c>
      <c r="F41" s="656" t="n">
        <f t="shared" si="16"/>
        <v>1505.8999999999996</v>
      </c>
      <c r="G41" s="656" t="n">
        <f t="shared" si="16"/>
        <v>1512.6999999999998</v>
      </c>
      <c r="H41" s="656" t="n">
        <f t="shared" si="16"/>
        <v>1520.8000000000002</v>
      </c>
      <c r="I41" s="656" t="n">
        <f t="shared" si="16"/>
        <v>1572.4</v>
      </c>
      <c r="J41" s="656" t="n">
        <f t="shared" si="16"/>
        <v>1649.3000000000004</v>
      </c>
      <c r="K41" s="656" t="n">
        <f t="shared" si="16"/>
        <v>1804.1</v>
      </c>
      <c r="L41" s="656" t="n">
        <f t="shared" si="16"/>
        <v>1687.3999999999999</v>
      </c>
      <c r="M41" s="656" t="n">
        <f t="shared" si="16"/>
        <v>1744.3000000000004</v>
      </c>
      <c r="N41" s="656" t="n">
        <f t="shared" si="16"/>
        <v>1748.4781600000001</v>
      </c>
      <c r="O41" s="656" t="n">
        <f t="shared" si="16"/>
        <v>1919.3298399999999</v>
      </c>
      <c r="P41" s="656" t="n">
        <f t="shared" si="16"/>
        <v>1899.5239999999999</v>
      </c>
      <c r="Q41" s="656" t="n">
        <f t="shared" si="16"/>
        <v>1929.424</v>
      </c>
      <c r="R41" s="656" t="n">
        <f t="shared" si="16"/>
        <v>1935.4239999999995</v>
      </c>
      <c r="S41" s="656" t="n">
        <f>S39+SUM(S34:S37)+S40</f>
        <v>1928.702</v>
      </c>
      <c r="T41" s="806" t="n">
        <f>T39+SUM(T34:T37)+T40</f>
        <v>2025.5740000000001</v>
      </c>
      <c r="U41" s="806" t="n">
        <f>U39+SUM(U34:U37)+U40</f>
        <v>2035.674</v>
      </c>
      <c r="V41" s="856" t="n">
        <f>V39+SUM(V34:V37)+V40</f>
        <v>2024.8140000000001</v>
      </c>
      <c r="W41" s="660" t="n">
        <f t="shared" ref="W41:AC41" si="17">W39+SUM(W34:W37)+W40</f>
        <v>2031.5140000000001</v>
      </c>
      <c r="X41" s="660" t="n">
        <f t="shared" si="17"/>
        <v>2031.7630000000001</v>
      </c>
      <c r="Y41" s="660" t="n">
        <f t="shared" si="17"/>
        <v>2081.1065446999996</v>
      </c>
      <c r="Z41" s="660" t="n">
        <f t="shared" si="17"/>
        <v>2087.8065446999999</v>
      </c>
      <c r="AA41" s="660" t="n">
        <f t="shared" si="17"/>
        <v>2094.5065446999997</v>
      </c>
      <c r="AB41" s="660" t="n">
        <f t="shared" si="17"/>
        <v>2102.7345447000002</v>
      </c>
      <c r="AC41" s="660" t="n">
        <f t="shared" si="17"/>
        <v>2139.0817550960001</v>
      </c>
    </row>
    <row r="42" ht="31.4" customHeight="1">
      <c r="B42" s="685"/>
      <c r="C42" s="319"/>
      <c r="D42" s="656"/>
      <c r="E42" s="656"/>
      <c r="F42" s="656"/>
      <c r="G42" s="656"/>
      <c r="H42" s="656"/>
      <c r="I42" s="656"/>
      <c r="J42" s="656"/>
      <c r="K42" s="656"/>
      <c r="L42" s="656"/>
      <c r="M42" s="656"/>
      <c r="N42" s="656"/>
      <c r="O42" s="656"/>
      <c r="P42" s="656"/>
      <c r="Q42" s="656"/>
      <c r="R42" s="656"/>
      <c r="S42" s="656"/>
      <c r="T42" s="656"/>
      <c r="U42" s="656"/>
      <c r="V42" s="656" t="n">
        <f>V12-SUM(V14,V17,V18,V21,V32,V33,V34,V35)+V40</f>
        <v>1938.835</v>
      </c>
      <c r="W42" s="660"/>
      <c r="X42" s="660"/>
      <c r="Y42" s="660"/>
      <c r="Z42" s="660"/>
      <c r="AA42" s="660"/>
      <c r="AB42" s="660"/>
      <c r="AC42" s="660"/>
    </row>
    <row r="43" ht="31.4" customHeight="1">
      <c r="B43" s="767" t="s">
        <v>472</v>
      </c>
      <c r="C43" s="768"/>
      <c r="D43" s="680"/>
      <c r="E43" s="681"/>
      <c r="F43" s="681"/>
      <c r="G43" s="681"/>
      <c r="H43" s="681"/>
      <c r="I43" s="681"/>
      <c r="J43" s="681"/>
      <c r="K43" s="681"/>
      <c r="L43" s="681"/>
      <c r="M43" s="681"/>
      <c r="N43" s="681"/>
      <c r="O43" s="681"/>
      <c r="P43" s="681"/>
      <c r="Q43" s="681"/>
      <c r="R43" s="681"/>
      <c r="S43" s="681"/>
      <c r="T43" s="656"/>
      <c r="U43" s="681"/>
      <c r="V43" s="656" t="n">
        <f>V39+V37</f>
        <v>1916.9449999999999</v>
      </c>
      <c r="W43" s="660"/>
      <c r="X43" s="660"/>
      <c r="Y43" s="660"/>
      <c r="Z43" s="660"/>
      <c r="AA43" s="660"/>
      <c r="AB43" s="660"/>
      <c r="AC43" s="799"/>
    </row>
    <row r="44">
      <c r="B44" s="347" t="s">
        <v>804</v>
      </c>
      <c r="C44" s="298" t="s">
        <v>473</v>
      </c>
      <c r="D44" s="330" t="n">
        <f>'Haver Pivoted'!GO37</f>
        <v>733.6</v>
      </c>
      <c r="E44" s="278" t="n">
        <f>'Haver Pivoted'!GP37</f>
        <v>744.3</v>
      </c>
      <c r="F44" s="278" t="n">
        <f>'Haver Pivoted'!GQ37</f>
        <v>762.3</v>
      </c>
      <c r="G44" s="278" t="n">
        <f>'Haver Pivoted'!GR37</f>
        <v>772.2</v>
      </c>
      <c r="H44" s="278" t="n">
        <f>'Haver Pivoted'!GS37</f>
        <v>772.1</v>
      </c>
      <c r="I44" s="278" t="n">
        <f>'Haver Pivoted'!GT37</f>
        <v>760.8</v>
      </c>
      <c r="J44" s="278" t="n">
        <f>'Haver Pivoted'!GU37</f>
        <v>811.3</v>
      </c>
      <c r="K44" s="278" t="n">
        <f>'Haver Pivoted'!GV37</f>
        <v>850.3</v>
      </c>
      <c r="L44" s="278" t="n">
        <f>'Haver Pivoted'!GW37</f>
        <v>840.3</v>
      </c>
      <c r="M44" s="278" t="n">
        <f>'Haver Pivoted'!GX37</f>
        <v>869.7</v>
      </c>
      <c r="N44" s="278" t="n">
        <f>'Haver Pivoted'!GY37</f>
        <v>913.8</v>
      </c>
      <c r="O44" s="278" t="n">
        <f>'Haver Pivoted'!GZ37</f>
        <v>923.8</v>
      </c>
      <c r="P44" s="278" t="n">
        <f>'Haver Pivoted'!HA37</f>
        <v>923.5</v>
      </c>
      <c r="Q44" s="278" t="n">
        <f>'Haver Pivoted'!HB37</f>
        <v>973.6</v>
      </c>
      <c r="R44" s="278" t="n">
        <f>'Haver Pivoted'!HC37</f>
        <v>1010.5</v>
      </c>
      <c r="S44" s="739" t="n">
        <f>'Haver Pivoted'!HD37</f>
        <v>1032.5999999999999</v>
      </c>
      <c r="T44" s="739" t="n">
        <f>'Haver Pivoted'!HE37</f>
        <v>1096.5999999999999</v>
      </c>
      <c r="U44" s="739" t="n">
        <f>'Haver Pivoted'!HF37</f>
        <v>1083.2</v>
      </c>
      <c r="V44" s="739" t="n">
        <f>'Haver Pivoted'!HG37</f>
        <v>1111.0999999999999</v>
      </c>
      <c r="W44" s="774"/>
      <c r="X44" s="774"/>
      <c r="Y44" s="774"/>
      <c r="Z44" s="774"/>
      <c r="AA44" s="774"/>
      <c r="AB44" s="774"/>
      <c r="AC44" s="845"/>
    </row>
    <row r="45">
      <c r="B45" s="655" t="s">
        <v>209</v>
      </c>
      <c r="C45" s="298"/>
      <c r="D45" s="697" t="n">
        <f>Medicaid!D27</f>
        <v>589.5</v>
      </c>
      <c r="E45" s="653" t="n">
        <f>Medicaid!E27</f>
        <v>598.70000000000005</v>
      </c>
      <c r="F45" s="653" t="n">
        <f>Medicaid!F27</f>
        <v>614.4</v>
      </c>
      <c r="G45" s="653" t="n">
        <f>Medicaid!G27</f>
        <v>622.4</v>
      </c>
      <c r="H45" s="653" t="n">
        <f>Medicaid!H27</f>
        <v>620.6</v>
      </c>
      <c r="I45" s="653" t="n">
        <f>Medicaid!I27</f>
        <v>606.5</v>
      </c>
      <c r="J45" s="653" t="n">
        <f>Medicaid!J27</f>
        <v>654.6</v>
      </c>
      <c r="K45" s="653" t="n">
        <f>Medicaid!K27</f>
        <v>690.8</v>
      </c>
      <c r="L45" s="653" t="n">
        <f>Medicaid!L27</f>
        <v>678.6</v>
      </c>
      <c r="M45" s="653" t="n">
        <f>Medicaid!M27</f>
        <v>704.9</v>
      </c>
      <c r="N45" s="653" t="n">
        <f>Medicaid!N27</f>
        <v>745.6</v>
      </c>
      <c r="O45" s="653" t="n">
        <f>Medicaid!O27</f>
        <v>749.2</v>
      </c>
      <c r="P45" s="653" t="n">
        <f>Medicaid!P27</f>
        <v>746.3</v>
      </c>
      <c r="Q45" s="653" t="n">
        <f>Medicaid!Q27</f>
        <v>791.9</v>
      </c>
      <c r="R45" s="653" t="n">
        <f>Medicaid!R27</f>
        <v>819.2</v>
      </c>
      <c r="S45" s="739" t="n">
        <f>Medicaid!S27</f>
        <v>819</v>
      </c>
      <c r="T45" s="653" t="n">
        <f>Medicaid!T27</f>
        <v>827.5</v>
      </c>
      <c r="U45" s="653" t="n">
        <f>Medicaid!U27</f>
        <v>877.6</v>
      </c>
      <c r="V45" s="653" t="n">
        <f>Medicaid!V27</f>
        <v>911.6</v>
      </c>
      <c r="W45" s="654" t="n">
        <f>Medicaid!W27</f>
        <v>867.2</v>
      </c>
      <c r="X45" s="654" t="n">
        <f>Medicaid!X27</f>
        <v>856.2</v>
      </c>
      <c r="Y45" s="654" t="n">
        <f>Medicaid!Y27</f>
        <v>904.8</v>
      </c>
      <c r="Z45" s="654" t="n">
        <f>Medicaid!Z27</f>
        <v>924.7</v>
      </c>
      <c r="AA45" s="654" t="n">
        <f>Medicaid!AA27</f>
        <v>939.9</v>
      </c>
      <c r="AB45" s="654" t="n">
        <f>Medicaid!AB27</f>
        <v>942.52316024042022</v>
      </c>
      <c r="AC45" s="832" t="n">
        <f>Medicaid!AC27</f>
        <v>945.15364144014143</v>
      </c>
    </row>
    <row r="46" ht="14.9" customHeight="1">
      <c r="B46" s="685" t="s">
        <v>805</v>
      </c>
      <c r="C46" s="319"/>
      <c r="D46" s="696" t="n">
        <f>D44-D45</f>
        <v>144.10000000000002</v>
      </c>
      <c r="E46" s="656" t="n">
        <f t="shared" ref="E46:O46" si="18">E44-E45</f>
        <v>145.59999999999991</v>
      </c>
      <c r="F46" s="656" t="n">
        <f t="shared" si="18"/>
        <v>147.89999999999998</v>
      </c>
      <c r="G46" s="656" t="n">
        <f t="shared" si="18"/>
        <v>149.80000000000007</v>
      </c>
      <c r="H46" s="656" t="n">
        <f t="shared" si="18"/>
        <v>151.5</v>
      </c>
      <c r="I46" s="656" t="n">
        <f t="shared" si="18"/>
        <v>154.29999999999995</v>
      </c>
      <c r="J46" s="656" t="n">
        <f t="shared" si="18"/>
        <v>156.69999999999993</v>
      </c>
      <c r="K46" s="656" t="n">
        <f t="shared" si="18"/>
        <v>159.5</v>
      </c>
      <c r="L46" s="656" t="n">
        <f t="shared" si="18"/>
        <v>161.69999999999993</v>
      </c>
      <c r="M46" s="656" t="n">
        <f t="shared" si="18"/>
        <v>164.80000000000007</v>
      </c>
      <c r="N46" s="656" t="n">
        <f t="shared" si="18"/>
        <v>168.19999999999993</v>
      </c>
      <c r="O46" s="656" t="n">
        <f t="shared" si="18"/>
        <v>174.59999999999991</v>
      </c>
      <c r="P46" s="656" t="n">
        <f>P44-P45</f>
        <v>177.20000000000005</v>
      </c>
      <c r="Q46" s="656" t="n">
        <f>Q44-Q45</f>
        <v>181.70000000000005</v>
      </c>
      <c r="R46" s="656" t="n">
        <f>R44-R45</f>
        <v>191.29999999999995</v>
      </c>
      <c r="S46" s="739" t="n">
        <f>S44-S45</f>
        <v>213.59999999999991</v>
      </c>
      <c r="T46" s="739" t="n">
        <f>T44-T45</f>
        <v>269.09999999999991</v>
      </c>
      <c r="U46" s="656" t="n">
        <f>T46*(1+AVERAGE($F$48:$I$48))+U47</f>
        <v>203.03380700109631</v>
      </c>
      <c r="V46" s="856" t="n">
        <f>U46*(1+AVERAGE($F$48:$I$48))+V47</f>
        <v>206.0018330562437</v>
      </c>
      <c r="W46" s="660" t="n">
        <f t="shared" ref="W46:AC46" si="19">V46*(1+AVERAGE($F$48:$I$48))</f>
        <v>209.01324685451698</v>
      </c>
      <c r="X46" s="660" t="n">
        <f t="shared" si="19"/>
        <v>212.06868265458453</v>
      </c>
      <c r="Y46" s="660" t="n">
        <f t="shared" si="19"/>
        <v>215.16878398695127</v>
      </c>
      <c r="Z46" s="660" t="n">
        <f t="shared" si="19"/>
        <v>218.31420378949775</v>
      </c>
      <c r="AA46" s="660" t="n">
        <f t="shared" si="19"/>
        <v>221.50560454500092</v>
      </c>
      <c r="AB46" s="660" t="n">
        <f t="shared" si="19"/>
        <v>224.74365842066501</v>
      </c>
      <c r="AC46" s="799" t="n">
        <f t="shared" si="19"/>
        <v>228.02904740969223</v>
      </c>
    </row>
    <row r="47" ht="14.9" customHeight="1">
      <c r="B47" s="685" t="s">
        <v>1694</v>
      </c>
      <c r="C47" s="319"/>
      <c r="D47" s="696"/>
      <c r="E47" s="656"/>
      <c r="F47" s="656"/>
      <c r="G47" s="656"/>
      <c r="H47" s="656"/>
      <c r="I47" s="656"/>
      <c r="J47" s="656"/>
      <c r="K47" s="656"/>
      <c r="L47" s="656"/>
      <c r="M47" s="656"/>
      <c r="N47" s="656"/>
      <c r="O47" s="656"/>
      <c r="P47" s="656"/>
      <c r="Q47" s="656"/>
      <c r="R47" s="656"/>
      <c r="S47" s="739"/>
      <c r="T47" s="656"/>
      <c r="U47" s="656" t="n">
        <v>-70</v>
      </c>
      <c r="V47" s="656"/>
      <c r="W47" s="660"/>
      <c r="X47" s="660"/>
      <c r="Y47" s="660"/>
      <c r="Z47" s="660"/>
      <c r="AA47" s="660"/>
      <c r="AB47" s="660"/>
      <c r="AC47" s="799"/>
    </row>
    <row r="48">
      <c r="B48" s="826" t="s">
        <v>806</v>
      </c>
      <c r="C48" s="437"/>
      <c r="D48" s="698"/>
      <c r="E48" s="684" t="n">
        <f>E46/D46-1</f>
        <v>1.0409437890353201E-2</v>
      </c>
      <c r="F48" s="684" t="n">
        <f t="shared" ref="F48:N48" si="20">F46/E46-1</f>
        <v>1.5796703296703685E-2</v>
      </c>
      <c r="G48" s="684" t="n">
        <f t="shared" si="20"/>
        <v>1.2846517917512346E-2</v>
      </c>
      <c r="H48" s="684" t="n">
        <f t="shared" si="20"/>
        <v>1.1348464619492127E-2</v>
      </c>
      <c r="I48" s="684" t="n">
        <f t="shared" si="20"/>
        <v>1.8481848184818128E-2</v>
      </c>
      <c r="J48" s="684" t="n">
        <f t="shared" si="20"/>
        <v>1.5554115359688758E-2</v>
      </c>
      <c r="K48" s="684" t="n">
        <f t="shared" si="20"/>
        <v>1.7868538608807105E-2</v>
      </c>
      <c r="L48" s="684" t="n">
        <f t="shared" si="20"/>
        <v>1.3793103448275446E-2</v>
      </c>
      <c r="M48" s="684" t="n">
        <f t="shared" si="20"/>
        <v>1.9171304885591489E-2</v>
      </c>
      <c r="N48" s="684" t="n">
        <f t="shared" si="20"/>
        <v>2.0631067961164318E-2</v>
      </c>
      <c r="O48" s="684" t="n">
        <f>O46/N46-1</f>
        <v>3.8049940546967864E-2</v>
      </c>
      <c r="P48" s="684" t="n">
        <f t="shared" ref="P48:S48" si="21">P46/O46-1</f>
        <v>1.4891179839634283E-2</v>
      </c>
      <c r="Q48" s="684" t="n">
        <f t="shared" si="21"/>
        <v>2.5395033860045046E-2</v>
      </c>
      <c r="R48" s="684" t="n">
        <f t="shared" si="21"/>
        <v>5.2834342322509054E-2</v>
      </c>
      <c r="S48" s="759" t="n">
        <f t="shared" si="21"/>
        <v>0.11657083115525335</v>
      </c>
      <c r="T48" s="658"/>
      <c r="U48" s="658"/>
      <c r="V48" s="658"/>
      <c r="W48" s="692"/>
      <c r="X48" s="692"/>
      <c r="Y48" s="692"/>
      <c r="Z48" s="692"/>
      <c r="AA48" s="692"/>
      <c r="AB48" s="692"/>
      <c r="AC48" s="798"/>
    </row>
    <row r="51">
      <c r="B51" s="392"/>
      <c r="C51" s="392"/>
      <c r="U51" s="278"/>
      <c r="V51" s="278"/>
      <c r="W51" s="278"/>
      <c r="X51" s="278"/>
      <c r="Y51" s="278"/>
      <c r="Z51" s="278"/>
      <c r="AA51" s="278"/>
      <c r="AB51" s="278"/>
      <c r="AC51" s="278"/>
    </row>
    <row r="52">
      <c r="B52" s="279"/>
      <c r="C52" s="298"/>
      <c r="U52" s="653"/>
      <c r="V52" s="653" t="n">
        <f>V40+V39+V34+V35+V36+V37</f>
        <v>2024.8140000000001</v>
      </c>
      <c r="W52" s="653"/>
      <c r="X52" s="653"/>
      <c r="Y52" s="653"/>
      <c r="Z52" s="653"/>
      <c r="AA52" s="653"/>
      <c r="AB52" s="653"/>
      <c r="AC52" s="653"/>
      <c r="AD52" s="610"/>
      <c r="AE52" s="610"/>
      <c r="AF52" s="610"/>
      <c r="AG52" s="610"/>
      <c r="AH52" s="610"/>
      <c r="AI52" s="610"/>
      <c r="AJ52" s="610"/>
      <c r="AK52" s="610"/>
      <c r="AL52" s="610"/>
      <c r="AM52" s="610"/>
    </row>
    <row r="53">
      <c r="B53" s="279"/>
      <c r="C53" s="298"/>
      <c r="U53" s="278"/>
      <c r="V53" s="278"/>
      <c r="W53" s="278"/>
      <c r="X53" s="278"/>
      <c r="Y53" s="278"/>
      <c r="Z53" s="278"/>
      <c r="AA53" s="278"/>
      <c r="AB53" s="278"/>
      <c r="AC53" s="278"/>
      <c r="AD53" s="610"/>
      <c r="AE53" s="610"/>
      <c r="AF53" s="610"/>
      <c r="AG53" s="610"/>
      <c r="AH53" s="610"/>
      <c r="AI53" s="610"/>
      <c r="AJ53" s="610"/>
      <c r="AK53" s="610"/>
      <c r="AL53" s="610"/>
      <c r="AM53" s="610"/>
    </row>
    <row r="54" ht="28.5" customHeight="1">
      <c r="B54" s="306"/>
      <c r="C54" s="298"/>
      <c r="U54" s="653"/>
      <c r="V54" s="653"/>
      <c r="W54" s="653"/>
      <c r="X54" s="653"/>
      <c r="Y54" s="653"/>
      <c r="Z54" s="653"/>
      <c r="AA54" s="653"/>
      <c r="AB54" s="653"/>
      <c r="AC54" s="653"/>
      <c r="AD54" s="610"/>
      <c r="AE54" s="610"/>
      <c r="AF54" s="610"/>
      <c r="AG54" s="610"/>
      <c r="AH54" s="610"/>
      <c r="AI54" s="610"/>
      <c r="AJ54" s="610"/>
      <c r="AK54" s="610"/>
      <c r="AL54" s="610"/>
      <c r="AM54" s="610"/>
    </row>
    <row r="55">
      <c r="B55" s="306"/>
      <c r="C55" s="298"/>
      <c r="U55" s="653"/>
      <c r="V55" s="653"/>
      <c r="W55" s="653"/>
      <c r="X55" s="653"/>
      <c r="Y55" s="653"/>
      <c r="Z55" s="653"/>
      <c r="AA55" s="653"/>
      <c r="AB55" s="653"/>
      <c r="AC55" s="653"/>
      <c r="AD55" s="610"/>
      <c r="AE55" s="610"/>
      <c r="AF55" s="610"/>
      <c r="AG55" s="610"/>
      <c r="AH55" s="610"/>
      <c r="AI55" s="610"/>
      <c r="AJ55" s="610"/>
      <c r="AK55" s="610"/>
      <c r="AL55" s="610"/>
      <c r="AM55" s="610"/>
    </row>
    <row r="56">
      <c r="B56" s="279"/>
      <c r="C56" s="298"/>
      <c r="U56" s="653"/>
      <c r="V56" s="653"/>
      <c r="W56" s="653"/>
      <c r="X56" s="653"/>
      <c r="Y56" s="653"/>
      <c r="Z56" s="653"/>
      <c r="AA56" s="653"/>
      <c r="AB56" s="653"/>
      <c r="AC56" s="653"/>
      <c r="AD56" s="610"/>
      <c r="AE56" s="610"/>
      <c r="AF56" s="610"/>
      <c r="AG56" s="610"/>
      <c r="AH56" s="610"/>
      <c r="AI56" s="610"/>
      <c r="AJ56" s="610"/>
      <c r="AK56" s="610"/>
      <c r="AL56" s="610"/>
      <c r="AM56" s="610"/>
    </row>
    <row r="57">
      <c r="B57" s="311"/>
      <c r="C57" s="319"/>
      <c r="U57" s="656"/>
      <c r="V57" s="656"/>
      <c r="W57" s="656"/>
      <c r="X57" s="656"/>
      <c r="Y57" s="656"/>
      <c r="Z57" s="656"/>
      <c r="AA57" s="656"/>
      <c r="AB57" s="656"/>
      <c r="AC57" s="656"/>
      <c r="AD57" s="610"/>
      <c r="AE57" s="610"/>
      <c r="AF57" s="610"/>
      <c r="AG57" s="610"/>
      <c r="AH57" s="610"/>
      <c r="AI57" s="610"/>
      <c r="AJ57" s="610"/>
      <c r="AK57" s="610"/>
      <c r="AL57" s="610"/>
      <c r="AM57" s="610"/>
    </row>
    <row r="58">
      <c r="B58" s="306"/>
      <c r="C58" s="791"/>
      <c r="U58" s="653"/>
      <c r="V58" s="653"/>
      <c r="W58" s="653"/>
      <c r="X58" s="653"/>
      <c r="Y58" s="653"/>
      <c r="Z58" s="653"/>
      <c r="AA58" s="653"/>
      <c r="AB58" s="653"/>
      <c r="AC58" s="653"/>
      <c r="AD58" s="610"/>
      <c r="AE58" s="610"/>
      <c r="AF58" s="610"/>
      <c r="AG58" s="610"/>
      <c r="AH58" s="610"/>
      <c r="AI58" s="610"/>
      <c r="AJ58" s="610"/>
      <c r="AK58" s="610"/>
      <c r="AL58" s="610"/>
      <c r="AM58" s="610"/>
    </row>
    <row r="59">
      <c r="B59" s="306"/>
      <c r="C59" s="791"/>
      <c r="U59" s="290"/>
      <c r="V59" s="290"/>
      <c r="W59" s="290"/>
      <c r="X59" s="290"/>
      <c r="Y59" s="290"/>
      <c r="Z59" s="290"/>
      <c r="AA59" s="290"/>
      <c r="AB59" s="290"/>
      <c r="AC59" s="290"/>
      <c r="AD59" s="610"/>
      <c r="AE59" s="610"/>
      <c r="AF59" s="610"/>
      <c r="AG59" s="610"/>
      <c r="AH59" s="610"/>
      <c r="AI59" s="610"/>
      <c r="AJ59" s="610"/>
      <c r="AK59" s="610"/>
      <c r="AL59" s="610"/>
      <c r="AM59" s="610"/>
    </row>
    <row r="60">
      <c r="B60" s="306"/>
      <c r="C60" s="298"/>
      <c r="U60" s="653"/>
      <c r="V60" s="653"/>
      <c r="W60" s="653"/>
      <c r="X60" s="653"/>
      <c r="Y60" s="653"/>
      <c r="Z60" s="653"/>
      <c r="AA60" s="653"/>
      <c r="AB60" s="653"/>
      <c r="AC60" s="653"/>
      <c r="AD60" s="610"/>
      <c r="AE60" s="610"/>
      <c r="AF60" s="610"/>
      <c r="AG60" s="610"/>
      <c r="AH60" s="610"/>
      <c r="AI60" s="610"/>
      <c r="AJ60" s="610"/>
      <c r="AK60" s="610"/>
      <c r="AL60" s="610"/>
      <c r="AM60" s="610"/>
    </row>
    <row r="61">
      <c r="B61" s="306"/>
      <c r="C61" s="298"/>
      <c r="U61" s="653"/>
      <c r="V61" s="653"/>
      <c r="W61" s="653"/>
      <c r="X61" s="653"/>
      <c r="Y61" s="653"/>
      <c r="Z61" s="653"/>
      <c r="AA61" s="653"/>
      <c r="AB61" s="653"/>
      <c r="AC61" s="653"/>
      <c r="AD61" s="610"/>
      <c r="AE61" s="610"/>
      <c r="AF61" s="610"/>
      <c r="AG61" s="610"/>
      <c r="AH61" s="610"/>
      <c r="AI61" s="610"/>
      <c r="AJ61" s="610"/>
      <c r="AK61" s="610"/>
      <c r="AL61" s="610"/>
      <c r="AM61" s="610"/>
    </row>
    <row r="62">
      <c r="B62" s="306"/>
      <c r="C62" s="298"/>
      <c r="U62" s="653"/>
      <c r="V62" s="653"/>
      <c r="W62" s="653"/>
      <c r="X62" s="653"/>
      <c r="Y62" s="653"/>
      <c r="Z62" s="653"/>
      <c r="AA62" s="653"/>
      <c r="AB62" s="653"/>
      <c r="AC62" s="653"/>
      <c r="AD62" s="610"/>
      <c r="AE62" s="610"/>
      <c r="AF62" s="610"/>
      <c r="AG62" s="610"/>
      <c r="AH62" s="610"/>
      <c r="AI62" s="610"/>
      <c r="AJ62" s="610"/>
      <c r="AK62" s="610"/>
      <c r="AL62" s="610"/>
      <c r="AM62" s="610"/>
    </row>
    <row r="63">
      <c r="B63" s="279"/>
      <c r="C63" s="298"/>
      <c r="U63" s="653"/>
      <c r="V63" s="653"/>
      <c r="W63" s="653"/>
      <c r="X63" s="653"/>
      <c r="Y63" s="653"/>
      <c r="Z63" s="653"/>
      <c r="AA63" s="653"/>
      <c r="AB63" s="653"/>
      <c r="AC63" s="653"/>
      <c r="AD63" s="610"/>
      <c r="AE63" s="610"/>
      <c r="AF63" s="610"/>
      <c r="AG63" s="610"/>
      <c r="AH63" s="610"/>
      <c r="AI63" s="610"/>
      <c r="AJ63" s="610"/>
      <c r="AK63" s="610"/>
      <c r="AL63" s="610"/>
      <c r="AM63" s="610"/>
    </row>
    <row r="64">
      <c r="B64" s="311"/>
      <c r="C64" s="319"/>
      <c r="U64" s="740"/>
      <c r="V64" s="740"/>
      <c r="W64" s="740"/>
      <c r="X64" s="740"/>
      <c r="Y64" s="740"/>
      <c r="Z64" s="740"/>
      <c r="AA64" s="740"/>
      <c r="AB64" s="740"/>
      <c r="AC64" s="740"/>
      <c r="AD64" s="610"/>
      <c r="AE64" s="610"/>
      <c r="AF64" s="610"/>
      <c r="AG64" s="610"/>
      <c r="AH64" s="610"/>
      <c r="AI64" s="610"/>
      <c r="AJ64" s="610"/>
      <c r="AK64" s="610"/>
      <c r="AL64" s="610"/>
      <c r="AM64" s="610"/>
    </row>
    <row r="65" ht="28.5" customHeight="1">
      <c r="B65" s="306"/>
      <c r="C65" s="298"/>
      <c r="U65" s="653"/>
      <c r="V65" s="653"/>
      <c r="W65" s="653"/>
      <c r="X65" s="653"/>
      <c r="Y65" s="653"/>
      <c r="Z65" s="653"/>
      <c r="AA65" s="653"/>
      <c r="AB65" s="653"/>
      <c r="AC65" s="653"/>
      <c r="AD65" s="610"/>
      <c r="AE65" s="610"/>
      <c r="AF65" s="610"/>
      <c r="AG65" s="610"/>
      <c r="AH65" s="610"/>
      <c r="AI65" s="610"/>
      <c r="AJ65" s="610"/>
      <c r="AK65" s="610"/>
      <c r="AL65" s="610"/>
      <c r="AM65" s="610"/>
    </row>
    <row r="66">
      <c r="B66" s="458"/>
      <c r="C66" s="85"/>
      <c r="U66" s="779"/>
      <c r="V66" s="779"/>
      <c r="W66" s="779"/>
      <c r="X66" s="779"/>
      <c r="Y66" s="779"/>
      <c r="Z66" s="779"/>
      <c r="AA66" s="779"/>
      <c r="AB66" s="779"/>
      <c r="AC66" s="779"/>
      <c r="AD66" s="610"/>
      <c r="AE66" s="610"/>
      <c r="AF66" s="610"/>
      <c r="AG66" s="610"/>
      <c r="AH66" s="610"/>
      <c r="AI66" s="610"/>
      <c r="AJ66" s="610"/>
      <c r="AK66" s="610"/>
      <c r="AL66" s="610"/>
      <c r="AM66" s="610"/>
    </row>
    <row r="67">
      <c r="B67" s="319"/>
      <c r="C67" s="319"/>
      <c r="U67" s="656"/>
      <c r="V67" s="656"/>
      <c r="W67" s="656"/>
      <c r="X67" s="656"/>
      <c r="Y67" s="656"/>
      <c r="Z67" s="656"/>
      <c r="AA67" s="656"/>
      <c r="AB67" s="656"/>
      <c r="AC67" s="656"/>
      <c r="AD67" s="610"/>
      <c r="AE67" s="610"/>
      <c r="AF67" s="610"/>
      <c r="AG67" s="610"/>
      <c r="AH67" s="610"/>
      <c r="AI67" s="610"/>
      <c r="AJ67" s="610"/>
      <c r="AK67" s="610"/>
      <c r="AL67" s="610"/>
      <c r="AM67" s="610"/>
    </row>
    <row r="68">
      <c r="B68" s="392"/>
      <c r="C68" s="392"/>
      <c r="U68" s="656"/>
      <c r="V68" s="656"/>
      <c r="W68" s="656"/>
      <c r="X68" s="656"/>
      <c r="Y68" s="656"/>
      <c r="Z68" s="656"/>
      <c r="AA68" s="656"/>
      <c r="AB68" s="656"/>
      <c r="AC68" s="656"/>
      <c r="AD68" s="610"/>
      <c r="AE68" s="610"/>
      <c r="AF68" s="610"/>
      <c r="AG68" s="610"/>
      <c r="AH68" s="610"/>
      <c r="AI68" s="610"/>
      <c r="AJ68" s="610"/>
      <c r="AK68" s="610"/>
      <c r="AL68" s="610"/>
      <c r="AM68" s="610"/>
    </row>
    <row r="69">
      <c r="B69" s="279"/>
      <c r="C69" s="298"/>
      <c r="U69" s="298"/>
      <c r="V69" s="298"/>
      <c r="W69" s="298"/>
      <c r="X69" s="298"/>
      <c r="Y69" s="298"/>
      <c r="Z69" s="298"/>
      <c r="AA69" s="298"/>
      <c r="AB69" s="298"/>
      <c r="AC69" s="298"/>
      <c r="AD69" s="610"/>
      <c r="AE69" s="610"/>
      <c r="AF69" s="610"/>
      <c r="AG69" s="610"/>
      <c r="AH69" s="610"/>
      <c r="AI69" s="610"/>
      <c r="AJ69" s="610"/>
      <c r="AK69" s="610"/>
      <c r="AL69" s="610"/>
      <c r="AM69" s="610"/>
    </row>
    <row r="70">
      <c r="B70" s="298"/>
      <c r="C70" s="298"/>
      <c r="U70" s="653"/>
      <c r="V70" s="653"/>
      <c r="W70" s="653"/>
      <c r="X70" s="653"/>
      <c r="Y70" s="653"/>
      <c r="Z70" s="653"/>
      <c r="AA70" s="653"/>
      <c r="AB70" s="653"/>
      <c r="AC70" s="653"/>
      <c r="AD70" s="610"/>
      <c r="AE70" s="610"/>
      <c r="AF70" s="610"/>
      <c r="AG70" s="610"/>
      <c r="AH70" s="610"/>
      <c r="AI70" s="610"/>
      <c r="AJ70" s="610"/>
      <c r="AK70" s="610"/>
      <c r="AL70" s="610"/>
      <c r="AM70" s="610"/>
    </row>
    <row r="71">
      <c r="B71" s="319"/>
      <c r="C71" s="319"/>
      <c r="U71" s="656"/>
      <c r="V71" s="656"/>
      <c r="W71" s="656"/>
      <c r="X71" s="656"/>
      <c r="Y71" s="656"/>
      <c r="Z71" s="656"/>
      <c r="AA71" s="656"/>
      <c r="AB71" s="656"/>
      <c r="AC71" s="656"/>
      <c r="AD71" s="610"/>
      <c r="AE71" s="610"/>
      <c r="AF71" s="610"/>
      <c r="AG71" s="610"/>
      <c r="AH71" s="610"/>
      <c r="AI71" s="610"/>
      <c r="AJ71" s="610"/>
      <c r="AK71" s="610"/>
      <c r="AL71" s="610"/>
      <c r="AM71" s="610"/>
    </row>
    <row r="72">
      <c r="B72" s="319"/>
      <c r="C72" s="319"/>
      <c r="U72" s="656"/>
      <c r="V72" s="656"/>
      <c r="W72" s="656"/>
      <c r="X72" s="656"/>
      <c r="Y72" s="656"/>
      <c r="Z72" s="656"/>
      <c r="AA72" s="656"/>
      <c r="AB72" s="656"/>
      <c r="AC72" s="656"/>
      <c r="AD72" s="610"/>
      <c r="AE72" s="610"/>
      <c r="AF72" s="610"/>
      <c r="AG72" s="610"/>
      <c r="AH72" s="610"/>
      <c r="AI72" s="610"/>
      <c r="AJ72" s="610"/>
      <c r="AK72" s="610"/>
      <c r="AL72" s="610"/>
      <c r="AM72" s="610"/>
    </row>
    <row r="73">
      <c r="B73" s="853"/>
      <c r="C73" s="298"/>
      <c r="U73" s="653"/>
      <c r="V73" s="653"/>
      <c r="W73" s="653"/>
      <c r="X73" s="653"/>
      <c r="Y73" s="653"/>
      <c r="Z73" s="653"/>
      <c r="AA73" s="653"/>
      <c r="AB73" s="653"/>
      <c r="AC73" s="653"/>
      <c r="AD73" s="610"/>
      <c r="AE73" s="610"/>
      <c r="AF73" s="610"/>
      <c r="AG73" s="610"/>
      <c r="AH73" s="610"/>
      <c r="AI73" s="610"/>
      <c r="AJ73" s="610"/>
      <c r="AK73" s="610"/>
      <c r="AL73" s="610"/>
      <c r="AM73" s="610"/>
    </row>
    <row r="75">
      <c r="U75" s="851"/>
      <c r="V75" s="851"/>
      <c r="W75" s="851"/>
      <c r="X75" s="851"/>
    </row>
    <row r="76">
      <c r="U76" s="851"/>
      <c r="V76" s="851"/>
      <c r="W76" s="851"/>
      <c r="X76" s="851"/>
    </row>
    <row r="77">
      <c r="U77" s="851"/>
      <c r="V77" s="851"/>
      <c r="W77" s="851"/>
      <c r="X77" s="851"/>
    </row>
    <row r="79">
      <c r="P79" s="574"/>
      <c r="Q79" s="574"/>
    </row>
    <row r="80">
      <c r="B80" s="607" t="s">
        <v>351</v>
      </c>
      <c r="D80" s="653"/>
      <c r="E80" s="653"/>
      <c r="F80" s="653"/>
      <c r="G80" s="653"/>
      <c r="H80" s="653"/>
      <c r="I80" s="653"/>
      <c r="J80" s="653"/>
      <c r="K80" s="653"/>
      <c r="L80" s="653"/>
      <c r="M80" s="653"/>
      <c r="N80" s="653"/>
      <c r="O80" s="653"/>
      <c r="P80" s="653"/>
      <c r="Q80" s="653"/>
      <c r="R80" s="653"/>
      <c r="S80" s="653"/>
      <c r="T80" s="653"/>
      <c r="U80" s="653"/>
      <c r="V80" s="653"/>
      <c r="W80" s="653"/>
      <c r="X80" s="653"/>
      <c r="Y80" s="653"/>
      <c r="Z80" s="653"/>
      <c r="AA80" s="653"/>
      <c r="AB80" s="653"/>
      <c r="AC80" s="653"/>
    </row>
    <row r="81" ht="45.75" customHeight="1">
      <c r="B81" s="769" t="s">
        <v>476</v>
      </c>
      <c r="C81" s="769"/>
      <c r="D81" s="769"/>
      <c r="E81" s="769"/>
      <c r="F81" s="769"/>
      <c r="G81" s="769"/>
      <c r="H81" s="769"/>
      <c r="I81" s="769"/>
      <c r="J81" s="769"/>
      <c r="K81" s="769"/>
      <c r="L81" s="769"/>
      <c r="M81" s="769"/>
      <c r="N81" s="769"/>
      <c r="O81" s="769"/>
      <c r="P81" s="769"/>
      <c r="Q81" s="769"/>
      <c r="R81" s="769"/>
      <c r="S81" s="769"/>
      <c r="T81" s="769"/>
      <c r="U81" s="769"/>
      <c r="V81" s="769"/>
      <c r="W81" s="769"/>
      <c r="X81" s="769"/>
      <c r="Y81" s="769"/>
      <c r="Z81" s="769"/>
      <c r="AA81" s="769"/>
      <c r="AB81" s="769"/>
      <c r="AC81" s="769"/>
    </row>
    <row r="82" ht="14.9" customHeight="1">
      <c r="B82" s="261" t="s">
        <v>477</v>
      </c>
      <c r="C82" s="262"/>
      <c r="D82" s="587" t="s">
        <v>279</v>
      </c>
      <c r="E82" s="588"/>
      <c r="F82" s="588"/>
      <c r="G82" s="588"/>
      <c r="H82" s="588"/>
      <c r="I82" s="588"/>
      <c r="J82" s="588"/>
      <c r="K82" s="588"/>
      <c r="L82" s="588"/>
      <c r="M82" s="588"/>
      <c r="N82" s="588"/>
      <c r="O82" s="588"/>
      <c r="P82" s="588"/>
      <c r="Q82" s="588"/>
      <c r="R82" s="588"/>
      <c r="S82" s="588"/>
      <c r="T82" s="588"/>
      <c r="U82" s="588"/>
      <c r="V82" s="765"/>
      <c r="W82" s="394" t="s">
        <v>280</v>
      </c>
      <c r="X82" s="382"/>
      <c r="Y82" s="382"/>
      <c r="Z82" s="382"/>
      <c r="AA82" s="382"/>
      <c r="AB82" s="382"/>
      <c r="AC82" s="382"/>
      <c r="AD82" s="382"/>
      <c r="AE82" s="382"/>
      <c r="AF82" s="382"/>
      <c r="AG82" s="382"/>
    </row>
    <row r="83">
      <c r="B83" s="261"/>
      <c r="C83" s="262"/>
      <c r="D83" s="268" t="n">
        <v>2018</v>
      </c>
      <c r="E83" s="268" t="n">
        <v>2019</v>
      </c>
      <c r="F83" s="269"/>
      <c r="G83" s="269"/>
      <c r="H83" s="270"/>
      <c r="I83" s="268" t="n">
        <v>2020</v>
      </c>
      <c r="J83" s="269"/>
      <c r="K83" s="269"/>
      <c r="L83" s="269"/>
      <c r="M83" s="268" t="n">
        <v>2021</v>
      </c>
      <c r="N83" s="269"/>
      <c r="O83" s="269"/>
      <c r="P83" s="269"/>
      <c r="Q83" s="268" t="n">
        <v>2022</v>
      </c>
      <c r="R83" s="360"/>
      <c r="S83" s="360"/>
      <c r="T83" s="270"/>
      <c r="U83" s="343"/>
      <c r="V83" s="663" t="n">
        <v>2023</v>
      </c>
      <c r="W83" s="659"/>
      <c r="X83" s="316"/>
      <c r="Y83" s="265" t="n">
        <v>2024</v>
      </c>
      <c r="Z83" s="348"/>
      <c r="AA83" s="348"/>
      <c r="AB83" s="267"/>
      <c r="AC83" s="265" t="n">
        <v>2025</v>
      </c>
      <c r="AD83" s="348"/>
      <c r="AE83" s="348"/>
      <c r="AF83" s="267"/>
      <c r="AG83" s="852" t="n">
        <v>2026</v>
      </c>
    </row>
    <row r="84">
      <c r="B84" s="263"/>
      <c r="C84" s="264"/>
      <c r="D84" s="256" t="s">
        <v>281</v>
      </c>
      <c r="E84" s="256" t="s">
        <v>282</v>
      </c>
      <c r="F84" s="257" t="s">
        <v>283</v>
      </c>
      <c r="G84" s="257" t="s">
        <v>238</v>
      </c>
      <c r="H84" s="258" t="s">
        <v>281</v>
      </c>
      <c r="I84" s="257" t="s">
        <v>282</v>
      </c>
      <c r="J84" s="257" t="s">
        <v>283</v>
      </c>
      <c r="K84" s="257" t="s">
        <v>238</v>
      </c>
      <c r="L84" s="257" t="s">
        <v>281</v>
      </c>
      <c r="M84" s="256" t="s">
        <v>282</v>
      </c>
      <c r="N84" s="257" t="s">
        <v>283</v>
      </c>
      <c r="O84" s="257" t="s">
        <v>238</v>
      </c>
      <c r="P84" s="257" t="s">
        <v>281</v>
      </c>
      <c r="Q84" s="256" t="s">
        <v>282</v>
      </c>
      <c r="R84" s="257" t="s">
        <v>283</v>
      </c>
      <c r="S84" s="257" t="s">
        <v>238</v>
      </c>
      <c r="T84" s="258" t="s">
        <v>281</v>
      </c>
      <c r="U84" s="257" t="s">
        <v>282</v>
      </c>
      <c r="V84" s="341" t="s">
        <v>283</v>
      </c>
      <c r="W84" s="326" t="s">
        <v>238</v>
      </c>
      <c r="X84" s="327" t="s">
        <v>281</v>
      </c>
      <c r="Y84" s="325" t="s">
        <v>282</v>
      </c>
      <c r="Z84" s="323" t="s">
        <v>283</v>
      </c>
      <c r="AA84" s="326" t="s">
        <v>238</v>
      </c>
      <c r="AB84" s="326" t="s">
        <v>281</v>
      </c>
      <c r="AC84" s="325" t="s">
        <v>282</v>
      </c>
      <c r="AD84" s="323" t="s">
        <v>283</v>
      </c>
      <c r="AE84" s="326" t="s">
        <v>238</v>
      </c>
      <c r="AF84" s="326" t="s">
        <v>281</v>
      </c>
      <c r="AG84" s="325" t="s">
        <v>282</v>
      </c>
    </row>
    <row r="85">
      <c r="B85" s="655" t="s">
        <v>1433</v>
      </c>
      <c r="D85" s="309"/>
      <c r="E85" s="375"/>
      <c r="F85" s="375"/>
      <c r="G85" s="375"/>
      <c r="H85" s="375"/>
      <c r="I85" s="677" t="n">
        <f>(I86-AVERAGE($E86:$H86))</f>
        <v>6.9120000000000061</v>
      </c>
      <c r="J85" s="677" t="n">
        <f t="shared" ref="J85:U85" si="22">(J86-AVERAGE($E86:$H86))</f>
        <v>50.955000000000005</v>
      </c>
      <c r="K85" s="677" t="n">
        <f t="shared" si="22"/>
        <v>51.173999999999999</v>
      </c>
      <c r="L85" s="677" t="n">
        <f t="shared" si="22"/>
        <v>51.893999999999998</v>
      </c>
      <c r="M85" s="677" t="n">
        <f t="shared" si="22"/>
        <v>91.075000000000017</v>
      </c>
      <c r="N85" s="677" t="n">
        <f t="shared" si="22"/>
        <v>100.63400000000001</v>
      </c>
      <c r="O85" s="677" t="n">
        <f t="shared" si="22"/>
        <v>93.89100000000002</v>
      </c>
      <c r="P85" s="677" t="n">
        <f t="shared" si="22"/>
        <v>100.22800000000001</v>
      </c>
      <c r="Q85" s="677" t="n">
        <f t="shared" si="22"/>
        <v>76.838999999999999</v>
      </c>
      <c r="R85" s="677" t="n">
        <f t="shared" si="22"/>
        <v>73.637</v>
      </c>
      <c r="S85" s="678" t="n">
        <f t="shared" si="22"/>
        <v>70.649000000000001</v>
      </c>
      <c r="T85" s="665" t="n">
        <f t="shared" si="22"/>
        <v>91.718000000000018</v>
      </c>
      <c r="U85" s="678" t="n">
        <f t="shared" si="22"/>
        <v>83.695999999999998</v>
      </c>
      <c r="V85" s="678" t="n">
        <f>(V86-AVERAGE($E86:$H86))</f>
        <v>51.979000000000006</v>
      </c>
      <c r="W85" s="835" t="n">
        <f>V85</f>
        <v>51.979000000000006</v>
      </c>
      <c r="X85" s="835" t="n">
        <f t="shared" ref="X85:AG85" si="23">W85</f>
        <v>51.979000000000006</v>
      </c>
      <c r="Y85" s="835" t="n">
        <f t="shared" si="23"/>
        <v>51.979000000000006</v>
      </c>
      <c r="Z85" s="835" t="n">
        <f t="shared" si="23"/>
        <v>51.979000000000006</v>
      </c>
      <c r="AA85" s="835" t="n">
        <f t="shared" si="23"/>
        <v>51.979000000000006</v>
      </c>
      <c r="AB85" s="835" t="n">
        <f t="shared" si="23"/>
        <v>51.979000000000006</v>
      </c>
      <c r="AC85" s="796" t="n">
        <f t="shared" si="23"/>
        <v>51.979000000000006</v>
      </c>
      <c r="AD85" s="835" t="n">
        <f t="shared" si="23"/>
        <v>51.979000000000006</v>
      </c>
      <c r="AE85" s="835" t="n">
        <f t="shared" si="23"/>
        <v>51.979000000000006</v>
      </c>
      <c r="AF85" s="835" t="n">
        <f t="shared" si="23"/>
        <v>51.979000000000006</v>
      </c>
      <c r="AG85" s="835" t="n">
        <f t="shared" si="23"/>
        <v>51.979000000000006</v>
      </c>
    </row>
    <row r="86">
      <c r="B86" s="655" t="s">
        <v>160</v>
      </c>
      <c r="C86" s="298" t="s">
        <v>478</v>
      </c>
      <c r="D86" s="330" t="n">
        <f>'Haver Pivoted'!GO66</f>
        <v>57.017000000000003</v>
      </c>
      <c r="E86" s="278" t="n">
        <f>'Haver Pivoted'!GP66</f>
        <v>55.875</v>
      </c>
      <c r="F86" s="278" t="n">
        <f>'Haver Pivoted'!GQ66</f>
        <v>54.335999999999999</v>
      </c>
      <c r="G86" s="278" t="n">
        <f>'Haver Pivoted'!GR66</f>
        <v>54.345999999999997</v>
      </c>
      <c r="H86" s="278" t="n">
        <f>'Haver Pivoted'!GS66</f>
        <v>54.290999999999997</v>
      </c>
      <c r="I86" s="278" t="n">
        <f>'Haver Pivoted'!GT66</f>
        <v>61.624000000000002</v>
      </c>
      <c r="J86" s="278" t="n">
        <f>'Haver Pivoted'!GU66</f>
        <v>105.667</v>
      </c>
      <c r="K86" s="278" t="n">
        <f>'Haver Pivoted'!GV66</f>
        <v>105.886</v>
      </c>
      <c r="L86" s="278" t="n">
        <f>'Haver Pivoted'!GW66</f>
        <v>106.60599999999999</v>
      </c>
      <c r="M86" s="278" t="n">
        <f>'Haver Pivoted'!GX66</f>
        <v>145.78700000000001</v>
      </c>
      <c r="N86" s="278" t="n">
        <f>'Haver Pivoted'!GY66</f>
        <v>155.346</v>
      </c>
      <c r="O86" s="278" t="n">
        <f>'Haver Pivoted'!GZ66</f>
        <v>148.60300000000001</v>
      </c>
      <c r="P86" s="278" t="n">
        <f>'Haver Pivoted'!HA66</f>
        <v>154.94</v>
      </c>
      <c r="Q86" s="278" t="n">
        <f>'Haver Pivoted'!HB66</f>
        <v>131.55099999999999</v>
      </c>
      <c r="R86" s="278" t="n">
        <f>'Haver Pivoted'!HC66</f>
        <v>128.34899999999999</v>
      </c>
      <c r="S86" s="257" t="n">
        <f>'Haver Pivoted'!HD66</f>
        <v>125.361</v>
      </c>
      <c r="T86" s="257" t="n">
        <f>'Haver Pivoted'!HE66</f>
        <v>146.43</v>
      </c>
      <c r="U86" s="257" t="n">
        <f>'Haver Pivoted'!HF66</f>
        <v>138.40799999999999</v>
      </c>
      <c r="V86" s="257" t="n">
        <f>'Haver Pivoted'!HG66</f>
        <v>106.691</v>
      </c>
      <c r="W86" s="409"/>
      <c r="X86" s="409"/>
      <c r="Y86" s="409"/>
      <c r="Z86" s="409"/>
      <c r="AA86" s="409"/>
      <c r="AB86" s="409"/>
      <c r="AC86" s="409"/>
      <c r="AD86" s="598"/>
      <c r="AE86" s="598"/>
      <c r="AF86" s="598"/>
      <c r="AG86" s="598"/>
    </row>
    <row r="87" ht="29.15" customHeight="1">
      <c r="B87" s="436" t="s">
        <v>479</v>
      </c>
      <c r="C87" s="437"/>
      <c r="D87" s="830"/>
      <c r="E87" s="668"/>
      <c r="F87" s="668"/>
      <c r="G87" s="668"/>
      <c r="H87" s="668"/>
      <c r="I87" s="668"/>
      <c r="J87" s="668" t="n">
        <f t="shared" ref="J87:V87" si="24">J86-$H86</f>
        <v>51.376000000000005</v>
      </c>
      <c r="K87" s="668" t="n">
        <f t="shared" si="24"/>
        <v>51.594999999999999</v>
      </c>
      <c r="L87" s="668" t="n">
        <f t="shared" si="24"/>
        <v>52.314999999999998</v>
      </c>
      <c r="M87" s="668" t="n">
        <f t="shared" si="24"/>
        <v>91.496000000000009</v>
      </c>
      <c r="N87" s="668" t="n">
        <f>N86-$H86</f>
        <v>101.05500000000001</v>
      </c>
      <c r="O87" s="668" t="n">
        <f>O86-$H86</f>
        <v>94.312000000000012</v>
      </c>
      <c r="P87" s="668" t="n">
        <f t="shared" si="24"/>
        <v>100.649</v>
      </c>
      <c r="Q87" s="668" t="n">
        <f t="shared" si="24"/>
        <v>77.259999999999991</v>
      </c>
      <c r="R87" s="668" t="n">
        <f t="shared" si="24"/>
        <v>74.057999999999993</v>
      </c>
      <c r="S87" s="341" t="n">
        <f t="shared" si="24"/>
        <v>71.070000000000007</v>
      </c>
      <c r="T87" s="341" t="n">
        <f t="shared" si="24"/>
        <v>92.13900000000001</v>
      </c>
      <c r="U87" s="341" t="n">
        <f t="shared" si="24"/>
        <v>84.11699999999999</v>
      </c>
      <c r="V87" s="341" t="n">
        <f t="shared" si="24"/>
        <v>52.400000000000006</v>
      </c>
      <c r="W87" s="326"/>
      <c r="X87" s="326"/>
      <c r="Y87" s="326"/>
      <c r="Z87" s="326"/>
      <c r="AA87" s="326"/>
      <c r="AB87" s="326"/>
      <c r="AC87" s="326"/>
      <c r="AD87" s="598"/>
      <c r="AE87" s="598"/>
      <c r="AF87" s="598"/>
      <c r="AG87" s="598"/>
    </row>
    <row r="88" ht="29.15" customHeight="1">
      <c r="B88" s="298"/>
      <c r="C88" s="298"/>
      <c r="D88" s="278"/>
      <c r="E88" s="278"/>
      <c r="F88" s="278"/>
      <c r="G88" s="278"/>
      <c r="H88" s="278"/>
      <c r="I88" s="278"/>
      <c r="J88" s="278"/>
      <c r="K88" s="278"/>
      <c r="L88" s="278"/>
      <c r="M88" s="278"/>
      <c r="N88" s="278"/>
      <c r="O88" s="278"/>
      <c r="P88" s="278"/>
      <c r="Q88" s="278"/>
      <c r="R88" s="278"/>
      <c r="S88" s="278"/>
      <c r="T88" s="278"/>
      <c r="U88" s="278"/>
      <c r="V88" s="278"/>
      <c r="W88" s="278"/>
      <c r="X88" s="278"/>
      <c r="Y88" s="278"/>
      <c r="Z88" s="278"/>
      <c r="AA88" s="278"/>
      <c r="AB88" s="278"/>
      <c r="AC88" s="278"/>
    </row>
    <row r="89" ht="29.15" customHeight="1">
      <c r="B89" s="298"/>
      <c r="C89" s="298"/>
      <c r="D89" s="278"/>
      <c r="E89" s="278"/>
      <c r="F89" s="278"/>
      <c r="G89" s="278"/>
      <c r="H89" s="278"/>
      <c r="I89" s="278"/>
      <c r="J89" s="278"/>
      <c r="K89" s="278"/>
      <c r="L89" s="278"/>
      <c r="M89" s="278"/>
      <c r="N89" s="278"/>
      <c r="O89" s="278"/>
      <c r="P89" s="278"/>
      <c r="Q89" s="278"/>
      <c r="R89" s="278"/>
      <c r="S89" s="278"/>
      <c r="T89" s="278"/>
      <c r="U89" s="278"/>
      <c r="V89" s="278"/>
      <c r="W89" s="278"/>
      <c r="X89" s="278"/>
      <c r="Y89" s="278"/>
      <c r="Z89" s="278"/>
      <c r="AA89" s="278"/>
      <c r="AB89" s="278"/>
      <c r="AC89" s="278"/>
    </row>
    <row r="90" ht="29.15" customHeight="1">
      <c r="B90" s="298"/>
      <c r="C90" s="298"/>
      <c r="D90" s="278"/>
      <c r="E90" s="278"/>
      <c r="F90" s="278"/>
      <c r="G90" s="278"/>
      <c r="H90" s="278"/>
      <c r="I90" s="278"/>
      <c r="J90" s="278"/>
      <c r="K90" s="278"/>
      <c r="L90" s="278"/>
      <c r="M90" s="278"/>
      <c r="N90" s="278"/>
      <c r="O90" s="278"/>
      <c r="P90" s="278"/>
      <c r="Q90" s="278"/>
      <c r="R90" s="278"/>
      <c r="S90" s="278"/>
      <c r="T90" s="278"/>
      <c r="U90" s="278"/>
      <c r="V90" s="278"/>
      <c r="W90" s="278"/>
      <c r="X90" s="278"/>
      <c r="Y90" s="278"/>
      <c r="Z90" s="278"/>
      <c r="AA90" s="278"/>
      <c r="AB90" s="278"/>
      <c r="AC90" s="278"/>
    </row>
    <row r="91" ht="35.9" customHeight="1"/>
    <row r="92">
      <c r="B92" s="607" t="s">
        <v>364</v>
      </c>
    </row>
    <row r="93">
      <c r="B93" s="770" t="s">
        <v>803</v>
      </c>
      <c r="C93" s="771"/>
      <c r="D93" s="263" t="s">
        <v>279</v>
      </c>
      <c r="E93" s="276"/>
      <c r="F93" s="276"/>
      <c r="G93" s="276"/>
      <c r="H93" s="276"/>
      <c r="I93" s="276"/>
      <c r="J93" s="276"/>
      <c r="K93" s="276"/>
      <c r="L93" s="276"/>
      <c r="M93" s="276"/>
      <c r="N93" s="276"/>
      <c r="O93" s="276"/>
      <c r="P93" s="276"/>
      <c r="Q93" s="276"/>
      <c r="R93" s="276"/>
      <c r="S93" s="276"/>
      <c r="T93" s="276"/>
      <c r="U93" s="276"/>
      <c r="V93" s="264"/>
      <c r="W93" s="394" t="s">
        <v>280</v>
      </c>
      <c r="X93" s="382"/>
      <c r="Y93" s="382"/>
      <c r="Z93" s="382"/>
      <c r="AA93" s="382"/>
      <c r="AB93" s="382"/>
      <c r="AC93" s="382"/>
      <c r="AD93" s="382"/>
      <c r="AE93" s="382"/>
      <c r="AF93" s="382"/>
      <c r="AG93" s="382"/>
    </row>
    <row r="94">
      <c r="B94" s="772"/>
      <c r="C94" s="773"/>
      <c r="D94" s="268" t="n">
        <v>2018</v>
      </c>
      <c r="E94" s="268" t="n">
        <v>2019</v>
      </c>
      <c r="F94" s="269"/>
      <c r="G94" s="269"/>
      <c r="H94" s="270"/>
      <c r="I94" s="268" t="n">
        <v>2020</v>
      </c>
      <c r="J94" s="269"/>
      <c r="K94" s="269"/>
      <c r="L94" s="269"/>
      <c r="M94" s="268" t="n">
        <v>2021</v>
      </c>
      <c r="N94" s="269"/>
      <c r="O94" s="269"/>
      <c r="P94" s="269"/>
      <c r="Q94" s="268" t="n">
        <v>2022</v>
      </c>
      <c r="R94" s="360"/>
      <c r="S94" s="360"/>
      <c r="T94" s="270"/>
      <c r="U94" s="343"/>
      <c r="V94" s="663" t="n">
        <v>2023</v>
      </c>
      <c r="W94" s="659"/>
      <c r="X94" s="316"/>
      <c r="Y94" s="265" t="n">
        <v>2024</v>
      </c>
      <c r="Z94" s="348"/>
      <c r="AA94" s="348"/>
      <c r="AB94" s="267"/>
      <c r="AC94" s="265" t="n">
        <v>2025</v>
      </c>
      <c r="AD94" s="348"/>
      <c r="AE94" s="348"/>
      <c r="AF94" s="267"/>
      <c r="AG94" s="852" t="n">
        <v>2026</v>
      </c>
    </row>
    <row r="95">
      <c r="B95" s="772"/>
      <c r="C95" s="773"/>
      <c r="D95" s="256" t="s">
        <v>281</v>
      </c>
      <c r="E95" s="256" t="s">
        <v>282</v>
      </c>
      <c r="F95" s="257" t="s">
        <v>283</v>
      </c>
      <c r="G95" s="257" t="s">
        <v>238</v>
      </c>
      <c r="H95" s="258" t="s">
        <v>281</v>
      </c>
      <c r="I95" s="257" t="s">
        <v>282</v>
      </c>
      <c r="J95" s="257" t="s">
        <v>283</v>
      </c>
      <c r="K95" s="257" t="s">
        <v>238</v>
      </c>
      <c r="L95" s="257" t="s">
        <v>281</v>
      </c>
      <c r="M95" s="256" t="s">
        <v>282</v>
      </c>
      <c r="N95" s="257" t="s">
        <v>283</v>
      </c>
      <c r="O95" s="257" t="s">
        <v>238</v>
      </c>
      <c r="P95" s="257" t="s">
        <v>281</v>
      </c>
      <c r="Q95" s="256" t="s">
        <v>282</v>
      </c>
      <c r="R95" s="257" t="s">
        <v>283</v>
      </c>
      <c r="S95" s="257" t="s">
        <v>238</v>
      </c>
      <c r="T95" s="258" t="s">
        <v>281</v>
      </c>
      <c r="U95" s="257" t="s">
        <v>282</v>
      </c>
      <c r="V95" s="341" t="s">
        <v>283</v>
      </c>
      <c r="W95" s="326" t="s">
        <v>238</v>
      </c>
      <c r="X95" s="327" t="s">
        <v>281</v>
      </c>
      <c r="Y95" s="325" t="s">
        <v>282</v>
      </c>
      <c r="Z95" s="323" t="s">
        <v>283</v>
      </c>
      <c r="AA95" s="326" t="s">
        <v>238</v>
      </c>
      <c r="AB95" s="326" t="s">
        <v>281</v>
      </c>
      <c r="AC95" s="325" t="s">
        <v>282</v>
      </c>
      <c r="AD95" s="323" t="s">
        <v>283</v>
      </c>
      <c r="AE95" s="326" t="s">
        <v>238</v>
      </c>
      <c r="AF95" s="326" t="s">
        <v>281</v>
      </c>
      <c r="AG95" s="325" t="s">
        <v>282</v>
      </c>
    </row>
    <row r="96" ht="25.75" customHeight="1">
      <c r="B96" s="788" t="s">
        <v>466</v>
      </c>
      <c r="C96" s="534" t="s">
        <v>467</v>
      </c>
      <c r="D96" s="445" t="n">
        <f>'Haver Pivoted'!GO31</f>
        <v>2223</v>
      </c>
      <c r="E96" s="446" t="n">
        <f>'Haver Pivoted'!GP31</f>
        <v>2303.8000000000002</v>
      </c>
      <c r="F96" s="446" t="n">
        <f>'Haver Pivoted'!GQ31</f>
        <v>2321.6999999999998</v>
      </c>
      <c r="G96" s="446" t="n">
        <f>'Haver Pivoted'!GR31</f>
        <v>2337.1</v>
      </c>
      <c r="H96" s="446" t="n">
        <f>'Haver Pivoted'!GS31</f>
        <v>2349.5</v>
      </c>
      <c r="I96" s="446" t="n">
        <f>'Haver Pivoted'!GT31</f>
        <v>2414.4</v>
      </c>
      <c r="J96" s="446" t="n">
        <f>'Haver Pivoted'!GU31</f>
        <v>4654.1000000000004</v>
      </c>
      <c r="K96" s="446" t="n">
        <f>'Haver Pivoted'!GV31</f>
        <v>3504.7</v>
      </c>
      <c r="L96" s="446" t="n">
        <f>'Haver Pivoted'!GW31</f>
        <v>2888.4</v>
      </c>
      <c r="M96" s="446" t="n">
        <f>'Haver Pivoted'!GX31</f>
        <v>5138.1000000000004</v>
      </c>
      <c r="N96" s="446" t="n">
        <f>'Haver Pivoted'!GY31</f>
        <v>3397.8</v>
      </c>
      <c r="O96" s="446" t="n">
        <f>'Haver Pivoted'!GZ31</f>
        <v>3124.9</v>
      </c>
      <c r="P96" s="446" t="n">
        <f>'Haver Pivoted'!HA31</f>
        <v>2952.6</v>
      </c>
      <c r="Q96" s="446" t="n">
        <f>'Haver Pivoted'!HB31</f>
        <v>2970.9</v>
      </c>
      <c r="R96" s="446" t="n">
        <f>'Haver Pivoted'!HC31</f>
        <v>2976.2</v>
      </c>
      <c r="S96" s="447" t="n">
        <f>'Haver Pivoted'!HD31</f>
        <v>2970.4</v>
      </c>
      <c r="T96" s="797" t="n">
        <f>'Haver Pivoted'!HE31</f>
        <v>3024.4</v>
      </c>
      <c r="U96" s="447" t="n">
        <f>'Haver Pivoted'!HF31</f>
        <v>3038.4</v>
      </c>
      <c r="V96" s="447" t="n">
        <f>'Haver Pivoted'!HG31</f>
        <v>3049.1</v>
      </c>
      <c r="W96" s="807"/>
      <c r="X96" s="807"/>
      <c r="Y96" s="807"/>
      <c r="Z96" s="807"/>
      <c r="AA96" s="807"/>
      <c r="AB96" s="807"/>
      <c r="AC96" s="849"/>
      <c r="AD96" s="849"/>
      <c r="AE96" s="849"/>
      <c r="AF96" s="849"/>
      <c r="AG96" s="598"/>
    </row>
    <row r="97" ht="25.75" customHeight="1">
      <c r="B97" s="569" t="s">
        <v>1848</v>
      </c>
      <c r="C97" s="298"/>
      <c r="D97" s="825" t="n">
        <f>D98+D99</f>
        <v>812.1</v>
      </c>
      <c r="E97" s="528" t="n">
        <f>E98+E99</f>
        <v>833.1</v>
      </c>
      <c r="F97" s="528" t="n">
        <f>F98+F99</f>
        <v>845.8</v>
      </c>
      <c r="G97" s="528" t="n">
        <f t="shared" ref="G97:N97" si="25">G98+G99</f>
        <v>854.4</v>
      </c>
      <c r="H97" s="528" t="n">
        <f t="shared" si="25"/>
        <v>858.7</v>
      </c>
      <c r="I97" s="528" t="n">
        <f t="shared" si="25"/>
        <v>878.91200000000003</v>
      </c>
      <c r="J97" s="528" t="n">
        <f t="shared" si="25"/>
        <v>3142.9549999999999</v>
      </c>
      <c r="K97" s="528" t="n">
        <f t="shared" si="25"/>
        <v>1863.174</v>
      </c>
      <c r="L97" s="528" t="n">
        <f t="shared" si="25"/>
        <v>1307.4940000000001</v>
      </c>
      <c r="M97" s="528" t="n">
        <f t="shared" si="25"/>
        <v>3530.9749999999999</v>
      </c>
      <c r="N97" s="528" t="n">
        <f t="shared" si="25"/>
        <v>1812.8558400000002</v>
      </c>
      <c r="O97" s="528" t="n">
        <f>O98+O99</f>
        <v>1537.1944933333332</v>
      </c>
      <c r="P97" s="528" t="n">
        <f t="shared" ref="P97:R97" si="26">P98+P99</f>
        <v>1378.037333333333</v>
      </c>
      <c r="Q97" s="528" t="n">
        <f t="shared" si="26"/>
        <v>1212.615</v>
      </c>
      <c r="R97" s="528" t="n">
        <f t="shared" si="26"/>
        <v>1208.7130000000002</v>
      </c>
      <c r="S97" s="792" t="n">
        <f>S98+S99</f>
        <v>1206.0250000000001</v>
      </c>
      <c r="T97" s="792" t="n">
        <f t="shared" ref="T97:U97" si="27">T98+T99</f>
        <v>1206.7340000000002</v>
      </c>
      <c r="U97" s="792" t="n">
        <f t="shared" si="27"/>
        <v>1142.3120000000001</v>
      </c>
      <c r="V97" s="792" t="n">
        <f>V98+V99</f>
        <v>1132.155</v>
      </c>
      <c r="W97" s="775"/>
      <c r="X97" s="775"/>
      <c r="Y97" s="775"/>
      <c r="Z97" s="775"/>
      <c r="AA97" s="775"/>
      <c r="AB97" s="775"/>
      <c r="AC97" s="775"/>
      <c r="AD97" s="775"/>
      <c r="AE97" s="775"/>
      <c r="AF97" s="775"/>
      <c r="AG97" s="598"/>
    </row>
    <row r="98" ht="25.75" customHeight="1">
      <c r="B98" s="502" t="s">
        <v>1846</v>
      </c>
      <c r="C98" s="298"/>
      <c r="D98" s="825" t="n">
        <f t="shared" ref="D98:V98" si="28">D14+D17+D35</f>
        <v>812.1</v>
      </c>
      <c r="E98" s="825" t="n">
        <f t="shared" si="28"/>
        <v>833.1</v>
      </c>
      <c r="F98" s="528" t="n">
        <f t="shared" si="28"/>
        <v>845.8</v>
      </c>
      <c r="G98" s="528" t="n">
        <f t="shared" si="28"/>
        <v>854.4</v>
      </c>
      <c r="H98" s="528" t="n">
        <f t="shared" si="28"/>
        <v>858.7</v>
      </c>
      <c r="I98" s="528" t="n">
        <f t="shared" si="28"/>
        <v>872</v>
      </c>
      <c r="J98" s="528" t="n">
        <f t="shared" si="28"/>
        <v>1795.8</v>
      </c>
      <c r="K98" s="528" t="n">
        <f t="shared" si="28"/>
        <v>1656.8</v>
      </c>
      <c r="L98" s="528" t="n">
        <f t="shared" si="28"/>
        <v>1191.7</v>
      </c>
      <c r="M98" s="528" t="n">
        <f t="shared" si="28"/>
        <v>1473.1</v>
      </c>
      <c r="N98" s="528" t="n">
        <f t="shared" si="28"/>
        <v>1346.4</v>
      </c>
      <c r="O98" s="528" t="n">
        <f t="shared" si="28"/>
        <v>1318.833333333333</v>
      </c>
      <c r="P98" s="528" t="n">
        <f t="shared" si="28"/>
        <v>1157.333333333333</v>
      </c>
      <c r="Q98" s="528" t="n">
        <f t="shared" si="28"/>
        <v>1036.4000000000001</v>
      </c>
      <c r="R98" s="528" t="n">
        <f t="shared" si="28"/>
        <v>1042.6000000000001</v>
      </c>
      <c r="S98" s="792" t="n">
        <f t="shared" si="28"/>
        <v>1054.8</v>
      </c>
      <c r="T98" s="792" t="n">
        <f t="shared" si="28"/>
        <v>1078.7</v>
      </c>
      <c r="U98" s="792" t="n">
        <f t="shared" si="28"/>
        <v>1045.2</v>
      </c>
      <c r="V98" s="792" t="n">
        <f t="shared" si="28"/>
        <v>1066.76</v>
      </c>
      <c r="W98" s="775"/>
      <c r="X98" s="775"/>
      <c r="Y98" s="775"/>
      <c r="Z98" s="775"/>
      <c r="AA98" s="775"/>
      <c r="AB98" s="775"/>
      <c r="AC98" s="775"/>
      <c r="AD98" s="775"/>
      <c r="AE98" s="775"/>
      <c r="AF98" s="775"/>
      <c r="AG98" s="775"/>
    </row>
    <row r="99" ht="36" customHeight="1">
      <c r="B99" s="502" t="s">
        <v>1847</v>
      </c>
      <c r="C99" s="298"/>
      <c r="D99" s="528" t="n">
        <f t="shared" ref="D99:AG99" si="29">D18+D21+D32+D33+D34+D36</f>
        <v>0</v>
      </c>
      <c r="E99" s="528" t="n">
        <f t="shared" si="29"/>
        <v>0</v>
      </c>
      <c r="F99" s="528" t="n">
        <f t="shared" si="29"/>
        <v>0</v>
      </c>
      <c r="G99" s="528" t="n">
        <f t="shared" si="29"/>
        <v>0</v>
      </c>
      <c r="H99" s="528" t="n">
        <f t="shared" si="29"/>
        <v>0</v>
      </c>
      <c r="I99" s="528" t="n">
        <f t="shared" si="29"/>
        <v>6.9120000000000061</v>
      </c>
      <c r="J99" s="528" t="n">
        <f t="shared" si="29"/>
        <v>1347.155</v>
      </c>
      <c r="K99" s="528" t="n">
        <f t="shared" si="29"/>
        <v>206.37400000000002</v>
      </c>
      <c r="L99" s="528" t="n">
        <f t="shared" si="29"/>
        <v>115.79400000000001</v>
      </c>
      <c r="M99" s="528" t="n">
        <f t="shared" si="29"/>
        <v>2057.875</v>
      </c>
      <c r="N99" s="528" t="n">
        <f t="shared" si="29"/>
        <v>466.45584000000008</v>
      </c>
      <c r="O99" s="528" t="n">
        <f t="shared" si="29"/>
        <v>218.3611600000001</v>
      </c>
      <c r="P99" s="528" t="n">
        <f t="shared" si="29"/>
        <v>220.70400000000004</v>
      </c>
      <c r="Q99" s="528" t="n">
        <f t="shared" si="29"/>
        <v>176.215</v>
      </c>
      <c r="R99" s="528" t="n">
        <f t="shared" si="29"/>
        <v>166.113</v>
      </c>
      <c r="S99" s="792" t="n">
        <f t="shared" si="29"/>
        <v>151.22500000000002</v>
      </c>
      <c r="T99" s="792" t="n">
        <f t="shared" si="29"/>
        <v>128.03400000000002</v>
      </c>
      <c r="U99" s="792" t="n">
        <f t="shared" si="29"/>
        <v>97.111999999999995</v>
      </c>
      <c r="V99" s="792" t="n">
        <f t="shared" si="29"/>
        <v>65.39500000000001</v>
      </c>
      <c r="W99" s="775" t="n">
        <f t="shared" si="29"/>
        <v>65.39500000000001</v>
      </c>
      <c r="X99" s="775" t="n">
        <f t="shared" si="29"/>
        <v>57.680000000000007</v>
      </c>
      <c r="Y99" s="775" t="n">
        <f t="shared" si="29"/>
        <v>57.680000000000007</v>
      </c>
      <c r="Z99" s="775" t="n">
        <f t="shared" si="29"/>
        <v>57.680000000000007</v>
      </c>
      <c r="AA99" s="775" t="n">
        <f t="shared" si="29"/>
        <v>57.680000000000007</v>
      </c>
      <c r="AB99" s="775" t="n">
        <f t="shared" si="29"/>
        <v>55.981000000000009</v>
      </c>
      <c r="AC99" s="775" t="n">
        <f t="shared" si="29"/>
        <v>55.981000000000009</v>
      </c>
      <c r="AD99" s="775" t="n">
        <f t="shared" si="29"/>
        <v>0</v>
      </c>
      <c r="AE99" s="775" t="n">
        <f t="shared" si="29"/>
        <v>0</v>
      </c>
      <c r="AF99" s="775" t="n">
        <f t="shared" si="29"/>
        <v>0</v>
      </c>
      <c r="AG99" s="775" t="n">
        <f t="shared" si="29"/>
        <v>0</v>
      </c>
    </row>
    <row r="100" ht="25.75" customHeight="1">
      <c r="B100" s="569" t="s">
        <v>800</v>
      </c>
      <c r="C100" s="298"/>
      <c r="D100" s="825" t="n">
        <f>D96-D97</f>
        <v>1410.9</v>
      </c>
      <c r="E100" s="528" t="n">
        <f t="shared" ref="E100:T100" si="30">E96-E97</f>
        <v>1470.7000000000003</v>
      </c>
      <c r="F100" s="528" t="n">
        <f t="shared" si="30"/>
        <v>1475.8999999999999</v>
      </c>
      <c r="G100" s="528" t="n">
        <f t="shared" si="30"/>
        <v>1482.6999999999998</v>
      </c>
      <c r="H100" s="528" t="n">
        <f t="shared" si="30"/>
        <v>1490.8</v>
      </c>
      <c r="I100" s="528" t="n">
        <f t="shared" si="30"/>
        <v>1535.4880000000001</v>
      </c>
      <c r="J100" s="528" t="n">
        <f t="shared" si="30"/>
        <v>1511.1450000000004</v>
      </c>
      <c r="K100" s="528" t="n">
        <f t="shared" si="30"/>
        <v>1641.5259999999998</v>
      </c>
      <c r="L100" s="528" t="n">
        <f t="shared" si="30"/>
        <v>1580.9059999999999</v>
      </c>
      <c r="M100" s="528" t="n">
        <f t="shared" si="30"/>
        <v>1607.1250000000005</v>
      </c>
      <c r="N100" s="528" t="n">
        <f t="shared" si="30"/>
        <v>1584.94416</v>
      </c>
      <c r="O100" s="528" t="n">
        <f t="shared" si="30"/>
        <v>1587.7055066666669</v>
      </c>
      <c r="P100" s="528" t="n">
        <f t="shared" si="30"/>
        <v>1574.5626666666669</v>
      </c>
      <c r="Q100" s="528" t="n">
        <f t="shared" si="30"/>
        <v>1758.2850000000001</v>
      </c>
      <c r="R100" s="528" t="n">
        <f t="shared" si="30"/>
        <v>1767.4869999999996</v>
      </c>
      <c r="S100" s="792" t="n">
        <f t="shared" si="30"/>
        <v>1764.375</v>
      </c>
      <c r="T100" s="792" t="n">
        <f t="shared" si="30"/>
        <v>1817.6659999999999</v>
      </c>
      <c r="U100" s="792" t="n">
        <f>U96-U97</f>
        <v>1896.088</v>
      </c>
      <c r="V100" s="792" t="n">
        <f>V96-V97</f>
        <v>1916.9449999999999</v>
      </c>
      <c r="W100" s="775"/>
      <c r="X100" s="775"/>
      <c r="Y100" s="775"/>
      <c r="Z100" s="775"/>
      <c r="AA100" s="775"/>
      <c r="AB100" s="775"/>
      <c r="AC100" s="775"/>
      <c r="AD100" s="775"/>
      <c r="AE100" s="775"/>
      <c r="AF100" s="775"/>
      <c r="AG100" s="598"/>
    </row>
    <row r="101" ht="20.5" customHeight="1">
      <c r="B101" s="808" t="s">
        <v>801</v>
      </c>
      <c r="C101" s="809"/>
      <c r="D101" s="815" t="n">
        <f t="shared" ref="D101:I101" si="31">D12-D14-D17-D35</f>
        <v>1410.9</v>
      </c>
      <c r="E101" s="780" t="n">
        <f t="shared" si="31"/>
        <v>1470.7000000000003</v>
      </c>
      <c r="F101" s="780" t="n">
        <f t="shared" si="31"/>
        <v>1475.8999999999996</v>
      </c>
      <c r="G101" s="780" t="n">
        <f t="shared" si="31"/>
        <v>1482.6999999999998</v>
      </c>
      <c r="H101" s="780" t="n">
        <f t="shared" si="31"/>
        <v>1490.8000000000002</v>
      </c>
      <c r="I101" s="780" t="n">
        <f t="shared" si="31"/>
        <v>1542.4</v>
      </c>
      <c r="J101" s="816" t="n">
        <f>I101+($H$101-$E$101)/3</f>
        <v>1549.1000000000001</v>
      </c>
      <c r="K101" s="816" t="n">
        <f>J101+($H$101-$E$101)/3</f>
        <v>1555.8000000000002</v>
      </c>
      <c r="L101" s="816" t="n">
        <f>K101+($H$101-$E$101)/3</f>
        <v>1562.5000000000002</v>
      </c>
      <c r="M101" s="817" t="n">
        <f>L101+($H$101-$E$101)/3 +(M105-L105)</f>
        <v>1586.8430000000003</v>
      </c>
      <c r="N101" s="816" t="n">
        <f>M101+($H$101-$E$101)/3</f>
        <v>1593.5430000000003</v>
      </c>
      <c r="O101" s="816" t="n">
        <f>N101+($H$101-$E$101)/3</f>
        <v>1600.2430000000004</v>
      </c>
      <c r="P101" s="816" t="n">
        <f>O101+($H$101-$E$101)/3</f>
        <v>1606.9430000000004</v>
      </c>
      <c r="Q101" s="817" t="n">
        <f>P101+($H$101-$E$101)/3 + 0.06*Q105</f>
        <v>1685.5501200000006</v>
      </c>
      <c r="R101" s="816" t="n">
        <f>Q101+($H$101-$E$101)/3</f>
        <v>1692.2501200000006</v>
      </c>
      <c r="S101" s="816" t="n">
        <f>R101+($H$101-$E$101)/3</f>
        <v>1698.9501200000007</v>
      </c>
      <c r="T101" s="816" t="n">
        <f>S101+($H$101-$E$101)/3</f>
        <v>1705.6501200000007</v>
      </c>
      <c r="U101" s="816" t="n">
        <f>T101+U102</f>
        <v>1818.9789730000007</v>
      </c>
      <c r="V101" s="816" t="n">
        <f>U101+V102</f>
        <v>1825.6789730000007</v>
      </c>
      <c r="W101" s="810" t="n">
        <f t="shared" ref="W101:AF101" si="32">V101+W102</f>
        <v>1832.3789730000008</v>
      </c>
      <c r="X101" s="810" t="n">
        <f t="shared" si="32"/>
        <v>1839.0789730000008</v>
      </c>
      <c r="Y101" s="810" t="n">
        <f t="shared" si="32"/>
        <v>1888.4225177000008</v>
      </c>
      <c r="Z101" s="810" t="n">
        <f t="shared" si="32"/>
        <v>1895.1225177000008</v>
      </c>
      <c r="AA101" s="810" t="n">
        <f t="shared" si="32"/>
        <v>1901.8225177000008</v>
      </c>
      <c r="AB101" s="810" t="n">
        <f t="shared" si="32"/>
        <v>1908.5225177000009</v>
      </c>
      <c r="AC101" s="810" t="n">
        <f t="shared" si="32"/>
        <v>1944.8697280960009</v>
      </c>
      <c r="AD101" s="810" t="n">
        <f t="shared" si="32"/>
        <v>1951.569728096001</v>
      </c>
      <c r="AE101" s="810" t="n">
        <f t="shared" si="32"/>
        <v>1958.269728096001</v>
      </c>
      <c r="AF101" s="810" t="n">
        <f t="shared" si="32"/>
        <v>1964.9697280960011</v>
      </c>
      <c r="AG101" s="598"/>
    </row>
    <row r="102" ht="20.5" customHeight="1">
      <c r="B102" s="811" t="s">
        <v>1807</v>
      </c>
      <c r="C102" s="298"/>
      <c r="D102" s="825"/>
      <c r="E102" s="528"/>
      <c r="F102" s="528"/>
      <c r="G102" s="528"/>
      <c r="H102" s="528"/>
      <c r="I102" s="528"/>
      <c r="J102" s="793"/>
      <c r="K102" s="793"/>
      <c r="L102" s="793"/>
      <c r="M102" s="818"/>
      <c r="N102" s="793"/>
      <c r="O102" s="793"/>
      <c r="P102" s="793"/>
      <c r="Q102" s="818"/>
      <c r="R102" s="793"/>
      <c r="S102" s="793"/>
      <c r="T102" s="793"/>
      <c r="U102" s="793" t="n">
        <f>U103+U104</f>
        <v>113.32885299999995</v>
      </c>
      <c r="V102" s="793" t="n">
        <f>V103+V104</f>
        <v>6.69999999999997</v>
      </c>
      <c r="W102" s="775" t="n">
        <f t="shared" ref="W102:AF102" si="33">W103+W108*W105</f>
        <v>6.69999999999997</v>
      </c>
      <c r="X102" s="775" t="n">
        <f t="shared" si="33"/>
        <v>6.69999999999997</v>
      </c>
      <c r="Y102" s="775" t="n">
        <f t="shared" si="33"/>
        <v>49.34354469999996</v>
      </c>
      <c r="Z102" s="775" t="n">
        <f t="shared" si="33"/>
        <v>6.69999999999997</v>
      </c>
      <c r="AA102" s="775" t="n">
        <f t="shared" si="33"/>
        <v>6.69999999999997</v>
      </c>
      <c r="AB102" s="775" t="n">
        <f t="shared" si="33"/>
        <v>6.69999999999997</v>
      </c>
      <c r="AC102" s="775" t="n">
        <f t="shared" si="33"/>
        <v>36.347210395999973</v>
      </c>
      <c r="AD102" s="775" t="n">
        <f t="shared" si="33"/>
        <v>6.69999999999997</v>
      </c>
      <c r="AE102" s="775" t="n">
        <f t="shared" si="33"/>
        <v>6.69999999999997</v>
      </c>
      <c r="AF102" s="775" t="n">
        <f t="shared" si="33"/>
        <v>6.69999999999997</v>
      </c>
      <c r="AG102" s="598"/>
    </row>
    <row r="103" ht="28.4" customHeight="1">
      <c r="B103" s="812" t="s">
        <v>1804</v>
      </c>
      <c r="C103" s="298"/>
      <c r="D103" s="825"/>
      <c r="E103" s="528"/>
      <c r="F103" s="528"/>
      <c r="G103" s="528"/>
      <c r="H103" s="528"/>
      <c r="I103" s="528"/>
      <c r="J103" s="793"/>
      <c r="K103" s="793"/>
      <c r="L103" s="793"/>
      <c r="M103" s="818"/>
      <c r="N103" s="793"/>
      <c r="O103" s="793"/>
      <c r="P103" s="793"/>
      <c r="Q103" s="818"/>
      <c r="R103" s="793"/>
      <c r="S103" s="793"/>
      <c r="T103" s="793"/>
      <c r="U103" s="793" t="n">
        <f>($H$101-$E$101)/3</f>
        <v>6.69999999999997</v>
      </c>
      <c r="V103" s="793" t="n">
        <f>($H$101-$E$101)/3</f>
        <v>6.69999999999997</v>
      </c>
      <c r="W103" s="775" t="n">
        <f t="shared" ref="W103:AF103" si="34">V103</f>
        <v>6.69999999999997</v>
      </c>
      <c r="X103" s="775" t="n">
        <f t="shared" si="34"/>
        <v>6.69999999999997</v>
      </c>
      <c r="Y103" s="775" t="n">
        <f t="shared" si="34"/>
        <v>6.69999999999997</v>
      </c>
      <c r="Z103" s="775" t="n">
        <f t="shared" si="34"/>
        <v>6.69999999999997</v>
      </c>
      <c r="AA103" s="775" t="n">
        <f t="shared" si="34"/>
        <v>6.69999999999997</v>
      </c>
      <c r="AB103" s="775" t="n">
        <f t="shared" si="34"/>
        <v>6.69999999999997</v>
      </c>
      <c r="AC103" s="775" t="n">
        <f t="shared" si="34"/>
        <v>6.69999999999997</v>
      </c>
      <c r="AD103" s="775" t="n">
        <f t="shared" si="34"/>
        <v>6.69999999999997</v>
      </c>
      <c r="AE103" s="775" t="n">
        <f t="shared" si="34"/>
        <v>6.69999999999997</v>
      </c>
      <c r="AF103" s="775" t="n">
        <f t="shared" si="34"/>
        <v>6.69999999999997</v>
      </c>
      <c r="AG103" s="598"/>
    </row>
    <row r="104" ht="30.65" customHeight="1">
      <c r="B104" s="813" t="s">
        <v>1805</v>
      </c>
      <c r="C104" s="814"/>
      <c r="D104" s="819"/>
      <c r="E104" s="781"/>
      <c r="F104" s="781"/>
      <c r="G104" s="781"/>
      <c r="H104" s="781"/>
      <c r="I104" s="781"/>
      <c r="J104" s="820"/>
      <c r="K104" s="820"/>
      <c r="L104" s="820"/>
      <c r="M104" s="821"/>
      <c r="N104" s="820"/>
      <c r="O104" s="820"/>
      <c r="P104" s="820"/>
      <c r="Q104" s="821"/>
      <c r="R104" s="820"/>
      <c r="S104" s="820"/>
      <c r="T104" s="820"/>
      <c r="U104" s="820" t="n">
        <f>U108*T105</f>
        <v>106.62885299999998</v>
      </c>
      <c r="V104" s="820" t="n">
        <f>V108*U105</f>
        <v>0</v>
      </c>
      <c r="W104" s="822" t="n">
        <f t="shared" ref="W104:AF104" si="35">W108*V105</f>
        <v>0</v>
      </c>
      <c r="X104" s="822" t="n">
        <f t="shared" si="35"/>
        <v>0</v>
      </c>
      <c r="Y104" s="822" t="n">
        <f>Y108*X105</f>
        <v>41.168489999999998</v>
      </c>
      <c r="Z104" s="822" t="n">
        <f t="shared" si="35"/>
        <v>0</v>
      </c>
      <c r="AA104" s="822" t="n">
        <f t="shared" si="35"/>
        <v>0</v>
      </c>
      <c r="AB104" s="822" t="n">
        <f t="shared" si="35"/>
        <v>0</v>
      </c>
      <c r="AC104" s="822" t="n">
        <f t="shared" si="35"/>
        <v>28.909029799999999</v>
      </c>
      <c r="AD104" s="822" t="n">
        <f t="shared" si="35"/>
        <v>0</v>
      </c>
      <c r="AE104" s="822" t="n">
        <f t="shared" si="35"/>
        <v>0</v>
      </c>
      <c r="AF104" s="822" t="n">
        <f t="shared" si="35"/>
        <v>0</v>
      </c>
      <c r="AG104" s="598"/>
    </row>
    <row r="105" ht="17.5" customHeight="1">
      <c r="B105" s="655" t="s">
        <v>474</v>
      </c>
      <c r="C105" s="298" t="s">
        <v>475</v>
      </c>
      <c r="D105" s="825" t="n">
        <f>'Haver Pivoted'!GO88/1000</f>
        <v>983.86099999999999</v>
      </c>
      <c r="E105" s="528" t="n">
        <f>'Haver Pivoted'!GP88/1000</f>
        <v>1019.19</v>
      </c>
      <c r="F105" s="528" t="n">
        <f>'Haver Pivoted'!GQ88/1000</f>
        <v>1026.704</v>
      </c>
      <c r="G105" s="528" t="n">
        <f>'Haver Pivoted'!GR88/1000</f>
        <v>1034.4169999999999</v>
      </c>
      <c r="H105" s="528" t="n">
        <f>'Haver Pivoted'!GS88/1000</f>
        <v>1042.6610000000001</v>
      </c>
      <c r="I105" s="528" t="n">
        <f>'Haver Pivoted'!GT88/1000</f>
        <v>1068.201</v>
      </c>
      <c r="J105" s="528" t="n">
        <f>'Haver Pivoted'!GU88/1000</f>
        <v>1075.075</v>
      </c>
      <c r="K105" s="528" t="n">
        <f>'Haver Pivoted'!GV88/1000</f>
        <v>1080.441</v>
      </c>
      <c r="L105" s="528" t="n">
        <f>'Haver Pivoted'!GW88/1000</f>
        <v>1087.9949999999999</v>
      </c>
      <c r="M105" s="528" t="n">
        <f>'Haver Pivoted'!GX88/1000</f>
        <v>1105.6379999999999</v>
      </c>
      <c r="N105" s="528" t="n">
        <f>'Haver Pivoted'!GY88/1000</f>
        <v>1109.6400000000001</v>
      </c>
      <c r="O105" s="528" t="n">
        <f>'Haver Pivoted'!GZ88/1000</f>
        <v>1116.9480000000001</v>
      </c>
      <c r="P105" s="528" t="n">
        <f>'Haver Pivoted'!HA88/1000</f>
        <v>1126.174</v>
      </c>
      <c r="Q105" s="528" t="n">
        <f>'Haver Pivoted'!HB88/1000</f>
        <v>1198.452</v>
      </c>
      <c r="R105" s="528" t="n">
        <f>'Haver Pivoted'!HC88/1000</f>
        <v>1207.163</v>
      </c>
      <c r="S105" s="792" t="n">
        <f>'Haver Pivoted'!HD88/1000</f>
        <v>1214.7809999999999</v>
      </c>
      <c r="T105" s="792" t="n">
        <f>'Haver Pivoted'!HE88/1000</f>
        <v>1225.6189999999999</v>
      </c>
      <c r="U105" s="792" t="n">
        <f>'Haver Pivoted'!HF88/1000</f>
        <v>1339.904</v>
      </c>
      <c r="V105" s="792" t="n">
        <f>'Haver Pivoted'!HG88/1000</f>
        <v>1353.2829999999999</v>
      </c>
      <c r="W105" s="775" t="n">
        <f t="shared" ref="W105:AF105" si="36">V105+W106</f>
        <v>1364.2829999999999</v>
      </c>
      <c r="X105" s="775" t="n">
        <f t="shared" si="36"/>
        <v>1372.2829999999999</v>
      </c>
      <c r="Y105" s="775" t="n">
        <f t="shared" si="36"/>
        <v>1421.4514899999999</v>
      </c>
      <c r="Z105" s="775" t="n">
        <f t="shared" si="36"/>
        <v>1429.4514899999999</v>
      </c>
      <c r="AA105" s="775" t="n">
        <f t="shared" si="36"/>
        <v>1437.4514899999999</v>
      </c>
      <c r="AB105" s="775" t="n">
        <f t="shared" si="36"/>
        <v>1445.4514899999999</v>
      </c>
      <c r="AC105" s="775" t="n">
        <f t="shared" si="36"/>
        <v>1482.3605198</v>
      </c>
      <c r="AD105" s="775" t="n">
        <f t="shared" si="36"/>
        <v>1491.3605198</v>
      </c>
      <c r="AE105" s="775" t="n">
        <f t="shared" si="36"/>
        <v>1501.3605198</v>
      </c>
      <c r="AF105" s="775" t="n">
        <f t="shared" si="36"/>
        <v>1512.3605198</v>
      </c>
      <c r="AG105" s="598"/>
    </row>
    <row r="106" ht="17.5" customHeight="1">
      <c r="B106" s="502" t="s">
        <v>1806</v>
      </c>
      <c r="C106" s="298"/>
      <c r="D106" s="825"/>
      <c r="E106" s="528"/>
      <c r="F106" s="528"/>
      <c r="G106" s="528"/>
      <c r="H106" s="528"/>
      <c r="I106" s="528"/>
      <c r="J106" s="528"/>
      <c r="K106" s="528"/>
      <c r="L106" s="528"/>
      <c r="M106" s="528"/>
      <c r="N106" s="528"/>
      <c r="O106" s="528"/>
      <c r="P106" s="528"/>
      <c r="Q106" s="528"/>
      <c r="R106" s="528"/>
      <c r="S106" s="792"/>
      <c r="T106" s="792"/>
      <c r="U106" s="792" t="n">
        <f>U104+U107</f>
        <v>114.62885299999998</v>
      </c>
      <c r="V106" s="792" t="n">
        <f>V104+V107</f>
        <v>8</v>
      </c>
      <c r="W106" s="775" t="n">
        <f t="shared" ref="W106:AF106" si="37">W104+W107</f>
        <v>11</v>
      </c>
      <c r="X106" s="775" t="n">
        <f t="shared" si="37"/>
        <v>8</v>
      </c>
      <c r="Y106" s="775" t="n">
        <f>Y104+Y107</f>
        <v>49.168489999999998</v>
      </c>
      <c r="Z106" s="775" t="n">
        <f t="shared" si="37"/>
        <v>8</v>
      </c>
      <c r="AA106" s="775" t="n">
        <f t="shared" si="37"/>
        <v>8</v>
      </c>
      <c r="AB106" s="775" t="n">
        <f t="shared" si="37"/>
        <v>8</v>
      </c>
      <c r="AC106" s="775" t="n">
        <f t="shared" si="37"/>
        <v>36.909029799999999</v>
      </c>
      <c r="AD106" s="775" t="n">
        <f t="shared" si="37"/>
        <v>9</v>
      </c>
      <c r="AE106" s="775" t="n">
        <f t="shared" si="37"/>
        <v>10</v>
      </c>
      <c r="AF106" s="775" t="n">
        <f t="shared" si="37"/>
        <v>11</v>
      </c>
      <c r="AG106" s="598"/>
    </row>
    <row r="107" ht="17.5" customHeight="1">
      <c r="B107" s="493" t="s">
        <v>1809</v>
      </c>
      <c r="C107" s="298"/>
      <c r="D107" s="825"/>
      <c r="E107" s="528"/>
      <c r="F107" s="528"/>
      <c r="G107" s="528"/>
      <c r="H107" s="528"/>
      <c r="I107" s="528"/>
      <c r="J107" s="528"/>
      <c r="K107" s="528"/>
      <c r="L107" s="528"/>
      <c r="M107" s="528"/>
      <c r="N107" s="528"/>
      <c r="O107" s="528"/>
      <c r="P107" s="528"/>
      <c r="Q107" s="528"/>
      <c r="R107" s="528"/>
      <c r="S107" s="792"/>
      <c r="T107" s="792"/>
      <c r="U107" s="792" t="n">
        <v>8</v>
      </c>
      <c r="V107" s="792" t="n">
        <v>8</v>
      </c>
      <c r="W107" s="775" t="n">
        <v>11</v>
      </c>
      <c r="X107" s="775" t="n">
        <v>8</v>
      </c>
      <c r="Y107" s="775" t="n">
        <v>8</v>
      </c>
      <c r="Z107" s="775" t="n">
        <v>8</v>
      </c>
      <c r="AA107" s="775" t="n">
        <v>8</v>
      </c>
      <c r="AB107" s="775" t="n">
        <v>8</v>
      </c>
      <c r="AC107" s="775" t="n">
        <v>8</v>
      </c>
      <c r="AD107" s="775" t="n">
        <v>9</v>
      </c>
      <c r="AE107" s="775" t="n">
        <v>10</v>
      </c>
      <c r="AF107" s="775" t="n">
        <v>11</v>
      </c>
      <c r="AG107" s="598"/>
    </row>
    <row r="108" ht="39" customHeight="1">
      <c r="B108" s="493" t="s">
        <v>1810</v>
      </c>
      <c r="C108" s="298"/>
      <c r="D108" s="825"/>
      <c r="E108" s="528"/>
      <c r="F108" s="528"/>
      <c r="G108" s="528"/>
      <c r="H108" s="528"/>
      <c r="I108" s="781"/>
      <c r="J108" s="781"/>
      <c r="K108" s="781"/>
      <c r="L108" s="781"/>
      <c r="M108" s="781"/>
      <c r="N108" s="781"/>
      <c r="O108" s="781"/>
      <c r="P108" s="781"/>
      <c r="Q108" s="781"/>
      <c r="R108" s="781"/>
      <c r="S108" s="823"/>
      <c r="T108" s="823"/>
      <c r="U108" s="794" t="n">
        <v>8.6999999999999994E-2</v>
      </c>
      <c r="V108" s="782" t="n">
        <v>0</v>
      </c>
      <c r="W108" s="824" t="n">
        <v>0</v>
      </c>
      <c r="X108" s="824" t="n">
        <v>0</v>
      </c>
      <c r="Y108" s="824" t="n">
        <v>0.03</v>
      </c>
      <c r="Z108" s="824" t="n">
        <v>0</v>
      </c>
      <c r="AA108" s="824" t="n">
        <v>0</v>
      </c>
      <c r="AB108" s="824" t="n">
        <v>0</v>
      </c>
      <c r="AC108" s="824" t="n">
        <v>0.02</v>
      </c>
      <c r="AD108" s="824" t="n">
        <v>0</v>
      </c>
      <c r="AE108" s="824" t="n">
        <v>0</v>
      </c>
      <c r="AF108" s="824" t="n">
        <v>0</v>
      </c>
      <c r="AG108" s="598"/>
    </row>
    <row r="109" ht="49.75" customHeight="1">
      <c r="B109" s="569" t="s">
        <v>1431</v>
      </c>
      <c r="C109" s="298"/>
      <c r="D109" s="825" t="n">
        <f t="shared" ref="D109:T109" si="38">D100-D101</f>
        <v>0</v>
      </c>
      <c r="E109" s="528" t="n">
        <f t="shared" si="38"/>
        <v>0</v>
      </c>
      <c r="F109" s="528" t="n">
        <f t="shared" si="38"/>
        <v>0</v>
      </c>
      <c r="G109" s="528" t="n">
        <f t="shared" si="38"/>
        <v>0</v>
      </c>
      <c r="H109" s="528" t="n">
        <f t="shared" si="38"/>
        <v>0</v>
      </c>
      <c r="I109" s="528" t="n">
        <f t="shared" si="38"/>
        <v>-6.9120000000000346</v>
      </c>
      <c r="J109" s="528" t="n">
        <f t="shared" si="38"/>
        <v>-37.9549999999997</v>
      </c>
      <c r="K109" s="528" t="n">
        <f t="shared" si="38"/>
        <v>85.725999999999658</v>
      </c>
      <c r="L109" s="528" t="n">
        <f t="shared" si="38"/>
        <v>18.405999999999722</v>
      </c>
      <c r="M109" s="528" t="n">
        <f t="shared" si="38"/>
        <v>20.282000000000153</v>
      </c>
      <c r="N109" s="528" t="n">
        <f t="shared" si="38"/>
        <v>-8.5988400000003367</v>
      </c>
      <c r="O109" s="528" t="n">
        <f t="shared" si="38"/>
        <v>-12.537493333333487</v>
      </c>
      <c r="P109" s="528" t="n">
        <f t="shared" si="38"/>
        <v>-32.38033333333351</v>
      </c>
      <c r="Q109" s="528" t="n">
        <f t="shared" si="38"/>
        <v>72.734879999999521</v>
      </c>
      <c r="R109" s="528" t="n">
        <f t="shared" si="38"/>
        <v>75.236879999999019</v>
      </c>
      <c r="S109" s="792" t="n">
        <f t="shared" si="38"/>
        <v>65.424879999999348</v>
      </c>
      <c r="T109" s="792" t="n">
        <f t="shared" si="38"/>
        <v>112.01587999999924</v>
      </c>
      <c r="U109" s="792" t="n">
        <f>U100-U101</f>
        <v>77.109026999999287</v>
      </c>
      <c r="V109" s="792" t="n">
        <f>V100-V101</f>
        <v>91.266026999999212</v>
      </c>
      <c r="W109" s="775" t="n">
        <f t="shared" ref="W109:AF109" si="39">V109</f>
        <v>91.266026999999212</v>
      </c>
      <c r="X109" s="775" t="n">
        <f t="shared" si="39"/>
        <v>91.266026999999212</v>
      </c>
      <c r="Y109" s="775" t="n">
        <f t="shared" si="39"/>
        <v>91.266026999999212</v>
      </c>
      <c r="Z109" s="775" t="n">
        <f t="shared" si="39"/>
        <v>91.266026999999212</v>
      </c>
      <c r="AA109" s="775" t="n">
        <f t="shared" si="39"/>
        <v>91.266026999999212</v>
      </c>
      <c r="AB109" s="775" t="n">
        <f t="shared" si="39"/>
        <v>91.266026999999212</v>
      </c>
      <c r="AC109" s="775" t="n">
        <f t="shared" si="39"/>
        <v>91.266026999999212</v>
      </c>
      <c r="AD109" s="775" t="n">
        <f t="shared" si="39"/>
        <v>91.266026999999212</v>
      </c>
      <c r="AE109" s="775" t="n">
        <f t="shared" si="39"/>
        <v>91.266026999999212</v>
      </c>
      <c r="AF109" s="775" t="n">
        <f t="shared" si="39"/>
        <v>91.266026999999212</v>
      </c>
      <c r="AG109" s="598"/>
    </row>
    <row r="110" ht="29.5" customHeight="1">
      <c r="B110" s="338"/>
      <c r="C110" s="298"/>
      <c r="D110" s="283"/>
      <c r="E110" s="283"/>
      <c r="F110" s="283"/>
      <c r="G110" s="283"/>
      <c r="H110" s="283"/>
      <c r="I110" s="283"/>
      <c r="J110" s="283"/>
      <c r="K110" s="283"/>
      <c r="L110" s="283"/>
      <c r="M110" s="283"/>
      <c r="N110" s="283"/>
      <c r="O110" s="283"/>
      <c r="P110" s="283"/>
      <c r="Q110" s="283"/>
      <c r="R110" s="283"/>
      <c r="S110" s="283"/>
      <c r="T110" s="283"/>
      <c r="U110" s="283"/>
      <c r="V110" s="283"/>
      <c r="W110" s="283"/>
      <c r="X110" s="283"/>
      <c r="Y110" s="283"/>
      <c r="Z110" s="283"/>
      <c r="AA110" s="283"/>
      <c r="AB110" s="283"/>
      <c r="AC110" s="283"/>
    </row>
    <row r="111" ht="16.75" customHeight="1">
      <c r="B111" s="298"/>
      <c r="C111" s="298"/>
      <c r="S111" s="653"/>
      <c r="T111" s="653"/>
      <c r="U111" s="298"/>
      <c r="V111" s="298"/>
      <c r="W111" s="298"/>
      <c r="X111" s="298"/>
      <c r="Y111" s="298"/>
      <c r="Z111" s="298"/>
      <c r="AA111" s="298"/>
      <c r="AB111" s="298"/>
      <c r="AC111" s="298"/>
    </row>
    <row r="112" ht="16.75" customHeight="1">
      <c r="B112" s="298"/>
      <c r="C112" s="298"/>
      <c r="S112" s="283"/>
      <c r="T112" s="283"/>
      <c r="U112" s="298"/>
      <c r="V112" s="298"/>
      <c r="W112" s="298"/>
      <c r="X112" s="298"/>
      <c r="Y112" s="298"/>
      <c r="Z112" s="298"/>
      <c r="AA112" s="298"/>
      <c r="AB112" s="298"/>
      <c r="AC112" s="298"/>
    </row>
    <row r="113" ht="16.75" customHeight="1">
      <c r="B113" s="298"/>
      <c r="C113" s="298"/>
      <c r="S113" s="283"/>
      <c r="T113" s="283"/>
      <c r="U113" s="298"/>
      <c r="V113" s="298"/>
      <c r="W113" s="298"/>
      <c r="X113" s="298"/>
      <c r="Y113" s="298"/>
      <c r="Z113" s="298"/>
      <c r="AA113" s="298"/>
      <c r="AB113" s="298"/>
      <c r="AC113" s="298"/>
    </row>
    <row r="114" ht="16.75" customHeight="1">
      <c r="B114" s="298"/>
      <c r="C114" s="298"/>
      <c r="S114" s="283"/>
      <c r="T114" s="283"/>
      <c r="U114" s="528"/>
      <c r="V114" s="528"/>
      <c r="W114" s="528"/>
      <c r="X114" s="528"/>
      <c r="Y114" s="528"/>
      <c r="Z114" s="528"/>
      <c r="AA114" s="528"/>
      <c r="AB114" s="528"/>
      <c r="AC114" s="528"/>
      <c r="AD114" s="610"/>
    </row>
    <row r="115" ht="16.75" customHeight="1">
      <c r="B115" s="279"/>
      <c r="C115" s="298"/>
      <c r="S115" s="283"/>
      <c r="T115" s="283"/>
      <c r="U115" s="283"/>
      <c r="V115" s="283"/>
      <c r="W115" s="283"/>
      <c r="X115" s="283"/>
      <c r="Y115" s="283"/>
      <c r="Z115" s="283"/>
      <c r="AA115" s="283"/>
      <c r="AB115" s="283"/>
      <c r="AC115" s="283"/>
      <c r="AD115" s="610"/>
    </row>
    <row r="116" ht="16.75" customHeight="1">
      <c r="B116" s="279"/>
      <c r="C116" s="298"/>
      <c r="S116" s="283"/>
      <c r="T116" s="283"/>
      <c r="U116" s="283"/>
      <c r="V116" s="283"/>
      <c r="W116" s="283"/>
      <c r="X116" s="283"/>
      <c r="Y116" s="283"/>
      <c r="Z116" s="283"/>
      <c r="AA116" s="283"/>
      <c r="AB116" s="283"/>
      <c r="AC116" s="283"/>
      <c r="AD116" s="610"/>
    </row>
    <row r="117" ht="16.75" customHeight="1">
      <c r="B117" s="279"/>
      <c r="C117" s="298"/>
      <c r="S117" s="283"/>
      <c r="T117" s="283"/>
      <c r="U117" s="283"/>
      <c r="V117" s="283"/>
      <c r="W117" s="283"/>
      <c r="X117" s="283"/>
      <c r="Y117" s="283"/>
      <c r="Z117" s="283"/>
      <c r="AA117" s="283"/>
      <c r="AB117" s="283"/>
      <c r="AC117" s="283"/>
      <c r="AD117" s="610"/>
    </row>
    <row r="118" ht="16.75" customHeight="1">
      <c r="B118" s="298"/>
      <c r="C118" s="298"/>
      <c r="S118" s="298"/>
      <c r="T118" s="298"/>
      <c r="U118" s="528"/>
      <c r="V118" s="528"/>
      <c r="W118" s="528"/>
      <c r="X118" s="528"/>
      <c r="Y118" s="528"/>
      <c r="Z118" s="528"/>
      <c r="AA118" s="528"/>
      <c r="AB118" s="528"/>
      <c r="AC118" s="528"/>
      <c r="AD118" s="610"/>
    </row>
    <row r="119" ht="16.75" customHeight="1">
      <c r="B119" s="279"/>
      <c r="C119" s="298"/>
      <c r="S119" s="298"/>
      <c r="T119" s="298"/>
      <c r="U119" s="528"/>
      <c r="V119" s="528"/>
      <c r="W119" s="528"/>
      <c r="X119" s="528"/>
      <c r="Y119" s="528"/>
      <c r="Z119" s="528"/>
      <c r="AA119" s="528"/>
      <c r="AB119" s="528"/>
      <c r="AC119" s="528"/>
      <c r="AD119" s="610"/>
    </row>
    <row r="120" ht="16.75" customHeight="1">
      <c r="B120" s="279"/>
      <c r="C120" s="298"/>
      <c r="S120" s="298"/>
      <c r="T120" s="298"/>
      <c r="U120" s="283"/>
      <c r="V120" s="283"/>
      <c r="W120" s="283"/>
      <c r="X120" s="283"/>
      <c r="Y120" s="283"/>
      <c r="Z120" s="283"/>
      <c r="AA120" s="283"/>
      <c r="AB120" s="283"/>
      <c r="AC120" s="283"/>
      <c r="AD120" s="610"/>
    </row>
    <row r="121" ht="16.75" customHeight="1">
      <c r="B121" s="279"/>
      <c r="C121" s="298"/>
      <c r="S121" s="298"/>
      <c r="T121" s="298"/>
      <c r="U121" s="795"/>
      <c r="V121" s="795"/>
      <c r="W121" s="795"/>
      <c r="X121" s="795"/>
      <c r="Y121" s="795"/>
      <c r="Z121" s="795"/>
      <c r="AA121" s="795"/>
      <c r="AB121" s="795"/>
      <c r="AC121" s="795"/>
      <c r="AD121" s="610"/>
    </row>
    <row r="122" ht="16.75" customHeight="1">
      <c r="B122" s="298"/>
      <c r="C122" s="298"/>
      <c r="S122" s="283"/>
      <c r="T122" s="283"/>
      <c r="U122" s="283"/>
      <c r="V122" s="283"/>
      <c r="W122" s="283"/>
      <c r="X122" s="283"/>
      <c r="Y122" s="283"/>
      <c r="Z122" s="283"/>
      <c r="AA122" s="283"/>
      <c r="AB122" s="283"/>
      <c r="AC122" s="283"/>
      <c r="AD122" s="610"/>
    </row>
    <row r="123" ht="22.5" customHeight="1">
      <c r="B123" s="338"/>
      <c r="C123" s="298"/>
      <c r="D123" s="283"/>
      <c r="E123" s="283"/>
      <c r="F123" s="283"/>
      <c r="G123" s="283"/>
      <c r="H123" s="283"/>
      <c r="I123" s="283"/>
      <c r="J123" s="283"/>
      <c r="K123" s="283"/>
      <c r="L123" s="283"/>
      <c r="M123" s="283"/>
      <c r="N123" s="283"/>
      <c r="O123" s="283"/>
      <c r="P123" s="283"/>
      <c r="Q123" s="283"/>
      <c r="R123" s="283"/>
      <c r="S123" s="283"/>
      <c r="T123" s="283"/>
      <c r="U123" s="283"/>
      <c r="V123" s="283"/>
      <c r="W123" s="283"/>
      <c r="X123" s="283"/>
      <c r="Y123" s="283"/>
      <c r="Z123" s="283"/>
      <c r="AA123" s="283"/>
      <c r="AB123" s="283"/>
      <c r="AC123" s="283"/>
    </row>
    <row r="124" ht="22.5" customHeight="1">
      <c r="B124" s="338"/>
      <c r="C124" s="298"/>
      <c r="D124" s="283"/>
      <c r="E124" s="283"/>
      <c r="F124" s="283"/>
      <c r="G124" s="283"/>
      <c r="H124" s="283"/>
      <c r="I124" s="283"/>
      <c r="J124" s="283"/>
      <c r="K124" s="283"/>
      <c r="L124" s="283"/>
      <c r="M124" s="283"/>
      <c r="N124" s="283"/>
      <c r="O124" s="283"/>
      <c r="P124" s="283"/>
      <c r="Q124" s="283"/>
      <c r="R124" s="283"/>
      <c r="S124" s="283"/>
      <c r="T124" s="283"/>
      <c r="U124" s="283"/>
      <c r="V124" s="283"/>
      <c r="W124" s="283"/>
      <c r="X124" s="283"/>
      <c r="Y124" s="283"/>
      <c r="Z124" s="283"/>
      <c r="AA124" s="283"/>
      <c r="AB124" s="283"/>
      <c r="AC124" s="283"/>
    </row>
    <row r="125" ht="38.5" customHeight="1">
      <c r="B125" s="578"/>
      <c r="C125" s="827" t="n">
        <v>2022</v>
      </c>
      <c r="D125" s="828" t="n">
        <v>2023</v>
      </c>
      <c r="E125" s="828" t="n">
        <v>2024</v>
      </c>
      <c r="F125" s="829" t="n">
        <v>2025</v>
      </c>
      <c r="G125" s="283" t="n">
        <v>2026</v>
      </c>
      <c r="H125" s="283"/>
      <c r="I125" s="283"/>
      <c r="J125" s="283"/>
      <c r="K125" s="283"/>
      <c r="L125" s="283"/>
      <c r="M125" s="283"/>
      <c r="N125" s="283"/>
      <c r="O125" s="283"/>
      <c r="P125" s="283"/>
      <c r="Q125" s="283"/>
      <c r="R125" s="283"/>
      <c r="S125" s="283"/>
      <c r="T125" s="283"/>
      <c r="U125" s="283"/>
      <c r="V125" s="283"/>
      <c r="W125" s="283"/>
      <c r="X125" s="283"/>
      <c r="Y125" s="283"/>
      <c r="Z125" s="283"/>
      <c r="AA125" s="283"/>
      <c r="AB125" s="283"/>
      <c r="AC125" s="283"/>
    </row>
    <row r="126" ht="38.5" customHeight="1">
      <c r="B126" s="619" t="s">
        <v>1803</v>
      </c>
      <c r="C126" s="322" t="n">
        <v>1212.4870000000001</v>
      </c>
      <c r="D126" s="322" t="n">
        <v>1344.7529999999999</v>
      </c>
      <c r="E126" s="322" t="n">
        <v>1456.7</v>
      </c>
      <c r="F126" s="322" t="n">
        <v>1553.5309999999999</v>
      </c>
      <c r="G126" s="322" t="n">
        <v>1643.9870000000001</v>
      </c>
      <c r="H126" s="283"/>
      <c r="I126" s="283"/>
      <c r="J126" s="283"/>
      <c r="K126" s="283"/>
      <c r="L126" s="283"/>
      <c r="M126" s="283"/>
      <c r="N126" s="283"/>
      <c r="O126" s="283"/>
      <c r="P126" s="283"/>
      <c r="Q126" s="283"/>
      <c r="R126" s="283"/>
      <c r="S126" s="283"/>
      <c r="T126" s="283"/>
      <c r="U126" s="283"/>
      <c r="V126" s="283"/>
      <c r="W126" s="283"/>
      <c r="X126" s="283"/>
      <c r="Y126" s="283"/>
      <c r="Z126" s="283"/>
      <c r="AA126" s="283"/>
      <c r="AB126" s="283"/>
      <c r="AC126" s="283"/>
    </row>
    <row r="127" ht="69" customHeight="1">
      <c r="B127" s="338"/>
      <c r="C127" s="298"/>
      <c r="D127" s="283"/>
      <c r="E127" s="283"/>
      <c r="F127" s="283"/>
      <c r="G127" s="283"/>
      <c r="H127" s="283"/>
      <c r="I127" s="283"/>
      <c r="J127" s="283"/>
      <c r="K127" s="283"/>
      <c r="L127" s="283"/>
      <c r="M127" s="283"/>
      <c r="N127" s="283"/>
      <c r="O127" s="283"/>
      <c r="P127" s="283"/>
      <c r="Q127" s="283"/>
      <c r="R127" s="283"/>
      <c r="S127" s="283"/>
      <c r="T127" s="283"/>
      <c r="U127" s="283"/>
      <c r="V127" s="283"/>
      <c r="W127" s="283"/>
      <c r="X127" s="283"/>
      <c r="Y127" s="283"/>
      <c r="Z127" s="283"/>
      <c r="AA127" s="283"/>
      <c r="AB127" s="283"/>
      <c r="AC127" s="283"/>
    </row>
    <row r="128">
      <c r="B128" s="105" t="s">
        <v>1430</v>
      </c>
      <c r="D128" s="298"/>
      <c r="E128" s="298"/>
      <c r="F128" s="298"/>
      <c r="G128" s="298"/>
      <c r="H128" s="298"/>
      <c r="I128" s="298"/>
      <c r="J128" s="298"/>
      <c r="K128" s="298"/>
      <c r="L128" s="298"/>
      <c r="M128" s="283"/>
      <c r="N128" s="283"/>
      <c r="O128" s="283"/>
      <c r="P128" s="298"/>
    </row>
    <row r="129">
      <c r="B129" s="667" t="s">
        <v>807</v>
      </c>
      <c r="C129" s="776"/>
      <c r="D129" s="841" t="n">
        <v>2021</v>
      </c>
      <c r="E129" s="841" t="n">
        <v>2022</v>
      </c>
      <c r="F129" s="841" t="n">
        <v>2023</v>
      </c>
      <c r="G129" s="842" t="n">
        <v>2024</v>
      </c>
      <c r="R129" s="610"/>
    </row>
    <row r="130">
      <c r="B130" s="735" t="s">
        <v>808</v>
      </c>
      <c r="C130" s="848"/>
      <c r="D130" s="836" t="n">
        <v>3605.8330000000001</v>
      </c>
      <c r="E130" s="836" t="n">
        <v>2900</v>
      </c>
      <c r="F130" s="836" t="n">
        <f>E130*1.02</f>
        <v>2958</v>
      </c>
      <c r="G130" s="837" t="n">
        <f>F130*1.06</f>
        <v>3135.48</v>
      </c>
    </row>
    <row r="131">
      <c r="B131" s="735" t="s">
        <v>811</v>
      </c>
      <c r="C131" s="838"/>
      <c r="D131" s="831" t="n">
        <f>AVERAGE(Medicare!L10:O10)</f>
        <v>862.99999999999989</v>
      </c>
      <c r="E131" s="831" t="n">
        <f>AVERAGE(Medicare!P10:S10)</f>
        <v>921</v>
      </c>
      <c r="F131" s="831" t="n">
        <f>AVERAGE(Medicare!T10:W10)</f>
        <v>990.32499999999993</v>
      </c>
      <c r="G131" s="846" t="n">
        <f>AVERAGE(Medicare!X10:AA10)</f>
        <v>1060.45</v>
      </c>
    </row>
    <row r="132" ht="13.4" customHeight="1">
      <c r="B132" s="735" t="s">
        <v>809</v>
      </c>
      <c r="C132" s="838"/>
      <c r="D132" s="831" t="n">
        <f>D130-D131</f>
        <v>2742.8330000000001</v>
      </c>
      <c r="E132" s="831" t="n">
        <f t="shared" ref="E132:G132" si="40">E130-E131</f>
        <v>1979</v>
      </c>
      <c r="F132" s="831" t="n">
        <f t="shared" si="40"/>
        <v>1967.6750000000002</v>
      </c>
      <c r="G132" s="846" t="n">
        <f t="shared" si="40"/>
        <v>2075.0299999999997</v>
      </c>
    </row>
    <row r="133">
      <c r="B133" s="735" t="s">
        <v>812</v>
      </c>
      <c r="C133" s="838"/>
      <c r="D133" s="831" t="n">
        <f>AVERAGE(L12:O12)</f>
        <v>3637.2999999999997</v>
      </c>
      <c r="E133" s="831" t="n">
        <f>AVERAGE(P12:S12)</f>
        <v>2967.5250000000001</v>
      </c>
      <c r="F133" s="831" t="n">
        <f>AVERAGE(T12:W12)</f>
        <v>3086.4962499999997</v>
      </c>
      <c r="G133" s="846" t="n">
        <f>AVERAGE(X12:AA12)</f>
        <v>3320.0816585250004</v>
      </c>
    </row>
    <row r="134">
      <c r="B134" s="735" t="s">
        <v>811</v>
      </c>
      <c r="C134" s="838"/>
      <c r="D134" s="831" t="n">
        <f>AVERAGE(Medicare!L10:O10)</f>
        <v>862.99999999999989</v>
      </c>
      <c r="E134" s="831" t="n">
        <f>AVERAGE(Medicare!P10:S10)</f>
        <v>921</v>
      </c>
      <c r="F134" s="831" t="n">
        <f>AVERAGE(Medicare!T10:W10)</f>
        <v>990.32499999999993</v>
      </c>
      <c r="G134" s="846" t="n">
        <f>AVERAGE(Medicare!X10:AA10)</f>
        <v>1060.45</v>
      </c>
    </row>
    <row r="135">
      <c r="B135" s="735" t="s">
        <v>531</v>
      </c>
      <c r="C135" s="838"/>
      <c r="D135" s="831" t="n">
        <f>AVERAGE(L39:O39)</f>
        <v>1585.7822500000004</v>
      </c>
      <c r="E135" s="831" t="n">
        <f>AVERAGE(P39:S39)</f>
        <v>1670.9233400000005</v>
      </c>
      <c r="F135" s="831" t="n">
        <f>AVERAGE(T39:W39)</f>
        <v>1795.6717597500008</v>
      </c>
      <c r="G135" s="846" t="n">
        <f>AVERAGE(X39:AA39)</f>
        <v>1881.1116315250006</v>
      </c>
    </row>
    <row r="136" ht="27.65" customHeight="1">
      <c r="B136" s="839" t="s">
        <v>810</v>
      </c>
      <c r="C136" s="436"/>
      <c r="D136" s="725"/>
      <c r="E136" s="843" t="n">
        <v>1.157</v>
      </c>
      <c r="F136" s="843" t="n">
        <v>1.0109999999999999</v>
      </c>
      <c r="G136" s="847" t="n">
        <v>1.0529999999999999</v>
      </c>
    </row>
    <row r="137">
      <c r="B137" s="298" t="s">
        <v>813</v>
      </c>
      <c r="D137" s="844" t="n">
        <f>D133-D130</f>
        <v>31.466999999999643</v>
      </c>
      <c r="E137" s="844" t="n">
        <f>E133-E130</f>
        <v>67.525000000000091</v>
      </c>
      <c r="F137" s="844" t="n">
        <f>F133-F130</f>
        <v>128.49624999999969</v>
      </c>
      <c r="G137" s="844" t="n">
        <f t="shared" ref="G137" si="41">G133-G130</f>
        <v>184.6016585250004</v>
      </c>
    </row>
    <row r="139">
      <c r="B139" t="s">
        <v>808</v>
      </c>
      <c r="D139" t="n">
        <v>3605.8330000000001</v>
      </c>
      <c r="E139" t="n">
        <v>2832.5949999999998</v>
      </c>
      <c r="F139" t="n">
        <v>2833.72</v>
      </c>
      <c r="G139" t="n">
        <v>2976.7339999999999</v>
      </c>
    </row>
  </sheetData>
  <mergeCells count="33">
    <mergeCell ref="B81:AC81"/>
    <mergeCell ref="B1:AC1"/>
    <mergeCell ref="B2:AC6"/>
    <mergeCell ref="P8:V8"/>
    <mergeCell ref="W8:AC8"/>
    <mergeCell ref="E9:H9"/>
    <mergeCell ref="I9:L9"/>
    <mergeCell ref="M9:P9"/>
    <mergeCell ref="Q9:T9"/>
    <mergeCell ref="Y9:AB9"/>
    <mergeCell ref="B11:C11"/>
    <mergeCell ref="B43:C43"/>
    <mergeCell ref="B51:C51"/>
    <mergeCell ref="B68:C68"/>
    <mergeCell ref="U75:X77"/>
    <mergeCell ref="B82:C84"/>
    <mergeCell ref="D82:V82"/>
    <mergeCell ref="W82:AG82"/>
    <mergeCell ref="E83:H83"/>
    <mergeCell ref="I83:L83"/>
    <mergeCell ref="M83:P83"/>
    <mergeCell ref="Q83:T83"/>
    <mergeCell ref="Y83:AB83"/>
    <mergeCell ref="AC83:AF83"/>
    <mergeCell ref="B93:C95"/>
    <mergeCell ref="D93:V93"/>
    <mergeCell ref="W93:AG93"/>
    <mergeCell ref="E94:H94"/>
    <mergeCell ref="I94:L94"/>
    <mergeCell ref="M94:P94"/>
    <mergeCell ref="Q94:T94"/>
    <mergeCell ref="Y94:AB94"/>
    <mergeCell ref="AC94:AF94"/>
  </mergeCells>
  <pageMargins left="0.7" right="0.7" top="0.75" bottom="0.75" header="0.3" footer="0.3"/>
  <pageSetup paperSize="9" orientation="portrait" horizontalDpi="300" verticalDpi="300"/>
  <drawing r:id="rId1"/>
  <legacyDrawing r:id="rIdvml"/>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AA15" sqref="AA15"/>
    </sheetView>
  </sheetViews>
  <sheetFormatPr defaultRowHeight="15.0" baseColWidth="10"/>
  <sheetData>
    <row r="1">
      <c r="M1" s="105" t="s">
        <v>1859</v>
      </c>
      <c r="S1" s="105" t="s">
        <v>1860</v>
      </c>
      <c r="Z1" t="s">
        <v>1891</v>
      </c>
      <c r="AA1" t="s">
        <v>1892</v>
      </c>
    </row>
    <row r="2">
      <c r="M2" t="s">
        <v>1861</v>
      </c>
      <c r="Q2" t="n">
        <v>2952.3</v>
      </c>
      <c r="S2" t="s">
        <v>1861</v>
      </c>
      <c r="X2" t="n">
        <v>2952.3</v>
      </c>
      <c r="Z2" t="n">
        <v>2917.6753774795288</v>
      </c>
      <c r="AA2" s="654" t="n">
        <v>2928.3</v>
      </c>
    </row>
    <row r="3">
      <c r="M3" t="s">
        <v>1862</v>
      </c>
      <c r="P3" t="s">
        <v>1863</v>
      </c>
      <c r="Q3" t="n">
        <v>23.1</v>
      </c>
      <c r="S3" t="s">
        <v>1862</v>
      </c>
      <c r="W3" t="s">
        <v>1863</v>
      </c>
      <c r="X3" t="n">
        <v>23.1</v>
      </c>
      <c r="Z3" t="n">
        <v>22.62857142857143</v>
      </c>
      <c r="AA3" t="n">
        <v>22.62857142857143</v>
      </c>
    </row>
    <row r="4">
      <c r="M4" t="s">
        <v>55</v>
      </c>
      <c r="P4" t="s">
        <v>1863</v>
      </c>
      <c r="Q4" t="n">
        <v>967.3</v>
      </c>
      <c r="S4" t="s">
        <v>55</v>
      </c>
      <c r="W4" t="s">
        <v>1863</v>
      </c>
      <c r="X4" t="n">
        <v>967.3</v>
      </c>
      <c r="Z4" t="n">
        <v>944.50347271762462</v>
      </c>
      <c r="AA4" t="n">
        <v>946.3</v>
      </c>
    </row>
    <row r="5">
      <c r="M5" t="s">
        <v>56</v>
      </c>
      <c r="P5" t="s">
        <v>1863</v>
      </c>
      <c r="Q5" t="n">
        <v>0</v>
      </c>
      <c r="S5" t="s">
        <v>56</v>
      </c>
      <c r="W5" t="s">
        <v>1863</v>
      </c>
      <c r="X5" t="n">
        <v>0</v>
      </c>
      <c r="Z5" t="n">
        <v>0</v>
      </c>
      <c r="AA5" t="n">
        <v>0</v>
      </c>
    </row>
    <row r="6">
      <c r="M6" t="s">
        <v>1864</v>
      </c>
      <c r="P6" t="s">
        <v>1863</v>
      </c>
      <c r="Q6" t="n">
        <v>0</v>
      </c>
      <c r="S6" t="s">
        <v>1864</v>
      </c>
      <c r="W6" t="s">
        <v>1863</v>
      </c>
      <c r="X6" t="n">
        <v>0</v>
      </c>
      <c r="Z6" t="n">
        <v>0</v>
      </c>
      <c r="AA6" t="n">
        <v>0</v>
      </c>
    </row>
    <row r="7">
      <c r="Q7" t="n">
        <f>Q2-SUM(Q3:Q6)</f>
        <v>1961.9</v>
      </c>
      <c r="X7" t="n">
        <f>X2-SUM(X3:X6)</f>
        <v>1961.9</v>
      </c>
      <c r="Z7" t="n">
        <f>Z2-SUM(Z3:Z6)</f>
        <v>1950.5433333333328</v>
      </c>
      <c r="AA7" t="n">
        <f>AA2-SUM(AA3:AA6)</f>
        <v>1959.3714285714289</v>
      </c>
    </row>
    <row r="8">
      <c r="S8" t="s">
        <v>1865</v>
      </c>
      <c r="W8" t="s">
        <v>1863</v>
      </c>
      <c r="X8" t="n">
        <v>34</v>
      </c>
    </row>
    <row r="9">
      <c r="S9" t="s">
        <v>1865</v>
      </c>
      <c r="W9" t="s">
        <v>1866</v>
      </c>
      <c r="X9" t="n">
        <v>34</v>
      </c>
    </row>
    <row r="10">
      <c r="S10" t="s">
        <v>1867</v>
      </c>
      <c r="W10" t="s">
        <v>1863</v>
      </c>
      <c r="X10" t="n">
        <v>37.700000000000003</v>
      </c>
    </row>
    <row r="11">
      <c r="S11" t="s">
        <v>1867</v>
      </c>
      <c r="W11" t="s">
        <v>1866</v>
      </c>
      <c r="X11" t="n">
        <v>37.700000000000003</v>
      </c>
    </row>
    <row r="12">
      <c r="S12" t="s">
        <v>469</v>
      </c>
      <c r="W12" t="s">
        <v>1863</v>
      </c>
      <c r="X12" t="n">
        <v>0</v>
      </c>
    </row>
    <row r="13">
      <c r="S13" t="s">
        <v>469</v>
      </c>
      <c r="W13" t="s">
        <v>1866</v>
      </c>
      <c r="X13" t="n">
        <v>0</v>
      </c>
    </row>
    <row r="14">
      <c r="S14" t="s">
        <v>1869</v>
      </c>
      <c r="W14" t="s">
        <v>1863</v>
      </c>
      <c r="X14" t="n">
        <v>21.9</v>
      </c>
    </row>
    <row r="15">
      <c r="S15" t="s">
        <v>1869</v>
      </c>
      <c r="W15" t="s">
        <v>1866</v>
      </c>
      <c r="X15" t="n">
        <f>X8-X9+X10-X11+X12-X13+X14</f>
        <v>21.9</v>
      </c>
      <c r="Z15" t="n">
        <v>21.9</v>
      </c>
      <c r="AA15" t="n">
        <v>21.89</v>
      </c>
    </row>
    <row r="16">
      <c r="X16" t="n">
        <f>X7-X8+X9-X10+X11-X12+X13-X14+X15</f>
        <v>1961.9</v>
      </c>
    </row>
    <row r="17">
      <c r="S17" t="s">
        <v>1868</v>
      </c>
      <c r="W17" t="s">
        <v>1863</v>
      </c>
      <c r="X17" t="n">
        <v>12</v>
      </c>
      <c r="Z17" t="n">
        <v>12</v>
      </c>
      <c r="AA17" t="n">
        <v>12</v>
      </c>
    </row>
    <row r="18">
      <c r="S18" t="s">
        <v>218</v>
      </c>
      <c r="W18" t="s">
        <v>1863</v>
      </c>
      <c r="X18" t="n">
        <v>1.4</v>
      </c>
      <c r="Z18" t="n">
        <v>1.4</v>
      </c>
      <c r="AA18" t="n">
        <v>1.4</v>
      </c>
    </row>
    <row r="19">
      <c r="X19" t="n">
        <f>X16-X17-X18</f>
        <v>1948.5</v>
      </c>
      <c r="Z19" t="n">
        <f>Z7-Z17-Z18+Z15</f>
        <v>1959.0433333333328</v>
      </c>
      <c r="AA19" t="n">
        <f>AA7-AA17-AA18+AA15</f>
        <v>1967.8614285714289</v>
      </c>
    </row>
    <row r="21">
      <c r="M21" s="105" t="s">
        <v>1870</v>
      </c>
    </row>
    <row r="22">
      <c r="M22" s="861" t="s">
        <v>123</v>
      </c>
      <c r="N22" s="593"/>
      <c r="O22" s="593"/>
      <c r="P22" s="593"/>
      <c r="Q22" s="593"/>
      <c r="R22" s="593"/>
      <c r="S22" s="593"/>
      <c r="T22" s="593"/>
      <c r="U22" s="593"/>
      <c r="V22" s="593"/>
      <c r="W22" s="540"/>
    </row>
    <row r="23">
      <c r="M23" s="862" t="s">
        <v>1879</v>
      </c>
      <c r="W23" s="284"/>
    </row>
    <row r="24">
      <c r="M24" s="862" t="s">
        <v>1878</v>
      </c>
      <c r="N24" s="157"/>
      <c r="O24" s="157"/>
      <c r="P24" s="157"/>
      <c r="Q24" s="157"/>
      <c r="R24" s="157"/>
      <c r="S24" s="157"/>
      <c r="T24" s="157"/>
      <c r="U24" s="157"/>
      <c r="V24" s="157"/>
      <c r="W24" s="863"/>
      <c r="X24" s="157"/>
      <c r="Y24" s="157"/>
    </row>
    <row r="25">
      <c r="M25" s="69" t="s">
        <v>203</v>
      </c>
      <c r="W25" s="284"/>
    </row>
    <row r="26">
      <c r="M26" s="69" t="s">
        <v>205</v>
      </c>
      <c r="W26" s="284"/>
    </row>
    <row r="27">
      <c r="M27" s="69" t="s">
        <v>56</v>
      </c>
      <c r="W27" s="284"/>
    </row>
    <row r="28">
      <c r="M28" s="69" t="s">
        <v>214</v>
      </c>
      <c r="W28" s="284"/>
    </row>
    <row r="29">
      <c r="M29" s="69" t="s">
        <v>1871</v>
      </c>
      <c r="W29" s="284"/>
    </row>
    <row r="30">
      <c r="M30" s="864" t="s">
        <v>1872</v>
      </c>
      <c r="N30" s="86"/>
      <c r="O30" s="86"/>
      <c r="P30" s="86"/>
      <c r="Q30" s="86"/>
      <c r="R30" s="86"/>
      <c r="S30" s="86"/>
      <c r="T30" s="86"/>
      <c r="U30" s="86"/>
      <c r="V30" s="86"/>
      <c r="W30" s="285"/>
      <c r="X30" t="s">
        <v>1873</v>
      </c>
    </row>
    <row r="31">
      <c r="M31" s="865" t="s">
        <v>1868</v>
      </c>
      <c r="N31" s="593"/>
      <c r="O31" s="593"/>
      <c r="P31" s="593"/>
      <c r="Q31" s="593"/>
      <c r="R31" s="593"/>
      <c r="S31" s="593"/>
      <c r="T31" s="593"/>
      <c r="U31" s="593"/>
      <c r="V31" s="593"/>
      <c r="W31" s="540"/>
    </row>
    <row r="32">
      <c r="M32" s="864" t="s">
        <v>218</v>
      </c>
      <c r="N32" s="86"/>
      <c r="O32" s="86"/>
      <c r="P32" s="86"/>
      <c r="Q32" s="86"/>
      <c r="R32" s="86"/>
      <c r="S32" s="86"/>
      <c r="T32" s="86"/>
      <c r="U32" s="86"/>
      <c r="V32" s="86"/>
      <c r="W32" s="285"/>
      <c r="X32" t="s">
        <v>1874</v>
      </c>
    </row>
    <row r="33">
      <c r="M33" s="865" t="s">
        <v>135</v>
      </c>
      <c r="N33" s="593"/>
      <c r="O33" s="593"/>
      <c r="P33" s="593"/>
      <c r="Q33" s="593"/>
      <c r="R33" s="593"/>
      <c r="S33" s="593"/>
      <c r="T33" s="593"/>
      <c r="U33" s="593"/>
      <c r="V33" s="593"/>
      <c r="W33" s="540"/>
    </row>
    <row r="34">
      <c r="M34" s="69" t="s">
        <v>136</v>
      </c>
      <c r="W34" s="284"/>
    </row>
    <row r="35">
      <c r="M35" s="69" t="s">
        <v>1875</v>
      </c>
      <c r="W35" s="284"/>
    </row>
    <row r="36">
      <c r="M36" s="69" t="s">
        <v>129</v>
      </c>
      <c r="W36" s="284"/>
    </row>
    <row r="37">
      <c r="M37" s="864" t="s">
        <v>1876</v>
      </c>
      <c r="N37" s="86"/>
      <c r="O37" s="86"/>
      <c r="P37" s="86"/>
      <c r="Q37" s="86"/>
      <c r="R37" s="86"/>
      <c r="S37" s="86"/>
      <c r="T37" s="86"/>
      <c r="U37" s="86"/>
      <c r="V37" s="86"/>
      <c r="W37" s="285"/>
      <c r="X37" t="s">
        <v>1877</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Q1" workbookViewId="0">
      <selection activeCell="AG26" sqref="AG26"/>
    </sheetView>
  </sheetViews>
  <sheetFormatPr defaultRowHeight="15.0" baseColWidth="10"/>
  <sheetData>
    <row r="1">
      <c r="B1" s="254" t="s">
        <v>1910</v>
      </c>
      <c r="C1" s="254"/>
      <c r="D1" s="254"/>
      <c r="E1" s="254"/>
      <c r="F1" s="254"/>
      <c r="G1" s="254"/>
      <c r="H1" s="254"/>
      <c r="I1" s="254"/>
      <c r="J1" s="254"/>
      <c r="K1" s="254"/>
      <c r="L1" s="254"/>
      <c r="M1" s="254"/>
      <c r="N1" s="254"/>
      <c r="O1" s="254"/>
      <c r="P1" s="254"/>
      <c r="Q1" s="254"/>
      <c r="R1" s="254"/>
      <c r="S1" s="254"/>
      <c r="T1" s="254"/>
      <c r="U1" s="254"/>
      <c r="V1" s="254"/>
      <c r="W1" s="254"/>
      <c r="X1" s="254"/>
      <c r="Y1" s="254"/>
      <c r="Z1" s="254"/>
      <c r="AA1" s="254"/>
      <c r="AB1" s="254"/>
      <c r="AC1" s="254"/>
    </row>
    <row r="2" ht="14.25" customHeight="1">
      <c r="B2" s="84" t="s">
        <v>1911</v>
      </c>
      <c r="C2" s="84"/>
      <c r="D2" s="84"/>
      <c r="E2" s="84"/>
      <c r="F2" s="84"/>
      <c r="G2" s="84"/>
      <c r="H2" s="84"/>
      <c r="I2" s="84"/>
      <c r="J2" s="84"/>
      <c r="K2" s="84"/>
      <c r="L2" s="84"/>
      <c r="M2" s="84"/>
      <c r="N2" s="84"/>
      <c r="O2" s="84"/>
      <c r="P2" s="84"/>
      <c r="Q2" s="84"/>
      <c r="R2" s="84"/>
      <c r="S2" s="701"/>
      <c r="T2" s="703"/>
      <c r="U2" s="703"/>
      <c r="V2" s="703"/>
      <c r="W2" s="703"/>
      <c r="X2" s="703"/>
      <c r="Y2" s="703"/>
      <c r="Z2" s="703"/>
      <c r="AA2" s="703"/>
      <c r="AB2" s="703"/>
      <c r="AC2" s="703"/>
    </row>
    <row r="3">
      <c r="B3" s="84"/>
      <c r="C3" s="84"/>
      <c r="D3" s="84"/>
      <c r="E3" s="84"/>
      <c r="F3" s="84"/>
      <c r="G3" s="84"/>
      <c r="H3" s="84"/>
      <c r="I3" s="84"/>
      <c r="J3" s="84"/>
      <c r="K3" s="84"/>
      <c r="L3" s="84"/>
      <c r="M3" s="84"/>
      <c r="N3" s="84"/>
      <c r="O3" s="84"/>
      <c r="P3" s="84"/>
      <c r="Q3" s="84"/>
      <c r="R3" s="84"/>
      <c r="S3" s="701"/>
      <c r="T3" s="703"/>
      <c r="U3" s="703"/>
      <c r="V3" s="703"/>
      <c r="W3" s="703"/>
      <c r="X3" s="703"/>
      <c r="Y3" s="703"/>
      <c r="Z3" s="703"/>
      <c r="AA3" s="703"/>
      <c r="AB3" s="703"/>
      <c r="AC3" s="703"/>
    </row>
    <row r="4" ht="21" customHeight="1">
      <c r="B4" s="84"/>
      <c r="C4" s="84"/>
      <c r="D4" s="84"/>
      <c r="E4" s="84"/>
      <c r="F4" s="84"/>
      <c r="G4" s="84"/>
      <c r="H4" s="84"/>
      <c r="I4" s="84"/>
      <c r="J4" s="84"/>
      <c r="K4" s="84"/>
      <c r="L4" s="84"/>
      <c r="M4" s="84"/>
      <c r="N4" s="84"/>
      <c r="O4" s="84"/>
      <c r="P4" s="84"/>
      <c r="Q4" s="84"/>
      <c r="R4" s="84"/>
      <c r="S4" s="701"/>
      <c r="T4" s="703"/>
      <c r="U4" s="703"/>
      <c r="V4" s="703"/>
      <c r="W4" s="703"/>
      <c r="X4" s="703"/>
      <c r="Y4" s="703"/>
      <c r="Z4" s="703"/>
      <c r="AA4" s="703"/>
      <c r="AB4" s="703"/>
      <c r="AC4" s="703"/>
    </row>
    <row r="6">
      <c r="B6" s="607" t="s">
        <v>332</v>
      </c>
    </row>
    <row r="7" ht="14.9" customHeight="1">
      <c r="B7" s="259" t="s">
        <v>1881</v>
      </c>
      <c r="C7" s="260"/>
      <c r="D7" s="263" t="s">
        <v>279</v>
      </c>
      <c r="E7" s="276"/>
      <c r="F7" s="276"/>
      <c r="G7" s="276"/>
      <c r="H7" s="276"/>
      <c r="I7" s="276"/>
      <c r="J7" s="276"/>
      <c r="K7" s="276"/>
      <c r="L7" s="276"/>
      <c r="M7" s="276"/>
      <c r="N7" s="276"/>
      <c r="O7" s="276"/>
      <c r="P7" s="276"/>
      <c r="Q7" s="276"/>
      <c r="R7" s="276"/>
      <c r="S7" s="276"/>
      <c r="T7" s="276"/>
      <c r="U7" s="277"/>
      <c r="V7" s="262"/>
      <c r="W7" s="394" t="s">
        <v>280</v>
      </c>
      <c r="X7" s="382"/>
      <c r="Y7" s="382"/>
      <c r="Z7" s="382"/>
      <c r="AA7" s="382"/>
      <c r="AB7" s="382"/>
      <c r="AC7" s="382"/>
      <c r="AD7" s="382"/>
      <c r="AE7" s="382"/>
      <c r="AF7" s="382"/>
      <c r="AG7" s="382"/>
      <c r="AH7" s="382"/>
      <c r="AI7" s="382"/>
      <c r="AJ7" s="382"/>
    </row>
    <row r="8">
      <c r="B8" s="261"/>
      <c r="C8" s="262"/>
      <c r="D8" s="268" t="n">
        <v>2018</v>
      </c>
      <c r="E8" s="268" t="n">
        <v>2019</v>
      </c>
      <c r="F8" s="269"/>
      <c r="G8" s="269"/>
      <c r="H8" s="270"/>
      <c r="I8" s="268" t="n">
        <v>2020</v>
      </c>
      <c r="J8" s="269"/>
      <c r="K8" s="269"/>
      <c r="L8" s="269"/>
      <c r="M8" s="268" t="n">
        <v>2021</v>
      </c>
      <c r="N8" s="269"/>
      <c r="O8" s="269"/>
      <c r="P8" s="360"/>
      <c r="Q8" s="268" t="n">
        <v>2022</v>
      </c>
      <c r="R8" s="360"/>
      <c r="S8" s="360"/>
      <c r="T8" s="360"/>
      <c r="U8" s="297"/>
      <c r="V8" s="343" t="n">
        <v>2023</v>
      </c>
      <c r="W8" s="344"/>
      <c r="X8" s="316"/>
      <c r="Y8" s="266" t="n">
        <v>2024</v>
      </c>
      <c r="Z8" s="348"/>
      <c r="AA8" s="348"/>
      <c r="AB8" s="267"/>
      <c r="AC8" s="265" t="n">
        <v>2025</v>
      </c>
      <c r="AD8" s="348"/>
      <c r="AE8" s="348"/>
      <c r="AF8" s="267"/>
      <c r="AG8" s="265" t="n">
        <v>2026</v>
      </c>
      <c r="AH8" s="348"/>
      <c r="AI8" s="348"/>
      <c r="AJ8" s="267"/>
    </row>
    <row r="9">
      <c r="B9" s="263"/>
      <c r="C9" s="264"/>
      <c r="D9" s="256" t="s">
        <v>281</v>
      </c>
      <c r="E9" s="256" t="s">
        <v>282</v>
      </c>
      <c r="F9" s="257" t="s">
        <v>283</v>
      </c>
      <c r="G9" s="257" t="s">
        <v>238</v>
      </c>
      <c r="H9" s="258" t="s">
        <v>281</v>
      </c>
      <c r="I9" s="257" t="s">
        <v>282</v>
      </c>
      <c r="J9" s="257" t="s">
        <v>283</v>
      </c>
      <c r="K9" s="257" t="s">
        <v>238</v>
      </c>
      <c r="L9" s="257" t="s">
        <v>281</v>
      </c>
      <c r="M9" s="256" t="s">
        <v>282</v>
      </c>
      <c r="N9" s="257" t="s">
        <v>283</v>
      </c>
      <c r="O9" s="257" t="s">
        <v>238</v>
      </c>
      <c r="P9" s="257" t="s">
        <v>281</v>
      </c>
      <c r="Q9" s="256" t="s">
        <v>282</v>
      </c>
      <c r="R9" s="257" t="s">
        <v>283</v>
      </c>
      <c r="S9" s="257" t="s">
        <v>238</v>
      </c>
      <c r="T9" s="257" t="s">
        <v>281</v>
      </c>
      <c r="U9" s="340" t="s">
        <v>282</v>
      </c>
      <c r="V9" s="341" t="s">
        <v>283</v>
      </c>
      <c r="W9" s="326" t="s">
        <v>238</v>
      </c>
      <c r="X9" s="327" t="s">
        <v>281</v>
      </c>
      <c r="Y9" s="326" t="s">
        <v>282</v>
      </c>
      <c r="Z9" s="323" t="s">
        <v>283</v>
      </c>
      <c r="AA9" s="326" t="s">
        <v>238</v>
      </c>
      <c r="AB9" s="326" t="s">
        <v>281</v>
      </c>
      <c r="AC9" s="325" t="s">
        <v>282</v>
      </c>
      <c r="AD9" s="323" t="s">
        <v>283</v>
      </c>
      <c r="AE9" s="326" t="s">
        <v>238</v>
      </c>
      <c r="AF9" s="326" t="s">
        <v>281</v>
      </c>
      <c r="AG9" s="325" t="s">
        <v>282</v>
      </c>
      <c r="AH9" s="323" t="s">
        <v>283</v>
      </c>
      <c r="AI9" s="326" t="s">
        <v>238</v>
      </c>
      <c r="AJ9" s="327" t="s">
        <v>281</v>
      </c>
    </row>
    <row r="10">
      <c r="S10" s="882" t="s">
        <v>184</v>
      </c>
      <c r="T10" s="882" t="s">
        <v>185</v>
      </c>
      <c r="U10" s="882" t="s">
        <v>186</v>
      </c>
      <c r="V10" s="882" t="s">
        <v>187</v>
      </c>
      <c r="W10" s="882" t="s">
        <v>188</v>
      </c>
      <c r="X10" s="882" t="s">
        <v>189</v>
      </c>
      <c r="Y10" s="882" t="s">
        <v>190</v>
      </c>
      <c r="Z10" s="882" t="s">
        <v>191</v>
      </c>
      <c r="AA10" s="882" t="s">
        <v>175</v>
      </c>
      <c r="AB10" s="882" t="s">
        <v>176</v>
      </c>
      <c r="AC10" s="882" t="s">
        <v>177</v>
      </c>
      <c r="AD10" s="882" t="s">
        <v>764</v>
      </c>
      <c r="AE10" s="882" t="s">
        <v>765</v>
      </c>
      <c r="AF10" s="882" t="s">
        <v>766</v>
      </c>
      <c r="AG10" s="882" t="s">
        <v>1156</v>
      </c>
      <c r="AH10" s="882" t="s">
        <v>1157</v>
      </c>
      <c r="AI10" s="882" t="s">
        <v>1158</v>
      </c>
      <c r="AJ10" s="882" t="s">
        <v>1159</v>
      </c>
    </row>
    <row r="11">
      <c r="S11" s="881"/>
      <c r="T11" s="881"/>
      <c r="U11" s="881"/>
      <c r="V11" s="881"/>
      <c r="W11" s="881"/>
      <c r="X11" s="881"/>
      <c r="Y11" s="881"/>
      <c r="Z11" s="881"/>
      <c r="AA11" s="881"/>
      <c r="AB11" s="881"/>
      <c r="AC11" s="881"/>
      <c r="AD11" s="881"/>
      <c r="AE11" s="881"/>
      <c r="AF11" s="881"/>
      <c r="AG11" s="881"/>
      <c r="AH11" s="881"/>
    </row>
    <row r="12">
      <c r="B12" s="881" t="s">
        <v>1854</v>
      </c>
      <c r="P12" t="s">
        <v>1854</v>
      </c>
      <c r="S12" s="871" t="n">
        <v>4.0506371546650453</v>
      </c>
      <c r="T12" s="871" t="n">
        <v>6.7510619244417409</v>
      </c>
      <c r="U12" s="871" t="n">
        <v>25.428999915397224</v>
      </c>
      <c r="V12" s="871" t="n">
        <v>38.481052969317929</v>
      </c>
      <c r="W12" s="871" t="n">
        <v>51.308070625757232</v>
      </c>
      <c r="X12" s="871" t="n">
        <v>56.236345830599703</v>
      </c>
      <c r="Y12" s="871" t="n">
        <v>63.685017487233758</v>
      </c>
      <c r="Z12" s="871" t="n">
        <v>69.310902424268548</v>
      </c>
      <c r="AA12" s="871" t="n">
        <v>64.357873325703125</v>
      </c>
      <c r="AB12" s="871" t="n">
        <v>57.18149450002155</v>
      </c>
      <c r="AC12" s="871" t="n">
        <v>59.094295378613374</v>
      </c>
      <c r="AD12" s="871" t="n">
        <v>70.233547553942245</v>
      </c>
      <c r="AE12" s="871" t="n">
        <v>81.462813888263668</v>
      </c>
      <c r="AF12" s="871" t="n">
        <v>86.188557235372897</v>
      </c>
      <c r="AG12" s="871" t="n">
        <v>105.31656602129117</v>
      </c>
      <c r="AH12" s="871" t="n">
        <v>120.73149074876648</v>
      </c>
      <c r="AI12" s="871" t="n">
        <v>126.01869741259176</v>
      </c>
      <c r="AJ12" s="871" t="n">
        <v>123.55455981017052</v>
      </c>
      <c r="AK12" s="871" t="n">
        <v>112.20152400723433</v>
      </c>
      <c r="AL12" s="871" t="n">
        <v>93.984908581115704</v>
      </c>
      <c r="AM12" s="871" t="n">
        <v>72.945224093593026</v>
      </c>
      <c r="AN12" s="871" t="n">
        <v>47.054901613358936</v>
      </c>
    </row>
    <row r="13">
      <c r="B13" s="881" t="s">
        <v>1855</v>
      </c>
      <c r="P13" t="s">
        <v>1855</v>
      </c>
      <c r="S13" s="166" t="n">
        <f>Deflators!S71</f>
        <v>1.1690178087443976</v>
      </c>
      <c r="T13" s="166" t="n">
        <f>Deflators!T71</f>
        <v>1.1809720922261624</v>
      </c>
      <c r="U13" s="166" t="n">
        <f>Deflators!U71</f>
        <v>1.1930855683769892</v>
      </c>
      <c r="V13" s="166" t="n">
        <f>Deflators!V71</f>
        <v>1.2004353606715503</v>
      </c>
      <c r="W13" s="166" t="n">
        <f>Deflators!W71</f>
        <v>1.208137684815088</v>
      </c>
      <c r="X13" s="166" t="n">
        <f>Deflators!X71</f>
        <v>1.2135025374197232</v>
      </c>
      <c r="Y13" s="166" t="n">
        <f>Deflators!Y71</f>
        <v>1.2236809385660088</v>
      </c>
      <c r="Z13" s="166" t="n">
        <f>Deflators!Z71</f>
        <v>1.233275799935512</v>
      </c>
      <c r="AA13" s="166" t="n">
        <f>Deflators!AA71</f>
        <v>1.2401475124550019</v>
      </c>
      <c r="AB13" s="166" t="n">
        <f>Deflators!AB71</f>
        <v>1.246450659789168</v>
      </c>
      <c r="AC13" s="166" t="n">
        <f>Deflators!AC71</f>
        <v>1.2531877614899707</v>
      </c>
      <c r="AD13" s="166" t="n">
        <f>Deflators!AD71</f>
        <v>1.2598936725213026</v>
      </c>
      <c r="AE13" s="166" t="n">
        <f>Deflators!AE71</f>
        <v>1.2663663310581259</v>
      </c>
      <c r="AF13" s="166" t="n">
        <f>Deflators!AF71</f>
        <v>1.2726857847671909</v>
      </c>
      <c r="AG13" s="166" t="n">
        <f>Deflators!AG71</f>
        <v>1.2789269673291086</v>
      </c>
      <c r="AH13" s="880" t="n">
        <f>Deflators!AH71</f>
        <v>1.2851218883804243</v>
      </c>
      <c r="AI13" s="880" t="n">
        <f>Deflators!AI71</f>
        <v>1.291282552879325</v>
      </c>
      <c r="AJ13" s="879"/>
    </row>
    <row r="14">
      <c r="B14" s="881" t="s">
        <v>1856</v>
      </c>
      <c r="P14" t="s">
        <v>1856</v>
      </c>
      <c r="S14" t="n">
        <f>S12*S13</f>
        <v>4.7352669705651733</v>
      </c>
      <c r="T14" t="n">
        <f t="shared" ref="T14:AJ14" si="0">T12*T13</f>
        <v>7.9728157256563454</v>
      </c>
      <c r="U14" t="n">
        <f t="shared" si="0"/>
        <v>30.338972817320109</v>
      </c>
      <c r="V14" t="n">
        <f t="shared" si="0"/>
        <v>46.194016700244198</v>
      </c>
      <c r="W14" t="n">
        <f t="shared" si="0"/>
        <v>61.987213658131367</v>
      </c>
      <c r="X14" t="n">
        <f t="shared" si="0"/>
        <v>68.242948360645812</v>
      </c>
      <c r="Y14" t="n">
        <f t="shared" si="0"/>
        <v>77.930141971370887</v>
      </c>
      <c r="Z14" t="n">
        <f t="shared" si="0"/>
        <v>85.479458631542002</v>
      </c>
      <c r="AA14" t="n">
        <f t="shared" si="0"/>
        <v>79.813256511764848</v>
      </c>
      <c r="AB14" t="n">
        <f t="shared" si="0"/>
        <v>71.273911547282538</v>
      </c>
      <c r="AC14" t="n">
        <f t="shared" si="0"/>
        <v>74.056247742351616</v>
      </c>
      <c r="AD14" t="n">
        <f t="shared" si="0"/>
        <v>88.486802161935842</v>
      </c>
      <c r="AE14" t="n">
        <f t="shared" si="0"/>
        <v>103.1617647413514</v>
      </c>
      <c r="AF14" t="n">
        <f t="shared" si="0"/>
        <v>109.6909516030525</v>
      </c>
      <c r="AG14" t="n">
        <f>AG12*AG13</f>
        <v>134.69219639112575</v>
      </c>
      <c r="AH14" s="596" t="n">
        <f t="shared" si="0"/>
        <v>155.1546813780385</v>
      </c>
      <c r="AI14" s="596" t="n">
        <f t="shared" si="0"/>
        <v>162.72574530545867</v>
      </c>
      <c r="AJ14" s="596" t="n">
        <f t="shared" si="0"/>
        <v>0</v>
      </c>
    </row>
    <row r="15">
      <c r="S15" s="871"/>
      <c r="T15" s="871"/>
      <c r="U15" s="871"/>
      <c r="V15" s="871"/>
      <c r="W15" s="871"/>
      <c r="X15" s="871"/>
      <c r="Y15" s="871"/>
      <c r="Z15" s="871"/>
      <c r="AA15" s="871"/>
      <c r="AB15" s="871"/>
      <c r="AC15" s="871"/>
      <c r="AD15" s="871"/>
      <c r="AE15" s="871"/>
      <c r="AF15" s="871"/>
      <c r="AG15" s="871"/>
      <c r="AH15" s="871"/>
      <c r="AI15" s="871"/>
      <c r="AJ15" s="871"/>
      <c r="AK15" s="871"/>
      <c r="AL15" s="871"/>
      <c r="AM15" s="871"/>
      <c r="AN15" s="871"/>
    </row>
    <row r="16">
      <c r="S16" s="871" t="n">
        <v>4.0506371546650453</v>
      </c>
      <c r="T16" s="871" t="n">
        <v>6.7510619244417409</v>
      </c>
      <c r="U16" s="871" t="n">
        <v>25.428999915397224</v>
      </c>
      <c r="V16" s="871" t="n">
        <v>38.481052969317929</v>
      </c>
      <c r="W16" s="871" t="n">
        <v>51.308070625757232</v>
      </c>
      <c r="X16" s="871" t="n">
        <v>56.236345830599703</v>
      </c>
      <c r="Y16" s="871" t="n">
        <v>63.685017487233758</v>
      </c>
      <c r="Z16" s="871" t="n">
        <v>69.310902424268548</v>
      </c>
      <c r="AA16" s="871" t="n">
        <v>64.357873325703125</v>
      </c>
      <c r="AB16" s="871" t="n">
        <v>57.18149450002155</v>
      </c>
      <c r="AC16" s="871" t="n">
        <v>59.094295378613374</v>
      </c>
      <c r="AD16" s="871" t="n">
        <v>70.233547553942245</v>
      </c>
      <c r="AE16" s="871" t="n">
        <v>81.462813888263668</v>
      </c>
      <c r="AF16" s="871" t="n">
        <v>86.188557235372897</v>
      </c>
      <c r="AG16" s="871" t="n">
        <v>105.31656602129117</v>
      </c>
      <c r="AH16" s="871" t="n">
        <v>120.73149074876648</v>
      </c>
      <c r="AI16" s="871" t="n">
        <v>126.01869741259176</v>
      </c>
      <c r="AJ16" s="871" t="n">
        <v>123.55455981017052</v>
      </c>
      <c r="AK16" s="871" t="n">
        <v>112.20152400723433</v>
      </c>
      <c r="AL16" s="871" t="n">
        <v>93.984908581115704</v>
      </c>
      <c r="AM16" s="871" t="n">
        <v>72.945224093593026</v>
      </c>
      <c r="AN16" s="871" t="n">
        <v>47.054901613358936</v>
      </c>
    </row>
    <row r="18">
      <c r="P18" t="s">
        <v>1974</v>
      </c>
      <c r="S18" s="878" t="n">
        <v>9.676624590017175</v>
      </c>
      <c r="T18" s="878" t="n">
        <v>9.6670597070816413</v>
      </c>
      <c r="U18" s="878" t="n">
        <v>29.968874069165178</v>
      </c>
      <c r="V18" s="878" t="n">
        <v>48.407564583050345</v>
      </c>
      <c r="W18" s="878" t="n">
        <v>68.860864510897471</v>
      </c>
      <c r="X18" s="878" t="n">
        <v>88.107434654608909</v>
      </c>
      <c r="Y18" s="878" t="n">
        <v>101.08174054588757</v>
      </c>
      <c r="Z18" s="878" t="n">
        <v>103.56513754278419</v>
      </c>
      <c r="AA18" s="878" t="n">
        <v>106.00637033635157</v>
      </c>
      <c r="AB18" s="878" t="n">
        <v>108.38917414017335</v>
      </c>
      <c r="AC18" s="878" t="n">
        <v>110.69246087615031</v>
      </c>
      <c r="AD18" s="878" t="n">
        <v>112.950351679587</v>
      </c>
      <c r="AE18" s="878" t="n">
        <v>115.16440141682602</v>
      </c>
      <c r="AF18" s="878" t="n">
        <v>117.3462460140392</v>
      </c>
      <c r="AG18" s="878" t="n">
        <v>118.525001293339</v>
      </c>
      <c r="AH18" s="879" t="n">
        <f>AG18</f>
        <v>118.525001293339</v>
      </c>
    </row>
    <row r="19">
      <c r="S19" s="871"/>
    </row>
    <row r="20">
      <c r="S20" s="871"/>
    </row>
    <row r="21">
      <c r="S21" s="871"/>
    </row>
    <row r="22">
      <c r="S22" s="871"/>
    </row>
    <row r="23">
      <c r="B23" s="866"/>
      <c r="C23" s="866"/>
      <c r="D23" s="866"/>
      <c r="E23" s="866"/>
      <c r="H23" s="866"/>
      <c r="I23" s="866"/>
      <c r="J23" s="866"/>
      <c r="K23" t="s">
        <v>1953</v>
      </c>
      <c r="S23" s="871"/>
    </row>
    <row r="24" ht="29" customHeight="1">
      <c r="B24" s="866"/>
      <c r="C24" s="868" t="s">
        <v>1954</v>
      </c>
      <c r="D24" s="866"/>
      <c r="E24" s="866"/>
      <c r="H24" s="866"/>
      <c r="I24" s="866"/>
      <c r="J24" s="866"/>
      <c r="K24" t="s">
        <v>1955</v>
      </c>
      <c r="S24" s="871"/>
    </row>
    <row r="25" ht="29" customHeight="1">
      <c r="B25" s="866"/>
      <c r="C25" s="868" t="s">
        <v>1956</v>
      </c>
      <c r="D25" s="866" t="s">
        <v>1957</v>
      </c>
      <c r="E25" s="866"/>
      <c r="F25" s="866"/>
      <c r="G25" s="866"/>
      <c r="H25" s="866"/>
      <c r="I25" s="866"/>
      <c r="J25" s="866"/>
      <c r="S25" s="871"/>
    </row>
    <row r="26" ht="72.5" customHeight="1">
      <c r="B26" s="869" t="n">
        <v>44774</v>
      </c>
      <c r="C26" s="866" t="n">
        <v>9</v>
      </c>
      <c r="D26" s="866"/>
      <c r="E26" s="866"/>
      <c r="H26" s="866"/>
      <c r="I26" s="866"/>
      <c r="J26" s="868" t="s">
        <v>1958</v>
      </c>
      <c r="K26" s="870" t="s">
        <v>1959</v>
      </c>
      <c r="L26" s="870" t="s">
        <v>1960</v>
      </c>
      <c r="M26" s="870" t="s">
        <v>1961</v>
      </c>
      <c r="N26" s="868" t="s">
        <v>1962</v>
      </c>
      <c r="S26" s="871"/>
    </row>
    <row r="27">
      <c r="B27" s="869" t="n">
        <f>B26+31</f>
        <v>44805</v>
      </c>
      <c r="C27" s="866" t="n">
        <v>9</v>
      </c>
      <c r="D27" s="866" t="n">
        <v>2022</v>
      </c>
      <c r="E27" s="866" t="s">
        <v>330</v>
      </c>
      <c r="F27" t="n">
        <f>SUM(C26:C27)/3</f>
        <v>6</v>
      </c>
      <c r="H27" s="866" t="n">
        <v>2022</v>
      </c>
      <c r="I27" s="866" t="s">
        <v>330</v>
      </c>
      <c r="J27" s="871" t="n">
        <v>6</v>
      </c>
      <c r="K27" s="871"/>
      <c r="L27" s="871"/>
      <c r="M27" s="871" t="n">
        <f>K27+J27</f>
        <v>6</v>
      </c>
      <c r="N27" s="871" t="n">
        <f>M27*F$81</f>
        <v>4.0506371546650453</v>
      </c>
      <c r="S27" s="871"/>
    </row>
    <row r="28">
      <c r="B28" s="869" t="n">
        <f t="shared" ref="B28:B57" si="1">B27+31</f>
        <v>44836</v>
      </c>
      <c r="C28" s="866" t="n">
        <v>10</v>
      </c>
      <c r="D28" s="866"/>
      <c r="E28" s="866"/>
      <c r="H28" s="866" t="n">
        <v>2022</v>
      </c>
      <c r="I28" s="866" t="s">
        <v>775</v>
      </c>
      <c r="J28" s="871" t="n">
        <v>10</v>
      </c>
      <c r="K28" s="871"/>
      <c r="L28" s="871"/>
      <c r="M28" s="871" t="n">
        <f t="shared" ref="M28:M48" si="2">K28+J28</f>
        <v>10</v>
      </c>
      <c r="N28" s="871" t="n">
        <f t="shared" ref="N28:N48" si="3">M28*F$81</f>
        <v>6.7510619244417409</v>
      </c>
      <c r="S28" s="871"/>
    </row>
    <row r="29">
      <c r="B29" s="869" t="n">
        <f t="shared" si="1"/>
        <v>44867</v>
      </c>
      <c r="C29" s="866" t="n">
        <v>10</v>
      </c>
      <c r="D29" s="866"/>
      <c r="E29" s="866"/>
      <c r="H29" s="866" t="n">
        <v>2023</v>
      </c>
      <c r="I29" s="866" t="s">
        <v>240</v>
      </c>
      <c r="J29" s="871" t="n">
        <v>37.666666666666664</v>
      </c>
      <c r="K29" s="871"/>
      <c r="L29" s="871"/>
      <c r="M29" s="871" t="n">
        <f t="shared" si="2"/>
        <v>37.666666666666664</v>
      </c>
      <c r="N29" s="871" t="n">
        <f t="shared" si="3"/>
        <v>25.428999915397224</v>
      </c>
      <c r="S29" s="871"/>
    </row>
    <row r="30">
      <c r="B30" s="869" t="n">
        <f t="shared" si="1"/>
        <v>44898</v>
      </c>
      <c r="C30" s="866" t="n">
        <v>10</v>
      </c>
      <c r="D30" s="866" t="n">
        <v>2022</v>
      </c>
      <c r="E30" s="866" t="s">
        <v>775</v>
      </c>
      <c r="F30" t="n">
        <f>AVERAGE(C28:C30)</f>
        <v>10</v>
      </c>
      <c r="H30" s="866" t="n">
        <v>2023</v>
      </c>
      <c r="I30" s="866" t="s">
        <v>241</v>
      </c>
      <c r="J30" s="871" t="n">
        <v>57</v>
      </c>
      <c r="K30" s="871"/>
      <c r="L30" s="871"/>
      <c r="M30" s="871" t="n">
        <f t="shared" si="2"/>
        <v>57</v>
      </c>
      <c r="N30" s="871" t="n">
        <f t="shared" si="3"/>
        <v>38.481052969317929</v>
      </c>
      <c r="S30" s="871"/>
    </row>
    <row r="31">
      <c r="B31" s="869" t="n">
        <f t="shared" si="1"/>
        <v>44929</v>
      </c>
      <c r="C31" s="866" t="n">
        <v>34</v>
      </c>
      <c r="D31" s="866"/>
      <c r="E31" s="866"/>
      <c r="H31" s="866" t="n">
        <v>2023</v>
      </c>
      <c r="I31" s="866" t="s">
        <v>330</v>
      </c>
      <c r="J31" s="871" t="n">
        <v>76.666666666666671</v>
      </c>
      <c r="K31" s="871"/>
      <c r="L31" s="871"/>
      <c r="M31" s="871" t="n">
        <v>76</v>
      </c>
      <c r="N31" s="871" t="n">
        <f t="shared" si="3"/>
        <v>51.308070625757232</v>
      </c>
      <c r="S31" s="871"/>
    </row>
    <row r="32">
      <c r="B32" s="869" t="n">
        <f t="shared" si="1"/>
        <v>44960</v>
      </c>
      <c r="C32" s="866" t="n">
        <v>35</v>
      </c>
      <c r="D32" s="866"/>
      <c r="E32" s="866"/>
      <c r="H32" s="866" t="n">
        <v>2023</v>
      </c>
      <c r="I32" s="866" t="s">
        <v>775</v>
      </c>
      <c r="J32" s="871" t="n">
        <v>84</v>
      </c>
      <c r="K32" s="871"/>
      <c r="L32" s="871"/>
      <c r="M32" s="871" t="n">
        <v>83.3</v>
      </c>
      <c r="N32" s="871" t="n">
        <f t="shared" si="3"/>
        <v>56.236345830599703</v>
      </c>
      <c r="S32" s="871"/>
    </row>
    <row r="33">
      <c r="B33" s="869" t="n">
        <f t="shared" si="1"/>
        <v>44991</v>
      </c>
      <c r="C33" s="866" t="n">
        <v>44</v>
      </c>
      <c r="D33" s="866" t="n">
        <v>2023</v>
      </c>
      <c r="E33" s="866" t="s">
        <v>240</v>
      </c>
      <c r="F33" t="n">
        <f>AVERAGE(C31:C33)</f>
        <v>37.666666666666664</v>
      </c>
      <c r="H33" s="866" t="n">
        <v>2024</v>
      </c>
      <c r="I33" s="866" t="s">
        <v>240</v>
      </c>
      <c r="J33" s="871" t="n">
        <v>94.333333333333329</v>
      </c>
      <c r="K33" s="871"/>
      <c r="L33" s="871"/>
      <c r="M33" s="871" t="n">
        <f t="shared" si="2"/>
        <v>94.333333333333329</v>
      </c>
      <c r="N33" s="871" t="n">
        <f t="shared" si="3"/>
        <v>63.685017487233758</v>
      </c>
      <c r="O33" t="s">
        <v>1973</v>
      </c>
      <c r="S33" s="871"/>
    </row>
    <row r="34">
      <c r="B34" s="869" t="n">
        <f t="shared" si="1"/>
        <v>45022</v>
      </c>
      <c r="C34" s="866" t="n">
        <v>49</v>
      </c>
      <c r="D34" s="866"/>
      <c r="E34" s="866"/>
      <c r="H34" s="866" t="n">
        <v>2024</v>
      </c>
      <c r="I34" s="866" t="s">
        <v>241</v>
      </c>
      <c r="J34" s="871" t="n">
        <v>102.66666666666667</v>
      </c>
      <c r="K34" s="871"/>
      <c r="L34" s="871"/>
      <c r="M34" s="871" t="n">
        <f t="shared" si="2"/>
        <v>102.66666666666667</v>
      </c>
      <c r="N34" s="871" t="n">
        <f t="shared" si="3"/>
        <v>69.310902424268548</v>
      </c>
      <c r="S34" s="871"/>
    </row>
    <row r="35">
      <c r="B35" s="869" t="n">
        <f t="shared" si="1"/>
        <v>45053</v>
      </c>
      <c r="C35" s="866" t="n">
        <v>58</v>
      </c>
      <c r="D35" s="866"/>
      <c r="E35" s="866"/>
      <c r="H35" s="866" t="n">
        <v>2024</v>
      </c>
      <c r="I35" s="866" t="s">
        <v>330</v>
      </c>
      <c r="J35" s="871" t="n">
        <v>92.33</v>
      </c>
      <c r="K35" s="871" t="n">
        <f>(+J27)*0.5</f>
        <v>3</v>
      </c>
      <c r="L35" s="871" t="n">
        <f>K35</f>
        <v>3</v>
      </c>
      <c r="M35" s="871" t="n">
        <f t="shared" si="2"/>
        <v>95.33</v>
      </c>
      <c r="N35" s="871" t="n">
        <f t="shared" si="3"/>
        <v>64.357873325703125</v>
      </c>
      <c r="S35" s="871"/>
    </row>
    <row r="36">
      <c r="B36" s="869" t="n">
        <f t="shared" si="1"/>
        <v>45084</v>
      </c>
      <c r="C36" s="866" t="n">
        <v>64</v>
      </c>
      <c r="D36" s="866" t="n">
        <v>2023</v>
      </c>
      <c r="E36" s="866" t="s">
        <v>241</v>
      </c>
      <c r="F36" t="n">
        <f>AVERAGE(C34:C36)</f>
        <v>57</v>
      </c>
      <c r="H36" s="866" t="n">
        <v>2024</v>
      </c>
      <c r="I36" s="866" t="s">
        <v>775</v>
      </c>
      <c r="J36" s="871" t="n">
        <v>76.7</v>
      </c>
      <c r="K36" s="871" t="n">
        <f>(J27+J28)*0.5</f>
        <v>8</v>
      </c>
      <c r="L36" s="871" t="n">
        <f>K36</f>
        <v>8</v>
      </c>
      <c r="M36" s="871" t="n">
        <f t="shared" si="2"/>
        <v>84.7</v>
      </c>
      <c r="N36" s="871" t="n">
        <f t="shared" si="3"/>
        <v>57.18149450002155</v>
      </c>
      <c r="S36" s="871"/>
    </row>
    <row r="37">
      <c r="B37" s="869" t="n">
        <f t="shared" si="1"/>
        <v>45115</v>
      </c>
      <c r="C37" s="866" t="n">
        <v>72</v>
      </c>
      <c r="D37" s="866"/>
      <c r="E37" s="866"/>
      <c r="H37" s="866" t="n">
        <v>2025</v>
      </c>
      <c r="I37" s="866" t="s">
        <v>240</v>
      </c>
      <c r="J37" s="871" t="n">
        <v>60.7</v>
      </c>
      <c r="K37" s="871" t="n">
        <f>(J27+J28+J29)*0.5</f>
        <v>26.833333333333332</v>
      </c>
      <c r="L37" s="871" t="n">
        <f>K37-10</f>
        <v>16.833333333333332</v>
      </c>
      <c r="M37" s="871" t="n">
        <f t="shared" si="2"/>
        <v>87.533333333333331</v>
      </c>
      <c r="N37" s="871" t="n">
        <f t="shared" si="3"/>
        <v>59.094295378613374</v>
      </c>
    </row>
    <row r="38">
      <c r="B38" s="869" t="n">
        <f t="shared" si="1"/>
        <v>45146</v>
      </c>
      <c r="C38" s="866" t="n">
        <v>76</v>
      </c>
      <c r="D38" s="866"/>
      <c r="E38" s="866"/>
      <c r="H38" s="866" t="n">
        <v>2025</v>
      </c>
      <c r="I38" s="866" t="s">
        <v>241</v>
      </c>
      <c r="J38" s="871" t="n">
        <v>48.7</v>
      </c>
      <c r="K38" s="871" t="n">
        <f t="shared" ref="K38:K50" si="4">(J27+J28+J29+J30)*0.5</f>
        <v>55.333333333333329</v>
      </c>
      <c r="L38" s="871" t="n">
        <f>K38-15</f>
        <v>40.333333333333329</v>
      </c>
      <c r="M38" s="871" t="n">
        <f t="shared" si="2"/>
        <v>104.03333333333333</v>
      </c>
      <c r="N38" s="871" t="n">
        <f t="shared" si="3"/>
        <v>70.233547553942245</v>
      </c>
    </row>
    <row r="39">
      <c r="B39" s="869" t="n">
        <f t="shared" si="1"/>
        <v>45177</v>
      </c>
      <c r="C39" s="866" t="n">
        <v>80</v>
      </c>
      <c r="D39" s="866" t="n">
        <v>2023</v>
      </c>
      <c r="E39" s="866" t="s">
        <v>330</v>
      </c>
      <c r="F39" t="n">
        <f>AVERAGE(C37:C39)</f>
        <v>76</v>
      </c>
      <c r="H39" s="866" t="n">
        <v>2025</v>
      </c>
      <c r="I39" s="866" t="s">
        <v>330</v>
      </c>
      <c r="J39" s="871" t="n">
        <v>30</v>
      </c>
      <c r="K39" s="871" t="n">
        <f t="shared" si="4"/>
        <v>90.666666666666657</v>
      </c>
      <c r="L39" s="871" t="n">
        <f>K39</f>
        <v>90.666666666666657</v>
      </c>
      <c r="M39" s="871" t="n">
        <f t="shared" si="2"/>
        <v>120.66666666666666</v>
      </c>
      <c r="N39" s="871" t="n">
        <f t="shared" si="3"/>
        <v>81.462813888263668</v>
      </c>
    </row>
    <row r="40">
      <c r="B40" s="869" t="n">
        <f t="shared" si="1"/>
        <v>45208</v>
      </c>
      <c r="C40" s="866" t="n">
        <v>82</v>
      </c>
      <c r="D40" s="866"/>
      <c r="E40" s="866"/>
      <c r="H40" s="866" t="n">
        <v>2025</v>
      </c>
      <c r="I40" s="866" t="s">
        <v>775</v>
      </c>
      <c r="J40" s="871" t="n">
        <v>0</v>
      </c>
      <c r="K40" s="871" t="n">
        <f t="shared" si="4"/>
        <v>127.66666666666666</v>
      </c>
      <c r="L40" s="871" t="n">
        <f>K40+15</f>
        <v>142.66666666666666</v>
      </c>
      <c r="M40" s="871" t="n">
        <f t="shared" si="2"/>
        <v>127.66666666666666</v>
      </c>
      <c r="N40" s="871" t="n">
        <f t="shared" si="3"/>
        <v>86.188557235372897</v>
      </c>
    </row>
    <row r="41">
      <c r="B41" s="869" t="n">
        <f t="shared" si="1"/>
        <v>45239</v>
      </c>
      <c r="C41" s="866" t="n">
        <v>82</v>
      </c>
      <c r="D41" s="866"/>
      <c r="E41" s="866"/>
      <c r="H41" s="866" t="n">
        <v>2026</v>
      </c>
      <c r="I41" s="866" t="s">
        <v>240</v>
      </c>
      <c r="J41" s="871" t="n">
        <v>0</v>
      </c>
      <c r="K41" s="871" t="n">
        <f t="shared" si="4"/>
        <v>156</v>
      </c>
      <c r="L41" s="871" t="n">
        <f>K41+10</f>
        <v>166</v>
      </c>
      <c r="M41" s="871" t="n">
        <f t="shared" si="2"/>
        <v>156</v>
      </c>
      <c r="N41" s="871" t="n">
        <f t="shared" si="3"/>
        <v>105.31656602129117</v>
      </c>
    </row>
    <row r="42">
      <c r="B42" s="869" t="n">
        <f t="shared" si="1"/>
        <v>45270</v>
      </c>
      <c r="C42" s="866" t="n">
        <v>86</v>
      </c>
      <c r="D42" s="866" t="n">
        <v>2023</v>
      </c>
      <c r="E42" s="866" t="s">
        <v>775</v>
      </c>
      <c r="F42" t="n">
        <f>AVERAGE(C40:C42)</f>
        <v>83.333333333333329</v>
      </c>
      <c r="H42" s="866" t="n">
        <v>2027</v>
      </c>
      <c r="I42" s="866" t="s">
        <v>241</v>
      </c>
      <c r="J42" s="871" t="n">
        <v>0</v>
      </c>
      <c r="K42" s="871" t="n">
        <f t="shared" si="4"/>
        <v>178.83333333333334</v>
      </c>
      <c r="L42" s="871" t="n">
        <f>K42</f>
        <v>178.83333333333334</v>
      </c>
      <c r="M42" s="871" t="n">
        <f t="shared" si="2"/>
        <v>178.83333333333334</v>
      </c>
      <c r="N42" s="871" t="n">
        <f t="shared" si="3"/>
        <v>120.73149074876648</v>
      </c>
    </row>
    <row r="43">
      <c r="B43" s="869" t="n">
        <f t="shared" si="1"/>
        <v>45301</v>
      </c>
      <c r="C43" s="866" t="n">
        <v>90</v>
      </c>
      <c r="D43" s="866"/>
      <c r="E43" s="866"/>
      <c r="H43" s="866" t="n">
        <v>2027</v>
      </c>
      <c r="I43" s="866" t="s">
        <v>330</v>
      </c>
      <c r="J43" s="871"/>
      <c r="K43" s="871" t="n">
        <f t="shared" si="4"/>
        <v>186.66499999999999</v>
      </c>
      <c r="L43" s="871" t="n">
        <f t="shared" ref="L43:L51" si="5">K43</f>
        <v>186.66499999999999</v>
      </c>
      <c r="M43" s="871" t="n">
        <f t="shared" si="2"/>
        <v>186.66499999999999</v>
      </c>
      <c r="N43" s="871" t="n">
        <f t="shared" si="3"/>
        <v>126.01869741259176</v>
      </c>
    </row>
    <row r="44">
      <c r="B44" s="869" t="n">
        <f t="shared" si="1"/>
        <v>45332</v>
      </c>
      <c r="C44" s="866" t="n">
        <v>95</v>
      </c>
      <c r="D44" s="866"/>
      <c r="E44" s="866"/>
      <c r="H44" s="866" t="n">
        <v>2027</v>
      </c>
      <c r="I44" s="866" t="s">
        <v>775</v>
      </c>
      <c r="J44" s="871"/>
      <c r="K44" s="871" t="n">
        <f t="shared" si="4"/>
        <v>183.01499999999999</v>
      </c>
      <c r="L44" s="871" t="n">
        <f t="shared" si="5"/>
        <v>183.01499999999999</v>
      </c>
      <c r="M44" s="871" t="n">
        <f t="shared" si="2"/>
        <v>183.01499999999999</v>
      </c>
      <c r="N44" s="871" t="n">
        <f t="shared" si="3"/>
        <v>123.55455981017052</v>
      </c>
    </row>
    <row r="45">
      <c r="B45" s="869" t="n">
        <f t="shared" si="1"/>
        <v>45363</v>
      </c>
      <c r="C45" s="866" t="n">
        <v>98</v>
      </c>
      <c r="D45" s="866" t="n">
        <v>2024</v>
      </c>
      <c r="E45" s="866" t="s">
        <v>240</v>
      </c>
      <c r="F45" t="n">
        <f>AVERAGE(C43:C45)</f>
        <v>94.333333333333329</v>
      </c>
      <c r="H45" s="866" t="n">
        <v>2028</v>
      </c>
      <c r="I45" s="866" t="s">
        <v>240</v>
      </c>
      <c r="J45" s="871"/>
      <c r="K45" s="871" t="n">
        <f t="shared" si="4"/>
        <v>166.19833333333332</v>
      </c>
      <c r="L45" s="871" t="n">
        <f t="shared" si="5"/>
        <v>166.19833333333332</v>
      </c>
      <c r="M45" s="871" t="n">
        <f t="shared" si="2"/>
        <v>166.19833333333332</v>
      </c>
      <c r="N45" s="871" t="n">
        <f t="shared" si="3"/>
        <v>112.20152400723433</v>
      </c>
    </row>
    <row r="46">
      <c r="B46" s="869" t="n">
        <f t="shared" si="1"/>
        <v>45394</v>
      </c>
      <c r="C46" s="866" t="n">
        <v>98</v>
      </c>
      <c r="D46" s="866"/>
      <c r="E46" s="866"/>
      <c r="H46" s="866" t="n">
        <v>2028</v>
      </c>
      <c r="I46" s="866" t="s">
        <v>241</v>
      </c>
      <c r="J46" s="871"/>
      <c r="K46" s="871" t="n">
        <f t="shared" si="4"/>
        <v>139.215</v>
      </c>
      <c r="L46" s="871" t="n">
        <f t="shared" si="5"/>
        <v>139.215</v>
      </c>
      <c r="M46" s="871" t="n">
        <f t="shared" si="2"/>
        <v>139.215</v>
      </c>
      <c r="N46" s="871" t="n">
        <f t="shared" si="3"/>
        <v>93.984908581115704</v>
      </c>
    </row>
    <row r="47">
      <c r="B47" s="869" t="n">
        <f t="shared" si="1"/>
        <v>45425</v>
      </c>
      <c r="C47" s="866" t="n">
        <v>104</v>
      </c>
      <c r="D47" s="866"/>
      <c r="E47" s="866"/>
      <c r="H47" s="866" t="n">
        <v>2028</v>
      </c>
      <c r="I47" s="866" t="s">
        <v>330</v>
      </c>
      <c r="J47" s="871"/>
      <c r="K47" s="871" t="n">
        <f t="shared" si="4"/>
        <v>108.05000000000001</v>
      </c>
      <c r="L47" s="871" t="n">
        <f t="shared" si="5"/>
        <v>108.05000000000001</v>
      </c>
      <c r="M47" s="871" t="n">
        <f t="shared" si="2"/>
        <v>108.05000000000001</v>
      </c>
      <c r="N47" s="871" t="n">
        <f t="shared" si="3"/>
        <v>72.945224093593026</v>
      </c>
    </row>
    <row r="48">
      <c r="B48" s="869" t="n">
        <f t="shared" si="1"/>
        <v>45456</v>
      </c>
      <c r="C48" s="866" t="n">
        <v>106</v>
      </c>
      <c r="D48" s="866" t="n">
        <v>2024</v>
      </c>
      <c r="E48" s="866" t="s">
        <v>241</v>
      </c>
      <c r="F48" t="n">
        <f>AVERAGE(C46:C48)</f>
        <v>102.66666666666667</v>
      </c>
      <c r="H48" s="866" t="n">
        <v>2028</v>
      </c>
      <c r="I48" s="866" t="s">
        <v>775</v>
      </c>
      <c r="J48" s="871"/>
      <c r="K48" s="871" t="n">
        <f t="shared" si="4"/>
        <v>69.7</v>
      </c>
      <c r="L48" s="871" t="n">
        <f t="shared" si="5"/>
        <v>69.7</v>
      </c>
      <c r="M48" s="871" t="n">
        <f t="shared" si="2"/>
        <v>69.7</v>
      </c>
      <c r="N48" s="871" t="n">
        <f t="shared" si="3"/>
        <v>47.054901613358936</v>
      </c>
    </row>
    <row r="49">
      <c r="B49" s="869" t="n">
        <f t="shared" si="1"/>
        <v>45487</v>
      </c>
      <c r="C49" s="866" t="n">
        <v>96</v>
      </c>
      <c r="D49" s="866"/>
      <c r="E49" s="866"/>
      <c r="H49" s="866" t="s">
        <v>322</v>
      </c>
      <c r="I49" s="866" t="s">
        <v>322</v>
      </c>
      <c r="J49" s="866"/>
      <c r="K49" s="871" t="n">
        <f t="shared" si="4"/>
        <v>39.35</v>
      </c>
      <c r="L49" s="871" t="n">
        <f t="shared" si="5"/>
        <v>39.35</v>
      </c>
      <c r="M49" s="871"/>
      <c r="N49" s="871"/>
    </row>
    <row r="50">
      <c r="B50" s="869" t="n">
        <f t="shared" si="1"/>
        <v>45518</v>
      </c>
      <c r="C50" s="866" t="n">
        <v>93</v>
      </c>
      <c r="D50" s="866"/>
      <c r="E50" s="866"/>
      <c r="H50" s="866" t="s">
        <v>322</v>
      </c>
      <c r="I50" s="866" t="s">
        <v>322</v>
      </c>
      <c r="J50" s="866"/>
      <c r="K50" s="871" t="n">
        <f t="shared" si="4"/>
        <v>15</v>
      </c>
      <c r="L50" s="871" t="n">
        <f t="shared" si="5"/>
        <v>15</v>
      </c>
      <c r="M50" s="871"/>
      <c r="N50" s="871"/>
    </row>
    <row r="51">
      <c r="B51" s="869" t="n">
        <f t="shared" si="1"/>
        <v>45549</v>
      </c>
      <c r="C51" s="866" t="n">
        <v>88</v>
      </c>
      <c r="D51" s="866" t="n">
        <v>2024</v>
      </c>
      <c r="E51" s="866" t="s">
        <v>330</v>
      </c>
      <c r="F51" t="n">
        <f>AVERAGE(C49:C51)</f>
        <v>92.333333333333329</v>
      </c>
      <c r="H51" s="866" t="s">
        <v>322</v>
      </c>
      <c r="I51" s="866" t="s">
        <v>322</v>
      </c>
      <c r="J51" s="866"/>
      <c r="K51" s="871" t="n">
        <f t="shared" ref="K51" si="6">J41+J42+J43</f>
        <v>0</v>
      </c>
      <c r="L51" s="871" t="n">
        <f t="shared" si="5"/>
        <v>0</v>
      </c>
      <c r="M51" s="871"/>
      <c r="N51" s="871"/>
    </row>
    <row r="52">
      <c r="B52" s="869" t="n">
        <f t="shared" si="1"/>
        <v>45580</v>
      </c>
      <c r="C52" s="866" t="n">
        <v>80</v>
      </c>
      <c r="D52" s="866"/>
      <c r="E52" s="866"/>
      <c r="H52" s="866" t="s">
        <v>322</v>
      </c>
      <c r="I52" s="866" t="s">
        <v>322</v>
      </c>
      <c r="J52" s="866" t="n">
        <f>SUM(J27:J51)</f>
        <v>776.76333333333343</v>
      </c>
      <c r="K52" t="n">
        <f>SUM(K27:K51)</f>
        <v>1553.5266666666664</v>
      </c>
      <c r="L52" t="n">
        <f>SUM(L27:L51)</f>
        <v>1553.5266666666664</v>
      </c>
    </row>
    <row r="53">
      <c r="B53" s="869" t="n">
        <f t="shared" si="1"/>
        <v>45611</v>
      </c>
      <c r="C53" s="866" t="n">
        <v>76</v>
      </c>
      <c r="D53" s="866"/>
      <c r="E53" s="866"/>
      <c r="H53" s="866"/>
      <c r="I53" s="866"/>
      <c r="J53" s="866"/>
    </row>
    <row r="54">
      <c r="B54" s="869" t="n">
        <f t="shared" si="1"/>
        <v>45642</v>
      </c>
      <c r="C54" s="866" t="n">
        <v>74</v>
      </c>
      <c r="D54" s="866" t="n">
        <v>2024</v>
      </c>
      <c r="E54" s="866" t="s">
        <v>775</v>
      </c>
      <c r="F54" t="n">
        <f>AVERAGE(C52:C54)</f>
        <v>76.666666666666671</v>
      </c>
      <c r="H54" s="866"/>
      <c r="I54" s="866"/>
      <c r="J54" s="866"/>
    </row>
    <row r="55">
      <c r="B55" s="869" t="n">
        <f t="shared" si="1"/>
        <v>45673</v>
      </c>
      <c r="C55" s="866" t="n">
        <v>66</v>
      </c>
      <c r="D55" s="866"/>
      <c r="E55" s="866"/>
      <c r="H55" s="866"/>
      <c r="I55" s="866"/>
      <c r="J55" s="866"/>
    </row>
    <row r="56">
      <c r="B56" s="869" t="n">
        <f t="shared" si="1"/>
        <v>45704</v>
      </c>
      <c r="C56" s="866" t="n">
        <v>58</v>
      </c>
      <c r="D56" s="866"/>
      <c r="E56" s="866"/>
      <c r="H56" s="866"/>
      <c r="I56" s="866"/>
      <c r="J56" s="866"/>
    </row>
    <row r="57">
      <c r="B57" s="869" t="n">
        <f t="shared" si="1"/>
        <v>45735</v>
      </c>
      <c r="C57" s="866" t="n">
        <v>58</v>
      </c>
      <c r="D57" s="866" t="n">
        <v>2025</v>
      </c>
      <c r="E57" s="866" t="s">
        <v>240</v>
      </c>
      <c r="F57" t="n">
        <f>AVERAGE(C55:C57)</f>
        <v>60.666666666666664</v>
      </c>
      <c r="H57" s="866"/>
      <c r="I57" s="866"/>
      <c r="J57" s="866"/>
    </row>
    <row r="58">
      <c r="B58" s="869"/>
      <c r="C58" s="872" t="n">
        <v>50</v>
      </c>
      <c r="D58" s="866"/>
      <c r="E58" s="866"/>
      <c r="H58" s="866"/>
      <c r="I58" s="866"/>
      <c r="J58" s="866"/>
    </row>
    <row r="59">
      <c r="B59" s="869"/>
      <c r="C59" s="872" t="n">
        <v>48</v>
      </c>
      <c r="D59" s="866"/>
      <c r="E59" s="866"/>
      <c r="H59" s="866"/>
      <c r="I59" s="866"/>
      <c r="J59" s="866"/>
    </row>
    <row r="60">
      <c r="B60" s="866"/>
      <c r="C60" s="872" t="n">
        <v>48</v>
      </c>
      <c r="D60" s="866" t="n">
        <v>2025</v>
      </c>
      <c r="E60" s="866" t="s">
        <v>241</v>
      </c>
      <c r="F60" t="n">
        <f>AVERAGE(C58:C60)</f>
        <v>48.666666666666664</v>
      </c>
      <c r="H60" s="866"/>
      <c r="I60" s="866"/>
      <c r="J60" s="866"/>
    </row>
    <row r="61">
      <c r="B61" s="866"/>
      <c r="C61" s="866" t="n">
        <v>40</v>
      </c>
      <c r="D61" s="866"/>
      <c r="E61" s="866"/>
      <c r="H61" s="866"/>
      <c r="I61" s="866"/>
      <c r="J61" s="866"/>
    </row>
    <row r="62">
      <c r="B62" s="866"/>
      <c r="C62" s="872" t="n">
        <v>30</v>
      </c>
      <c r="D62" s="866"/>
      <c r="E62" s="866"/>
      <c r="H62" s="866"/>
      <c r="I62" s="866"/>
      <c r="J62" s="866"/>
    </row>
    <row r="63">
      <c r="B63" s="866"/>
      <c r="C63" s="872" t="n">
        <v>20</v>
      </c>
      <c r="D63" s="866"/>
      <c r="E63" s="866"/>
      <c r="F63" t="n">
        <f>AVERAGE(C61:C63)</f>
        <v>30</v>
      </c>
      <c r="H63" s="866"/>
      <c r="I63" s="866"/>
      <c r="J63" s="866"/>
    </row>
    <row r="64">
      <c r="B64" s="866"/>
      <c r="C64" s="866"/>
      <c r="D64" s="866"/>
      <c r="E64" s="866"/>
      <c r="H64" s="866"/>
      <c r="I64" s="866"/>
      <c r="J64" s="866"/>
    </row>
    <row r="65">
      <c r="B65" s="866"/>
      <c r="C65" s="851"/>
      <c r="D65" s="873"/>
      <c r="E65" s="851"/>
      <c r="H65" s="866"/>
      <c r="I65" s="866"/>
      <c r="J65" s="866"/>
    </row>
    <row r="66">
      <c r="B66" s="866"/>
      <c r="C66" s="866"/>
      <c r="D66" s="866"/>
      <c r="E66" s="866"/>
      <c r="F66" t="e">
        <f>AVERAGE(C64:C66)</f>
        <v>#DIV/0!</v>
      </c>
      <c r="H66" s="866"/>
      <c r="I66" s="866"/>
      <c r="J66" s="866"/>
    </row>
    <row r="67">
      <c r="B67" s="866"/>
      <c r="C67" s="866"/>
      <c r="D67" s="867"/>
      <c r="E67" s="866"/>
      <c r="H67" s="866"/>
      <c r="I67" s="866"/>
      <c r="J67" s="866"/>
    </row>
    <row r="68">
      <c r="B68" s="866"/>
      <c r="C68" s="866"/>
      <c r="D68" s="867"/>
      <c r="E68" s="867"/>
      <c r="H68" s="866"/>
      <c r="I68" s="866"/>
      <c r="J68" s="866"/>
    </row>
    <row r="69">
      <c r="B69" s="874"/>
      <c r="C69" s="875"/>
      <c r="D69" s="876"/>
      <c r="E69" s="866"/>
      <c r="H69" s="866"/>
      <c r="I69" s="866"/>
      <c r="J69" s="866"/>
    </row>
    <row r="70">
      <c r="B70" s="867" t="s">
        <v>1963</v>
      </c>
      <c r="C70" s="867"/>
      <c r="D70" s="876"/>
      <c r="E70" s="866"/>
      <c r="H70" s="866"/>
      <c r="I70" s="866"/>
      <c r="J70" s="866"/>
    </row>
    <row r="71">
      <c r="B71" s="867" t="s">
        <v>1964</v>
      </c>
      <c r="C71" s="867"/>
      <c r="D71" s="876"/>
      <c r="E71" s="866"/>
      <c r="H71" s="866"/>
      <c r="I71" s="866"/>
      <c r="J71" s="866"/>
    </row>
    <row r="72">
      <c r="B72" s="867" t="s">
        <v>1965</v>
      </c>
      <c r="C72" s="867"/>
      <c r="D72" s="876"/>
      <c r="E72" s="866"/>
      <c r="H72" s="866"/>
      <c r="I72" s="866"/>
      <c r="J72" s="866"/>
    </row>
    <row r="73">
      <c r="B73" s="867" t="s">
        <v>1966</v>
      </c>
      <c r="C73" s="867"/>
      <c r="D73" s="876"/>
      <c r="E73" s="866"/>
      <c r="H73" s="866" t="s">
        <v>1967</v>
      </c>
      <c r="I73" s="866"/>
      <c r="J73" s="866"/>
    </row>
    <row r="74">
      <c r="B74" s="867" t="s">
        <v>1968</v>
      </c>
      <c r="C74" s="867"/>
      <c r="D74" s="876"/>
      <c r="E74" s="866"/>
      <c r="H74" s="866" t="s">
        <v>1969</v>
      </c>
      <c r="I74" s="866"/>
      <c r="J74" s="866"/>
    </row>
    <row r="75">
      <c r="B75" s="867" t="s">
        <v>1857</v>
      </c>
      <c r="C75" s="867"/>
      <c r="D75" s="866"/>
      <c r="E75" s="866"/>
      <c r="H75" s="866"/>
      <c r="I75" s="866"/>
      <c r="J75" s="866"/>
    </row>
    <row r="76">
      <c r="B76" s="866"/>
      <c r="C76" s="866"/>
      <c r="D76" s="866"/>
      <c r="E76" s="866"/>
      <c r="H76" s="866"/>
      <c r="I76" s="866"/>
      <c r="J76" s="866"/>
    </row>
    <row r="77">
      <c r="B77" s="867" t="s">
        <v>1970</v>
      </c>
      <c r="C77" s="867" t="s">
        <v>1971</v>
      </c>
      <c r="D77" s="866"/>
      <c r="E77" s="866"/>
      <c r="H77" s="866"/>
      <c r="I77" s="866"/>
      <c r="J77" s="866"/>
    </row>
    <row r="78">
      <c r="B78" s="866"/>
      <c r="C78" s="866"/>
      <c r="D78" s="866"/>
      <c r="E78" s="866"/>
      <c r="H78" s="866"/>
      <c r="I78" s="866"/>
      <c r="J78" s="866"/>
    </row>
    <row r="79">
      <c r="B79" s="867" t="s">
        <v>1972</v>
      </c>
      <c r="C79" s="867"/>
      <c r="D79" s="866"/>
      <c r="E79" s="866"/>
      <c r="H79" s="866"/>
      <c r="I79" s="866"/>
      <c r="J79" s="866"/>
    </row>
    <row r="80">
      <c r="B80" s="867" t="s">
        <v>1858</v>
      </c>
      <c r="C80" s="867" t="s">
        <v>1970</v>
      </c>
      <c r="D80" s="866"/>
      <c r="E80" s="866"/>
      <c r="H80" s="866"/>
      <c r="I80" s="866"/>
      <c r="J80" s="866"/>
    </row>
    <row r="81">
      <c r="B81" s="877" t="n">
        <v>42736</v>
      </c>
      <c r="C81" s="876" t="n">
        <v>234.95833333333334</v>
      </c>
      <c r="D81" s="866"/>
      <c r="E81" s="866"/>
      <c r="F81" t="n">
        <f>C81/C86</f>
        <v>0.67510619244417414</v>
      </c>
      <c r="H81" s="866"/>
      <c r="I81" s="866"/>
      <c r="J81" s="866"/>
    </row>
    <row r="82">
      <c r="B82" s="877" t="n">
        <v>43101</v>
      </c>
      <c r="C82" s="876" t="n">
        <v>247.02500000000001</v>
      </c>
      <c r="D82" s="866"/>
      <c r="E82" s="866"/>
      <c r="H82" s="866"/>
      <c r="I82" s="866"/>
      <c r="J82" s="866"/>
    </row>
    <row r="83">
      <c r="B83" s="877" t="n">
        <v>43466</v>
      </c>
      <c r="C83" s="876" t="n">
        <v>251.27500000000001</v>
      </c>
      <c r="D83" s="866"/>
      <c r="E83" s="866"/>
      <c r="H83" s="866"/>
      <c r="I83" s="866"/>
      <c r="J83" s="866"/>
    </row>
    <row r="84">
      <c r="B84" s="877" t="n">
        <v>43831</v>
      </c>
      <c r="C84" s="876" t="n">
        <v>256.94166666666666</v>
      </c>
      <c r="D84" s="866"/>
      <c r="E84" s="866"/>
      <c r="H84" s="866"/>
      <c r="I84" s="866"/>
      <c r="J84" s="866"/>
    </row>
    <row r="85">
      <c r="B85" s="877" t="n">
        <v>44197</v>
      </c>
      <c r="C85" s="876" t="n">
        <v>298.95841666666666</v>
      </c>
      <c r="D85" s="866"/>
      <c r="E85" s="866"/>
      <c r="H85" s="866"/>
      <c r="I85" s="866"/>
      <c r="J85" s="866"/>
    </row>
    <row r="86">
      <c r="B86" s="877" t="n">
        <v>44562</v>
      </c>
      <c r="C86" s="876" t="n">
        <v>348.03166666666669</v>
      </c>
      <c r="D86" s="866"/>
      <c r="E86" s="866"/>
      <c r="H86" s="866"/>
      <c r="I86" s="866"/>
      <c r="J86" s="866"/>
    </row>
    <row r="87">
      <c r="B87" s="877" t="n">
        <v>44927</v>
      </c>
      <c r="C87" s="876" t="n">
        <v>351.04091666666665</v>
      </c>
      <c r="D87" s="866"/>
      <c r="E87" s="866"/>
      <c r="H87" s="866"/>
      <c r="I87" s="866"/>
      <c r="J87" s="866"/>
    </row>
    <row r="88">
      <c r="B88" s="877" t="n">
        <v>45292</v>
      </c>
      <c r="C88" s="867" t="n">
        <v>0</v>
      </c>
      <c r="D88" s="866"/>
      <c r="E88" s="866"/>
      <c r="H88" s="866"/>
      <c r="I88" s="866"/>
      <c r="J88" s="866"/>
    </row>
  </sheetData>
  <mergeCells count="14">
    <mergeCell ref="D25:F25"/>
    <mergeCell ref="Y8:AB8"/>
    <mergeCell ref="AC8:AF8"/>
    <mergeCell ref="AG8:AJ8"/>
    <mergeCell ref="B1:AC1"/>
    <mergeCell ref="B2:R4"/>
    <mergeCell ref="T2:AC4"/>
    <mergeCell ref="B7:C9"/>
    <mergeCell ref="D7:V7"/>
    <mergeCell ref="E8:H8"/>
    <mergeCell ref="I8:L8"/>
    <mergeCell ref="M8:P8"/>
    <mergeCell ref="Q8:T8"/>
    <mergeCell ref="W7:AJ7"/>
  </mergeCells>
  <pageMargins left="0.7" right="0.7" top="0.75" bottom="0.75" header="0.3" footer="0.3"/>
  <pageSetup paperSize="9" orientation="portrait" horizontalDpi="300" verticalDpi="300"/>
  <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C1" zoomScaleNormal="100" workbookViewId="0">
      <pane xSplit="2" ySplit="3" topLeftCell="Y4" activePane="bottomRight" state="frozen"/>
      <selection activeCell="C1" sqref="C1"/>
      <selection pane="topRight" activeCell="E1" sqref="E1"/>
      <selection pane="bottomLeft" activeCell="C4" sqref="C4"/>
      <selection pane="bottomRight" activeCell="AG6" sqref="AG6:AJ7"/>
    </sheetView>
  </sheetViews>
  <sheetFormatPr defaultRowHeight="15.0" baseColWidth="10"/>
  <cols>
    <col min="1" max="1" width="0" hidden="1" customWidth="1"/>
    <col min="2" max="2" width="0" hidden="1" customWidth="1"/>
    <col min="4" max="4" width="45.1796875" hidden="0" customWidth="1"/>
    <col min="5" max="5" width="11.1796875" hidden="0" customWidth="1"/>
    <col min="11" max="11" width="10.81640625" hidden="0" customWidth="1"/>
    <col min="12" max="12" width="24.7265625" hidden="0" customWidth="1"/>
    <col min="13" max="13" width="12.453125" hidden="0" customWidth="1"/>
    <col min="14" max="14" width="13.453125" hidden="0" customWidth="1"/>
    <col min="15" max="15" width="13.453125" hidden="0" customWidth="1"/>
    <col min="16" max="16" width="11.1796875" hidden="0" customWidth="1"/>
    <col min="19" max="19" width="12" hidden="0" customWidth="1"/>
    <col min="31" max="31" width="17.81640625" hidden="0" customWidth="1"/>
  </cols>
  <sheetData>
    <row r="1">
      <c r="D1" s="254" t="s">
        <v>58</v>
      </c>
      <c r="E1" s="254"/>
      <c r="F1" s="254"/>
      <c r="G1" s="254"/>
      <c r="H1" s="254"/>
      <c r="I1" s="254"/>
      <c r="J1" s="254"/>
      <c r="K1" s="254"/>
      <c r="L1" s="254"/>
      <c r="M1" s="254"/>
      <c r="N1" s="254"/>
      <c r="O1" s="254"/>
      <c r="P1" s="254"/>
      <c r="Q1" s="254"/>
      <c r="R1" s="254"/>
      <c r="S1" s="254"/>
      <c r="T1" s="254"/>
      <c r="U1" s="254"/>
      <c r="V1" s="254"/>
      <c r="W1" s="254"/>
      <c r="X1" s="254"/>
      <c r="Y1" s="254"/>
      <c r="Z1" s="254"/>
      <c r="AA1" s="254"/>
      <c r="AB1" s="254"/>
      <c r="AC1" s="254"/>
    </row>
    <row r="2" ht="14.25" customHeight="1">
      <c r="D2" s="304" t="s">
        <v>911</v>
      </c>
      <c r="E2" s="304"/>
      <c r="F2" s="304"/>
      <c r="G2" s="304"/>
      <c r="H2" s="304"/>
      <c r="I2" s="304"/>
      <c r="J2" s="304"/>
      <c r="K2" s="304"/>
      <c r="L2" s="304"/>
      <c r="M2" s="304"/>
      <c r="N2" s="304"/>
      <c r="O2" s="304"/>
      <c r="P2" s="304"/>
      <c r="Q2" s="304"/>
      <c r="R2" s="304"/>
      <c r="S2" s="304"/>
      <c r="T2" s="304"/>
      <c r="U2" s="304"/>
      <c r="V2" s="304"/>
      <c r="W2" s="304"/>
      <c r="X2" s="304"/>
      <c r="Y2" s="304"/>
      <c r="Z2" s="304"/>
      <c r="AA2" s="304"/>
      <c r="AB2" s="304"/>
      <c r="AC2" s="304"/>
    </row>
    <row r="3" ht="84.75" customHeight="1">
      <c r="D3" s="304"/>
      <c r="E3" s="304"/>
      <c r="F3" s="304"/>
      <c r="G3" s="304"/>
      <c r="H3" s="304"/>
      <c r="I3" s="304"/>
      <c r="J3" s="304"/>
      <c r="K3" s="304"/>
      <c r="L3" s="304"/>
      <c r="M3" s="304"/>
      <c r="N3" s="304"/>
      <c r="O3" s="304"/>
      <c r="P3" s="304"/>
      <c r="Q3" s="304"/>
      <c r="R3" s="304"/>
      <c r="S3" s="304"/>
      <c r="T3" s="304"/>
      <c r="U3" s="304"/>
      <c r="V3" s="304"/>
      <c r="W3" s="304"/>
      <c r="X3" s="304"/>
      <c r="Y3" s="304"/>
      <c r="Z3" s="304"/>
      <c r="AA3" s="304"/>
      <c r="AB3" s="304"/>
      <c r="AC3" s="304"/>
    </row>
    <row r="4">
      <c r="D4" s="940" t="s">
        <v>332</v>
      </c>
      <c r="W4" s="85"/>
    </row>
    <row r="5">
      <c r="D5" s="259" t="s">
        <v>403</v>
      </c>
      <c r="E5" s="260"/>
      <c r="F5" s="892" t="s">
        <v>279</v>
      </c>
      <c r="G5" s="893"/>
      <c r="H5" s="893"/>
      <c r="I5" s="893"/>
      <c r="J5" s="893"/>
      <c r="K5" s="893"/>
      <c r="L5" s="893"/>
      <c r="M5" s="893"/>
      <c r="N5" s="893"/>
      <c r="O5" s="893"/>
      <c r="P5" s="893"/>
      <c r="Q5" s="893"/>
      <c r="R5" s="893"/>
      <c r="S5" s="893"/>
      <c r="T5" s="893"/>
      <c r="U5" s="893"/>
      <c r="V5" s="894"/>
      <c r="W5" s="394" t="s">
        <v>280</v>
      </c>
      <c r="X5" s="382"/>
      <c r="Y5" s="382"/>
      <c r="Z5" s="382"/>
      <c r="AA5" s="382"/>
      <c r="AB5" s="382"/>
      <c r="AC5" s="382"/>
      <c r="AD5" s="382"/>
      <c r="AE5" s="382"/>
      <c r="AF5" s="382"/>
      <c r="AG5" s="296"/>
      <c r="AH5" s="296"/>
      <c r="AI5" s="296"/>
      <c r="AJ5" s="296"/>
      <c r="AK5" s="1018"/>
      <c r="AL5" s="1018"/>
      <c r="AM5" s="1018"/>
      <c r="AN5" s="1018"/>
      <c r="AO5" s="1018"/>
      <c r="AP5" s="1018"/>
      <c r="AQ5" s="1018"/>
      <c r="AR5" s="1018"/>
      <c r="AS5" s="1018"/>
      <c r="AT5" s="1018"/>
      <c r="AU5" s="1018"/>
      <c r="AV5" s="1018"/>
      <c r="AW5" s="1018"/>
      <c r="AX5" s="1018"/>
      <c r="AY5" s="1018"/>
      <c r="AZ5" s="1018"/>
      <c r="BA5" s="1018"/>
      <c r="BB5" s="1018"/>
      <c r="BC5" s="1018"/>
      <c r="BD5" s="1018"/>
      <c r="BE5" s="1018"/>
    </row>
    <row r="6">
      <c r="D6" s="261"/>
      <c r="E6" s="277"/>
      <c r="F6" s="256" t="n">
        <v>2019</v>
      </c>
      <c r="G6" s="257"/>
      <c r="H6" s="258"/>
      <c r="I6" s="257" t="n">
        <v>2020</v>
      </c>
      <c r="J6" s="257"/>
      <c r="K6" s="257"/>
      <c r="L6" s="257"/>
      <c r="M6" s="268" t="n">
        <v>2021</v>
      </c>
      <c r="N6" s="269"/>
      <c r="O6" s="269"/>
      <c r="P6" s="269"/>
      <c r="Q6" s="268" t="n">
        <v>2022</v>
      </c>
      <c r="R6" s="360"/>
      <c r="S6" s="360"/>
      <c r="T6" s="270"/>
      <c r="U6" s="343"/>
      <c r="V6" s="343" t="n">
        <v>2023</v>
      </c>
      <c r="W6" s="659"/>
      <c r="X6" s="316"/>
      <c r="Y6" s="265" t="n">
        <v>2024</v>
      </c>
      <c r="Z6" s="348"/>
      <c r="AA6" s="348"/>
      <c r="AB6" s="267"/>
      <c r="AC6" s="265" t="n">
        <v>2025</v>
      </c>
      <c r="AD6" s="348"/>
      <c r="AE6" s="348"/>
      <c r="AF6" s="267"/>
      <c r="AG6" s="265" t="n">
        <v>2026</v>
      </c>
      <c r="AH6" s="348"/>
      <c r="AI6" s="348"/>
      <c r="AJ6" s="267"/>
      <c r="AK6" s="1019"/>
      <c r="AL6" s="1019"/>
      <c r="AM6" s="1019"/>
      <c r="AN6" s="1019"/>
      <c r="AO6" s="1019"/>
      <c r="AP6" s="1019"/>
      <c r="AQ6" s="1019"/>
      <c r="AR6" s="1019"/>
      <c r="AS6" s="1019"/>
      <c r="AT6" s="1019"/>
      <c r="AU6" s="1019"/>
      <c r="AV6" s="1019"/>
      <c r="AW6" s="1019"/>
      <c r="AX6" s="1019"/>
      <c r="AY6" s="1019"/>
      <c r="AZ6" s="1019"/>
      <c r="BA6" s="1019"/>
      <c r="BB6" s="1019"/>
      <c r="BC6" s="1019"/>
      <c r="BD6" s="1019"/>
    </row>
    <row r="7">
      <c r="D7" s="263"/>
      <c r="E7" s="276"/>
      <c r="F7" s="256" t="s">
        <v>283</v>
      </c>
      <c r="G7" s="257" t="s">
        <v>238</v>
      </c>
      <c r="H7" s="258" t="s">
        <v>281</v>
      </c>
      <c r="I7" s="257" t="s">
        <v>282</v>
      </c>
      <c r="J7" s="257" t="s">
        <v>283</v>
      </c>
      <c r="K7" s="257" t="s">
        <v>238</v>
      </c>
      <c r="L7" s="257" t="s">
        <v>281</v>
      </c>
      <c r="M7" s="256" t="s">
        <v>282</v>
      </c>
      <c r="N7" s="257" t="s">
        <v>283</v>
      </c>
      <c r="O7" s="257" t="s">
        <v>238</v>
      </c>
      <c r="P7" s="257" t="s">
        <v>281</v>
      </c>
      <c r="Q7" s="256" t="s">
        <v>282</v>
      </c>
      <c r="R7" s="257" t="s">
        <v>283</v>
      </c>
      <c r="S7" s="257" t="s">
        <v>238</v>
      </c>
      <c r="T7" s="258" t="s">
        <v>281</v>
      </c>
      <c r="U7" s="257" t="s">
        <v>282</v>
      </c>
      <c r="V7" s="341" t="s">
        <v>283</v>
      </c>
      <c r="W7" s="409" t="s">
        <v>238</v>
      </c>
      <c r="X7" s="509" t="s">
        <v>281</v>
      </c>
      <c r="Y7" s="510" t="s">
        <v>282</v>
      </c>
      <c r="Z7" s="416" t="s">
        <v>283</v>
      </c>
      <c r="AA7" s="409" t="s">
        <v>238</v>
      </c>
      <c r="AB7" s="409" t="s">
        <v>281</v>
      </c>
      <c r="AC7" s="325" t="s">
        <v>282</v>
      </c>
      <c r="AD7" s="323" t="s">
        <v>283</v>
      </c>
      <c r="AE7" s="326" t="s">
        <v>238</v>
      </c>
      <c r="AF7" s="326" t="s">
        <v>281</v>
      </c>
      <c r="AG7" s="325" t="s">
        <v>282</v>
      </c>
      <c r="AH7" s="323" t="s">
        <v>283</v>
      </c>
      <c r="AI7" s="326" t="s">
        <v>238</v>
      </c>
      <c r="AJ7" s="327" t="s">
        <v>281</v>
      </c>
      <c r="AK7" s="999"/>
      <c r="AL7" s="999"/>
      <c r="AM7" s="999"/>
      <c r="AN7" s="999"/>
      <c r="AO7" s="999"/>
      <c r="AP7" s="999"/>
      <c r="AQ7" s="999"/>
      <c r="AR7" s="999"/>
      <c r="AS7" s="999"/>
      <c r="AT7" s="999"/>
      <c r="AU7" s="999"/>
      <c r="AV7" s="999"/>
      <c r="AW7" s="999"/>
      <c r="AX7" s="999"/>
      <c r="AY7" s="999"/>
      <c r="AZ7" s="999"/>
      <c r="BA7" s="999"/>
      <c r="BB7" s="999"/>
      <c r="BC7" s="999"/>
      <c r="BD7" s="999"/>
    </row>
    <row r="8">
      <c r="D8" s="955" t="s">
        <v>465</v>
      </c>
      <c r="E8" s="84"/>
      <c r="F8" s="949"/>
      <c r="G8" s="950"/>
      <c r="H8" s="950"/>
      <c r="I8" s="950"/>
      <c r="J8" s="950"/>
      <c r="K8" s="950"/>
      <c r="L8" s="950"/>
      <c r="M8" s="950"/>
      <c r="N8" s="950"/>
      <c r="O8" s="950"/>
      <c r="P8" s="950"/>
      <c r="Q8" s="950"/>
      <c r="R8" s="950"/>
      <c r="S8" s="950"/>
      <c r="T8" s="950"/>
      <c r="U8" s="998"/>
      <c r="V8" s="998"/>
      <c r="W8" s="998"/>
      <c r="X8" s="950"/>
      <c r="Y8" s="951"/>
      <c r="Z8" s="951"/>
      <c r="AA8" s="951"/>
      <c r="AB8" s="951"/>
      <c r="AC8" s="1039"/>
      <c r="AD8" s="1039"/>
      <c r="AE8" s="1039"/>
      <c r="AF8" s="1039"/>
      <c r="AG8" s="901"/>
      <c r="AH8" s="901"/>
      <c r="AI8" s="901"/>
      <c r="AJ8" s="901"/>
      <c r="AK8" s="795"/>
      <c r="AL8" s="795"/>
      <c r="AM8" s="795"/>
      <c r="AN8" s="795"/>
      <c r="AO8" s="795"/>
      <c r="AP8" s="795"/>
      <c r="AQ8" s="795"/>
      <c r="AR8" s="795"/>
      <c r="AS8" s="795"/>
      <c r="AT8" s="795"/>
      <c r="AU8" s="795"/>
      <c r="AV8" s="795"/>
      <c r="AW8" s="795"/>
      <c r="AX8" s="795"/>
      <c r="AY8" s="795"/>
      <c r="AZ8" s="795"/>
      <c r="BA8" s="795"/>
      <c r="BB8" s="795"/>
      <c r="BC8" s="795"/>
      <c r="BD8" s="795"/>
    </row>
    <row r="9" ht="14.9" customHeight="1">
      <c r="D9" s="580" t="s">
        <v>480</v>
      </c>
      <c r="E9" s="954"/>
      <c r="F9" s="995" t="n">
        <f t="shared" ref="F9:S9" si="0">SUM(F10:F14)</f>
        <v>3259.3999999999996</v>
      </c>
      <c r="G9" s="995" t="n">
        <f t="shared" si="0"/>
        <v>3286.9</v>
      </c>
      <c r="H9" s="995" t="n">
        <f t="shared" si="0"/>
        <v>3343.2000000000003</v>
      </c>
      <c r="I9" s="995" t="n">
        <f t="shared" si="0"/>
        <v>3392.5</v>
      </c>
      <c r="J9" s="995" t="n">
        <f t="shared" si="0"/>
        <v>3135.1000000000004</v>
      </c>
      <c r="K9" s="995" t="n">
        <f t="shared" si="0"/>
        <v>3318.9</v>
      </c>
      <c r="L9" s="995" t="n">
        <f t="shared" si="0"/>
        <v>3478.3</v>
      </c>
      <c r="M9" s="995" t="n">
        <f t="shared" si="0"/>
        <v>3638.1</v>
      </c>
      <c r="N9" s="995" t="n">
        <f t="shared" si="0"/>
        <v>3792.5</v>
      </c>
      <c r="O9" s="995" t="n">
        <f t="shared" si="0"/>
        <v>3916.4</v>
      </c>
      <c r="P9" s="995" t="n">
        <f t="shared" si="0"/>
        <v>4047.3</v>
      </c>
      <c r="Q9" s="995" t="n">
        <f t="shared" si="0"/>
        <v>4447.4000000000005</v>
      </c>
      <c r="R9" s="995" t="n">
        <f t="shared" si="0"/>
        <v>4479.2000000000007</v>
      </c>
      <c r="S9" s="995" t="n">
        <f t="shared" si="0"/>
        <v>4541.8</v>
      </c>
      <c r="T9" s="995" t="n">
        <f t="shared" ref="T9:AG9" si="1">SUM(T10,T12,T14)</f>
        <v>4515.6000000000004</v>
      </c>
      <c r="U9" s="995" t="n">
        <f t="shared" si="1"/>
        <v>4197.2</v>
      </c>
      <c r="V9" s="995" t="n">
        <f t="shared" si="1"/>
        <v>4212.5</v>
      </c>
      <c r="W9" s="995" t="n">
        <f t="shared" si="1"/>
        <v>4250.7</v>
      </c>
      <c r="X9" s="995" t="n">
        <f t="shared" si="1"/>
        <v>4287.7</v>
      </c>
      <c r="Y9" s="1030" t="n">
        <f t="shared" si="1"/>
        <v>4397.3999999999996</v>
      </c>
      <c r="Z9" s="1030" t="n">
        <f t="shared" si="1"/>
        <v>4445.0999999999995</v>
      </c>
      <c r="AA9" s="1030" t="n">
        <f t="shared" si="1"/>
        <v>4504.1000000000004</v>
      </c>
      <c r="AB9" s="1030" t="n">
        <f t="shared" si="1"/>
        <v>4552.9882030471372</v>
      </c>
      <c r="AC9" s="1030" t="n">
        <f t="shared" si="1"/>
        <v>4626.7154307232277</v>
      </c>
      <c r="AD9" s="1030" t="n">
        <f t="shared" si="1"/>
        <v>4658.6873840226308</v>
      </c>
      <c r="AE9" s="1030" t="n">
        <f t="shared" si="1"/>
        <v>4690.9082507369558</v>
      </c>
      <c r="AF9" s="1030" t="n">
        <f t="shared" si="1"/>
        <v>4723.3802338405858</v>
      </c>
      <c r="AG9" s="1030" t="n">
        <f t="shared" si="1"/>
        <v>4806.464364966072</v>
      </c>
      <c r="AH9" s="1030" t="n">
        <f>SUM(AH10,AH12,AH14)</f>
        <v>4839.695205906226</v>
      </c>
      <c r="AI9" s="1030" t="n">
        <f>SUM(AI10,AI12,AI14)</f>
        <v>4873.1851463948542</v>
      </c>
      <c r="AJ9" s="1030" t="n">
        <f>SUM(AJ10,AJ12,AJ14)</f>
        <v>4906.9364856483799</v>
      </c>
      <c r="AK9" s="983"/>
      <c r="AL9" s="983"/>
      <c r="AM9" s="983"/>
      <c r="AN9" s="983"/>
      <c r="AO9" s="983"/>
      <c r="AP9" s="983"/>
      <c r="AV9" s="1022"/>
      <c r="AW9" s="1022"/>
      <c r="AX9" s="1022"/>
      <c r="AY9" s="1022"/>
      <c r="AZ9" s="1022"/>
      <c r="BA9" s="1022"/>
      <c r="BB9" s="1022"/>
      <c r="BC9" s="1022"/>
      <c r="BD9" s="1022"/>
    </row>
    <row r="10">
      <c r="D10" s="614" t="s">
        <v>481</v>
      </c>
      <c r="E10" s="67" t="s">
        <v>115</v>
      </c>
      <c r="F10" s="913" t="n">
        <f>'Haver Pivoted'!GQ27</f>
        <v>1686.7</v>
      </c>
      <c r="G10" s="913" t="n">
        <f>'Haver Pivoted'!GR27</f>
        <v>1699.8</v>
      </c>
      <c r="H10" s="913" t="n">
        <f>'Haver Pivoted'!GS27</f>
        <v>1736.2</v>
      </c>
      <c r="I10" s="913" t="n">
        <f>'Haver Pivoted'!GT27</f>
        <v>1755.2</v>
      </c>
      <c r="J10" s="913" t="n">
        <f>'Haver Pivoted'!GU27</f>
        <v>1622.1</v>
      </c>
      <c r="K10" s="913" t="n">
        <f>'Haver Pivoted'!GV27</f>
        <v>1736.6</v>
      </c>
      <c r="L10" s="913" t="n">
        <f>'Haver Pivoted'!GW27</f>
        <v>1849.4</v>
      </c>
      <c r="M10" s="913" t="n">
        <f>'Haver Pivoted'!GX27</f>
        <v>1988.7</v>
      </c>
      <c r="N10" s="913" t="n">
        <f>'Haver Pivoted'!GY27</f>
        <v>2089.5</v>
      </c>
      <c r="O10" s="913" t="n">
        <f>'Haver Pivoted'!GZ27</f>
        <v>2173.6</v>
      </c>
      <c r="P10" s="913" t="n">
        <f>'Haver Pivoted'!HA27</f>
        <v>2248</v>
      </c>
      <c r="Q10" s="913" t="n">
        <f>'Haver Pivoted'!HB27</f>
        <v>2597.4</v>
      </c>
      <c r="R10" s="913" t="n">
        <f>'Haver Pivoted'!HC27</f>
        <v>2604.3000000000002</v>
      </c>
      <c r="S10" s="913" t="n">
        <f>'Haver Pivoted'!HD27</f>
        <v>2628.3</v>
      </c>
      <c r="T10" s="1029" t="n">
        <f>'Haver Pivoted'!HE27</f>
        <v>2595.6999999999998</v>
      </c>
      <c r="U10" s="1029" t="n">
        <f>'Haver Pivoted'!HF27</f>
        <v>2256.3000000000002</v>
      </c>
      <c r="V10" s="1029" t="n">
        <f>'Haver Pivoted'!HG27</f>
        <v>2246.8000000000002</v>
      </c>
      <c r="W10" s="1029" t="n">
        <f>'Haver Pivoted'!HH27</f>
        <v>2260.5</v>
      </c>
      <c r="X10" s="1029" t="n">
        <f>'Haver Pivoted'!HI27</f>
        <v>2282.1999999999998</v>
      </c>
      <c r="Y10" s="1029" t="n">
        <f>'Haver Pivoted'!HJ27</f>
        <v>2356.1</v>
      </c>
      <c r="Z10" s="1029" t="n">
        <f>'Haver Pivoted'!HK27</f>
        <v>2390.9</v>
      </c>
      <c r="AA10" s="1029" t="n">
        <f>'Haver Pivoted'!HL27</f>
        <v>2421.9</v>
      </c>
      <c r="AB10" s="1031" t="n">
        <f>AA10*(1.05)^0.25+AB11</f>
        <v>2451.6221245636907</v>
      </c>
      <c r="AC10" s="994" t="n">
        <f>AB10*(1+$L39-0.02)+AC11</f>
        <v>2505.9998172103419</v>
      </c>
      <c r="AD10" s="1031" t="n">
        <f>AC10*(1.02)^0.25+AD11</f>
        <v>2518.4369228256182</v>
      </c>
      <c r="AE10" s="1031" t="n">
        <f t="shared" ref="AE10:AF10" si="2">AD10*(1.02)^0.25+AE11</f>
        <v>2530.9357529450317</v>
      </c>
      <c r="AF10" s="1031" t="n">
        <f t="shared" si="2"/>
        <v>2543.496613903073</v>
      </c>
      <c r="AG10" s="994" t="n">
        <f>AF10*(1+$M39-0.02)+AG11</f>
        <v>2606.4786200692256</v>
      </c>
      <c r="AH10" s="1031" t="n">
        <f>AG10*(1.02)^0.25+AH11</f>
        <v>2619.414395107648</v>
      </c>
      <c r="AI10" s="1031" t="n">
        <f>AH10*(1.02)^0.25+AI11</f>
        <v>2632.4143695124326</v>
      </c>
      <c r="AJ10" s="1031" t="n">
        <f>AI10*(1.02)^0.25+AJ11</f>
        <v>2645.4788619006413</v>
      </c>
      <c r="AK10" s="983"/>
      <c r="AL10" s="983"/>
      <c r="AM10" s="983"/>
      <c r="AN10" s="983"/>
      <c r="AO10" s="983"/>
      <c r="AP10" s="983"/>
      <c r="AV10" s="795"/>
      <c r="AW10" s="795"/>
      <c r="AX10" s="795"/>
      <c r="AY10" s="795"/>
      <c r="AZ10" s="795"/>
      <c r="BA10" s="795"/>
      <c r="BB10" s="795"/>
      <c r="BC10" s="795"/>
      <c r="BD10" s="795"/>
    </row>
    <row r="11">
      <c r="D11" s="614" t="s">
        <v>1752</v>
      </c>
      <c r="E11" s="67"/>
      <c r="F11" s="952"/>
      <c r="G11" s="952"/>
      <c r="H11" s="952"/>
      <c r="I11" s="952"/>
      <c r="J11" s="952"/>
      <c r="K11" s="952"/>
      <c r="L11" s="952"/>
      <c r="M11" s="952"/>
      <c r="N11" s="952"/>
      <c r="O11" s="952"/>
      <c r="P11" s="952"/>
      <c r="Q11" s="952"/>
      <c r="R11" s="952"/>
      <c r="S11" s="996"/>
      <c r="T11" s="996" t="n">
        <v>46</v>
      </c>
      <c r="U11" s="996" t="n">
        <v>-5</v>
      </c>
      <c r="V11" s="996" t="n">
        <v>12</v>
      </c>
      <c r="W11" s="996" t="n">
        <v>67</v>
      </c>
      <c r="X11" s="996" t="n">
        <v>7</v>
      </c>
      <c r="Y11" s="948" t="n">
        <v>-205</v>
      </c>
      <c r="Z11" s="948" t="n">
        <v>47</v>
      </c>
      <c r="AA11" s="948" t="n">
        <v>17</v>
      </c>
      <c r="AB11" s="948" t="n">
        <v>0</v>
      </c>
      <c r="AC11" s="948" t="n">
        <v>0</v>
      </c>
      <c r="AD11" s="948" t="n">
        <v>0</v>
      </c>
      <c r="AE11" s="948" t="n">
        <v>0</v>
      </c>
      <c r="AF11" s="948" t="n">
        <v>0</v>
      </c>
      <c r="AG11" s="948" t="n">
        <v>0</v>
      </c>
      <c r="AH11" s="948" t="n">
        <v>0</v>
      </c>
      <c r="AI11" s="948" t="n">
        <v>0</v>
      </c>
      <c r="AJ11" s="948" t="n">
        <v>0</v>
      </c>
      <c r="AK11" s="983"/>
      <c r="AL11" s="983"/>
      <c r="AM11" s="983"/>
      <c r="AN11" s="983"/>
      <c r="AO11" s="983"/>
      <c r="AP11" s="983"/>
      <c r="AV11" s="795"/>
      <c r="AW11" s="795"/>
      <c r="AX11" s="795"/>
      <c r="AY11" s="795"/>
      <c r="AZ11" s="795"/>
      <c r="BA11" s="795"/>
      <c r="BB11" s="795"/>
      <c r="BC11" s="795"/>
      <c r="BD11" s="795"/>
    </row>
    <row r="12">
      <c r="D12" s="614" t="s">
        <v>482</v>
      </c>
      <c r="E12" s="64" t="s">
        <v>121</v>
      </c>
      <c r="F12" s="913" t="n">
        <f>'Haver Pivoted'!GQ30</f>
        <v>1403.5</v>
      </c>
      <c r="G12" s="913" t="n">
        <f>'Haver Pivoted'!GR30</f>
        <v>1410.3</v>
      </c>
      <c r="H12" s="913" t="n">
        <f>'Haver Pivoted'!GS30</f>
        <v>1428.2</v>
      </c>
      <c r="I12" s="913" t="n">
        <f>'Haver Pivoted'!GT30</f>
        <v>1453.2</v>
      </c>
      <c r="J12" s="913" t="n">
        <f>'Haver Pivoted'!GU30</f>
        <v>1383.7</v>
      </c>
      <c r="K12" s="913" t="n">
        <f>'Haver Pivoted'!GV30</f>
        <v>1433</v>
      </c>
      <c r="L12" s="913" t="n">
        <f>'Haver Pivoted'!GW30</f>
        <v>1470.2</v>
      </c>
      <c r="M12" s="913" t="n">
        <f>'Haver Pivoted'!GX30</f>
        <v>1487.2</v>
      </c>
      <c r="N12" s="913" t="n">
        <f>'Haver Pivoted'!GY30</f>
        <v>1522.5</v>
      </c>
      <c r="O12" s="913" t="n">
        <f>'Haver Pivoted'!GZ30</f>
        <v>1559</v>
      </c>
      <c r="P12" s="913" t="n">
        <f>'Haver Pivoted'!HA30</f>
        <v>1603.5</v>
      </c>
      <c r="Q12" s="913" t="n">
        <f>'Haver Pivoted'!HB30</f>
        <v>1642.9</v>
      </c>
      <c r="R12" s="913" t="n">
        <f>'Haver Pivoted'!HC30</f>
        <v>1665.9</v>
      </c>
      <c r="S12" s="913" t="n">
        <f>'Haver Pivoted'!HD30</f>
        <v>1713.2</v>
      </c>
      <c r="T12" s="1029" t="n">
        <f>'Haver Pivoted'!HE30</f>
        <v>1729.9</v>
      </c>
      <c r="U12" s="1029" t="n">
        <f>'Haver Pivoted'!HF30</f>
        <v>1761.2</v>
      </c>
      <c r="V12" s="1029" t="n">
        <f>'Haver Pivoted'!HG30</f>
        <v>1789.9</v>
      </c>
      <c r="W12" s="1029" t="n">
        <f>'Haver Pivoted'!HH30</f>
        <v>1818</v>
      </c>
      <c r="X12" s="1029" t="n">
        <f>'Haver Pivoted'!HI30</f>
        <v>1836.2</v>
      </c>
      <c r="Y12" s="1029" t="n">
        <f>'Haver Pivoted'!HJ30</f>
        <v>1864.1</v>
      </c>
      <c r="Z12" s="1029" t="n">
        <f>'Haver Pivoted'!HK30</f>
        <v>1881.8</v>
      </c>
      <c r="AA12" s="1029" t="n">
        <f>'Haver Pivoted'!HL30</f>
        <v>1900.7</v>
      </c>
      <c r="AB12" s="1031" t="n">
        <f t="shared" ref="AB12:AJ12" si="3">AA12*(1+$L41)^0.25+AB13</f>
        <v>1917.1155782580447</v>
      </c>
      <c r="AC12" s="1031" t="n">
        <f t="shared" si="3"/>
        <v>1933.6729312356906</v>
      </c>
      <c r="AD12" s="1031" t="n">
        <f t="shared" si="3"/>
        <v>1950.3732833839317</v>
      </c>
      <c r="AE12" s="1031" t="n">
        <f t="shared" si="3"/>
        <v>1967.2178697288512</v>
      </c>
      <c r="AF12" s="1031" t="n">
        <f t="shared" si="3"/>
        <v>1984.2079359629531</v>
      </c>
      <c r="AG12" s="1031" t="n">
        <f t="shared" si="3"/>
        <v>2001.3447385372851</v>
      </c>
      <c r="AH12" s="1031" t="n">
        <f t="shared" si="3"/>
        <v>2018.629544754355</v>
      </c>
      <c r="AI12" s="1031" t="n">
        <f t="shared" si="3"/>
        <v>2036.0636328618502</v>
      </c>
      <c r="AJ12" s="1031" t="n">
        <f t="shared" si="3"/>
        <v>2053.6482921471675</v>
      </c>
      <c r="AK12" s="983"/>
      <c r="AL12" s="983"/>
      <c r="AM12" s="983"/>
      <c r="AN12" s="983"/>
      <c r="AO12" s="983"/>
      <c r="AP12" s="983"/>
      <c r="AV12" s="795"/>
      <c r="AW12" s="795"/>
      <c r="AX12" s="795"/>
      <c r="AY12" s="795"/>
      <c r="AZ12" s="795"/>
      <c r="BA12" s="795"/>
      <c r="BB12" s="795"/>
      <c r="BC12" s="795"/>
      <c r="BD12" s="795"/>
    </row>
    <row r="13">
      <c r="D13" s="614" t="s">
        <v>1735</v>
      </c>
      <c r="E13" s="64"/>
      <c r="F13" s="952"/>
      <c r="G13" s="952"/>
      <c r="H13" s="952"/>
      <c r="I13" s="952"/>
      <c r="J13" s="952"/>
      <c r="K13" s="952"/>
      <c r="L13" s="952"/>
      <c r="M13" s="952"/>
      <c r="N13" s="952"/>
      <c r="O13" s="952"/>
      <c r="P13" s="952"/>
      <c r="Q13" s="952"/>
      <c r="R13" s="952"/>
      <c r="S13" s="952"/>
      <c r="T13" s="996"/>
      <c r="U13" s="996" t="n">
        <v>8</v>
      </c>
      <c r="V13" s="996" t="n">
        <v>-10</v>
      </c>
      <c r="W13" s="996" t="n">
        <v>-5</v>
      </c>
      <c r="X13" s="996" t="n">
        <v>-6</v>
      </c>
      <c r="Y13" s="948" t="n">
        <v>21</v>
      </c>
      <c r="Z13" s="948" t="n">
        <v>5</v>
      </c>
      <c r="AA13" s="948" t="n">
        <v>-10</v>
      </c>
      <c r="AB13" s="948"/>
      <c r="AC13" s="948"/>
      <c r="AD13" s="948"/>
      <c r="AE13" s="948"/>
      <c r="AF13" s="948"/>
      <c r="AG13" s="948"/>
      <c r="AH13" s="1031"/>
      <c r="AI13" s="1031"/>
      <c r="AJ13" s="1031"/>
      <c r="AK13" s="983"/>
      <c r="AL13" s="983"/>
      <c r="AM13" s="983"/>
      <c r="AN13" s="983"/>
      <c r="AO13" s="983"/>
      <c r="AP13" s="983"/>
      <c r="AV13" s="795"/>
      <c r="AW13" s="795"/>
      <c r="AX13" s="795"/>
      <c r="AY13" s="795"/>
      <c r="AZ13" s="795"/>
      <c r="BA13" s="795"/>
      <c r="BB13" s="795"/>
      <c r="BC13" s="795"/>
      <c r="BD13" s="795"/>
    </row>
    <row r="14">
      <c r="D14" s="614" t="s">
        <v>483</v>
      </c>
      <c r="E14" s="67" t="s">
        <v>117</v>
      </c>
      <c r="F14" s="913" t="n">
        <f>'Haver Pivoted'!GQ28</f>
        <v>169.2</v>
      </c>
      <c r="G14" s="913" t="n">
        <f>'Haver Pivoted'!GR28</f>
        <v>176.8</v>
      </c>
      <c r="H14" s="913" t="n">
        <f>'Haver Pivoted'!GS28</f>
        <v>178.8</v>
      </c>
      <c r="I14" s="913" t="n">
        <f>'Haver Pivoted'!GT28</f>
        <v>184.1</v>
      </c>
      <c r="J14" s="913" t="n">
        <f>'Haver Pivoted'!GU28</f>
        <v>129.30000000000001</v>
      </c>
      <c r="K14" s="913" t="n">
        <f>'Haver Pivoted'!GV28</f>
        <v>149.30000000000001</v>
      </c>
      <c r="L14" s="913" t="n">
        <f>'Haver Pivoted'!GW28</f>
        <v>158.69999999999999</v>
      </c>
      <c r="M14" s="913" t="n">
        <f>'Haver Pivoted'!GX28</f>
        <v>162.19999999999999</v>
      </c>
      <c r="N14" s="913" t="n">
        <f>'Haver Pivoted'!GY28</f>
        <v>180.5</v>
      </c>
      <c r="O14" s="913" t="n">
        <f>'Haver Pivoted'!GZ28</f>
        <v>183.8</v>
      </c>
      <c r="P14" s="913" t="n">
        <f>'Haver Pivoted'!HA28</f>
        <v>195.8</v>
      </c>
      <c r="Q14" s="913" t="n">
        <f>'Haver Pivoted'!HB28</f>
        <v>207.1</v>
      </c>
      <c r="R14" s="913" t="n">
        <f>'Haver Pivoted'!HC28</f>
        <v>209</v>
      </c>
      <c r="S14" s="913" t="n">
        <f>'Haver Pivoted'!HD28</f>
        <v>200.3</v>
      </c>
      <c r="T14" s="1029" t="n">
        <f>'Haver Pivoted'!HE28</f>
        <v>190</v>
      </c>
      <c r="U14" s="1029" t="n">
        <f>'Haver Pivoted'!HF28</f>
        <v>179.7</v>
      </c>
      <c r="V14" s="1029" t="n">
        <f>'Haver Pivoted'!HG28</f>
        <v>175.8</v>
      </c>
      <c r="W14" s="1029" t="n">
        <f>'Haver Pivoted'!HH28</f>
        <v>172.2</v>
      </c>
      <c r="X14" s="1029" t="n">
        <f>'Haver Pivoted'!HI28</f>
        <v>169.3</v>
      </c>
      <c r="Y14" s="1029" t="n">
        <f>'Haver Pivoted'!HJ28</f>
        <v>177.2</v>
      </c>
      <c r="Z14" s="1029" t="n">
        <f>'Haver Pivoted'!HK28</f>
        <v>172.4</v>
      </c>
      <c r="AA14" s="1029" t="n">
        <f>'Haver Pivoted'!HL28</f>
        <v>181.5</v>
      </c>
      <c r="AB14" s="1031" t="n">
        <f t="shared" ref="AB14:AJ14" si="4">AA14*(1+$L42)^0.25</f>
        <v>184.25050022540219</v>
      </c>
      <c r="AC14" s="1031" t="n">
        <f t="shared" si="4"/>
        <v>187.04268227719521</v>
      </c>
      <c r="AD14" s="1031" t="n">
        <f t="shared" si="4"/>
        <v>189.87717781308092</v>
      </c>
      <c r="AE14" s="1031" t="n">
        <f t="shared" si="4"/>
        <v>192.75462806307326</v>
      </c>
      <c r="AF14" s="1031" t="n">
        <f t="shared" si="4"/>
        <v>195.67568397455975</v>
      </c>
      <c r="AG14" s="1031" t="n">
        <f t="shared" si="4"/>
        <v>198.64100635956115</v>
      </c>
      <c r="AH14" s="1031" t="n">
        <f t="shared" si="4"/>
        <v>201.65126604422281</v>
      </c>
      <c r="AI14" s="1031" t="n">
        <f t="shared" si="4"/>
        <v>204.70714402057141</v>
      </c>
      <c r="AJ14" s="1031" t="n">
        <f t="shared" si="4"/>
        <v>207.80933160057151</v>
      </c>
      <c r="AK14" s="983"/>
      <c r="AL14" s="983"/>
      <c r="AM14" s="983"/>
      <c r="AN14" s="983"/>
      <c r="AO14" s="983"/>
      <c r="AP14" s="983"/>
      <c r="AV14" s="795"/>
      <c r="AW14" s="795"/>
      <c r="AX14" s="795"/>
      <c r="AY14" s="795"/>
      <c r="AZ14" s="795"/>
      <c r="BA14" s="795"/>
      <c r="BB14" s="795"/>
      <c r="BC14" s="795"/>
      <c r="BD14" s="795"/>
    </row>
    <row r="15">
      <c r="D15" s="1014" t="s">
        <v>1429</v>
      </c>
      <c r="E15" s="1015"/>
      <c r="F15" s="953"/>
      <c r="G15" s="952"/>
      <c r="H15" s="952"/>
      <c r="I15" s="952"/>
      <c r="J15" s="952"/>
      <c r="K15" s="952"/>
      <c r="L15" s="952"/>
      <c r="M15" s="952"/>
      <c r="N15" s="952"/>
      <c r="O15" s="952"/>
      <c r="P15" s="952"/>
      <c r="Q15" s="952"/>
      <c r="R15" s="952"/>
      <c r="S15" s="996"/>
      <c r="T15" s="996"/>
      <c r="U15" s="996" t="n">
        <v>0</v>
      </c>
      <c r="V15" s="996" t="n">
        <v>0</v>
      </c>
      <c r="W15" s="996" t="n">
        <v>0</v>
      </c>
      <c r="X15" s="996" t="n">
        <v>0</v>
      </c>
      <c r="Y15" s="948" t="n">
        <v>0</v>
      </c>
      <c r="Z15" s="948" t="n">
        <v>0</v>
      </c>
      <c r="AA15" s="948" t="n">
        <v>0</v>
      </c>
      <c r="AB15" s="948" t="n">
        <v>0</v>
      </c>
      <c r="AC15" s="948" t="n">
        <v>0</v>
      </c>
      <c r="AD15" s="948" t="n">
        <v>1</v>
      </c>
      <c r="AE15" s="948" t="n">
        <v>2</v>
      </c>
      <c r="AF15" s="948" t="n">
        <v>3</v>
      </c>
      <c r="AG15" s="948" t="n">
        <v>4</v>
      </c>
      <c r="AH15" s="1031"/>
      <c r="AI15" s="1031"/>
      <c r="AJ15" s="1031"/>
      <c r="AK15" s="983"/>
      <c r="AL15" s="983"/>
      <c r="AM15" s="983"/>
      <c r="AN15" s="983"/>
      <c r="AO15" s="983"/>
      <c r="AP15" s="983"/>
      <c r="AV15" s="795"/>
      <c r="AW15" s="795"/>
      <c r="AX15" s="795"/>
      <c r="AY15" s="795"/>
      <c r="AZ15" s="795"/>
      <c r="BA15" s="795"/>
      <c r="BB15" s="795"/>
      <c r="BC15" s="795"/>
      <c r="BD15" s="795"/>
    </row>
    <row r="16" ht="14.9" customHeight="1">
      <c r="D16" s="501" t="s">
        <v>1880</v>
      </c>
      <c r="E16" s="1011" t="s">
        <v>119</v>
      </c>
      <c r="F16" s="941" t="n">
        <f>'Haver Pivoted'!GQ29</f>
        <v>205.6</v>
      </c>
      <c r="G16" s="997" t="n">
        <f>'Haver Pivoted'!GR29</f>
        <v>206.9</v>
      </c>
      <c r="H16" s="997" t="n">
        <f>'Haver Pivoted'!GS29</f>
        <v>231.9</v>
      </c>
      <c r="I16" s="997" t="n">
        <f>'Haver Pivoted'!GT29</f>
        <v>191.5</v>
      </c>
      <c r="J16" s="997" t="n">
        <f>'Haver Pivoted'!GU29</f>
        <v>199.6</v>
      </c>
      <c r="K16" s="997" t="n">
        <f>'Haver Pivoted'!GV29</f>
        <v>258.60000000000002</v>
      </c>
      <c r="L16" s="997" t="n">
        <f>'Haver Pivoted'!GW29</f>
        <v>251.2</v>
      </c>
      <c r="M16" s="997" t="n">
        <f>'Haver Pivoted'!GX29</f>
        <v>289.89999999999998</v>
      </c>
      <c r="N16" s="997" t="n">
        <f>'Haver Pivoted'!GY29</f>
        <v>343.9</v>
      </c>
      <c r="O16" s="997" t="n">
        <f>'Haver Pivoted'!GZ29</f>
        <v>344.5</v>
      </c>
      <c r="P16" s="997" t="n">
        <f>'Haver Pivoted'!HA29</f>
        <v>357.9</v>
      </c>
      <c r="Q16" s="997" t="n">
        <f>'Haver Pivoted'!HB29</f>
        <v>379.6</v>
      </c>
      <c r="R16" s="997" t="n">
        <f>'Haver Pivoted'!HC29</f>
        <v>417.1</v>
      </c>
      <c r="S16" s="997" t="n">
        <f>'Haver Pivoted'!HD29</f>
        <v>402.2</v>
      </c>
      <c r="T16" s="992" t="n">
        <f>'Haver Pivoted'!HE29</f>
        <v>406.9</v>
      </c>
      <c r="U16" s="992" t="n">
        <f>'Haver Pivoted'!HF29</f>
        <v>434.3</v>
      </c>
      <c r="V16" s="992" t="n">
        <f>'Haver Pivoted'!HG29</f>
        <v>429.4</v>
      </c>
      <c r="W16" s="992" t="n">
        <f>'Haver Pivoted'!HH29</f>
        <v>451.9</v>
      </c>
      <c r="X16" s="992" t="n">
        <f>'Haver Pivoted'!HI29</f>
        <v>464.8</v>
      </c>
      <c r="Y16" s="992" t="n">
        <f>'Haver Pivoted'!HJ29</f>
        <v>459.9</v>
      </c>
      <c r="Z16" s="992" t="n">
        <f>'Haver Pivoted'!HK29</f>
        <v>493.4</v>
      </c>
      <c r="AA16" s="1031" t="n">
        <f>Z16*(1+$K43)^0.25</f>
        <v>505.54985730942667</v>
      </c>
      <c r="AB16" s="1031" t="n">
        <f>AA16*(1+$L43)^0.25</f>
        <v>515.70262144095193</v>
      </c>
      <c r="AC16" s="1031" t="n">
        <f>AB16*(1+$L43)^0.25</f>
        <v>526.05927964547527</v>
      </c>
      <c r="AD16" s="1031" t="n">
        <f>AC16*(1+$L43)^0.25</f>
        <v>536.62392664956224</v>
      </c>
      <c r="AE16" s="1031" t="n">
        <f>AD16*(1+$L43)^0.25</f>
        <v>547.40073941260346</v>
      </c>
      <c r="AF16" s="1031" t="n">
        <f>AE16*(1+$M43)^0.25</f>
        <v>546.01847728412918</v>
      </c>
      <c r="AG16" s="1031" t="n">
        <f>AF16*(1+$M43)^0.25</f>
        <v>544.63970555757487</v>
      </c>
      <c r="AH16" s="1031" t="n">
        <f>AG16*(1+$M43)^0.25</f>
        <v>543.26441541919576</v>
      </c>
      <c r="AI16" s="1031" t="n">
        <f>AH16*(1+$M43)^0.25</f>
        <v>541.89259807750295</v>
      </c>
      <c r="AJ16" s="1031" t="n">
        <f>AI16*(1+$M43)^0.25</f>
        <v>540.52424476320743</v>
      </c>
      <c r="AK16" s="983"/>
      <c r="AL16" s="983"/>
      <c r="AM16" s="983"/>
      <c r="AN16" s="983"/>
      <c r="AO16" s="983"/>
      <c r="AP16" s="983"/>
      <c r="AV16" s="1022"/>
      <c r="AW16" s="1022"/>
      <c r="AX16" s="1022"/>
      <c r="AY16" s="1022"/>
      <c r="AZ16" s="1022"/>
      <c r="BA16" s="1022"/>
      <c r="BB16" s="1022"/>
      <c r="BC16" s="1022"/>
      <c r="BD16" s="1022"/>
    </row>
    <row r="17" ht="14.9" customHeight="1">
      <c r="D17" s="501"/>
      <c r="E17" s="1011"/>
      <c r="F17" s="941"/>
      <c r="G17" s="997"/>
      <c r="H17" s="997"/>
      <c r="I17" s="997"/>
      <c r="J17" s="997"/>
      <c r="K17" s="997"/>
      <c r="L17" s="997"/>
      <c r="M17" s="997"/>
      <c r="N17" s="997"/>
      <c r="O17" s="997"/>
      <c r="P17" s="997"/>
      <c r="Q17" s="997"/>
      <c r="R17" s="997"/>
      <c r="S17" s="997"/>
      <c r="T17" s="997"/>
      <c r="U17" s="997"/>
      <c r="V17" s="997"/>
      <c r="W17" s="997"/>
      <c r="X17" s="1027"/>
      <c r="Y17" s="1027"/>
      <c r="Z17" s="1027"/>
      <c r="AA17" s="1027"/>
      <c r="AB17" s="1027"/>
      <c r="AC17" s="1027"/>
      <c r="AD17" s="1027"/>
      <c r="AE17" s="1027"/>
      <c r="AF17" s="1027"/>
      <c r="AG17" s="1027"/>
      <c r="AH17" s="1027"/>
      <c r="AI17" s="1027"/>
      <c r="AJ17" s="1027"/>
      <c r="AK17" s="983"/>
      <c r="AL17" s="983"/>
      <c r="AM17" s="983"/>
      <c r="AN17" s="983"/>
      <c r="AO17" s="983"/>
      <c r="AP17" s="983"/>
      <c r="AV17" s="1022"/>
      <c r="AW17" s="1022"/>
      <c r="AX17" s="1022"/>
      <c r="AY17" s="1022"/>
      <c r="AZ17" s="1022"/>
      <c r="BA17" s="1022"/>
      <c r="BB17" s="1022"/>
      <c r="BC17" s="1022"/>
      <c r="BD17" s="1022"/>
    </row>
    <row r="18">
      <c r="D18" s="947" t="s">
        <v>472</v>
      </c>
      <c r="E18" s="494"/>
      <c r="F18" s="1048"/>
      <c r="G18" s="1040"/>
      <c r="H18" s="1040"/>
      <c r="I18" s="1040"/>
      <c r="J18" s="1040"/>
      <c r="K18" s="1040"/>
      <c r="L18" s="1040"/>
      <c r="M18" s="1040"/>
      <c r="N18" s="1040"/>
      <c r="O18" s="1040"/>
      <c r="P18" s="1040"/>
      <c r="Q18" s="1040"/>
      <c r="R18" s="1040"/>
      <c r="S18" s="1040"/>
      <c r="T18" s="1040"/>
      <c r="U18" s="950"/>
      <c r="V18" s="1040"/>
      <c r="W18" s="1040"/>
      <c r="X18" s="1040"/>
      <c r="Y18" s="1040"/>
      <c r="Z18" s="1040"/>
      <c r="AA18" s="1040"/>
      <c r="AB18" s="1040"/>
      <c r="AC18" s="1040"/>
      <c r="AF18" s="983"/>
      <c r="AG18" s="983"/>
      <c r="AH18" s="983"/>
      <c r="AI18" s="983"/>
      <c r="AJ18" s="983"/>
      <c r="AK18" s="983"/>
      <c r="AL18" s="983"/>
      <c r="AM18" s="983"/>
      <c r="AN18" s="983"/>
      <c r="AO18" s="983"/>
      <c r="AP18" s="983"/>
    </row>
    <row r="19" ht="14.9" customHeight="1">
      <c r="D19" s="1021" t="s">
        <v>480</v>
      </c>
      <c r="E19" s="1012"/>
      <c r="F19" s="941" t="n">
        <f t="shared" ref="F19:P19" si="5">SUM(F21:F24)</f>
        <v>1902.8</v>
      </c>
      <c r="G19" s="997" t="n">
        <f t="shared" si="5"/>
        <v>1893</v>
      </c>
      <c r="H19" s="997" t="n">
        <f t="shared" si="5"/>
        <v>1884.1999999999998</v>
      </c>
      <c r="I19" s="997" t="n">
        <f t="shared" si="5"/>
        <v>1885.8999999999999</v>
      </c>
      <c r="J19" s="997" t="n">
        <f t="shared" si="5"/>
        <v>1793.2</v>
      </c>
      <c r="K19" s="997" t="n">
        <f t="shared" si="5"/>
        <v>1921.7</v>
      </c>
      <c r="L19" s="997" t="n">
        <f t="shared" si="5"/>
        <v>1960.7</v>
      </c>
      <c r="M19" s="997" t="n">
        <f t="shared" si="5"/>
        <v>2016.5</v>
      </c>
      <c r="N19" s="997" t="n">
        <f t="shared" si="5"/>
        <v>2132.4</v>
      </c>
      <c r="O19" s="997" t="n">
        <f t="shared" si="5"/>
        <v>2137.3000000000002</v>
      </c>
      <c r="P19" s="997" t="n">
        <f t="shared" si="5"/>
        <v>2201.5</v>
      </c>
      <c r="Q19" s="997" t="n">
        <f>SUM(Q20:Q24)</f>
        <v>2285.4</v>
      </c>
      <c r="R19" s="997" t="n">
        <f t="shared" ref="R19:T19" si="6">SUM(R20:R24)</f>
        <v>2360.4</v>
      </c>
      <c r="S19" s="997" t="n">
        <f t="shared" si="6"/>
        <v>2287.5</v>
      </c>
      <c r="T19" s="997" t="n">
        <f t="shared" si="6"/>
        <v>2306.3000000000002</v>
      </c>
      <c r="U19" s="997" t="n">
        <f>SUM(U21:U24)</f>
        <v>2296.6</v>
      </c>
      <c r="V19" s="997" t="n">
        <f>SUM(V20:V24)</f>
        <v>2311.5</v>
      </c>
      <c r="W19" s="997" t="n">
        <f>SUM(W20,W21,W23,W24)</f>
        <v>2350.6999999999998</v>
      </c>
      <c r="X19" s="997" t="n">
        <f>SUM(X20,X21,X23,X24)</f>
        <v>2379.1999999999998</v>
      </c>
      <c r="Y19" s="1033" t="n">
        <f>SUM(Y20,Y21,Y23,Y24)</f>
        <v>2395.3000000000002</v>
      </c>
      <c r="Z19" s="1033" t="n">
        <f t="shared" ref="Z19:AF19" si="7">SUM(Z20,Z21,Z23,Z24)</f>
        <v>2439</v>
      </c>
      <c r="AA19" s="1033" t="n">
        <f t="shared" si="7"/>
        <v>2478.8000000000002</v>
      </c>
      <c r="AB19" s="1033" t="n">
        <f t="shared" si="7"/>
        <v>2512.4856358621441</v>
      </c>
      <c r="AC19" s="1033" t="n">
        <f t="shared" si="7"/>
        <v>2538.4776641817052</v>
      </c>
      <c r="AD19" s="1033" t="n">
        <f t="shared" si="7"/>
        <v>2564.3998583408274</v>
      </c>
      <c r="AE19" s="1033" t="n">
        <f t="shared" si="7"/>
        <v>2589.3170887899796</v>
      </c>
      <c r="AF19" s="1033" t="n">
        <f t="shared" si="7"/>
        <v>2613.9226775762554</v>
      </c>
      <c r="AG19" s="1033" t="n">
        <f>SUM(AG20,AG21,AG23,AG24)</f>
        <v>2635.9547394000233</v>
      </c>
      <c r="AH19" s="1033" t="n">
        <f>SUM(AH20,AH21,AH23,AH24)</f>
        <v>2658.8495252859329</v>
      </c>
      <c r="AI19" s="1033" t="n">
        <f>SUM(AI20,AI21,AI23,AI24)</f>
        <v>2682.2577853029111</v>
      </c>
      <c r="AJ19" s="1033" t="n">
        <f>SUM(AJ20,AJ21,AJ23,AJ24)</f>
        <v>2705.7225656920618</v>
      </c>
      <c r="AK19" s="983"/>
      <c r="AL19" s="983"/>
      <c r="AM19" s="983"/>
      <c r="AN19" s="983"/>
      <c r="AO19" s="983"/>
      <c r="AP19" s="983"/>
    </row>
    <row r="20" ht="42" customHeight="1">
      <c r="D20" s="1017" t="s">
        <v>826</v>
      </c>
      <c r="E20" s="1012"/>
      <c r="F20" s="941"/>
      <c r="G20" s="997"/>
      <c r="H20" s="997"/>
      <c r="I20" s="997"/>
      <c r="J20" s="997"/>
      <c r="K20" s="997"/>
      <c r="L20" s="997"/>
      <c r="M20" s="997"/>
      <c r="N20" s="997"/>
      <c r="O20" s="997"/>
      <c r="P20" s="997"/>
      <c r="Q20" s="479"/>
      <c r="R20" s="479"/>
      <c r="S20" s="479"/>
      <c r="T20" s="479"/>
      <c r="U20" s="479" t="n">
        <v>0</v>
      </c>
      <c r="V20" s="479"/>
      <c r="W20" s="479"/>
      <c r="X20" s="479"/>
      <c r="Y20" s="426"/>
      <c r="Z20" s="426"/>
      <c r="AA20" s="426"/>
      <c r="AB20" s="426"/>
      <c r="AC20" s="426"/>
      <c r="AD20" s="426"/>
      <c r="AE20" s="426"/>
      <c r="AF20" s="426"/>
      <c r="AG20" s="426"/>
      <c r="AH20" s="426"/>
      <c r="AI20" s="426"/>
      <c r="AJ20" s="426"/>
      <c r="AK20" s="983"/>
      <c r="AL20" s="983"/>
      <c r="AM20" s="983"/>
      <c r="AN20" s="983"/>
      <c r="AO20" s="983"/>
      <c r="AP20" s="983"/>
    </row>
    <row r="21">
      <c r="D21" s="614" t="s">
        <v>485</v>
      </c>
      <c r="E21" s="64" t="s">
        <v>486</v>
      </c>
      <c r="F21" s="986" t="n">
        <f>'Haver Pivoted'!GQ33</f>
        <v>531</v>
      </c>
      <c r="G21" s="913" t="n">
        <f>'Haver Pivoted'!GR33</f>
        <v>495.6</v>
      </c>
      <c r="H21" s="913" t="n">
        <f>'Haver Pivoted'!GS33</f>
        <v>490.1</v>
      </c>
      <c r="I21" s="913" t="n">
        <f>'Haver Pivoted'!GT33</f>
        <v>492.5</v>
      </c>
      <c r="J21" s="913" t="n">
        <f>'Haver Pivoted'!GU33</f>
        <v>485.2</v>
      </c>
      <c r="K21" s="913" t="n">
        <f>'Haver Pivoted'!GV33</f>
        <v>511.6</v>
      </c>
      <c r="L21" s="913" t="n">
        <f>'Haver Pivoted'!GW33</f>
        <v>528.4</v>
      </c>
      <c r="M21" s="913" t="n">
        <f>'Haver Pivoted'!GX33</f>
        <v>559</v>
      </c>
      <c r="N21" s="913" t="n">
        <f>'Haver Pivoted'!GY33</f>
        <v>586.1</v>
      </c>
      <c r="O21" s="913" t="n">
        <f>'Haver Pivoted'!GZ33</f>
        <v>576.4</v>
      </c>
      <c r="P21" s="913" t="n">
        <f>'Haver Pivoted'!HA33</f>
        <v>599.1</v>
      </c>
      <c r="Q21" s="913" t="n">
        <f>'Haver Pivoted'!HB33</f>
        <v>656.7</v>
      </c>
      <c r="R21" s="913" t="n">
        <f>'Haver Pivoted'!HC33</f>
        <v>693.1</v>
      </c>
      <c r="S21" s="913" t="n">
        <f>'Haver Pivoted'!HD33</f>
        <v>596.6</v>
      </c>
      <c r="T21" s="1029" t="n">
        <f>'Haver Pivoted'!HE33</f>
        <v>607.6</v>
      </c>
      <c r="U21" s="1029" t="n">
        <f>'Haver Pivoted'!HF33</f>
        <v>578</v>
      </c>
      <c r="V21" s="1029" t="n">
        <f>'Haver Pivoted'!HG33</f>
        <v>581.6</v>
      </c>
      <c r="W21" s="1029" t="n">
        <f>'Haver Pivoted'!HH33</f>
        <v>605.5</v>
      </c>
      <c r="X21" s="1029" t="n">
        <f>'Haver Pivoted'!HI33</f>
        <v>612.1</v>
      </c>
      <c r="Y21" s="1029" t="n">
        <f>'Haver Pivoted'!HJ33</f>
        <v>609.5</v>
      </c>
      <c r="Z21" s="1029" t="n">
        <f>'Haver Pivoted'!HK33</f>
        <v>630</v>
      </c>
      <c r="AA21" s="1029" t="n">
        <f>'Haver Pivoted'!HL33</f>
        <v>654.29999999999995</v>
      </c>
      <c r="AB21" s="1034" t="n">
        <f t="shared" ref="AB21:AH21" si="8">$Y123*AB132*(AB105/$Y105)+AB20+AB22</f>
        <v>667.99758745051065</v>
      </c>
      <c r="AC21" s="1034" t="n">
        <f t="shared" si="8"/>
        <v>676.65330622981992</v>
      </c>
      <c r="AD21" s="1034" t="n">
        <f t="shared" si="8"/>
        <v>685.1831360174491</v>
      </c>
      <c r="AE21" s="1034" t="n">
        <f t="shared" si="8"/>
        <v>693.53263833050937</v>
      </c>
      <c r="AF21" s="1034" t="n">
        <f t="shared" si="8"/>
        <v>702.09989457512449</v>
      </c>
      <c r="AG21" s="1034" t="n">
        <f t="shared" si="8"/>
        <v>710.17039966338007</v>
      </c>
      <c r="AH21" s="1034" t="n">
        <f t="shared" si="8"/>
        <v>717.86323777659481</v>
      </c>
      <c r="AI21" s="1034" t="n">
        <f t="shared" ref="AI21:AJ21" si="9">$Y123*AI132*(AI105/$Y105)+AI20+AI22</f>
        <v>725.19542094067174</v>
      </c>
      <c r="AJ21" s="1034" t="n">
        <f t="shared" si="9"/>
        <v>731.83691585309782</v>
      </c>
      <c r="AK21" s="983"/>
      <c r="AL21" s="983"/>
      <c r="AM21" s="983"/>
      <c r="AN21" s="983"/>
      <c r="AO21" s="983"/>
      <c r="AP21" s="983"/>
    </row>
    <row r="22">
      <c r="D22" s="614" t="s">
        <v>1888</v>
      </c>
      <c r="E22" s="64"/>
      <c r="F22" s="986"/>
      <c r="G22" s="913"/>
      <c r="H22" s="913"/>
      <c r="I22" s="913"/>
      <c r="J22" s="913"/>
      <c r="K22" s="913"/>
      <c r="L22" s="913"/>
      <c r="M22" s="913"/>
      <c r="N22" s="913"/>
      <c r="O22" s="913"/>
      <c r="P22" s="913"/>
      <c r="Q22" s="913"/>
      <c r="R22" s="913"/>
      <c r="S22" s="913"/>
      <c r="T22" s="913"/>
      <c r="U22" s="913"/>
      <c r="V22" s="913"/>
      <c r="W22" s="913" t="n">
        <v>20</v>
      </c>
      <c r="X22" s="913" t="n">
        <v>20</v>
      </c>
      <c r="Y22" s="1034" t="n">
        <v>0</v>
      </c>
      <c r="Z22" s="1034" t="n">
        <f>-24</f>
        <v>-24</v>
      </c>
      <c r="AA22" s="1034" t="n">
        <f>-11</f>
        <v>-11</v>
      </c>
      <c r="AB22" s="1034" t="n">
        <f t="shared" ref="AB22:AJ22" si="10">-11</f>
        <v>-11</v>
      </c>
      <c r="AC22" s="1034" t="n">
        <f t="shared" si="10"/>
        <v>-11</v>
      </c>
      <c r="AD22" s="1034" t="n">
        <f t="shared" si="10"/>
        <v>-11</v>
      </c>
      <c r="AE22" s="1034" t="n">
        <f t="shared" si="10"/>
        <v>-11</v>
      </c>
      <c r="AF22" s="1034" t="n">
        <f t="shared" si="10"/>
        <v>-11</v>
      </c>
      <c r="AG22" s="1034" t="n">
        <f>-11</f>
        <v>-11</v>
      </c>
      <c r="AH22" s="1034" t="n">
        <f t="shared" si="10"/>
        <v>-11</v>
      </c>
      <c r="AI22" s="1034" t="n">
        <f t="shared" si="10"/>
        <v>-11</v>
      </c>
      <c r="AJ22" s="1034" t="n">
        <f t="shared" si="10"/>
        <v>-11</v>
      </c>
      <c r="AK22" s="983"/>
      <c r="AL22" s="983"/>
      <c r="AM22" s="983"/>
      <c r="AN22" s="983"/>
      <c r="AO22" s="983"/>
      <c r="AP22" s="983"/>
    </row>
    <row r="23">
      <c r="D23" s="614" t="s">
        <v>482</v>
      </c>
      <c r="E23" s="64" t="s">
        <v>487</v>
      </c>
      <c r="F23" s="986" t="n">
        <f>'Haver Pivoted'!GQ36</f>
        <v>20.8</v>
      </c>
      <c r="G23" s="913" t="n">
        <f>'Haver Pivoted'!GR36</f>
        <v>20.6</v>
      </c>
      <c r="H23" s="913" t="n">
        <f>'Haver Pivoted'!GS36</f>
        <v>20.5</v>
      </c>
      <c r="I23" s="913" t="n">
        <f>'Haver Pivoted'!GT36</f>
        <v>20.3</v>
      </c>
      <c r="J23" s="913" t="n">
        <f>'Haver Pivoted'!GU36</f>
        <v>19.3</v>
      </c>
      <c r="K23" s="913" t="n">
        <f>'Haver Pivoted'!GV36</f>
        <v>19.899999999999999</v>
      </c>
      <c r="L23" s="913" t="n">
        <f>'Haver Pivoted'!GW36</f>
        <v>20.6</v>
      </c>
      <c r="M23" s="913" t="n">
        <f>'Haver Pivoted'!GX36</f>
        <v>21.3</v>
      </c>
      <c r="N23" s="913" t="n">
        <f>'Haver Pivoted'!GY36</f>
        <v>22</v>
      </c>
      <c r="O23" s="913" t="n">
        <f>'Haver Pivoted'!GZ36</f>
        <v>22.6</v>
      </c>
      <c r="P23" s="913" t="n">
        <f>'Haver Pivoted'!HA36</f>
        <v>23.1</v>
      </c>
      <c r="Q23" s="913" t="n">
        <f>'Haver Pivoted'!HB36</f>
        <v>23.4</v>
      </c>
      <c r="R23" s="913" t="n">
        <f>'Haver Pivoted'!HC36</f>
        <v>23.1</v>
      </c>
      <c r="S23" s="913" t="n">
        <f>'Haver Pivoted'!HD36</f>
        <v>22.7</v>
      </c>
      <c r="T23" s="1029" t="n">
        <f>'Haver Pivoted'!HE36</f>
        <v>21.8</v>
      </c>
      <c r="U23" s="1029" t="n">
        <f>'Haver Pivoted'!HF36</f>
        <v>20.8</v>
      </c>
      <c r="V23" s="1029" t="n">
        <f>'Haver Pivoted'!HG36</f>
        <v>20.5</v>
      </c>
      <c r="W23" s="1029" t="n">
        <f>'Haver Pivoted'!HH36</f>
        <v>21.2</v>
      </c>
      <c r="X23" s="1029" t="n">
        <f>'Haver Pivoted'!HI36</f>
        <v>22.8</v>
      </c>
      <c r="Y23" s="1029" t="n">
        <f>'Haver Pivoted'!HJ36</f>
        <v>25</v>
      </c>
      <c r="Z23" s="1029" t="n">
        <f>'Haver Pivoted'!HK36</f>
        <v>26.7</v>
      </c>
      <c r="AA23" s="1029" t="n">
        <f>'Haver Pivoted'!HL36</f>
        <v>27.5</v>
      </c>
      <c r="AB23" s="1034" t="n">
        <f t="shared" ref="AB23:AH23" si="11">$Y124*AB133*(AB106/$Y106)</f>
        <v>27.787387754001692</v>
      </c>
      <c r="AC23" s="1034" t="n">
        <f t="shared" si="11"/>
        <v>28.089676595734325</v>
      </c>
      <c r="AD23" s="1034" t="n">
        <f t="shared" si="11"/>
        <v>28.393277834753789</v>
      </c>
      <c r="AE23" s="1034" t="n">
        <f t="shared" si="11"/>
        <v>28.693379347675044</v>
      </c>
      <c r="AF23" s="1034" t="n">
        <f t="shared" si="11"/>
        <v>28.993262127715163</v>
      </c>
      <c r="AG23" s="1034" t="n">
        <f t="shared" si="11"/>
        <v>29.287457852845687</v>
      </c>
      <c r="AH23" s="1034" t="n">
        <f t="shared" si="11"/>
        <v>29.581216112213941</v>
      </c>
      <c r="AI23" s="1034" t="n">
        <f t="shared" ref="AI23:AJ23" si="12">$Y124*AI133*(AI106/$Y106)</f>
        <v>29.873224508533092</v>
      </c>
      <c r="AJ23" s="1034" t="n">
        <f t="shared" si="12"/>
        <v>30.155171192319898</v>
      </c>
      <c r="AK23" s="983"/>
      <c r="AL23" s="983"/>
      <c r="AM23" s="983"/>
      <c r="AN23" s="983"/>
      <c r="AO23" s="983"/>
      <c r="AP23" s="983"/>
    </row>
    <row r="24">
      <c r="D24" s="614" t="s">
        <v>483</v>
      </c>
      <c r="E24" s="64" t="s">
        <v>488</v>
      </c>
      <c r="F24" s="986" t="n">
        <f>'Haver Pivoted'!GQ34</f>
        <v>1351</v>
      </c>
      <c r="G24" s="913" t="n">
        <f>'Haver Pivoted'!GR34</f>
        <v>1376.8</v>
      </c>
      <c r="H24" s="913" t="n">
        <f>'Haver Pivoted'!GS34</f>
        <v>1373.6</v>
      </c>
      <c r="I24" s="913" t="n">
        <f>'Haver Pivoted'!GT34</f>
        <v>1373.1</v>
      </c>
      <c r="J24" s="913" t="n">
        <f>'Haver Pivoted'!GU34</f>
        <v>1288.7</v>
      </c>
      <c r="K24" s="913" t="n">
        <f>'Haver Pivoted'!GV34</f>
        <v>1390.2</v>
      </c>
      <c r="L24" s="913" t="n">
        <f>'Haver Pivoted'!GW34</f>
        <v>1411.7</v>
      </c>
      <c r="M24" s="913" t="n">
        <f>'Haver Pivoted'!GX34</f>
        <v>1436.2</v>
      </c>
      <c r="N24" s="913" t="n">
        <f>'Haver Pivoted'!GY34</f>
        <v>1524.3</v>
      </c>
      <c r="O24" s="913" t="n">
        <f>'Haver Pivoted'!GZ34</f>
        <v>1538.3</v>
      </c>
      <c r="P24" s="913" t="n">
        <f>'Haver Pivoted'!HA34</f>
        <v>1579.3</v>
      </c>
      <c r="Q24" s="913" t="n">
        <f>'Haver Pivoted'!HB34</f>
        <v>1605.3</v>
      </c>
      <c r="R24" s="913" t="n">
        <f>'Haver Pivoted'!HC34</f>
        <v>1644.2</v>
      </c>
      <c r="S24" s="913" t="n">
        <f>'Haver Pivoted'!HD34</f>
        <v>1668.2</v>
      </c>
      <c r="T24" s="1029" t="n">
        <f>'Haver Pivoted'!HE34</f>
        <v>1676.9</v>
      </c>
      <c r="U24" s="1029" t="n">
        <f>'Haver Pivoted'!HF34</f>
        <v>1697.8</v>
      </c>
      <c r="V24" s="1029" t="n">
        <f>'Haver Pivoted'!HG34</f>
        <v>1709.4</v>
      </c>
      <c r="W24" s="1029" t="n">
        <f>'Haver Pivoted'!HH34</f>
        <v>1724</v>
      </c>
      <c r="X24" s="1029" t="n">
        <f>'Haver Pivoted'!HI34</f>
        <v>1744.3</v>
      </c>
      <c r="Y24" s="1029" t="n">
        <f>'Haver Pivoted'!HJ34</f>
        <v>1760.8</v>
      </c>
      <c r="Z24" s="1029" t="n">
        <f>'Haver Pivoted'!HK34</f>
        <v>1782.3</v>
      </c>
      <c r="AA24" s="1029" t="n">
        <f>'Haver Pivoted'!HL34</f>
        <v>1797</v>
      </c>
      <c r="AB24" s="1034" t="n">
        <f t="shared" ref="AB24:AH24" si="13">$Y129*AB134*(AB108/$Y108)</f>
        <v>1816.7006606576319</v>
      </c>
      <c r="AC24" s="1034" t="n">
        <f t="shared" si="13"/>
        <v>1833.7346813561512</v>
      </c>
      <c r="AD24" s="1034" t="n">
        <f t="shared" si="13"/>
        <v>1850.8234444886243</v>
      </c>
      <c r="AE24" s="1034" t="n">
        <f t="shared" si="13"/>
        <v>1867.0910711117951</v>
      </c>
      <c r="AF24" s="1034" t="n">
        <f t="shared" si="13"/>
        <v>1882.829520873416</v>
      </c>
      <c r="AG24" s="1034" t="n">
        <f t="shared" si="13"/>
        <v>1896.4968818837976</v>
      </c>
      <c r="AH24" s="1034" t="n">
        <f t="shared" si="13"/>
        <v>1911.4050713971239</v>
      </c>
      <c r="AI24" s="1034" t="n">
        <f t="shared" ref="AI24:AJ24" si="14">$Y129*AI134*(AI108/$Y108)</f>
        <v>1927.1891398537061</v>
      </c>
      <c r="AJ24" s="1034" t="n">
        <f t="shared" si="14"/>
        <v>1943.7304786466441</v>
      </c>
      <c r="AK24" s="983"/>
      <c r="AL24" s="983"/>
      <c r="AM24" s="983"/>
      <c r="AN24" s="983"/>
      <c r="AO24" s="983"/>
      <c r="AP24" s="983"/>
    </row>
    <row r="25" ht="14.9" customHeight="1">
      <c r="D25" s="1023" t="s">
        <v>484</v>
      </c>
      <c r="E25" s="1049" t="s">
        <v>489</v>
      </c>
      <c r="F25" s="942" t="n">
        <f>'Haver Pivoted'!GQ35</f>
        <v>76.8</v>
      </c>
      <c r="G25" s="956" t="n">
        <f>'Haver Pivoted'!GR35</f>
        <v>74.099999999999994</v>
      </c>
      <c r="H25" s="956" t="n">
        <f>'Haver Pivoted'!GS35</f>
        <v>70.3</v>
      </c>
      <c r="I25" s="956" t="n">
        <f>'Haver Pivoted'!GT35</f>
        <v>64.5</v>
      </c>
      <c r="J25" s="956" t="n">
        <f>'Haver Pivoted'!GU35</f>
        <v>66.400000000000006</v>
      </c>
      <c r="K25" s="956" t="n">
        <f>'Haver Pivoted'!GV35</f>
        <v>81.5</v>
      </c>
      <c r="L25" s="956" t="n">
        <f>'Haver Pivoted'!GW35</f>
        <v>82.4</v>
      </c>
      <c r="M25" s="956" t="n">
        <f>'Haver Pivoted'!GX35</f>
        <v>83.1</v>
      </c>
      <c r="N25" s="956" t="n">
        <f>'Haver Pivoted'!GY35</f>
        <v>93.7</v>
      </c>
      <c r="O25" s="956" t="n">
        <f>'Haver Pivoted'!GZ35</f>
        <v>119.3</v>
      </c>
      <c r="P25" s="956" t="n">
        <f>'Haver Pivoted'!HA35</f>
        <v>168.1</v>
      </c>
      <c r="Q25" s="956" t="n">
        <f>'Haver Pivoted'!HB35</f>
        <v>170.8</v>
      </c>
      <c r="R25" s="956" t="n">
        <f>'Haver Pivoted'!HC35</f>
        <v>157.6</v>
      </c>
      <c r="S25" s="956" t="n">
        <f>'Haver Pivoted'!HD35</f>
        <v>159.1</v>
      </c>
      <c r="T25" s="958" t="n">
        <f>'Haver Pivoted'!HE35</f>
        <v>162.19999999999999</v>
      </c>
      <c r="U25" s="1032" t="n">
        <f>'Haver Pivoted'!HF35</f>
        <v>158.69999999999999</v>
      </c>
      <c r="V25" s="1032" t="n">
        <f>'Haver Pivoted'!HG35</f>
        <v>162.4</v>
      </c>
      <c r="W25" s="1032" t="n">
        <f>'Haver Pivoted'!HH35</f>
        <v>165.9</v>
      </c>
      <c r="X25" s="1032" t="n">
        <f>'Haver Pivoted'!HI35</f>
        <v>166.9</v>
      </c>
      <c r="Y25" s="1032" t="n">
        <f>'Haver Pivoted'!HJ35</f>
        <v>170.4</v>
      </c>
      <c r="Z25" s="1032" t="n">
        <f>'Haver Pivoted'!HK35</f>
        <v>164</v>
      </c>
      <c r="AA25" s="957" t="n">
        <f>$U130*AA135*(AA109/$U109)</f>
        <v>159.96188433732857</v>
      </c>
      <c r="AB25" s="957" t="n">
        <f>$U130*AB135*(AB109/$U109)</f>
        <v>161.16761359902281</v>
      </c>
      <c r="AC25" s="957" t="n">
        <f>$U130*AC135*(AC109/$U109)</f>
        <v>162.64368574450504</v>
      </c>
      <c r="AD25" s="957" t="n">
        <f t="shared" ref="AD25:AH25" si="15">$U130*AD135*(AD109/$U109)</f>
        <v>164.11435103231145</v>
      </c>
      <c r="AE25" s="957" t="n">
        <f t="shared" si="15"/>
        <v>165.04973741021774</v>
      </c>
      <c r="AF25" s="957" t="n">
        <f t="shared" si="15"/>
        <v>165.13084027535413</v>
      </c>
      <c r="AG25" s="957" t="n">
        <f t="shared" si="15"/>
        <v>164.40632134680243</v>
      </c>
      <c r="AH25" s="957" t="n">
        <f t="shared" si="15"/>
        <v>164.28737047793575</v>
      </c>
      <c r="AI25" s="957" t="n">
        <f t="shared" ref="AI25:AJ25" si="16">$U130*AI135*(AI109/$U109)</f>
        <v>164.7253259496722</v>
      </c>
      <c r="AJ25" s="957" t="n">
        <f t="shared" si="16"/>
        <v>165.75262890806641</v>
      </c>
      <c r="AK25" s="983"/>
      <c r="AL25" s="983"/>
      <c r="AM25" s="983"/>
      <c r="AN25" s="983"/>
      <c r="AO25" s="983"/>
      <c r="AP25" s="983"/>
    </row>
    <row r="26" ht="14.9" customHeight="1">
      <c r="D26" s="900" t="s">
        <v>1890</v>
      </c>
      <c r="E26" s="1012"/>
      <c r="F26" s="653" t="n">
        <f t="shared" ref="F26:AH26" si="17">F9+F19</f>
        <v>5162.2</v>
      </c>
      <c r="G26" s="653" t="n">
        <f t="shared" si="17"/>
        <v>5179.8999999999996</v>
      </c>
      <c r="H26" s="653" t="n">
        <f t="shared" si="17"/>
        <v>5227.3999999999996</v>
      </c>
      <c r="I26" s="653" t="n">
        <f t="shared" si="17"/>
        <v>5278.4</v>
      </c>
      <c r="J26" s="653" t="n">
        <f t="shared" si="17"/>
        <v>4928.3</v>
      </c>
      <c r="K26" s="653" t="n">
        <f t="shared" si="17"/>
        <v>5240.6000000000004</v>
      </c>
      <c r="L26" s="653" t="n">
        <f t="shared" si="17"/>
        <v>5439</v>
      </c>
      <c r="M26" s="653" t="n">
        <f t="shared" si="17"/>
        <v>5654.6</v>
      </c>
      <c r="N26" s="653" t="n">
        <f t="shared" si="17"/>
        <v>5924.9</v>
      </c>
      <c r="O26" s="653" t="n">
        <f t="shared" si="17"/>
        <v>6053.7000000000007</v>
      </c>
      <c r="P26" s="653" t="n">
        <f t="shared" si="17"/>
        <v>6248.8</v>
      </c>
      <c r="Q26" s="653" t="n">
        <f t="shared" si="17"/>
        <v>6732.8000000000011</v>
      </c>
      <c r="R26" s="653" t="n">
        <f t="shared" si="17"/>
        <v>6839.6</v>
      </c>
      <c r="S26" s="653" t="n">
        <f t="shared" si="17"/>
        <v>6829.3</v>
      </c>
      <c r="T26" s="653" t="n">
        <f t="shared" si="17"/>
        <v>6821.9000000000005</v>
      </c>
      <c r="U26" s="653" t="n">
        <f t="shared" si="17"/>
        <v>6493.7999999999993</v>
      </c>
      <c r="V26" s="653" t="n">
        <f t="shared" si="17"/>
        <v>6524</v>
      </c>
      <c r="W26" s="653" t="n">
        <f t="shared" si="17"/>
        <v>6601.4</v>
      </c>
      <c r="X26" s="653" t="n">
        <f t="shared" si="17"/>
        <v>6666.9</v>
      </c>
      <c r="Y26" s="654" t="n">
        <f t="shared" si="17"/>
        <v>6792.7</v>
      </c>
      <c r="Z26" s="654" t="n">
        <f t="shared" si="17"/>
        <v>6884.0999999999995</v>
      </c>
      <c r="AA26" s="654" t="n">
        <f t="shared" si="17"/>
        <v>6982.9000000000005</v>
      </c>
      <c r="AB26" s="654" t="n">
        <f t="shared" si="17"/>
        <v>7065.4738389092818</v>
      </c>
      <c r="AC26" s="654" t="n">
        <f t="shared" si="17"/>
        <v>7165.1930949049329</v>
      </c>
      <c r="AD26" s="654" t="n">
        <f t="shared" si="17"/>
        <v>7223.0872423634582</v>
      </c>
      <c r="AE26" s="654" t="n">
        <f t="shared" si="17"/>
        <v>7280.2253395269354</v>
      </c>
      <c r="AF26" s="654" t="n">
        <f t="shared" si="17"/>
        <v>7337.3029114168412</v>
      </c>
      <c r="AG26" s="654" t="n">
        <f t="shared" si="17"/>
        <v>7442.4191043660958</v>
      </c>
      <c r="AH26" s="654" t="n">
        <f t="shared" si="17"/>
        <v>7498.5447311921589</v>
      </c>
      <c r="AI26" s="654" t="n">
        <f t="shared" ref="AI26:AJ26" si="18">AI9+AI19</f>
        <v>7555.4429316977657</v>
      </c>
      <c r="AJ26" s="654" t="n">
        <f t="shared" si="18"/>
        <v>7612.6590513404417</v>
      </c>
    </row>
    <row r="27" ht="14.9" customHeight="1">
      <c r="D27" s="900" t="s">
        <v>1908</v>
      </c>
      <c r="E27" s="1012"/>
      <c r="F27" s="653" t="n">
        <f t="shared" ref="F27:AG27" si="19">F10+F21</f>
        <v>2217.6999999999998</v>
      </c>
      <c r="G27" s="653" t="n">
        <f t="shared" si="19"/>
        <v>2195.4</v>
      </c>
      <c r="H27" s="653" t="n">
        <f t="shared" si="19"/>
        <v>2226.3000000000002</v>
      </c>
      <c r="I27" s="653" t="n">
        <f t="shared" si="19"/>
        <v>2247.6999999999998</v>
      </c>
      <c r="J27" s="653" t="n">
        <f t="shared" si="19"/>
        <v>2107.2999999999997</v>
      </c>
      <c r="K27" s="653" t="n">
        <f t="shared" si="19"/>
        <v>2248.1999999999998</v>
      </c>
      <c r="L27" s="653" t="n">
        <f t="shared" si="19"/>
        <v>2377.8000000000002</v>
      </c>
      <c r="M27" s="653" t="n">
        <f t="shared" si="19"/>
        <v>2547.6999999999998</v>
      </c>
      <c r="N27" s="653" t="n">
        <f t="shared" si="19"/>
        <v>2675.6</v>
      </c>
      <c r="O27" s="653" t="n">
        <f t="shared" si="19"/>
        <v>2750</v>
      </c>
      <c r="P27" s="653" t="n">
        <f t="shared" si="19"/>
        <v>2847.1</v>
      </c>
      <c r="Q27" s="653" t="n">
        <f t="shared" si="19"/>
        <v>3254.1000000000004</v>
      </c>
      <c r="R27" s="653" t="n">
        <f t="shared" si="19"/>
        <v>3297.4</v>
      </c>
      <c r="S27" s="653" t="n">
        <f t="shared" si="19"/>
        <v>3224.9</v>
      </c>
      <c r="T27" s="653" t="n">
        <f t="shared" si="19"/>
        <v>3203.2999999999997</v>
      </c>
      <c r="U27" s="653" t="n">
        <f t="shared" si="19"/>
        <v>2834.3</v>
      </c>
      <c r="V27" s="653" t="n">
        <f t="shared" si="19"/>
        <v>2828.4</v>
      </c>
      <c r="W27" s="653" t="n">
        <f t="shared" si="19"/>
        <v>2866</v>
      </c>
      <c r="X27" s="653" t="n">
        <f t="shared" si="19"/>
        <v>2894.2999999999997</v>
      </c>
      <c r="Y27" s="653" t="n">
        <f t="shared" si="19"/>
        <v>2965.6</v>
      </c>
      <c r="Z27" s="653" t="n">
        <f t="shared" si="19"/>
        <v>3020.9</v>
      </c>
      <c r="AA27" s="653" t="n">
        <f t="shared" si="19"/>
        <v>3076.2</v>
      </c>
      <c r="AB27" s="653" t="n">
        <f t="shared" si="19"/>
        <v>3119.6197120142015</v>
      </c>
      <c r="AC27" s="653" t="n">
        <f t="shared" si="19"/>
        <v>3182.6531234401618</v>
      </c>
      <c r="AD27" s="653" t="n">
        <f t="shared" si="19"/>
        <v>3203.6200588430675</v>
      </c>
      <c r="AE27" s="653" t="n">
        <f t="shared" si="19"/>
        <v>3224.4683912755409</v>
      </c>
      <c r="AF27" s="653" t="n">
        <f t="shared" si="19"/>
        <v>3245.5965084781974</v>
      </c>
      <c r="AG27" s="653" t="n">
        <f t="shared" si="19"/>
        <v>3316.6490197326057</v>
      </c>
      <c r="AH27" s="653" t="n">
        <f t="shared" ref="AH27" si="20">AH10+AH21</f>
        <v>3337.2776328842428</v>
      </c>
      <c r="AI27" s="653" t="n">
        <f t="shared" ref="AI27:AJ27" si="21">AI10+AI21</f>
        <v>3357.6097904531043</v>
      </c>
      <c r="AJ27" s="653" t="n">
        <f t="shared" si="21"/>
        <v>3377.315777753739</v>
      </c>
    </row>
    <row r="28" ht="14.9" customHeight="1">
      <c r="D28" s="900" t="s">
        <v>1909</v>
      </c>
      <c r="E28" s="1012"/>
      <c r="F28" s="653" t="n">
        <f>F12+F23</f>
        <v>1424.3</v>
      </c>
      <c r="G28" s="653" t="n">
        <f t="shared" ref="G28:AG28" si="22">G12+G23</f>
        <v>1430.8999999999999</v>
      </c>
      <c r="H28" s="653" t="n">
        <f t="shared" si="22"/>
        <v>1448.7</v>
      </c>
      <c r="I28" s="653" t="n">
        <f t="shared" si="22"/>
        <v>1473.5</v>
      </c>
      <c r="J28" s="653" t="n">
        <f t="shared" si="22"/>
        <v>1403</v>
      </c>
      <c r="K28" s="653" t="n">
        <f t="shared" si="22"/>
        <v>1452.9</v>
      </c>
      <c r="L28" s="653" t="n">
        <f t="shared" si="22"/>
        <v>1490.8</v>
      </c>
      <c r="M28" s="653" t="n">
        <f t="shared" si="22"/>
        <v>1508.5</v>
      </c>
      <c r="N28" s="653" t="n">
        <f t="shared" si="22"/>
        <v>1544.5</v>
      </c>
      <c r="O28" s="653" t="n">
        <f t="shared" si="22"/>
        <v>1581.6</v>
      </c>
      <c r="P28" s="653" t="n">
        <f t="shared" si="22"/>
        <v>1626.6</v>
      </c>
      <c r="Q28" s="653" t="n">
        <f t="shared" si="22"/>
        <v>1666.3000000000002</v>
      </c>
      <c r="R28" s="653" t="n">
        <f t="shared" si="22"/>
        <v>1689</v>
      </c>
      <c r="S28" s="653" t="n">
        <f t="shared" si="22"/>
        <v>1735.9</v>
      </c>
      <c r="T28" s="653" t="n">
        <f t="shared" si="22"/>
        <v>1751.7</v>
      </c>
      <c r="U28" s="653" t="n">
        <f t="shared" si="22"/>
        <v>1782</v>
      </c>
      <c r="V28" s="653" t="n">
        <f t="shared" si="22"/>
        <v>1810.4</v>
      </c>
      <c r="W28" s="653" t="n">
        <f t="shared" si="22"/>
        <v>1839.2</v>
      </c>
      <c r="X28" s="653" t="n">
        <f t="shared" si="22"/>
        <v>1859</v>
      </c>
      <c r="Y28" s="653" t="n">
        <f t="shared" si="22"/>
        <v>1889.1</v>
      </c>
      <c r="Z28" s="653" t="n">
        <f t="shared" si="22"/>
        <v>1908.5</v>
      </c>
      <c r="AA28" s="653" t="n">
        <f t="shared" si="22"/>
        <v>1928.2</v>
      </c>
      <c r="AB28" s="653" t="n">
        <f t="shared" si="22"/>
        <v>1944.9029660120464</v>
      </c>
      <c r="AC28" s="653" t="n">
        <f t="shared" si="22"/>
        <v>1961.7626078314249</v>
      </c>
      <c r="AD28" s="653" t="n">
        <f t="shared" si="22"/>
        <v>1978.7665612186854</v>
      </c>
      <c r="AE28" s="653" t="n">
        <f t="shared" si="22"/>
        <v>1995.9112490765262</v>
      </c>
      <c r="AF28" s="653" t="n">
        <f t="shared" si="22"/>
        <v>2013.2011980906682</v>
      </c>
      <c r="AG28" s="653" t="n">
        <f t="shared" si="22"/>
        <v>2030.6321963901307</v>
      </c>
      <c r="AH28" s="653" t="n">
        <f t="shared" ref="AH28" si="23">AH12+AH23</f>
        <v>2048.2107608665688</v>
      </c>
      <c r="AI28" s="653" t="n">
        <f t="shared" ref="AI28:AJ28" si="24">AI12+AI23</f>
        <v>2065.9368573703832</v>
      </c>
      <c r="AJ28" s="653" t="n">
        <f t="shared" si="24"/>
        <v>2083.8034633394873</v>
      </c>
    </row>
    <row r="29" ht="14.9" customHeight="1">
      <c r="D29" s="900"/>
      <c r="E29" s="1012"/>
      <c r="F29" s="653"/>
      <c r="G29" s="653"/>
      <c r="H29" s="653"/>
      <c r="I29" s="653"/>
      <c r="J29" s="653"/>
      <c r="K29" s="653"/>
      <c r="L29" s="653"/>
      <c r="M29" s="653"/>
      <c r="N29" s="653"/>
      <c r="O29" s="653"/>
      <c r="P29" s="653"/>
      <c r="Q29" s="653"/>
      <c r="R29" s="653"/>
      <c r="S29" s="653"/>
      <c r="T29" s="653"/>
      <c r="U29" s="653"/>
      <c r="V29" s="653"/>
      <c r="W29" s="653"/>
      <c r="X29" s="653"/>
      <c r="Y29" s="653"/>
      <c r="Z29" s="653"/>
      <c r="AA29" s="653"/>
      <c r="AB29" s="653"/>
      <c r="AC29" s="653"/>
      <c r="AD29" s="653"/>
      <c r="AE29" s="653"/>
      <c r="AF29" s="653"/>
      <c r="AG29" s="653"/>
      <c r="AH29" s="653"/>
    </row>
    <row r="30" ht="14.9" customHeight="1">
      <c r="D30" s="900"/>
      <c r="E30" s="1012"/>
      <c r="F30" s="653"/>
      <c r="G30" s="653"/>
      <c r="H30" s="653"/>
      <c r="I30" s="653"/>
      <c r="J30" s="653"/>
      <c r="K30" s="653"/>
      <c r="L30" s="653"/>
      <c r="M30" s="653"/>
      <c r="N30" s="653"/>
      <c r="O30" s="653"/>
    </row>
    <row r="31" ht="14.9" customHeight="1">
      <c r="D31" s="900"/>
      <c r="E31" s="1012"/>
      <c r="F31" s="653"/>
      <c r="G31" s="653"/>
      <c r="H31" s="653"/>
      <c r="I31" s="653"/>
      <c r="J31" s="653"/>
      <c r="K31" s="653"/>
      <c r="L31" s="653"/>
      <c r="M31" s="653"/>
      <c r="N31" s="653"/>
      <c r="O31" s="653"/>
    </row>
    <row r="32" ht="14.9" customHeight="1">
      <c r="D32" s="900"/>
      <c r="E32" s="1012"/>
      <c r="F32" s="653"/>
      <c r="G32" s="653"/>
      <c r="H32" s="653"/>
      <c r="I32" s="653"/>
      <c r="J32" s="653"/>
      <c r="K32" s="653"/>
      <c r="L32" s="653"/>
      <c r="M32" s="653"/>
      <c r="N32" s="653"/>
      <c r="O32" s="653"/>
    </row>
    <row r="33" ht="14.9" customHeight="1">
      <c r="D33" s="607"/>
      <c r="E33" s="392"/>
      <c r="F33" s="392"/>
      <c r="G33" s="392"/>
      <c r="H33" s="392"/>
      <c r="I33" s="392"/>
      <c r="J33" s="392"/>
      <c r="K33" s="392"/>
      <c r="L33" s="392"/>
      <c r="AI33" s="319"/>
      <c r="AJ33" s="319"/>
      <c r="AK33" s="319"/>
      <c r="AL33" s="319"/>
      <c r="AM33" s="319"/>
      <c r="AN33" s="319"/>
      <c r="AO33" s="319"/>
    </row>
    <row r="34" ht="14.9" customHeight="1">
      <c r="D34" s="889" t="s">
        <v>917</v>
      </c>
      <c r="E34" s="890"/>
      <c r="F34" s="891"/>
      <c r="G34" s="587" t="n">
        <v>2020</v>
      </c>
      <c r="H34" s="588" t="n">
        <v>2021</v>
      </c>
      <c r="I34" s="587" t="n">
        <v>2022</v>
      </c>
      <c r="J34" s="1051" t="n">
        <v>2023</v>
      </c>
      <c r="K34" s="1051" t="n">
        <v>2024</v>
      </c>
      <c r="L34" s="1052" t="n">
        <v>2025</v>
      </c>
      <c r="M34" s="1052" t="n">
        <v>2026</v>
      </c>
      <c r="AI34" s="319"/>
      <c r="AJ34" s="319"/>
      <c r="AK34" s="319"/>
      <c r="AL34" s="319"/>
      <c r="AM34" s="319"/>
      <c r="AN34" s="319"/>
      <c r="AO34" s="319"/>
    </row>
    <row r="35" ht="14.9" customHeight="1">
      <c r="D35" s="1016" t="s">
        <v>490</v>
      </c>
      <c r="E35" s="342"/>
      <c r="F35" s="375"/>
      <c r="G35" s="930" t="n">
        <f>AVERAGE(H10:K10)</f>
        <v>1712.5250000000001</v>
      </c>
      <c r="H35" s="552" t="n">
        <f>AVERAGE(L10:O10)</f>
        <v>2025.3000000000002</v>
      </c>
      <c r="I35" s="552" t="n">
        <f>AVERAGE(P10:S10)</f>
        <v>2519.5</v>
      </c>
      <c r="J35" s="552" t="n">
        <f t="shared" ref="J35:M37" si="25">I35*J59/I59</f>
        <v>2083.336548518414</v>
      </c>
      <c r="K35" s="552" t="n">
        <f t="shared" si="25"/>
        <v>2341.9568253268721</v>
      </c>
      <c r="L35" s="552" t="n">
        <f t="shared" si="25"/>
        <v>2440.7412462079401</v>
      </c>
      <c r="M35" s="552" t="n">
        <f t="shared" si="25"/>
        <v>2549.9936511856295</v>
      </c>
      <c r="N35" t="s">
        <v>1914</v>
      </c>
    </row>
    <row r="36" ht="14.9" customHeight="1">
      <c r="D36" s="1041" t="s">
        <v>495</v>
      </c>
      <c r="E36" s="278"/>
      <c r="F36" s="278"/>
      <c r="G36" s="931" t="n">
        <f>AVERAGE(H12:K12)</f>
        <v>1424.5250000000001</v>
      </c>
      <c r="H36" s="291" t="n">
        <f>AVERAGE(L12:O12)</f>
        <v>1509.7249999999999</v>
      </c>
      <c r="I36" s="291" t="n">
        <f>AVERAGE(P12:S12)</f>
        <v>1656.375</v>
      </c>
      <c r="J36" s="291" t="n">
        <f t="shared" si="25"/>
        <v>1802.5599531117082</v>
      </c>
      <c r="K36" s="291" t="n">
        <f t="shared" si="25"/>
        <v>1874.0133896372563</v>
      </c>
      <c r="L36" s="291" t="n">
        <f t="shared" si="25"/>
        <v>1939.5973210951479</v>
      </c>
      <c r="M36" s="291" t="n">
        <f t="shared" si="25"/>
        <v>2025.6279419774246</v>
      </c>
    </row>
    <row r="37" ht="14.9" customHeight="1">
      <c r="D37" s="1041" t="s">
        <v>105</v>
      </c>
      <c r="E37" s="278"/>
      <c r="F37" s="278"/>
      <c r="G37" s="931" t="n">
        <f>AVERAGE(H14:K14)</f>
        <v>160.375</v>
      </c>
      <c r="H37" s="291" t="n">
        <f>AVERAGE(L14:O14)</f>
        <v>171.3</v>
      </c>
      <c r="I37" s="291" t="n">
        <f>AVERAGE(P14:S14)</f>
        <v>203.05</v>
      </c>
      <c r="J37" s="291" t="n">
        <f t="shared" si="25"/>
        <v>168.63950531914898</v>
      </c>
      <c r="K37" s="291" t="n">
        <f t="shared" si="25"/>
        <v>175.55292579787235</v>
      </c>
      <c r="L37" s="291" t="n">
        <f t="shared" si="25"/>
        <v>186.43878191489358</v>
      </c>
      <c r="M37" s="291" t="n">
        <f t="shared" si="25"/>
        <v>193.07354867021277</v>
      </c>
    </row>
    <row r="38" ht="14.9" customHeight="1">
      <c r="D38" s="1041" t="s">
        <v>257</v>
      </c>
      <c r="E38" s="278"/>
      <c r="F38" s="278"/>
      <c r="G38" s="931" t="n">
        <f>AVERAGE(H16:K16)</f>
        <v>220.4</v>
      </c>
      <c r="H38" s="291" t="n">
        <f>AVERAGE(L16:O16)</f>
        <v>307.375</v>
      </c>
      <c r="I38" s="291" t="n">
        <f>AVERAGE(P16:S16)</f>
        <v>389.2</v>
      </c>
      <c r="J38" s="291" t="n">
        <f>I38*J64/I64</f>
        <v>384.36050058018151</v>
      </c>
      <c r="K38" s="291" t="n">
        <f>J38*K64/J64</f>
        <v>481.29522509397054</v>
      </c>
      <c r="L38" s="291" t="n">
        <f>K38*L64/K64</f>
        <v>448.9439546964108</v>
      </c>
      <c r="M38" s="291" t="n">
        <f>L38*M64/L64</f>
        <v>430.95820197850145</v>
      </c>
    </row>
    <row r="39" ht="14.9" customHeight="1">
      <c r="C39" s="85"/>
      <c r="D39" s="1041" t="s">
        <v>913</v>
      </c>
      <c r="E39" s="85"/>
      <c r="F39" s="298"/>
      <c r="G39" s="655"/>
      <c r="H39" s="929" t="n">
        <f>H35/G35-1+0.021</f>
        <v>0.2036396694938761</v>
      </c>
      <c r="I39" s="929" t="n">
        <f>I35/H35-1.05</f>
        <v>0.1940132326075148</v>
      </c>
      <c r="J39" s="929" t="n">
        <f>J35/I35-1</f>
        <v>-0.17311508294565825</v>
      </c>
      <c r="K39" s="929" t="n">
        <f>K35/J35-1+K40</f>
        <v>0.17913754128797793</v>
      </c>
      <c r="L39" s="929" t="n">
        <f>L35/K35-1+L40</f>
        <v>4.2180291204676923E-2</v>
      </c>
      <c r="M39" s="929" t="n">
        <f>M35/L35-1+M40</f>
        <v>4.4761977594892421E-2</v>
      </c>
      <c r="N39" t="s">
        <v>900</v>
      </c>
    </row>
    <row r="40" ht="14.9" customHeight="1">
      <c r="C40" s="85"/>
      <c r="D40" s="1041" t="s">
        <v>1889</v>
      </c>
      <c r="E40" s="85"/>
      <c r="F40" s="298"/>
      <c r="G40" s="655"/>
      <c r="H40" s="929"/>
      <c r="I40" s="929"/>
      <c r="J40" s="929"/>
      <c r="K40" s="929" t="n">
        <v>5.5E-2</v>
      </c>
      <c r="L40" s="929"/>
      <c r="M40" s="929"/>
    </row>
    <row r="41" ht="14.9" customHeight="1">
      <c r="C41" s="85"/>
      <c r="D41" s="1041" t="s">
        <v>914</v>
      </c>
      <c r="E41" s="85"/>
      <c r="F41" s="298"/>
      <c r="G41" s="655"/>
      <c r="H41" s="929" t="n">
        <f>H36/G36-1.03</f>
        <v>2.9809410154261862E-2</v>
      </c>
      <c r="I41" s="929" t="n">
        <f>I36/H36-1.013</f>
        <v>8.413689579228012E-2</v>
      </c>
      <c r="J41" s="999" t="n">
        <f>J36/I36-1</f>
        <v>8.8255952372927826E-2</v>
      </c>
      <c r="K41" s="929" t="n">
        <f>K36/J36-1</f>
        <v>3.9639977800572046E-2</v>
      </c>
      <c r="L41" s="929" t="n">
        <f>L36/K36-1</f>
        <v>3.4996511668780705E-2</v>
      </c>
      <c r="M41" s="929" t="n">
        <f>M36/L36-1</f>
        <v>4.4354887453495584E-2</v>
      </c>
      <c r="N41" t="s">
        <v>901</v>
      </c>
    </row>
    <row r="42" ht="14.9" customHeight="1">
      <c r="C42" s="85"/>
      <c r="D42" s="1041" t="s">
        <v>915</v>
      </c>
      <c r="E42" s="85"/>
      <c r="F42" s="298"/>
      <c r="G42" s="655"/>
      <c r="H42" s="929" t="n">
        <f>H37/G37-1</f>
        <v>6.8121590023382694E-2</v>
      </c>
      <c r="I42" s="929" t="n">
        <f>I37/H37-1.01</f>
        <v>0.17534734384121431</v>
      </c>
      <c r="J42" s="929" t="n">
        <f>J37/I37-1</f>
        <v>-0.16946808510638278</v>
      </c>
      <c r="K42" s="929" t="n">
        <f t="shared" ref="K42" si="26">K37/J37-1</f>
        <v>4.0995260663506894E-2</v>
      </c>
      <c r="L42" s="929" t="n">
        <f>L37/K37-1</f>
        <v>6.2008970044480805E-2</v>
      </c>
      <c r="M42" s="929" t="n">
        <f>M37/L37-1</f>
        <v>3.5586838141582922E-2</v>
      </c>
    </row>
    <row r="43" ht="14.9" customHeight="1">
      <c r="C43" s="85"/>
      <c r="D43" s="1000" t="s">
        <v>916</v>
      </c>
      <c r="E43" s="86"/>
      <c r="F43" s="437"/>
      <c r="G43" s="436"/>
      <c r="H43" s="1001" t="n">
        <f>H38/G38-1</f>
        <v>0.39462341197822148</v>
      </c>
      <c r="I43" s="1001" t="n">
        <f>I38/H38-1.103</f>
        <v>0.16320577470516473</v>
      </c>
      <c r="J43" s="1001" t="n">
        <f>J38/I38-1</f>
        <v>-1.2434479495936457E-2</v>
      </c>
      <c r="K43" s="1001" t="n">
        <f>K38/J38-1-0.15</f>
        <v>0.10219741458206225</v>
      </c>
      <c r="L43" s="1001" t="n">
        <f>L38/K38-1+0.15</f>
        <v>8.2782897666929228E-2</v>
      </c>
      <c r="M43" s="1001" t="n">
        <f>M38/L38-1+0.03</f>
        <v>-1.0062356402753797E-2</v>
      </c>
    </row>
    <row r="44" ht="14.9" customHeight="1">
      <c r="D44" s="1013"/>
      <c r="E44" s="1012"/>
      <c r="F44" s="1025"/>
      <c r="G44" s="1025"/>
      <c r="H44" s="997"/>
      <c r="I44" s="997"/>
      <c r="J44" s="997"/>
      <c r="K44" s="997"/>
      <c r="L44" s="997"/>
    </row>
    <row r="45" ht="14.9" customHeight="1">
      <c r="D45" s="1013"/>
      <c r="E45" s="1012"/>
      <c r="F45" s="1025"/>
      <c r="G45" s="1025"/>
      <c r="H45" s="997"/>
      <c r="I45" s="997"/>
      <c r="J45" s="997"/>
      <c r="K45" s="997"/>
      <c r="L45" s="997"/>
    </row>
    <row r="46" ht="14.9" customHeight="1">
      <c r="D46" s="1013"/>
      <c r="E46" s="1012"/>
      <c r="F46" s="895" t="s">
        <v>279</v>
      </c>
      <c r="G46" s="896"/>
      <c r="H46" s="896"/>
      <c r="I46" s="896"/>
      <c r="J46" s="896"/>
      <c r="K46" s="896"/>
      <c r="L46" s="896"/>
      <c r="M46" s="896"/>
      <c r="N46" s="896"/>
      <c r="O46" s="896"/>
      <c r="P46" s="896"/>
      <c r="Q46" s="896"/>
      <c r="R46" s="896"/>
      <c r="S46" s="896"/>
      <c r="T46" s="896"/>
      <c r="U46" s="896"/>
      <c r="V46" s="897"/>
      <c r="W46" s="387" t="s">
        <v>280</v>
      </c>
      <c r="X46" s="274"/>
      <c r="Y46" s="274"/>
      <c r="Z46" s="274"/>
      <c r="AA46" s="274"/>
      <c r="AB46" s="274"/>
      <c r="AC46" s="274"/>
      <c r="AD46" s="274"/>
      <c r="AE46" s="274"/>
      <c r="AF46" s="274"/>
      <c r="AG46" s="274"/>
      <c r="AH46" s="850"/>
    </row>
    <row r="47" ht="14.9" customHeight="1">
      <c r="D47" s="1013"/>
      <c r="E47" s="1012"/>
      <c r="F47" s="268" t="n">
        <v>2019</v>
      </c>
      <c r="G47" s="360"/>
      <c r="H47" s="270"/>
      <c r="I47" s="360" t="n">
        <v>2020</v>
      </c>
      <c r="J47" s="360"/>
      <c r="K47" s="360"/>
      <c r="L47" s="360"/>
      <c r="M47" s="268" t="n">
        <v>2021</v>
      </c>
      <c r="N47" s="360"/>
      <c r="O47" s="360"/>
      <c r="P47" s="360"/>
      <c r="Q47" s="268" t="n">
        <v>2022</v>
      </c>
      <c r="R47" s="360"/>
      <c r="S47" s="360"/>
      <c r="T47" s="270"/>
      <c r="U47" s="343"/>
      <c r="V47" s="343" t="n">
        <v>2023</v>
      </c>
      <c r="W47" s="774"/>
      <c r="X47" s="845"/>
      <c r="Y47" s="510" t="n">
        <v>2024</v>
      </c>
      <c r="Z47" s="409"/>
      <c r="AA47" s="409"/>
      <c r="AB47" s="509"/>
      <c r="AC47" s="510" t="n">
        <v>2025</v>
      </c>
      <c r="AD47" s="409"/>
      <c r="AE47" s="409"/>
      <c r="AF47" s="509"/>
      <c r="AG47" s="265" t="n">
        <v>2026</v>
      </c>
      <c r="AH47" s="348"/>
      <c r="AI47" s="348"/>
      <c r="AJ47" s="267"/>
    </row>
    <row r="48" ht="14.9" customHeight="1">
      <c r="D48" s="1013"/>
      <c r="E48" s="1012"/>
      <c r="F48" s="340" t="s">
        <v>283</v>
      </c>
      <c r="G48" s="341" t="s">
        <v>238</v>
      </c>
      <c r="H48" s="339" t="s">
        <v>281</v>
      </c>
      <c r="I48" s="341" t="s">
        <v>282</v>
      </c>
      <c r="J48" s="341" t="s">
        <v>283</v>
      </c>
      <c r="K48" s="341" t="s">
        <v>238</v>
      </c>
      <c r="L48" s="341" t="s">
        <v>281</v>
      </c>
      <c r="M48" s="340" t="s">
        <v>282</v>
      </c>
      <c r="N48" s="341" t="s">
        <v>283</v>
      </c>
      <c r="O48" s="341" t="s">
        <v>238</v>
      </c>
      <c r="P48" s="341" t="s">
        <v>281</v>
      </c>
      <c r="Q48" s="340" t="s">
        <v>282</v>
      </c>
      <c r="R48" s="341" t="s">
        <v>283</v>
      </c>
      <c r="S48" s="341" t="s">
        <v>238</v>
      </c>
      <c r="T48" s="339" t="s">
        <v>281</v>
      </c>
      <c r="U48" s="341" t="s">
        <v>282</v>
      </c>
      <c r="V48" s="341" t="s">
        <v>283</v>
      </c>
      <c r="W48" s="326" t="s">
        <v>238</v>
      </c>
      <c r="X48" s="327" t="s">
        <v>281</v>
      </c>
      <c r="Y48" s="325" t="s">
        <v>282</v>
      </c>
      <c r="Z48" s="323" t="s">
        <v>283</v>
      </c>
      <c r="AA48" s="326" t="s">
        <v>238</v>
      </c>
      <c r="AB48" s="327" t="s">
        <v>281</v>
      </c>
      <c r="AC48" s="325" t="s">
        <v>282</v>
      </c>
      <c r="AD48" s="323" t="s">
        <v>283</v>
      </c>
      <c r="AE48" s="326" t="s">
        <v>238</v>
      </c>
      <c r="AF48" s="326" t="s">
        <v>281</v>
      </c>
      <c r="AG48" s="325" t="s">
        <v>282</v>
      </c>
      <c r="AH48" s="323" t="s">
        <v>283</v>
      </c>
      <c r="AI48" s="326" t="s">
        <v>238</v>
      </c>
      <c r="AJ48" s="327" t="s">
        <v>281</v>
      </c>
    </row>
    <row r="49" ht="14.9" customHeight="1">
      <c r="D49" s="1041" t="s">
        <v>913</v>
      </c>
      <c r="E49" s="1012"/>
      <c r="F49" s="1025"/>
      <c r="G49" s="1025"/>
      <c r="H49" s="997"/>
      <c r="I49" s="997"/>
      <c r="J49" s="997"/>
      <c r="K49" s="997"/>
      <c r="L49" s="997"/>
    </row>
    <row r="50" ht="14.9" customHeight="1">
      <c r="D50" s="1041" t="s">
        <v>1889</v>
      </c>
      <c r="E50" s="1012"/>
      <c r="F50" s="1025"/>
      <c r="G50" s="1025"/>
      <c r="H50" s="997"/>
      <c r="I50" s="997"/>
      <c r="J50" s="997"/>
      <c r="K50" s="997"/>
      <c r="L50" s="997"/>
      <c r="M50" s="993" t="n">
        <f>H39</f>
        <v>0.2036396694938761</v>
      </c>
      <c r="N50" s="993" t="n">
        <f>H39</f>
        <v>0.2036396694938761</v>
      </c>
      <c r="O50" s="993" t="n">
        <f>H39</f>
        <v>0.2036396694938761</v>
      </c>
      <c r="P50" s="993" t="n">
        <f>H39</f>
        <v>0.2036396694938761</v>
      </c>
      <c r="Q50" s="993" t="n">
        <f>I39</f>
        <v>0.1940132326075148</v>
      </c>
      <c r="R50" s="993" t="n">
        <f>I39</f>
        <v>0.1940132326075148</v>
      </c>
      <c r="S50" s="993" t="n">
        <f>I39</f>
        <v>0.1940132326075148</v>
      </c>
      <c r="T50" s="993" t="n">
        <f>I39</f>
        <v>0.1940132326075148</v>
      </c>
      <c r="U50" s="993" t="n">
        <f>J39</f>
        <v>-0.17311508294565825</v>
      </c>
      <c r="V50" s="993" t="n">
        <f>J39</f>
        <v>-0.17311508294565825</v>
      </c>
      <c r="W50" s="993" t="n">
        <f>J39</f>
        <v>-0.17311508294565825</v>
      </c>
      <c r="X50" s="993" t="n">
        <f>J39</f>
        <v>-0.17311508294565825</v>
      </c>
      <c r="Y50" s="993" t="n">
        <f>K39</f>
        <v>0.17913754128797793</v>
      </c>
      <c r="Z50" s="993" t="n">
        <f>K39</f>
        <v>0.17913754128797793</v>
      </c>
      <c r="AA50" s="993" t="n">
        <f>K39</f>
        <v>0.17913754128797793</v>
      </c>
      <c r="AB50" s="993" t="n">
        <f t="shared" ref="AB50:AC54" si="27">K39</f>
        <v>0.17913754128797793</v>
      </c>
      <c r="AC50" s="993" t="n">
        <f>L39</f>
        <v>4.2180291204676923E-2</v>
      </c>
      <c r="AD50" s="993" t="n">
        <f>L39</f>
        <v>4.2180291204676923E-2</v>
      </c>
      <c r="AE50" s="993" t="n">
        <f>L39</f>
        <v>4.2180291204676923E-2</v>
      </c>
      <c r="AF50" s="993" t="n">
        <f t="shared" ref="AF50:AG54" si="28">L39</f>
        <v>4.2180291204676923E-2</v>
      </c>
      <c r="AG50" s="993" t="n">
        <f t="shared" si="28"/>
        <v>4.4761977594892421E-2</v>
      </c>
      <c r="AH50" s="993" t="n">
        <f>M39</f>
        <v>4.4761977594892421E-2</v>
      </c>
      <c r="AI50" s="898" t="n">
        <f>M39</f>
        <v>4.4761977594892421E-2</v>
      </c>
      <c r="AJ50" s="898" t="n">
        <f>M39</f>
        <v>4.4761977594892421E-2</v>
      </c>
    </row>
    <row r="51" ht="14.9" customHeight="1">
      <c r="D51" s="1041" t="s">
        <v>914</v>
      </c>
      <c r="E51" s="1012"/>
      <c r="F51" s="1025"/>
      <c r="G51" s="1025"/>
      <c r="H51" s="997"/>
      <c r="I51" s="997"/>
      <c r="J51" s="997"/>
      <c r="K51" s="997"/>
      <c r="L51" s="997"/>
      <c r="Y51" s="993" t="n">
        <f>K40</f>
        <v>5.5E-2</v>
      </c>
      <c r="Z51" s="993" t="n">
        <f>K40</f>
        <v>5.5E-2</v>
      </c>
      <c r="AA51" s="993" t="n">
        <f>K40</f>
        <v>5.5E-2</v>
      </c>
      <c r="AB51" s="993" t="n">
        <f t="shared" si="27"/>
        <v>5.5E-2</v>
      </c>
      <c r="AC51" s="993" t="n">
        <f>L40</f>
        <v>0</v>
      </c>
      <c r="AD51" s="993" t="n">
        <f>L40</f>
        <v>0</v>
      </c>
      <c r="AE51" s="993" t="n">
        <f>L40</f>
        <v>0</v>
      </c>
      <c r="AF51" s="993" t="n">
        <f t="shared" si="28"/>
        <v>0</v>
      </c>
      <c r="AG51" s="993" t="n">
        <f t="shared" si="28"/>
        <v>0</v>
      </c>
      <c r="AH51" s="993" t="n">
        <f>M40</f>
        <v>0</v>
      </c>
      <c r="AI51" s="898" t="n">
        <f>M40</f>
        <v>0</v>
      </c>
      <c r="AJ51" s="898" t="n">
        <f>M40</f>
        <v>0</v>
      </c>
    </row>
    <row r="52" ht="14.9" customHeight="1">
      <c r="D52" s="1041" t="s">
        <v>915</v>
      </c>
      <c r="E52" s="1012"/>
      <c r="F52" s="1025"/>
      <c r="G52" s="1025"/>
      <c r="H52" s="997"/>
      <c r="I52" s="997"/>
      <c r="J52" s="997"/>
      <c r="K52" s="997"/>
      <c r="L52" s="997"/>
      <c r="M52" s="993" t="n">
        <f>H41</f>
        <v>2.9809410154261862E-2</v>
      </c>
      <c r="N52" s="993" t="n">
        <f>H41</f>
        <v>2.9809410154261862E-2</v>
      </c>
      <c r="O52" s="582" t="n">
        <f>H41</f>
        <v>2.9809410154261862E-2</v>
      </c>
      <c r="P52" s="993" t="n">
        <f t="shared" ref="P52:Q54" si="29">H41</f>
        <v>2.9809410154261862E-2</v>
      </c>
      <c r="Q52" s="993" t="n">
        <f t="shared" si="29"/>
        <v>8.413689579228012E-2</v>
      </c>
      <c r="R52" s="993" t="n">
        <f>I41</f>
        <v>8.413689579228012E-2</v>
      </c>
      <c r="S52" s="993" t="n">
        <f>I41</f>
        <v>8.413689579228012E-2</v>
      </c>
      <c r="T52" s="993" t="n">
        <f t="shared" ref="T52:U54" si="30">I41</f>
        <v>8.413689579228012E-2</v>
      </c>
      <c r="U52" s="582" t="n">
        <f t="shared" si="30"/>
        <v>8.8255952372927826E-2</v>
      </c>
      <c r="V52" s="582" t="n">
        <f>J41</f>
        <v>8.8255952372927826E-2</v>
      </c>
      <c r="W52" s="582" t="n">
        <f>J41</f>
        <v>8.8255952372927826E-2</v>
      </c>
      <c r="X52" s="582" t="n">
        <f>J41</f>
        <v>8.8255952372927826E-2</v>
      </c>
      <c r="Y52" s="993" t="n">
        <f>K41</f>
        <v>3.9639977800572046E-2</v>
      </c>
      <c r="Z52" s="993" t="n">
        <f>K41</f>
        <v>3.9639977800572046E-2</v>
      </c>
      <c r="AA52" s="993" t="n">
        <f>K41</f>
        <v>3.9639977800572046E-2</v>
      </c>
      <c r="AB52" s="993" t="n">
        <f t="shared" si="27"/>
        <v>3.9639977800572046E-2</v>
      </c>
      <c r="AC52" s="993" t="n">
        <f t="shared" si="27"/>
        <v>3.4996511668780705E-2</v>
      </c>
      <c r="AD52" s="993" t="n">
        <f>L41</f>
        <v>3.4996511668780705E-2</v>
      </c>
      <c r="AE52" s="993" t="n">
        <f>L41</f>
        <v>3.4996511668780705E-2</v>
      </c>
      <c r="AF52" s="993" t="n">
        <f t="shared" si="28"/>
        <v>3.4996511668780705E-2</v>
      </c>
      <c r="AG52" s="993" t="n">
        <f t="shared" si="28"/>
        <v>4.4354887453495584E-2</v>
      </c>
      <c r="AH52" s="993" t="n">
        <f>M41</f>
        <v>4.4354887453495584E-2</v>
      </c>
      <c r="AI52" s="898" t="n">
        <f>M41</f>
        <v>4.4354887453495584E-2</v>
      </c>
      <c r="AJ52" s="898" t="n">
        <f>M41</f>
        <v>4.4354887453495584E-2</v>
      </c>
    </row>
    <row r="53" ht="14.9" customHeight="1">
      <c r="D53" s="1000" t="s">
        <v>916</v>
      </c>
      <c r="E53" s="1012"/>
      <c r="F53" s="1025"/>
      <c r="G53" s="1025"/>
      <c r="H53" s="997"/>
      <c r="I53" s="997"/>
      <c r="J53" s="997"/>
      <c r="K53" s="997"/>
      <c r="L53" s="997"/>
      <c r="M53" s="993" t="n">
        <f>H42</f>
        <v>6.8121590023382694E-2</v>
      </c>
      <c r="N53" s="993" t="n">
        <f>H42</f>
        <v>6.8121590023382694E-2</v>
      </c>
      <c r="O53" s="993" t="n">
        <f>H42</f>
        <v>6.8121590023382694E-2</v>
      </c>
      <c r="P53" s="993" t="n">
        <f t="shared" si="29"/>
        <v>6.8121590023382694E-2</v>
      </c>
      <c r="Q53" s="993" t="n">
        <f t="shared" si="29"/>
        <v>0.17534734384121431</v>
      </c>
      <c r="R53" s="993" t="n">
        <f>I42</f>
        <v>0.17534734384121431</v>
      </c>
      <c r="S53" s="993" t="n">
        <f>I42</f>
        <v>0.17534734384121431</v>
      </c>
      <c r="T53" s="993" t="n">
        <f t="shared" si="30"/>
        <v>0.17534734384121431</v>
      </c>
      <c r="U53" s="993" t="n">
        <f t="shared" si="30"/>
        <v>-0.16946808510638278</v>
      </c>
      <c r="V53" s="993" t="n">
        <f>J42</f>
        <v>-0.16946808510638278</v>
      </c>
      <c r="W53" s="993" t="n">
        <f>J42</f>
        <v>-0.16946808510638278</v>
      </c>
      <c r="X53" s="993" t="n">
        <f>J42</f>
        <v>-0.16946808510638278</v>
      </c>
      <c r="Y53" s="993" t="n">
        <f>K42</f>
        <v>4.0995260663506894E-2</v>
      </c>
      <c r="Z53" s="993" t="n">
        <f>K42</f>
        <v>4.0995260663506894E-2</v>
      </c>
      <c r="AA53" s="993" t="n">
        <f>K42</f>
        <v>4.0995260663506894E-2</v>
      </c>
      <c r="AB53" s="993" t="n">
        <f t="shared" si="27"/>
        <v>4.0995260663506894E-2</v>
      </c>
      <c r="AC53" s="993" t="n">
        <f t="shared" si="27"/>
        <v>6.2008970044480805E-2</v>
      </c>
      <c r="AD53" s="993" t="n">
        <f>L42</f>
        <v>6.2008970044480805E-2</v>
      </c>
      <c r="AE53" s="993" t="n">
        <f>L42</f>
        <v>6.2008970044480805E-2</v>
      </c>
      <c r="AF53" s="993" t="n">
        <f t="shared" si="28"/>
        <v>6.2008970044480805E-2</v>
      </c>
      <c r="AG53" s="993" t="n">
        <f t="shared" si="28"/>
        <v>3.5586838141582922E-2</v>
      </c>
      <c r="AH53" s="993" t="n">
        <f>M42</f>
        <v>3.5586838141582922E-2</v>
      </c>
      <c r="AI53" s="898" t="n">
        <f>M42</f>
        <v>3.5586838141582922E-2</v>
      </c>
      <c r="AJ53" s="898" t="n">
        <f>M42</f>
        <v>3.5586838141582922E-2</v>
      </c>
    </row>
    <row r="54" ht="14.9" customHeight="1">
      <c r="D54" s="1013"/>
      <c r="E54" s="1012"/>
      <c r="F54" s="1025"/>
      <c r="G54" s="1025"/>
      <c r="H54" s="997"/>
      <c r="I54" s="997"/>
      <c r="J54" s="997"/>
      <c r="K54" s="997"/>
      <c r="L54" s="997"/>
      <c r="M54" s="993" t="n">
        <f>H43</f>
        <v>0.39462341197822148</v>
      </c>
      <c r="N54" s="993" t="n">
        <f>H43</f>
        <v>0.39462341197822148</v>
      </c>
      <c r="O54" s="993" t="n">
        <f>H43</f>
        <v>0.39462341197822148</v>
      </c>
      <c r="P54" s="993" t="n">
        <f t="shared" si="29"/>
        <v>0.39462341197822148</v>
      </c>
      <c r="Q54" s="993" t="n">
        <f t="shared" si="29"/>
        <v>0.16320577470516473</v>
      </c>
      <c r="R54" s="993" t="n">
        <f>I43</f>
        <v>0.16320577470516473</v>
      </c>
      <c r="S54" s="993" t="n">
        <f>I43</f>
        <v>0.16320577470516473</v>
      </c>
      <c r="T54" s="993" t="n">
        <f t="shared" si="30"/>
        <v>0.16320577470516473</v>
      </c>
      <c r="U54" s="993" t="n">
        <f t="shared" si="30"/>
        <v>-1.2434479495936457E-2</v>
      </c>
      <c r="V54" s="993" t="n">
        <f>J43</f>
        <v>-1.2434479495936457E-2</v>
      </c>
      <c r="W54" s="993" t="n">
        <f>J43</f>
        <v>-1.2434479495936457E-2</v>
      </c>
      <c r="X54" s="993" t="n">
        <f>J43</f>
        <v>-1.2434479495936457E-2</v>
      </c>
      <c r="Y54" s="993" t="n">
        <f>K43</f>
        <v>0.10219741458206225</v>
      </c>
      <c r="Z54" s="993" t="n">
        <f>K43</f>
        <v>0.10219741458206225</v>
      </c>
      <c r="AA54" s="993" t="n">
        <f>K43</f>
        <v>0.10219741458206225</v>
      </c>
      <c r="AB54" s="993" t="n">
        <f t="shared" si="27"/>
        <v>0.10219741458206225</v>
      </c>
      <c r="AC54" s="993" t="n">
        <f t="shared" si="27"/>
        <v>8.2782897666929228E-2</v>
      </c>
      <c r="AD54" s="993" t="n">
        <f>L43</f>
        <v>8.2782897666929228E-2</v>
      </c>
      <c r="AE54" s="993" t="n">
        <f>L43</f>
        <v>8.2782897666929228E-2</v>
      </c>
      <c r="AF54" s="993" t="n">
        <f t="shared" si="28"/>
        <v>8.2782897666929228E-2</v>
      </c>
      <c r="AG54" s="993" t="n">
        <f t="shared" si="28"/>
        <v>-1.0062356402753797E-2</v>
      </c>
      <c r="AH54" s="993" t="n">
        <f>N43</f>
        <v>0</v>
      </c>
      <c r="AI54" s="993" t="n">
        <f>O43</f>
        <v>0</v>
      </c>
      <c r="AJ54" s="993" t="n">
        <f>P43</f>
        <v>0</v>
      </c>
    </row>
    <row r="55" ht="14.9" customHeight="1">
      <c r="D55" s="1013"/>
      <c r="E55" s="1012"/>
      <c r="F55" s="1025"/>
      <c r="G55" s="1025"/>
      <c r="H55" s="997"/>
      <c r="I55" s="997"/>
      <c r="J55" s="946"/>
      <c r="K55" s="997"/>
      <c r="L55" s="997"/>
    </row>
    <row r="56" ht="14.9" customHeight="1">
      <c r="D56" s="1013"/>
      <c r="E56" s="1012"/>
      <c r="F56" s="1025"/>
      <c r="G56" s="1025"/>
      <c r="H56" s="997"/>
      <c r="I56" s="997"/>
      <c r="J56" s="997"/>
      <c r="K56" s="997"/>
      <c r="L56" s="997"/>
    </row>
    <row r="57" ht="41.9" customHeight="1">
      <c r="F57" s="298"/>
      <c r="G57" s="298"/>
      <c r="H57" s="831"/>
      <c r="I57" s="831"/>
      <c r="J57" s="831"/>
      <c r="K57" s="831"/>
      <c r="L57" s="831"/>
      <c r="M57" s="298" t="s">
        <v>1929</v>
      </c>
      <c r="N57" s="338"/>
      <c r="AF57" s="831"/>
      <c r="AG57" s="831"/>
      <c r="AH57" s="831"/>
      <c r="AI57" s="831"/>
      <c r="AJ57" s="831"/>
      <c r="AK57" s="831"/>
      <c r="AL57" s="831"/>
      <c r="AN57" s="831"/>
      <c r="AO57" s="831"/>
    </row>
    <row r="58" ht="30.75" customHeight="1">
      <c r="D58" s="972" t="s">
        <v>1930</v>
      </c>
      <c r="E58" s="767" t="n">
        <v>2018</v>
      </c>
      <c r="F58" s="974" t="n">
        <v>2019</v>
      </c>
      <c r="G58" s="974" t="n">
        <v>2020</v>
      </c>
      <c r="H58" s="974" t="n">
        <v>2021</v>
      </c>
      <c r="I58" s="975" t="n">
        <v>2022</v>
      </c>
      <c r="J58" s="914" t="n">
        <v>2023</v>
      </c>
      <c r="K58" s="915" t="n">
        <v>2024</v>
      </c>
      <c r="L58" s="916" t="n">
        <v>2025</v>
      </c>
      <c r="M58" s="916" t="n">
        <v>2026</v>
      </c>
      <c r="N58" s="1050"/>
      <c r="O58" s="283"/>
    </row>
    <row r="59" ht="30.75" customHeight="1">
      <c r="D59" s="976" t="s">
        <v>490</v>
      </c>
      <c r="E59" s="977" t="n">
        <v>1683.5</v>
      </c>
      <c r="F59" s="977" t="n">
        <v>1717.9</v>
      </c>
      <c r="G59" s="977" t="n">
        <v>1609</v>
      </c>
      <c r="H59" s="446" t="n">
        <v>2044.377</v>
      </c>
      <c r="I59" s="552" t="n">
        <v>2632.145</v>
      </c>
      <c r="J59" s="552" t="n">
        <v>2176.4810000000002</v>
      </c>
      <c r="K59" s="552" t="n">
        <v>2446.6640000000002</v>
      </c>
      <c r="L59" s="552" t="n">
        <v>2549.8649999999998</v>
      </c>
      <c r="M59" s="1042" t="n">
        <f>2841.002-147-30</f>
        <v>2664.002</v>
      </c>
      <c r="N59" s="934" t="n">
        <v>3121.953</v>
      </c>
      <c r="O59" s="283" t="n">
        <v>3224.15</v>
      </c>
      <c r="P59" t="n">
        <v>3326.8539999999998</v>
      </c>
      <c r="Q59" t="n">
        <v>3455.0859999999998</v>
      </c>
      <c r="R59" t="n">
        <v>3583.2</v>
      </c>
      <c r="S59" t="n">
        <v>3710.4380000000001</v>
      </c>
      <c r="T59" t="n">
        <v>3858.924</v>
      </c>
      <c r="U59" t="n">
        <v>4020.6480000000001</v>
      </c>
    </row>
    <row r="60" ht="16.5" customHeight="1">
      <c r="D60" s="1054" t="s">
        <v>491</v>
      </c>
      <c r="E60" s="911" t="n">
        <v>1170.7</v>
      </c>
      <c r="F60" s="911" t="n">
        <v>1243.4000000000001</v>
      </c>
      <c r="G60" s="911" t="n">
        <v>1310</v>
      </c>
      <c r="H60" s="513" t="n">
        <v>1314.088</v>
      </c>
      <c r="I60" s="291" t="n">
        <v>1483.5260000000001</v>
      </c>
      <c r="J60" s="291" t="n">
        <v>1614.4559999999999</v>
      </c>
      <c r="K60" s="291" t="n">
        <v>1678.453</v>
      </c>
      <c r="L60" s="291" t="n">
        <v>1737.193</v>
      </c>
      <c r="M60" s="932" t="n">
        <v>1814.2460000000001</v>
      </c>
      <c r="N60" s="1046" t="n">
        <v>1885.5429999999999</v>
      </c>
      <c r="O60" s="1020" t="n">
        <v>1960.0719999999999</v>
      </c>
      <c r="P60" s="1043" t="n">
        <v>2038.2460000000001</v>
      </c>
      <c r="Q60" t="n">
        <v>2118.127</v>
      </c>
      <c r="R60" t="n">
        <v>2199.9830000000002</v>
      </c>
      <c r="S60" t="n">
        <v>2283.1770000000001</v>
      </c>
      <c r="T60" t="n">
        <v>2367.9110000000001</v>
      </c>
      <c r="U60" t="n">
        <v>2455.0839999999998</v>
      </c>
    </row>
    <row r="61">
      <c r="D61" s="655" t="s">
        <v>492</v>
      </c>
      <c r="E61" s="513" t="n">
        <f t="shared" ref="E61:L61" si="31">E62+E63</f>
        <v>136.30000000000001</v>
      </c>
      <c r="F61" s="513" t="n">
        <f t="shared" si="31"/>
        <v>170.6</v>
      </c>
      <c r="G61" s="513" t="n">
        <f t="shared" si="31"/>
        <v>156</v>
      </c>
      <c r="H61" s="513" t="n">
        <f t="shared" si="31"/>
        <v>155.25900000000001</v>
      </c>
      <c r="I61" s="513" t="n">
        <f t="shared" si="31"/>
        <v>188</v>
      </c>
      <c r="J61" s="513" t="n">
        <f t="shared" si="31"/>
        <v>156.14000000000001</v>
      </c>
      <c r="K61" s="513" t="n">
        <f t="shared" si="31"/>
        <v>162.541</v>
      </c>
      <c r="L61" s="513" t="n">
        <f t="shared" si="31"/>
        <v>172.61999999999998</v>
      </c>
      <c r="M61" s="909" t="n">
        <f>M62+M63</f>
        <v>178.76300000000001</v>
      </c>
      <c r="N61" s="392"/>
      <c r="P61" s="1047"/>
      <c r="Q61" s="1047"/>
      <c r="R61" s="1047"/>
      <c r="S61" s="1047"/>
      <c r="T61" s="1047"/>
      <c r="U61" s="1047"/>
      <c r="V61" s="1047"/>
      <c r="W61" s="1047"/>
    </row>
    <row r="62">
      <c r="D62" s="785" t="s">
        <v>1916</v>
      </c>
      <c r="E62" s="911" t="n">
        <v>95</v>
      </c>
      <c r="F62" s="911" t="n">
        <v>99.8</v>
      </c>
      <c r="G62" s="911" t="n">
        <v>87</v>
      </c>
      <c r="H62" s="513" t="n">
        <v>75.274000000000001</v>
      </c>
      <c r="I62" s="910" t="n">
        <v>88</v>
      </c>
      <c r="J62" s="902" t="n">
        <v>75.802000000000007</v>
      </c>
      <c r="K62" s="902" t="n">
        <v>89.162000000000006</v>
      </c>
      <c r="L62" s="902" t="n">
        <v>96.432999999999979</v>
      </c>
      <c r="M62" s="908" t="n">
        <v>98.983999999999995</v>
      </c>
      <c r="N62" s="902" t="n">
        <v>99.646000000000001</v>
      </c>
      <c r="O62" s="902" t="n">
        <v>99.663999999999987</v>
      </c>
      <c r="P62" s="902" t="n">
        <v>99.603999999999999</v>
      </c>
      <c r="Q62" s="902" t="n">
        <v>99.308000000000007</v>
      </c>
      <c r="R62" s="902" t="n">
        <v>98.682000000000002</v>
      </c>
      <c r="S62" s="902" t="n">
        <v>97.385000000000005</v>
      </c>
      <c r="T62" s="902" t="n">
        <v>97.613</v>
      </c>
      <c r="U62" s="902" t="n">
        <v>98.284999999999997</v>
      </c>
      <c r="V62" s="902" t="n">
        <v>494.33099999999996</v>
      </c>
      <c r="W62" s="902" t="n">
        <v>985.60399999999993</v>
      </c>
    </row>
    <row r="63" ht="16.5" customHeight="1">
      <c r="D63" s="614" t="s">
        <v>1915</v>
      </c>
      <c r="E63" s="911" t="n">
        <v>41.3</v>
      </c>
      <c r="F63" s="911" t="n">
        <v>70.8</v>
      </c>
      <c r="G63" s="911" t="n">
        <v>69</v>
      </c>
      <c r="H63" s="513" t="n">
        <v>79.984999999999999</v>
      </c>
      <c r="I63" s="910" t="n">
        <v>100</v>
      </c>
      <c r="J63" s="902" t="n">
        <v>80.338000000000008</v>
      </c>
      <c r="K63" s="902" t="n">
        <v>73.378999999999991</v>
      </c>
      <c r="L63" s="902" t="n">
        <v>76.186999999999998</v>
      </c>
      <c r="M63" s="908" t="n">
        <v>79.779000000000011</v>
      </c>
      <c r="N63" s="902" t="n">
        <v>83.01700000000001</v>
      </c>
      <c r="O63" s="902" t="n">
        <v>85.426999999999992</v>
      </c>
      <c r="P63" s="902" t="n">
        <v>87.106999999999985</v>
      </c>
      <c r="Q63" s="902" t="n">
        <v>88.576999999999998</v>
      </c>
      <c r="R63" s="902" t="n">
        <v>90.27300000000001</v>
      </c>
      <c r="S63" s="902" t="n">
        <v>92.084999999999994</v>
      </c>
      <c r="T63" s="902" t="n">
        <v>94.007999999999996</v>
      </c>
      <c r="U63" s="902" t="n">
        <v>96.02600000000001</v>
      </c>
      <c r="V63" s="902" t="n">
        <v>411.51699999999994</v>
      </c>
      <c r="W63" s="902" t="n">
        <v>872.4860000000001</v>
      </c>
      <c r="X63" s="1026"/>
      <c r="Y63" s="1026"/>
      <c r="Z63" s="1044"/>
    </row>
    <row r="64" ht="16.5" customHeight="1">
      <c r="D64" s="978" t="s">
        <v>106</v>
      </c>
      <c r="E64" s="979" t="n">
        <v>204.7</v>
      </c>
      <c r="F64" s="979" t="n">
        <v>230.2</v>
      </c>
      <c r="G64" s="979" t="n">
        <v>212</v>
      </c>
      <c r="H64" s="1009" t="n">
        <v>371.83100000000002</v>
      </c>
      <c r="I64" s="576" t="n">
        <v>424.86700000000002</v>
      </c>
      <c r="J64" s="576" t="n">
        <v>419.584</v>
      </c>
      <c r="K64" s="576" t="n">
        <v>525.40200000000004</v>
      </c>
      <c r="L64" s="576" t="n">
        <v>490.08600000000001</v>
      </c>
      <c r="M64" s="945" t="n">
        <v>470.452</v>
      </c>
      <c r="N64" s="1026" t="n">
        <v>459.399</v>
      </c>
      <c r="O64" s="1045" t="n">
        <v>461.55399999999997</v>
      </c>
      <c r="P64" s="1043" t="n">
        <v>460.858</v>
      </c>
      <c r="Q64" s="1043" t="n">
        <v>462.81099999999998</v>
      </c>
      <c r="R64" s="1043" t="n">
        <v>465.98700000000002</v>
      </c>
      <c r="S64" s="1043" t="n">
        <v>471.01</v>
      </c>
      <c r="T64" s="1043" t="n">
        <v>495.30399999999997</v>
      </c>
      <c r="U64" s="1043" t="n">
        <v>506.70400000000001</v>
      </c>
      <c r="V64" s="1043"/>
      <c r="W64" s="1043"/>
      <c r="X64" s="1026"/>
      <c r="Y64" s="1026"/>
      <c r="Z64" s="1044"/>
    </row>
    <row r="65" ht="16.5" customHeight="1"/>
    <row r="66">
      <c r="D66" s="716" t="s">
        <v>493</v>
      </c>
      <c r="E66" s="767" t="n">
        <v>2018</v>
      </c>
      <c r="F66" s="833" t="n">
        <v>2019</v>
      </c>
      <c r="G66" s="886" t="n">
        <v>2020</v>
      </c>
      <c r="H66" s="833" t="n">
        <v>2021</v>
      </c>
      <c r="I66" s="833" t="n">
        <v>2022</v>
      </c>
      <c r="J66" s="918" t="n">
        <v>2023</v>
      </c>
      <c r="K66" s="918" t="n">
        <v>2024</v>
      </c>
      <c r="L66" s="1053" t="n">
        <v>2025</v>
      </c>
      <c r="M66" s="916" t="n">
        <v>2026</v>
      </c>
      <c r="O66" s="607" t="s">
        <v>494</v>
      </c>
    </row>
    <row r="67" ht="14.9" customHeight="1">
      <c r="D67" s="1016" t="s">
        <v>490</v>
      </c>
      <c r="E67" s="375" t="n">
        <v>1622</v>
      </c>
      <c r="F67" s="375" t="n">
        <v>1687</v>
      </c>
      <c r="G67" s="919" t="n">
        <f t="shared" ref="G67:M70" si="32">G35</f>
        <v>1712.5250000000001</v>
      </c>
      <c r="H67" s="919" t="n">
        <f t="shared" si="32"/>
        <v>2025.3000000000002</v>
      </c>
      <c r="I67" s="919" t="n">
        <f t="shared" si="32"/>
        <v>2519.5</v>
      </c>
      <c r="J67" s="903" t="n">
        <f t="shared" si="32"/>
        <v>2083.336548518414</v>
      </c>
      <c r="K67" s="903" t="n">
        <f t="shared" si="32"/>
        <v>2341.9568253268721</v>
      </c>
      <c r="L67" s="903" t="n">
        <f t="shared" si="32"/>
        <v>2440.7412462079401</v>
      </c>
      <c r="M67" s="903" t="n">
        <f t="shared" si="32"/>
        <v>2549.9936511856295</v>
      </c>
    </row>
    <row r="68">
      <c r="D68" s="1041" t="s">
        <v>495</v>
      </c>
      <c r="E68" s="278" t="n">
        <v>1332</v>
      </c>
      <c r="F68" s="278" t="n">
        <v>1388</v>
      </c>
      <c r="G68" s="903" t="n">
        <f t="shared" si="32"/>
        <v>1424.5250000000001</v>
      </c>
      <c r="H68" s="903" t="n">
        <f t="shared" si="32"/>
        <v>1509.7249999999999</v>
      </c>
      <c r="I68" s="903" t="n">
        <f t="shared" si="32"/>
        <v>1656.375</v>
      </c>
      <c r="J68" s="903" t="n">
        <f t="shared" ref="J68:M68" si="33">J36</f>
        <v>1802.5599531117082</v>
      </c>
      <c r="K68" s="903" t="n">
        <f t="shared" si="33"/>
        <v>1874.0133896372563</v>
      </c>
      <c r="L68" s="903" t="n">
        <f t="shared" si="33"/>
        <v>1939.5973210951479</v>
      </c>
      <c r="M68" s="903" t="n">
        <f t="shared" si="33"/>
        <v>2025.6279419774246</v>
      </c>
      <c r="N68" s="1024"/>
    </row>
    <row r="69">
      <c r="D69" s="1041" t="s">
        <v>105</v>
      </c>
      <c r="E69" s="278" t="n">
        <v>150</v>
      </c>
      <c r="F69" s="278" t="n">
        <v>175</v>
      </c>
      <c r="G69" s="903" t="n">
        <f t="shared" si="32"/>
        <v>160.375</v>
      </c>
      <c r="H69" s="903" t="n">
        <f t="shared" si="32"/>
        <v>171.3</v>
      </c>
      <c r="I69" s="903" t="n">
        <f t="shared" si="32"/>
        <v>203.05</v>
      </c>
      <c r="J69" s="903" t="n">
        <f t="shared" ref="J69:M69" si="34">J37</f>
        <v>168.63950531914898</v>
      </c>
      <c r="K69" s="903" t="n">
        <f t="shared" si="34"/>
        <v>175.55292579787235</v>
      </c>
      <c r="L69" s="903" t="n">
        <f t="shared" si="34"/>
        <v>186.43878191489358</v>
      </c>
      <c r="M69" s="903" t="n">
        <f t="shared" si="34"/>
        <v>193.07354867021277</v>
      </c>
      <c r="N69" s="1024"/>
    </row>
    <row r="70">
      <c r="D70" s="1000" t="s">
        <v>257</v>
      </c>
      <c r="E70" s="668" t="n">
        <v>208</v>
      </c>
      <c r="F70" s="668" t="n">
        <v>219</v>
      </c>
      <c r="G70" s="920" t="n">
        <f t="shared" si="32"/>
        <v>220.4</v>
      </c>
      <c r="H70" s="920" t="n">
        <f t="shared" si="32"/>
        <v>307.375</v>
      </c>
      <c r="I70" s="920" t="n">
        <f t="shared" si="32"/>
        <v>389.2</v>
      </c>
      <c r="J70" s="903" t="n">
        <f t="shared" ref="J70:M70" si="35">J38</f>
        <v>384.36050058018151</v>
      </c>
      <c r="K70" s="903" t="n">
        <f t="shared" si="35"/>
        <v>481.29522509397054</v>
      </c>
      <c r="L70" s="903" t="n">
        <f t="shared" si="35"/>
        <v>448.9439546964108</v>
      </c>
      <c r="M70" s="903" t="n">
        <f t="shared" si="35"/>
        <v>430.95820197850145</v>
      </c>
      <c r="O70" s="148" t="s">
        <v>895</v>
      </c>
      <c r="P70" s="148" t="s">
        <v>895</v>
      </c>
      <c r="Q70" s="148" t="s">
        <v>895</v>
      </c>
      <c r="R70" s="148" t="s">
        <v>895</v>
      </c>
      <c r="S70" s="148" t="s">
        <v>895</v>
      </c>
      <c r="T70" s="148" t="s">
        <v>895</v>
      </c>
      <c r="U70" s="148" t="s">
        <v>895</v>
      </c>
      <c r="V70" s="149" t="s">
        <v>895</v>
      </c>
    </row>
    <row r="71" ht="14.9" customHeight="1">
      <c r="D71" s="321"/>
      <c r="E71" s="278"/>
      <c r="F71" s="278"/>
      <c r="G71" s="278"/>
      <c r="P71" s="150" t="n">
        <v>2022</v>
      </c>
      <c r="Q71" s="151" t="n">
        <v>2022</v>
      </c>
      <c r="R71" s="151" t="n">
        <v>2022</v>
      </c>
      <c r="S71" s="152" t="n">
        <v>2022</v>
      </c>
    </row>
    <row r="72" ht="17.25" customHeight="1">
      <c r="D72" s="279" t="s">
        <v>497</v>
      </c>
      <c r="E72" s="278"/>
      <c r="F72" s="278"/>
      <c r="G72" s="278"/>
      <c r="P72" s="170" t="s">
        <v>896</v>
      </c>
      <c r="Q72" s="170" t="s">
        <v>897</v>
      </c>
      <c r="R72" s="170" t="s">
        <v>898</v>
      </c>
      <c r="S72" s="170" t="s">
        <v>899</v>
      </c>
      <c r="T72" s="145" t="s">
        <v>912</v>
      </c>
    </row>
    <row r="73" ht="30" customHeight="1">
      <c r="D73" s="927" t="s">
        <v>498</v>
      </c>
      <c r="E73" s="833" t="n">
        <v>2018</v>
      </c>
      <c r="F73" s="833" t="n">
        <v>2019</v>
      </c>
      <c r="G73" s="886" t="n">
        <v>2020</v>
      </c>
      <c r="H73" s="767" t="n">
        <v>2021</v>
      </c>
      <c r="I73" s="833" t="n">
        <v>2022</v>
      </c>
      <c r="J73" s="918" t="n">
        <v>2023</v>
      </c>
      <c r="K73" s="918" t="n">
        <v>2024</v>
      </c>
      <c r="L73" s="1053" t="n">
        <v>2025</v>
      </c>
      <c r="M73" s="916" t="n">
        <v>2026</v>
      </c>
      <c r="O73" s="58" t="s">
        <v>496</v>
      </c>
      <c r="P73" s="174" t="n">
        <v>2973</v>
      </c>
      <c r="Q73" s="174" t="n">
        <v>3062.8</v>
      </c>
      <c r="R73" s="174" t="n">
        <v>3085.2</v>
      </c>
      <c r="S73" s="973" t="n">
        <v>2106.1999999999998</v>
      </c>
      <c r="T73" s="174" t="n">
        <v>3123.2</v>
      </c>
    </row>
    <row r="74">
      <c r="D74" s="1016" t="s">
        <v>490</v>
      </c>
      <c r="E74" s="928" t="n">
        <f t="shared" ref="E74:M76" si="36">E67/E59</f>
        <v>0.96346896346896349</v>
      </c>
      <c r="F74" s="928" t="n">
        <f t="shared" si="36"/>
        <v>0.98201292275452579</v>
      </c>
      <c r="G74" s="928" t="n">
        <f t="shared" si="36"/>
        <v>1.0643412057178372</v>
      </c>
      <c r="H74" s="928" t="n">
        <f t="shared" si="36"/>
        <v>0.99066855085925942</v>
      </c>
      <c r="I74" s="928" t="n">
        <f t="shared" si="36"/>
        <v>0.95720410539692913</v>
      </c>
      <c r="J74" s="906" t="n">
        <f>J67/J59</f>
        <v>0.95720410539692913</v>
      </c>
      <c r="K74" s="928" t="n">
        <f t="shared" si="36"/>
        <v>0.95720410539692902</v>
      </c>
      <c r="L74" s="928" t="n">
        <f t="shared" si="36"/>
        <v>0.95720410539692902</v>
      </c>
      <c r="M74" s="905" t="n">
        <f t="shared" si="36"/>
        <v>0.95720410539692891</v>
      </c>
      <c r="T74" s="283"/>
    </row>
    <row r="75">
      <c r="D75" s="1041" t="s">
        <v>495</v>
      </c>
      <c r="E75" s="907" t="n">
        <f t="shared" si="36"/>
        <v>1.1377808148970701</v>
      </c>
      <c r="F75" s="907" t="n">
        <f t="shared" si="36"/>
        <v>1.1162940324915553</v>
      </c>
      <c r="G75" s="907" t="n">
        <f t="shared" si="36"/>
        <v>1.0874236641221375</v>
      </c>
      <c r="H75" s="907" t="n">
        <f t="shared" si="36"/>
        <v>1.1488766353547097</v>
      </c>
      <c r="I75" s="907" t="n">
        <f t="shared" si="36"/>
        <v>1.1165122822249154</v>
      </c>
      <c r="J75" s="1055" t="n">
        <f t="shared" si="36"/>
        <v>1.1165122822249156</v>
      </c>
      <c r="K75" s="907" t="n">
        <f t="shared" ref="K75:M75" si="37">K68/K60</f>
        <v>1.1165122822249156</v>
      </c>
      <c r="L75" s="907" t="n">
        <f t="shared" si="37"/>
        <v>1.1165122822249156</v>
      </c>
      <c r="M75" s="904" t="n">
        <f t="shared" si="37"/>
        <v>1.1165122822249158</v>
      </c>
    </row>
    <row r="76">
      <c r="D76" s="1041" t="s">
        <v>105</v>
      </c>
      <c r="E76" s="907" t="n">
        <f t="shared" si="36"/>
        <v>1.1005135730007336</v>
      </c>
      <c r="F76" s="907" t="n">
        <f t="shared" si="36"/>
        <v>1.0257913247362251</v>
      </c>
      <c r="G76" s="907" t="n">
        <f t="shared" si="36"/>
        <v>1.0280448717948718</v>
      </c>
      <c r="H76" s="907" t="n">
        <f t="shared" si="36"/>
        <v>1.1033176820667401</v>
      </c>
      <c r="I76" s="907" t="n">
        <f t="shared" si="36"/>
        <v>1.0800531914893619</v>
      </c>
      <c r="J76" s="1055" t="n">
        <f t="shared" si="36"/>
        <v>1.0800531914893619</v>
      </c>
      <c r="K76" s="907" t="n">
        <f t="shared" ref="K76:M76" si="38">K69/K61</f>
        <v>1.0800531914893619</v>
      </c>
      <c r="L76" s="907" t="n">
        <f t="shared" si="38"/>
        <v>1.0800531914893616</v>
      </c>
      <c r="M76" s="904" t="n">
        <f t="shared" si="38"/>
        <v>1.0800531914893616</v>
      </c>
    </row>
    <row r="77">
      <c r="D77" s="1000" t="s">
        <v>257</v>
      </c>
      <c r="E77" s="1002" t="n">
        <f t="shared" ref="E77:I77" si="39">E70/E64</f>
        <v>1.0161211529066927</v>
      </c>
      <c r="F77" s="1002" t="n">
        <f t="shared" si="39"/>
        <v>0.95134665508253702</v>
      </c>
      <c r="G77" s="1002" t="n">
        <f t="shared" si="39"/>
        <v>1.0396226415094341</v>
      </c>
      <c r="H77" s="1002" t="n">
        <f t="shared" si="39"/>
        <v>0.82665243080862005</v>
      </c>
      <c r="I77" s="1002" t="n">
        <f t="shared" si="39"/>
        <v>0.91605137607769016</v>
      </c>
      <c r="J77" s="1056" t="n">
        <f t="shared" ref="J77:M77" si="40">J70/J62</f>
        <v>5.070585216487447</v>
      </c>
      <c r="K77" s="1002" t="n">
        <f t="shared" si="40"/>
        <v>5.3979859704130737</v>
      </c>
      <c r="L77" s="1002" t="n">
        <f t="shared" si="40"/>
        <v>4.6555012775337374</v>
      </c>
      <c r="M77" s="1057" t="n">
        <f t="shared" si="40"/>
        <v>4.3538167984573413</v>
      </c>
    </row>
    <row r="79">
      <c r="D79" s="321"/>
      <c r="E79" s="278"/>
      <c r="F79" s="278"/>
      <c r="G79" s="278"/>
    </row>
    <row r="80">
      <c r="D80" s="298"/>
    </row>
    <row r="81" ht="30" customHeight="1">
      <c r="D81" s="477" t="s">
        <v>1931</v>
      </c>
      <c r="E81" s="767" t="n">
        <v>2018</v>
      </c>
      <c r="F81" s="974" t="n">
        <v>2019</v>
      </c>
      <c r="G81" s="974" t="n">
        <v>2020</v>
      </c>
      <c r="H81" s="987" t="n">
        <v>2021</v>
      </c>
      <c r="I81" s="974" t="n">
        <v>2022</v>
      </c>
      <c r="J81" s="980" t="n">
        <v>2023</v>
      </c>
      <c r="K81" s="980" t="n">
        <v>2024</v>
      </c>
      <c r="L81" s="933" t="n">
        <v>2025</v>
      </c>
      <c r="M81" s="916" t="n">
        <v>2026</v>
      </c>
    </row>
    <row r="82">
      <c r="D82" s="667" t="s">
        <v>1918</v>
      </c>
      <c r="E82" s="446" t="n">
        <v>14016.099999999999</v>
      </c>
      <c r="F82" s="446" t="n">
        <v>14604.2</v>
      </c>
      <c r="G82" s="446" t="n">
        <v>14711.300000000001</v>
      </c>
      <c r="H82" s="1028" t="n">
        <v>21015.3</v>
      </c>
      <c r="I82" s="828" t="n">
        <v>21593.3</v>
      </c>
      <c r="J82" s="828" t="n">
        <v>22717.9</v>
      </c>
      <c r="K82" s="828" t="n">
        <v>24019.200000000001</v>
      </c>
      <c r="L82" s="828" t="n">
        <v>25601.3</v>
      </c>
      <c r="M82" s="540" t="n">
        <v>26829.599999999999</v>
      </c>
      <c r="N82" t="n">
        <v>27946.1</v>
      </c>
      <c r="O82" t="n">
        <v>29114.3</v>
      </c>
      <c r="P82" t="n">
        <v>30350.5</v>
      </c>
      <c r="Q82" t="n">
        <v>31638.799999999999</v>
      </c>
      <c r="R82" t="n">
        <v>32975.4</v>
      </c>
      <c r="S82" t="n">
        <v>34369.5</v>
      </c>
      <c r="T82" t="n">
        <v>35806.400000000001</v>
      </c>
      <c r="U82" t="n">
        <v>37320.199999999997</v>
      </c>
    </row>
    <row r="83">
      <c r="D83" s="1041" t="s">
        <v>500</v>
      </c>
      <c r="E83" s="278" t="n">
        <v>8804</v>
      </c>
      <c r="F83" s="278" t="n">
        <v>9209</v>
      </c>
      <c r="G83" s="513" t="n">
        <v>9300</v>
      </c>
      <c r="H83" s="926" t="n">
        <v>10074.1</v>
      </c>
      <c r="I83" s="528" t="n">
        <v>10975.3</v>
      </c>
      <c r="J83" s="528" t="n">
        <v>11633.3</v>
      </c>
      <c r="K83" s="528" t="n">
        <v>12314.7</v>
      </c>
      <c r="L83" s="528" t="n">
        <v>12911.1</v>
      </c>
      <c r="M83" s="917" t="n">
        <v>13456.5</v>
      </c>
      <c r="N83" t="n">
        <v>13986.1</v>
      </c>
      <c r="O83" t="n">
        <v>14525.5</v>
      </c>
      <c r="P83" t="n">
        <v>15089.5</v>
      </c>
      <c r="Q83" t="n">
        <v>15670.2</v>
      </c>
      <c r="R83" t="n">
        <v>16264.2</v>
      </c>
      <c r="S83" t="n">
        <v>16872.900000000001</v>
      </c>
      <c r="T83" t="n">
        <v>17495.7</v>
      </c>
      <c r="U83" t="n">
        <v>18140.7</v>
      </c>
    </row>
    <row r="84">
      <c r="D84" s="1041" t="s">
        <v>501</v>
      </c>
      <c r="E84" s="278" t="n">
        <v>13844</v>
      </c>
      <c r="F84" s="278" t="n">
        <v>14403</v>
      </c>
      <c r="G84" s="513" t="n">
        <v>14201</v>
      </c>
      <c r="H84" s="926" t="n">
        <v>15545.1</v>
      </c>
      <c r="I84" s="528" t="n">
        <v>17212</v>
      </c>
      <c r="J84" s="528" t="n">
        <v>18321.3</v>
      </c>
      <c r="K84" s="528" t="n">
        <v>19338.099999999999</v>
      </c>
      <c r="L84" s="528" t="n">
        <v>20190.099999999999</v>
      </c>
      <c r="M84" s="917" t="n">
        <v>20873.900000000001</v>
      </c>
      <c r="N84" t="n">
        <v>21571.5</v>
      </c>
      <c r="O84" t="n">
        <v>22340.1</v>
      </c>
      <c r="P84" t="n">
        <v>23227.9</v>
      </c>
      <c r="Q84" t="n">
        <v>24187.599999999999</v>
      </c>
      <c r="R84" t="n">
        <v>25198.1</v>
      </c>
      <c r="S84" t="n">
        <v>26280.5</v>
      </c>
      <c r="T84" t="n">
        <v>27389</v>
      </c>
      <c r="U84" t="n">
        <v>28538.6</v>
      </c>
    </row>
    <row r="85">
      <c r="D85" s="1000" t="s">
        <v>1917</v>
      </c>
      <c r="E85" s="1009" t="n">
        <v>2335</v>
      </c>
      <c r="F85" s="1009" t="n">
        <v>2442</v>
      </c>
      <c r="G85" s="1009" t="n">
        <v>2392</v>
      </c>
      <c r="H85" s="981" t="n">
        <v>2796</v>
      </c>
      <c r="I85" s="988" t="n">
        <v>3144.3</v>
      </c>
      <c r="J85" s="988" t="n">
        <v>3216.6</v>
      </c>
      <c r="K85" s="988" t="n">
        <v>3412.7</v>
      </c>
      <c r="L85" s="988" t="n">
        <v>3518.9</v>
      </c>
      <c r="M85" s="285" t="n">
        <v>3584.9</v>
      </c>
      <c r="N85" t="n">
        <v>3652.1</v>
      </c>
      <c r="O85" t="n">
        <v>3702.7</v>
      </c>
      <c r="P85" t="n">
        <v>3767.6</v>
      </c>
      <c r="Q85" t="n">
        <v>3875.9</v>
      </c>
      <c r="R85" t="n">
        <v>4003.6</v>
      </c>
      <c r="S85" t="n">
        <v>4146.8999999999996</v>
      </c>
      <c r="T85" t="n">
        <v>4293.6000000000004</v>
      </c>
      <c r="U85" t="n">
        <v>4443.3999999999996</v>
      </c>
    </row>
    <row r="87">
      <c r="D87" s="298" t="s">
        <v>502</v>
      </c>
    </row>
    <row r="88">
      <c r="D88" s="716" t="s">
        <v>503</v>
      </c>
      <c r="E88" s="833" t="n">
        <v>2018</v>
      </c>
      <c r="F88" s="974" t="n">
        <v>2019</v>
      </c>
      <c r="G88" s="974" t="n">
        <v>2020</v>
      </c>
      <c r="H88" s="987" t="n">
        <v>2021</v>
      </c>
      <c r="I88" s="974" t="n">
        <v>2022</v>
      </c>
      <c r="J88" s="980" t="n">
        <v>2023</v>
      </c>
      <c r="K88" s="980" t="n">
        <v>2024</v>
      </c>
      <c r="L88" s="933" t="n">
        <v>2025</v>
      </c>
      <c r="M88" s="916" t="n">
        <v>2026</v>
      </c>
    </row>
    <row r="89">
      <c r="D89" s="921" t="s">
        <v>490</v>
      </c>
      <c r="E89" s="922" t="n">
        <f t="shared" ref="E89:L91" si="41">E59/E82</f>
        <v>0.12011187134794987</v>
      </c>
      <c r="F89" s="922" t="n">
        <f t="shared" si="41"/>
        <v>0.11763054463784391</v>
      </c>
      <c r="G89" s="922" t="n">
        <f t="shared" si="41"/>
        <v>0.10937170746297063</v>
      </c>
      <c r="H89" s="922" t="n">
        <f t="shared" si="41"/>
        <v>9.7280409987009472E-2</v>
      </c>
      <c r="I89" s="922" t="n">
        <f t="shared" si="41"/>
        <v>0.12189637526454966</v>
      </c>
      <c r="J89" s="922" t="n">
        <f t="shared" si="41"/>
        <v>9.5804673847494706E-2</v>
      </c>
      <c r="K89" s="922" t="n">
        <f t="shared" si="41"/>
        <v>0.10186284305888622</v>
      </c>
      <c r="L89" s="922" t="n">
        <f t="shared" si="41"/>
        <v>9.9599043798557094E-2</v>
      </c>
      <c r="M89" s="922" t="n">
        <f>M59/M82</f>
        <v>9.9293392372603401E-2</v>
      </c>
    </row>
    <row r="90">
      <c r="D90" s="935" t="s">
        <v>491</v>
      </c>
      <c r="E90" s="1037" t="n">
        <f t="shared" si="41"/>
        <v>0.13297364834166289</v>
      </c>
      <c r="F90" s="1037" t="n">
        <f>F60/F83</f>
        <v>0.13502008904332718</v>
      </c>
      <c r="G90" s="1037" t="n">
        <f>G60/G83</f>
        <v>0.14086021505376345</v>
      </c>
      <c r="H90" s="1037" t="n">
        <f t="shared" si="41"/>
        <v>0.13044222312663165</v>
      </c>
      <c r="I90" s="1037" t="n">
        <f t="shared" si="41"/>
        <v>0.13516951700636887</v>
      </c>
      <c r="J90" s="1037" t="n">
        <f t="shared" si="41"/>
        <v>0.13877885036919876</v>
      </c>
      <c r="K90" s="1037" t="n">
        <f t="shared" si="41"/>
        <v>0.13629670231511931</v>
      </c>
      <c r="L90" s="1037" t="n">
        <f t="shared" si="41"/>
        <v>0.13455034815004144</v>
      </c>
      <c r="M90" s="1037" t="n">
        <f t="shared" ref="M90" si="42">M60/M83</f>
        <v>0.1348230223312154</v>
      </c>
    </row>
    <row r="91">
      <c r="D91" s="1041" t="s">
        <v>504</v>
      </c>
      <c r="E91" s="1037" t="n">
        <f t="shared" si="41"/>
        <v>9.8454203987286912E-3</v>
      </c>
      <c r="F91" s="1037" t="n">
        <f t="shared" si="41"/>
        <v>1.1844754565021176E-2</v>
      </c>
      <c r="G91" s="1037" t="n">
        <f t="shared" si="41"/>
        <v>1.0985141891416098E-2</v>
      </c>
      <c r="H91" s="1037" t="n">
        <f t="shared" si="41"/>
        <v>9.9876488411139216E-3</v>
      </c>
      <c r="I91" s="1037" t="n">
        <f t="shared" si="41"/>
        <v>1.0922612131071346E-2</v>
      </c>
      <c r="J91" s="1037" t="n">
        <f t="shared" si="41"/>
        <v>8.5223210143385037E-3</v>
      </c>
      <c r="K91" s="1037" t="n">
        <f t="shared" si="41"/>
        <v>8.4052207817727695E-3</v>
      </c>
      <c r="L91" s="1037" t="n">
        <f t="shared" si="41"/>
        <v>8.5497347710016287E-3</v>
      </c>
      <c r="M91" s="1037" t="n">
        <f t="shared" ref="M91" si="43">M61/M84</f>
        <v>8.5639482799093596E-3</v>
      </c>
    </row>
    <row r="92">
      <c r="D92" s="936" t="s">
        <v>106</v>
      </c>
      <c r="E92" s="1004" t="n">
        <f t="shared" ref="E92:L92" si="44">E64/E85</f>
        <v>8.7665952890792292E-2</v>
      </c>
      <c r="F92" s="1004" t="n">
        <f t="shared" si="44"/>
        <v>9.4266994266994267E-2</v>
      </c>
      <c r="G92" s="1004" t="n">
        <f t="shared" si="44"/>
        <v>8.8628762541806017E-2</v>
      </c>
      <c r="H92" s="1004" t="n">
        <f t="shared" si="44"/>
        <v>0.13298676680972818</v>
      </c>
      <c r="I92" s="1004" t="n">
        <f t="shared" si="44"/>
        <v>0.13512292084088667</v>
      </c>
      <c r="J92" s="1004" t="n">
        <f t="shared" si="44"/>
        <v>0.13044332525026425</v>
      </c>
      <c r="K92" s="1004" t="n">
        <f t="shared" si="44"/>
        <v>0.1539549330442172</v>
      </c>
      <c r="L92" s="1004" t="n">
        <f t="shared" si="44"/>
        <v>0.13927249992895507</v>
      </c>
      <c r="M92" s="1004" t="n">
        <f t="shared" ref="M92" si="45">M64/M85</f>
        <v>0.1312315545761388</v>
      </c>
    </row>
    <row r="94">
      <c r="D94" s="298" t="s">
        <v>505</v>
      </c>
    </row>
    <row r="95">
      <c r="D95" s="940" t="s">
        <v>351</v>
      </c>
    </row>
    <row r="96">
      <c r="D96" s="716" t="s">
        <v>506</v>
      </c>
      <c r="E96" s="833" t="n">
        <v>2018</v>
      </c>
      <c r="F96" s="974" t="n">
        <v>2019</v>
      </c>
      <c r="G96" s="974" t="n">
        <v>2020</v>
      </c>
      <c r="H96" s="987" t="n">
        <v>2021</v>
      </c>
      <c r="I96" s="974" t="n">
        <v>2022</v>
      </c>
      <c r="J96" s="980" t="n">
        <v>2023</v>
      </c>
      <c r="K96" s="980" t="n">
        <v>2024</v>
      </c>
      <c r="L96" s="933" t="n">
        <v>2025</v>
      </c>
      <c r="M96" s="916" t="n">
        <v>2026</v>
      </c>
    </row>
    <row r="97" ht="20.25" customHeight="1">
      <c r="D97" s="921" t="s">
        <v>490</v>
      </c>
      <c r="E97" s="922" t="n">
        <f t="shared" ref="E97:G100" si="46">E89*E74</f>
        <v>0.11572406018792676</v>
      </c>
      <c r="F97" s="922" t="n">
        <f t="shared" si="46"/>
        <v>0.11551471494501581</v>
      </c>
      <c r="G97" s="922" t="n">
        <f t="shared" si="46"/>
        <v>0.11640881499255673</v>
      </c>
      <c r="H97" s="922" t="n">
        <f>N116</f>
        <v>0.13102202825485806</v>
      </c>
      <c r="I97" s="922" t="n">
        <f>H97</f>
        <v>0.13102202825485806</v>
      </c>
      <c r="J97" s="922" t="n">
        <f t="shared" ref="J97" si="47">I97</f>
        <v>0.13102202825485806</v>
      </c>
      <c r="K97" s="922" t="n">
        <f>J97</f>
        <v>0.13102202825485806</v>
      </c>
      <c r="L97" s="922" t="n">
        <f>K97</f>
        <v>0.13102202825485806</v>
      </c>
      <c r="M97" s="923"/>
      <c r="N97" s="937"/>
      <c r="O97" s="1037"/>
      <c r="P97" s="1037"/>
      <c r="Q97" s="1037"/>
      <c r="R97" s="1037"/>
      <c r="S97" s="1037"/>
      <c r="T97" s="1037"/>
      <c r="U97" s="1037"/>
      <c r="V97" s="1037"/>
      <c r="W97" s="1037"/>
      <c r="X97" s="1037"/>
      <c r="Y97" s="1037"/>
    </row>
    <row r="98" ht="18.75" customHeight="1">
      <c r="D98" s="935" t="s">
        <v>491</v>
      </c>
      <c r="E98" s="1037" t="n">
        <f t="shared" si="46"/>
        <v>0.15129486597001363</v>
      </c>
      <c r="F98" s="1037" t="n">
        <f t="shared" si="46"/>
        <v>0.15072211966554458</v>
      </c>
      <c r="G98" s="1037" t="n">
        <f t="shared" si="46"/>
        <v>0.15317473118279573</v>
      </c>
      <c r="H98" s="1037" t="n">
        <f>N118</f>
        <v>0.14952123741713724</v>
      </c>
      <c r="I98" s="1037" t="n">
        <f>H98</f>
        <v>0.14952123741713724</v>
      </c>
      <c r="J98" s="1037" t="n">
        <f>I98</f>
        <v>0.14952123741713724</v>
      </c>
      <c r="K98" s="1037" t="n">
        <f t="shared" ref="K98:L98" si="48">J98</f>
        <v>0.14952123741713724</v>
      </c>
      <c r="L98" s="1037" t="n">
        <f t="shared" si="48"/>
        <v>0.14952123741713724</v>
      </c>
      <c r="M98" s="924"/>
      <c r="N98" s="937"/>
      <c r="O98" s="1037"/>
      <c r="P98" s="1037"/>
      <c r="Q98" s="1037"/>
      <c r="R98" s="1037"/>
      <c r="S98" s="1037"/>
      <c r="T98" s="1037"/>
      <c r="U98" s="1037"/>
      <c r="V98" s="1037"/>
      <c r="W98" s="1037"/>
      <c r="X98" s="1037"/>
      <c r="Y98" s="1037"/>
    </row>
    <row r="99" ht="19.399999999999999" customHeight="1">
      <c r="D99" s="1041" t="s">
        <v>105</v>
      </c>
      <c r="E99" s="1037" t="n">
        <f t="shared" si="46"/>
        <v>1.0835018780699219E-2</v>
      </c>
      <c r="F99" s="1037" t="n">
        <f t="shared" si="46"/>
        <v>1.2150246476428523E-2</v>
      </c>
      <c r="G99" s="1037" t="n">
        <f t="shared" si="46"/>
        <v>1.1293218787409338E-2</v>
      </c>
      <c r="H99" s="1037" t="n">
        <f>N119</f>
        <v>1.1269768922909786E-2</v>
      </c>
      <c r="I99" s="1037" t="n">
        <f>AVERAGE($F76:$G76)*I91</f>
        <v>1.1216628077731996E-2</v>
      </c>
      <c r="J99" s="1037" t="n">
        <f>AVERAGE($F76:$G76)*J91</f>
        <v>8.7517256888530147E-3</v>
      </c>
      <c r="K99" s="1037" t="n">
        <f>J99</f>
        <v>8.7517256888530147E-3</v>
      </c>
      <c r="L99" s="1037" t="n">
        <f>K99</f>
        <v>8.7517256888530147E-3</v>
      </c>
      <c r="M99" s="924"/>
      <c r="N99" s="937"/>
      <c r="O99" s="1037"/>
      <c r="P99" s="1037"/>
      <c r="Q99" s="1037"/>
      <c r="R99" s="1037"/>
      <c r="S99" s="1037"/>
      <c r="T99" s="1037"/>
      <c r="U99" s="1037"/>
      <c r="V99" s="1037"/>
      <c r="W99" s="1037"/>
      <c r="X99" s="1037"/>
      <c r="Y99" s="1037"/>
    </row>
    <row r="100" ht="19.399999999999999" customHeight="1">
      <c r="D100" s="936" t="s">
        <v>106</v>
      </c>
      <c r="E100" s="1004" t="n">
        <f t="shared" si="46"/>
        <v>8.9079229122055667E-2</v>
      </c>
      <c r="F100" s="1004" t="n">
        <f t="shared" si="46"/>
        <v>8.9680589680589687E-2</v>
      </c>
      <c r="G100" s="1004" t="n">
        <f t="shared" si="46"/>
        <v>9.2140468227424749E-2</v>
      </c>
      <c r="H100" s="1004" t="n">
        <f>M120</f>
        <v>0.11887481034977652</v>
      </c>
      <c r="I100" s="1004" t="n">
        <f>N120</f>
        <v>0.12443013242636948</v>
      </c>
      <c r="J100" s="1004" t="n">
        <f>I100</f>
        <v>0.12443013242636948</v>
      </c>
      <c r="K100" s="1004" t="n">
        <f>J100</f>
        <v>0.12443013242636948</v>
      </c>
      <c r="L100" s="1004" t="n">
        <f>K100</f>
        <v>0.12443013242636948</v>
      </c>
      <c r="M100" s="925"/>
      <c r="N100" s="937"/>
      <c r="O100" s="1037"/>
      <c r="P100" s="1037"/>
      <c r="Q100" s="1037"/>
      <c r="R100" s="1037"/>
      <c r="S100" s="1037"/>
      <c r="T100" s="1037"/>
      <c r="U100" s="1037"/>
      <c r="V100" s="1037"/>
      <c r="W100" s="1037"/>
      <c r="X100" s="1037"/>
      <c r="Y100" s="1037"/>
    </row>
    <row r="101">
      <c r="E101" s="795"/>
      <c r="F101" s="795"/>
      <c r="G101" s="795"/>
      <c r="H101" s="795"/>
      <c r="I101" s="795"/>
      <c r="J101" s="795"/>
      <c r="K101" s="795"/>
      <c r="L101" s="795"/>
    </row>
    <row r="102">
      <c r="D102" s="939" t="s">
        <v>364</v>
      </c>
      <c r="E102" s="1037"/>
      <c r="F102" s="1037"/>
      <c r="G102" s="1037"/>
      <c r="H102" s="1037"/>
      <c r="I102" s="1037"/>
      <c r="J102" s="1037"/>
      <c r="K102" s="1037"/>
      <c r="L102" s="1037"/>
      <c r="M102" s="1037"/>
      <c r="N102" s="1037"/>
      <c r="O102" s="1037"/>
      <c r="P102" s="1037"/>
      <c r="Q102" s="1037"/>
      <c r="R102" s="1037"/>
      <c r="S102" s="1037"/>
      <c r="T102" s="1037"/>
      <c r="U102" s="1037"/>
      <c r="V102" s="1037"/>
      <c r="W102" s="1037"/>
      <c r="X102" s="1037"/>
      <c r="Y102" s="1037"/>
    </row>
    <row r="103">
      <c r="D103" s="767" t="s">
        <v>1932</v>
      </c>
      <c r="E103" s="886"/>
      <c r="F103" s="268" t="n">
        <v>2019</v>
      </c>
      <c r="G103" s="269"/>
      <c r="H103" s="270"/>
      <c r="I103" s="268" t="n">
        <v>2020</v>
      </c>
      <c r="J103" s="269"/>
      <c r="K103" s="269"/>
      <c r="L103" s="270"/>
      <c r="M103" s="268" t="n">
        <v>2021</v>
      </c>
      <c r="N103" s="269"/>
      <c r="O103" s="269"/>
      <c r="P103" s="269"/>
      <c r="Q103" s="268" t="n">
        <v>2022</v>
      </c>
      <c r="R103" s="360"/>
      <c r="S103" s="360"/>
      <c r="T103" s="270"/>
      <c r="U103" s="343"/>
      <c r="V103" s="343" t="n">
        <v>2023</v>
      </c>
      <c r="W103" s="659"/>
      <c r="X103" s="316"/>
      <c r="Y103" s="265" t="n">
        <v>2024</v>
      </c>
      <c r="Z103" s="348"/>
      <c r="AA103" s="348"/>
      <c r="AB103" s="267"/>
      <c r="AC103" s="265" t="n">
        <v>2025</v>
      </c>
      <c r="AD103" s="348"/>
      <c r="AE103" s="348"/>
      <c r="AF103" s="267"/>
      <c r="AG103" s="265" t="n">
        <v>2026</v>
      </c>
      <c r="AH103" s="348"/>
      <c r="AI103" s="348"/>
      <c r="AJ103" s="267"/>
    </row>
    <row r="104">
      <c r="D104" s="887"/>
      <c r="E104" s="888"/>
      <c r="F104" s="256" t="s">
        <v>283</v>
      </c>
      <c r="G104" s="257" t="s">
        <v>238</v>
      </c>
      <c r="H104" s="258" t="s">
        <v>281</v>
      </c>
      <c r="I104" s="256" t="s">
        <v>282</v>
      </c>
      <c r="J104" s="257" t="s">
        <v>283</v>
      </c>
      <c r="K104" s="257" t="s">
        <v>238</v>
      </c>
      <c r="L104" s="258" t="s">
        <v>281</v>
      </c>
      <c r="M104" s="256" t="s">
        <v>282</v>
      </c>
      <c r="N104" s="257" t="s">
        <v>283</v>
      </c>
      <c r="O104" s="257" t="s">
        <v>238</v>
      </c>
      <c r="P104" s="257" t="s">
        <v>281</v>
      </c>
      <c r="Q104" s="256" t="s">
        <v>282</v>
      </c>
      <c r="R104" s="257" t="s">
        <v>283</v>
      </c>
      <c r="S104" s="257" t="s">
        <v>238</v>
      </c>
      <c r="T104" s="258" t="s">
        <v>281</v>
      </c>
      <c r="U104" s="257" t="s">
        <v>282</v>
      </c>
      <c r="V104" s="341" t="s">
        <v>283</v>
      </c>
      <c r="W104" s="326" t="s">
        <v>238</v>
      </c>
      <c r="X104" s="327" t="s">
        <v>281</v>
      </c>
      <c r="Y104" s="325" t="s">
        <v>282</v>
      </c>
      <c r="Z104" s="323" t="s">
        <v>283</v>
      </c>
      <c r="AA104" s="326" t="s">
        <v>238</v>
      </c>
      <c r="AB104" s="326" t="s">
        <v>281</v>
      </c>
      <c r="AC104" s="325" t="s">
        <v>282</v>
      </c>
      <c r="AD104" s="323" t="s">
        <v>283</v>
      </c>
      <c r="AE104" s="326" t="s">
        <v>238</v>
      </c>
      <c r="AF104" s="326" t="s">
        <v>281</v>
      </c>
      <c r="AG104" s="325" t="s">
        <v>282</v>
      </c>
      <c r="AH104" s="323" t="s">
        <v>283</v>
      </c>
      <c r="AI104" s="326" t="s">
        <v>238</v>
      </c>
      <c r="AJ104" s="327" t="s">
        <v>281</v>
      </c>
    </row>
    <row r="105">
      <c r="D105" s="943" t="s">
        <v>499</v>
      </c>
      <c r="E105" s="982"/>
      <c r="F105" s="446" t="n">
        <f t="shared" ref="F105:AC105" si="49">F106+F107</f>
        <v>0</v>
      </c>
      <c r="G105" s="446" t="n">
        <f t="shared" si="49"/>
        <v>0</v>
      </c>
      <c r="H105" s="446" t="n">
        <f t="shared" si="49"/>
        <v>0</v>
      </c>
      <c r="I105" s="446" t="n">
        <f t="shared" si="49"/>
        <v>15134.800000000001</v>
      </c>
      <c r="J105" s="446" t="n">
        <f t="shared" si="49"/>
        <v>14265.5</v>
      </c>
      <c r="K105" s="446" t="n">
        <f t="shared" si="49"/>
        <v>14943.5</v>
      </c>
      <c r="L105" s="446" t="n">
        <f t="shared" si="49"/>
        <v>15319.300000000001</v>
      </c>
      <c r="M105" s="446" t="n">
        <f t="shared" si="49"/>
        <v>15399.800000000001</v>
      </c>
      <c r="N105" s="446" t="n">
        <f t="shared" si="49"/>
        <v>15959.6</v>
      </c>
      <c r="O105" s="446" t="n">
        <f t="shared" si="49"/>
        <v>16325.6</v>
      </c>
      <c r="P105" s="446" t="n">
        <f t="shared" si="49"/>
        <v>16677.3</v>
      </c>
      <c r="Q105" s="446" t="n">
        <f t="shared" si="49"/>
        <v>16822.5</v>
      </c>
      <c r="R105" s="446" t="n">
        <f t="shared" si="49"/>
        <v>17045.7</v>
      </c>
      <c r="S105" s="446" t="n">
        <f t="shared" si="49"/>
        <v>17425.3</v>
      </c>
      <c r="T105" s="959" t="n">
        <f t="shared" si="49"/>
        <v>17575.3</v>
      </c>
      <c r="U105" s="446" t="n">
        <f t="shared" si="49"/>
        <v>17915.599999999999</v>
      </c>
      <c r="V105" s="446" t="n">
        <f t="shared" si="49"/>
        <v>18121.099999999999</v>
      </c>
      <c r="W105" s="446" t="n">
        <f>W106+W107</f>
        <v>18358</v>
      </c>
      <c r="X105" s="446" t="n">
        <f t="shared" si="49"/>
        <v>18587</v>
      </c>
      <c r="Y105" s="985" t="n">
        <f t="shared" si="49"/>
        <v>18861</v>
      </c>
      <c r="Z105" s="985" t="n">
        <f t="shared" si="49"/>
        <v>19328.199999999997</v>
      </c>
      <c r="AA105" s="985" t="n">
        <f t="shared" si="49"/>
        <v>19684.3</v>
      </c>
      <c r="AB105" s="985" t="n">
        <f t="shared" si="49"/>
        <v>19956.400000000001</v>
      </c>
      <c r="AC105" s="985" t="n">
        <f t="shared" si="49"/>
        <v>20210.8</v>
      </c>
      <c r="AD105" s="985" t="n">
        <f t="shared" ref="AD105:AI105" si="50">AD106+AD107</f>
        <v>20461.5</v>
      </c>
      <c r="AE105" s="985" t="n">
        <f t="shared" si="50"/>
        <v>20706.900000000001</v>
      </c>
      <c r="AF105" s="985" t="n">
        <f t="shared" si="50"/>
        <v>20958.7</v>
      </c>
      <c r="AG105" s="984" t="n">
        <f t="shared" si="50"/>
        <v>21195.9</v>
      </c>
      <c r="AH105" s="984" t="n">
        <f t="shared" si="50"/>
        <v>21422</v>
      </c>
      <c r="AI105" s="984" t="n">
        <f t="shared" si="50"/>
        <v>21637.5</v>
      </c>
      <c r="AJ105" s="984" t="n">
        <f>AJ106+AJ107</f>
        <v>21832.699999999997</v>
      </c>
    </row>
    <row r="106">
      <c r="D106" s="785" t="s">
        <v>500</v>
      </c>
      <c r="E106" s="709"/>
      <c r="F106" s="513"/>
      <c r="G106" s="513"/>
      <c r="H106" s="513"/>
      <c r="I106" s="283" t="n">
        <v>9624.7000000000007</v>
      </c>
      <c r="J106" s="528" t="n">
        <v>8995.7000000000007</v>
      </c>
      <c r="K106" s="528" t="n">
        <v>9425.4</v>
      </c>
      <c r="L106" s="528" t="n">
        <v>9783.7000000000007</v>
      </c>
      <c r="M106" s="528" t="n">
        <v>9878.7000000000007</v>
      </c>
      <c r="N106" s="528" t="n">
        <v>10170</v>
      </c>
      <c r="O106" s="528" t="n">
        <v>10447.700000000001</v>
      </c>
      <c r="P106" s="528" t="n">
        <v>10754.1</v>
      </c>
      <c r="Q106" s="528" t="n">
        <v>10886.7</v>
      </c>
      <c r="R106" s="528" t="n">
        <v>10988.9</v>
      </c>
      <c r="S106" s="528" t="n">
        <v>11271.4</v>
      </c>
      <c r="T106" s="528" t="n">
        <v>11317</v>
      </c>
      <c r="U106" s="528" t="n">
        <v>11565.4</v>
      </c>
      <c r="V106" s="528" t="n">
        <v>11733.3</v>
      </c>
      <c r="W106" s="528" t="n">
        <v>11917.5</v>
      </c>
      <c r="X106" s="528" t="n">
        <v>12049</v>
      </c>
      <c r="Y106" s="775" t="n">
        <v>12238.2</v>
      </c>
      <c r="Z106" s="775" t="n">
        <v>12410.3</v>
      </c>
      <c r="AA106" s="775" t="n">
        <v>12561.1</v>
      </c>
      <c r="AB106" s="775" t="n">
        <v>12703.8</v>
      </c>
      <c r="AC106" s="775" t="n">
        <v>12842</v>
      </c>
      <c r="AD106" s="775" t="n">
        <v>12980.8</v>
      </c>
      <c r="AE106" s="775" t="n">
        <v>13118</v>
      </c>
      <c r="AF106" s="775" t="n">
        <v>13255.1</v>
      </c>
      <c r="AG106" s="990" t="n">
        <v>13389.6</v>
      </c>
      <c r="AH106" s="899" t="n">
        <v>13523.9</v>
      </c>
      <c r="AI106" s="899" t="n">
        <v>13657.4</v>
      </c>
      <c r="AJ106" s="899" t="n">
        <v>13786.3</v>
      </c>
      <c r="AK106" t="n">
        <v>13919.5</v>
      </c>
      <c r="AL106" t="n">
        <v>14052.5</v>
      </c>
      <c r="AM106" t="n">
        <v>14186.3</v>
      </c>
      <c r="AN106" t="n">
        <v>14318</v>
      </c>
      <c r="AO106" t="n">
        <v>14454.9</v>
      </c>
      <c r="AP106" t="n">
        <v>14594.1</v>
      </c>
      <c r="AQ106" t="n">
        <v>14734.9</v>
      </c>
      <c r="AR106" t="n">
        <v>14873.8</v>
      </c>
      <c r="AS106" t="n">
        <v>15016.8</v>
      </c>
      <c r="AT106" t="n">
        <v>15161.1</v>
      </c>
      <c r="AU106" t="n">
        <v>15306.5</v>
      </c>
      <c r="AV106" t="n">
        <v>15449.3</v>
      </c>
      <c r="AW106" t="n">
        <v>15596</v>
      </c>
      <c r="AX106" t="n">
        <v>15743.5</v>
      </c>
      <c r="AY106" t="n">
        <v>15892</v>
      </c>
      <c r="AZ106" t="n">
        <v>16036.9</v>
      </c>
      <c r="BA106" t="n">
        <v>16187.6</v>
      </c>
      <c r="BB106" t="n">
        <v>16339.5</v>
      </c>
      <c r="BC106" t="n">
        <v>16492.599999999999</v>
      </c>
      <c r="BD106" t="n">
        <v>16640.900000000001</v>
      </c>
      <c r="BE106" t="n">
        <v>16794.7</v>
      </c>
      <c r="BF106" t="n">
        <v>16949.900000000001</v>
      </c>
      <c r="BG106" t="n">
        <v>17106</v>
      </c>
      <c r="BH106" t="n">
        <v>17257.8</v>
      </c>
      <c r="BI106" t="n">
        <v>17415.7</v>
      </c>
      <c r="BJ106" t="n">
        <v>17574.7</v>
      </c>
      <c r="BK106" t="n">
        <v>17734.5</v>
      </c>
      <c r="BL106" t="n">
        <v>17895.5</v>
      </c>
      <c r="BM106" t="n">
        <v>18057.8</v>
      </c>
      <c r="BN106" t="n">
        <v>18221.7</v>
      </c>
      <c r="BO106" t="n">
        <v>18387.8</v>
      </c>
      <c r="BP106" t="n">
        <v>18556.3</v>
      </c>
    </row>
    <row r="107">
      <c r="D107" s="329" t="s">
        <v>894</v>
      </c>
      <c r="E107" s="662"/>
      <c r="F107" s="513"/>
      <c r="G107" s="513"/>
      <c r="H107" s="513"/>
      <c r="I107" s="528" t="n">
        <v>5510.1</v>
      </c>
      <c r="J107" s="528" t="n">
        <v>5269.8</v>
      </c>
      <c r="K107" s="528" t="n">
        <v>5518.1</v>
      </c>
      <c r="L107" s="528" t="n">
        <v>5535.6</v>
      </c>
      <c r="M107" s="528" t="n">
        <v>5521.1</v>
      </c>
      <c r="N107" s="528" t="n">
        <v>5789.6</v>
      </c>
      <c r="O107" s="528" t="n">
        <v>5877.9</v>
      </c>
      <c r="P107" s="528" t="n">
        <v>5923.2</v>
      </c>
      <c r="Q107" s="528" t="n">
        <v>5935.8</v>
      </c>
      <c r="R107" s="528" t="n">
        <v>6056.8</v>
      </c>
      <c r="S107" s="528" t="n">
        <v>6153.9</v>
      </c>
      <c r="T107" s="528" t="n">
        <v>6258.3</v>
      </c>
      <c r="U107" s="528" t="n">
        <v>6350.2</v>
      </c>
      <c r="V107" s="528" t="n">
        <v>6387.8</v>
      </c>
      <c r="W107" s="528" t="n">
        <v>6440.5</v>
      </c>
      <c r="X107" s="528" t="n">
        <v>6538</v>
      </c>
      <c r="Y107" s="775" t="n">
        <v>6622.8</v>
      </c>
      <c r="Z107" s="775" t="n">
        <v>6917.9</v>
      </c>
      <c r="AA107" s="775" t="n">
        <v>7123.2</v>
      </c>
      <c r="AB107" s="775" t="n">
        <v>7252.6</v>
      </c>
      <c r="AC107" s="775" t="n">
        <v>7368.8</v>
      </c>
      <c r="AD107" s="775" t="n">
        <v>7480.7</v>
      </c>
      <c r="AE107" s="775" t="n">
        <v>7588.9</v>
      </c>
      <c r="AF107" s="775" t="n">
        <v>7703.6</v>
      </c>
      <c r="AG107" s="990" t="n">
        <v>7806.3</v>
      </c>
      <c r="AH107" s="899" t="n">
        <v>7898.1</v>
      </c>
      <c r="AI107" s="899" t="n">
        <v>7980.1</v>
      </c>
      <c r="AJ107" s="899" t="n">
        <v>8046.4</v>
      </c>
      <c r="AK107" t="n">
        <v>8109.6</v>
      </c>
      <c r="AL107" t="n">
        <v>8174.2</v>
      </c>
      <c r="AM107" t="n">
        <v>8244.5</v>
      </c>
      <c r="AN107" t="n">
        <v>8320.6</v>
      </c>
      <c r="AO107" t="n">
        <v>8405.2000000000007</v>
      </c>
      <c r="AP107" t="n">
        <v>8493.1</v>
      </c>
      <c r="AQ107" t="n">
        <v>8577.5</v>
      </c>
      <c r="AR107" t="n">
        <v>8661.2000000000007</v>
      </c>
      <c r="AS107" t="n">
        <v>8744.5</v>
      </c>
      <c r="AT107" t="n">
        <v>8829.2999999999993</v>
      </c>
      <c r="AU107" t="n">
        <v>8916.2999999999993</v>
      </c>
      <c r="AV107" t="n">
        <v>9007.5</v>
      </c>
      <c r="AW107" t="n">
        <v>9103.1</v>
      </c>
      <c r="AX107" t="n">
        <v>9198.1</v>
      </c>
      <c r="AY107" t="n">
        <v>9293.2000000000007</v>
      </c>
      <c r="AZ107" t="n">
        <v>9389.7999999999993</v>
      </c>
      <c r="BA107" t="n">
        <v>9488</v>
      </c>
      <c r="BB107" t="n">
        <v>9588.2000000000007</v>
      </c>
      <c r="BC107" t="n">
        <v>9688.9</v>
      </c>
      <c r="BD107" t="n">
        <v>9791.6</v>
      </c>
      <c r="BE107" t="n">
        <v>9896.2999999999993</v>
      </c>
      <c r="BF107" t="n">
        <v>10000.6</v>
      </c>
      <c r="BG107" t="n">
        <v>10103.6</v>
      </c>
      <c r="BH107" t="n">
        <v>10206.200000000001</v>
      </c>
      <c r="BI107" t="n">
        <v>10307.5</v>
      </c>
      <c r="BJ107" t="n">
        <v>10409.1</v>
      </c>
      <c r="BK107" t="n">
        <v>10513.6</v>
      </c>
      <c r="BL107" t="n">
        <v>10627.5</v>
      </c>
      <c r="BM107" t="n">
        <v>10741.4</v>
      </c>
      <c r="BN107" t="n">
        <v>10856.5</v>
      </c>
      <c r="BO107" t="n">
        <v>10971.8</v>
      </c>
      <c r="BP107" t="n">
        <v>11088.6</v>
      </c>
    </row>
    <row r="108">
      <c r="D108" s="329" t="s">
        <v>501</v>
      </c>
      <c r="E108" s="662"/>
      <c r="F108" s="513"/>
      <c r="G108" s="513"/>
      <c r="H108" s="513"/>
      <c r="I108" s="528" t="n">
        <v>14440.2</v>
      </c>
      <c r="J108" s="528" t="n">
        <v>13049.8</v>
      </c>
      <c r="K108" s="528" t="n">
        <v>14388.7</v>
      </c>
      <c r="L108" s="528" t="n">
        <v>14586</v>
      </c>
      <c r="M108" s="528" t="n">
        <v>15217.7</v>
      </c>
      <c r="N108" s="528" t="n">
        <v>15950.9</v>
      </c>
      <c r="O108" s="528" t="n">
        <v>16285.1</v>
      </c>
      <c r="P108" s="528" t="n">
        <v>16718.2</v>
      </c>
      <c r="Q108" s="528" t="n">
        <v>17030.599999999999</v>
      </c>
      <c r="R108" s="528" t="n">
        <v>17415.099999999999</v>
      </c>
      <c r="S108" s="528" t="n">
        <v>17684.2</v>
      </c>
      <c r="T108" s="528" t="n">
        <v>17917</v>
      </c>
      <c r="U108" s="528" t="n">
        <v>18269.599999999999</v>
      </c>
      <c r="V108" s="528" t="n">
        <v>18419</v>
      </c>
      <c r="W108" s="528" t="n">
        <v>18679.5</v>
      </c>
      <c r="X108" s="528" t="n">
        <v>18914.5</v>
      </c>
      <c r="Y108" s="775" t="n">
        <v>19191.599999999999</v>
      </c>
      <c r="Z108" s="775" t="n">
        <v>19506.599999999999</v>
      </c>
      <c r="AA108" s="775" t="n">
        <v>19739.8</v>
      </c>
      <c r="AB108" s="775" t="n">
        <v>19911.8</v>
      </c>
      <c r="AC108" s="775" t="n">
        <v>20098.5</v>
      </c>
      <c r="AD108" s="775" t="n">
        <v>20285.8</v>
      </c>
      <c r="AE108" s="775" t="n">
        <v>20464.099999999999</v>
      </c>
      <c r="AF108" s="775" t="n">
        <v>20636.599999999999</v>
      </c>
      <c r="AG108" s="990" t="n">
        <v>20786.400000000001</v>
      </c>
      <c r="AH108" s="899" t="n">
        <v>20949.8</v>
      </c>
      <c r="AI108" s="899" t="n">
        <v>21122.799999999999</v>
      </c>
      <c r="AJ108" s="899" t="n">
        <v>21304.1</v>
      </c>
      <c r="AK108" t="n">
        <v>21479.7</v>
      </c>
      <c r="AL108" t="n">
        <v>21659.5</v>
      </c>
      <c r="AM108" t="n">
        <v>21842.799999999999</v>
      </c>
      <c r="AN108" t="n">
        <v>22030.5</v>
      </c>
      <c r="AO108" t="n">
        <v>22229.7</v>
      </c>
      <c r="AP108" t="n">
        <v>22441.1</v>
      </c>
      <c r="AQ108" t="n">
        <v>22659.200000000001</v>
      </c>
      <c r="AR108" t="n">
        <v>22881.599999999999</v>
      </c>
      <c r="AS108" t="n">
        <v>23107.1</v>
      </c>
      <c r="AT108" t="n">
        <v>23342.5</v>
      </c>
      <c r="AU108" t="n">
        <v>23580.400000000001</v>
      </c>
      <c r="AV108" t="n">
        <v>23821.599999999999</v>
      </c>
      <c r="AW108" t="n">
        <v>24060.6</v>
      </c>
      <c r="AX108" t="n">
        <v>24308.3</v>
      </c>
      <c r="AY108" t="n">
        <v>24560.1</v>
      </c>
      <c r="AZ108" t="n">
        <v>24811.200000000001</v>
      </c>
      <c r="BA108" t="n">
        <v>25066.3</v>
      </c>
      <c r="BB108" t="n">
        <v>25325.5</v>
      </c>
      <c r="BC108" t="n">
        <v>25589.4</v>
      </c>
      <c r="BD108" t="n">
        <v>25868.400000000001</v>
      </c>
      <c r="BE108" t="n">
        <v>26142.400000000001</v>
      </c>
      <c r="BF108" t="n">
        <v>26418</v>
      </c>
      <c r="BG108" t="n">
        <v>26693</v>
      </c>
      <c r="BH108" t="n">
        <v>26968</v>
      </c>
      <c r="BI108" t="n">
        <v>27246.7</v>
      </c>
      <c r="BJ108" t="n">
        <v>27528.2</v>
      </c>
      <c r="BK108" t="n">
        <v>27813.200000000001</v>
      </c>
      <c r="BL108" t="n">
        <v>28100.799999999999</v>
      </c>
      <c r="BM108" t="n">
        <v>28391.5</v>
      </c>
      <c r="BN108" t="n">
        <v>28683.8</v>
      </c>
      <c r="BO108" t="n">
        <v>28978.400000000001</v>
      </c>
      <c r="BP108" t="n">
        <v>29274.3</v>
      </c>
    </row>
    <row r="109">
      <c r="D109" s="830" t="s">
        <v>1933</v>
      </c>
      <c r="E109" s="684"/>
      <c r="F109" s="684"/>
      <c r="G109" s="684"/>
      <c r="H109" s="1009"/>
      <c r="I109" s="988" t="n">
        <v>1736.3</v>
      </c>
      <c r="J109" s="988" t="n">
        <v>1597.1</v>
      </c>
      <c r="K109" s="988" t="n">
        <v>2041.1</v>
      </c>
      <c r="L109" s="988" t="n">
        <v>1947.4</v>
      </c>
      <c r="M109" s="988" t="n">
        <v>2280.4</v>
      </c>
      <c r="N109" s="988" t="n">
        <v>2580</v>
      </c>
      <c r="O109" s="988" t="n">
        <v>2541.1</v>
      </c>
      <c r="P109" s="988" t="n">
        <v>2555</v>
      </c>
      <c r="Q109" s="988" t="n">
        <v>2604.4</v>
      </c>
      <c r="R109" s="988" t="n">
        <v>2781.5</v>
      </c>
      <c r="S109" s="988" t="n">
        <v>2809</v>
      </c>
      <c r="T109" s="988" t="n">
        <v>2748.4</v>
      </c>
      <c r="U109" s="988" t="n">
        <v>2673.1</v>
      </c>
      <c r="V109" s="988" t="n">
        <v>2658</v>
      </c>
      <c r="W109" s="988" t="n">
        <v>2757.8</v>
      </c>
      <c r="X109" s="988" t="n">
        <v>2900.3</v>
      </c>
      <c r="Y109" s="989" t="n">
        <v>2860.5</v>
      </c>
      <c r="Z109" s="989" t="n">
        <v>2913</v>
      </c>
      <c r="AA109" s="989" t="n">
        <v>2958.5</v>
      </c>
      <c r="AB109" s="989" t="n">
        <v>2980.8</v>
      </c>
      <c r="AC109" s="989" t="n">
        <v>3008.1</v>
      </c>
      <c r="AD109" s="989" t="n">
        <v>3035.3</v>
      </c>
      <c r="AE109" s="989" t="n">
        <v>3052.6</v>
      </c>
      <c r="AF109" s="989" t="n">
        <v>3054.1</v>
      </c>
      <c r="AG109" s="991" t="n">
        <v>3040.7</v>
      </c>
      <c r="AH109" s="899" t="n">
        <v>3038.5</v>
      </c>
      <c r="AI109" s="899" t="n">
        <v>3046.6</v>
      </c>
      <c r="AJ109" s="899" t="n">
        <v>3065.6</v>
      </c>
      <c r="AK109" t="n">
        <v>3073.9</v>
      </c>
      <c r="AL109" t="n">
        <v>3078.4</v>
      </c>
      <c r="AM109" t="n">
        <v>3078.6</v>
      </c>
      <c r="AN109" t="n">
        <v>3087.1</v>
      </c>
      <c r="AO109" t="n">
        <v>3087.3</v>
      </c>
      <c r="AP109" t="n">
        <v>3092.4</v>
      </c>
      <c r="AQ109" t="n">
        <v>3097</v>
      </c>
      <c r="AR109" t="n">
        <v>3111</v>
      </c>
      <c r="AS109" t="n">
        <v>3123.3</v>
      </c>
      <c r="AT109" t="n">
        <v>3140.7</v>
      </c>
      <c r="AU109" t="n">
        <v>3157.2</v>
      </c>
      <c r="AV109" t="n">
        <v>3188.9</v>
      </c>
      <c r="AW109" t="n">
        <v>3210.6</v>
      </c>
      <c r="AX109" t="n">
        <v>3237</v>
      </c>
      <c r="AY109" t="n">
        <v>3261.4</v>
      </c>
      <c r="AZ109" t="n">
        <v>3297</v>
      </c>
      <c r="BA109" t="n">
        <v>3322.8</v>
      </c>
      <c r="BB109" t="n">
        <v>3352.1</v>
      </c>
      <c r="BC109" t="n">
        <v>3378.8</v>
      </c>
      <c r="BD109" t="n">
        <v>3422.6</v>
      </c>
      <c r="BE109" t="n">
        <v>3449.9</v>
      </c>
      <c r="BF109" t="n">
        <v>3480.4</v>
      </c>
      <c r="BG109" t="n">
        <v>3508.6</v>
      </c>
      <c r="BH109" t="n">
        <v>3548.1</v>
      </c>
      <c r="BI109" t="n">
        <v>3576.2</v>
      </c>
      <c r="BJ109" t="n">
        <v>3607.8</v>
      </c>
      <c r="BK109" t="n">
        <v>3635.6</v>
      </c>
      <c r="BL109" t="n">
        <v>3674.3</v>
      </c>
      <c r="BM109" t="n">
        <v>3704.5</v>
      </c>
      <c r="BN109" t="n">
        <v>3737.4</v>
      </c>
      <c r="BO109" t="n">
        <v>3768.1</v>
      </c>
      <c r="BP109" t="n">
        <v>3807.3</v>
      </c>
    </row>
    <row r="110" ht="18.75" customHeight="1"/>
    <row r="111">
      <c r="D111" s="944"/>
      <c r="E111" s="709"/>
      <c r="F111" s="709"/>
      <c r="G111" s="709"/>
      <c r="H111" s="513"/>
      <c r="I111" s="513"/>
      <c r="J111" s="513"/>
      <c r="K111" s="513"/>
      <c r="L111" s="513"/>
      <c r="M111" s="513"/>
      <c r="N111" s="513"/>
      <c r="O111" s="513"/>
      <c r="P111" s="513"/>
      <c r="Q111" s="513"/>
      <c r="R111" s="513"/>
      <c r="S111" s="513"/>
      <c r="T111" s="513"/>
      <c r="U111" s="513"/>
      <c r="V111" s="513"/>
      <c r="W111" s="513"/>
      <c r="X111" s="513"/>
      <c r="Y111" s="513"/>
      <c r="Z111" s="912"/>
      <c r="AA111" s="513"/>
      <c r="AB111" s="513"/>
      <c r="AC111" s="513"/>
    </row>
    <row r="112">
      <c r="D112" s="607"/>
      <c r="AC112" s="85"/>
    </row>
    <row r="113">
      <c r="D113" s="767" t="s">
        <v>507</v>
      </c>
      <c r="E113" s="886"/>
      <c r="F113" s="268" t="n">
        <v>2019</v>
      </c>
      <c r="G113" s="269"/>
      <c r="H113" s="270"/>
      <c r="I113" s="269" t="n">
        <v>2020</v>
      </c>
      <c r="J113" s="269"/>
      <c r="K113" s="269"/>
      <c r="L113" s="270"/>
      <c r="M113" s="268" t="n">
        <v>2021</v>
      </c>
      <c r="N113" s="269"/>
      <c r="O113" s="269"/>
      <c r="P113" s="269"/>
      <c r="Q113" s="268" t="n">
        <v>2022</v>
      </c>
      <c r="R113" s="360"/>
      <c r="S113" s="360"/>
      <c r="T113" s="270"/>
      <c r="U113" s="343"/>
      <c r="V113" s="343" t="n">
        <v>2023</v>
      </c>
      <c r="W113" s="659"/>
      <c r="X113" s="316"/>
      <c r="Y113" s="265" t="n">
        <v>2024</v>
      </c>
      <c r="Z113" s="348"/>
      <c r="AA113" s="348"/>
      <c r="AB113" s="267"/>
      <c r="AC113" s="265" t="n">
        <v>2025</v>
      </c>
      <c r="AD113" s="348"/>
      <c r="AE113" s="348"/>
      <c r="AF113" s="267"/>
      <c r="AG113" s="265" t="n">
        <v>2026</v>
      </c>
      <c r="AH113" s="348"/>
      <c r="AI113" s="348"/>
      <c r="AJ113" s="267"/>
    </row>
    <row r="114">
      <c r="D114" s="887"/>
      <c r="E114" s="888"/>
      <c r="F114" s="256" t="s">
        <v>283</v>
      </c>
      <c r="G114" s="257" t="s">
        <v>238</v>
      </c>
      <c r="H114" s="258" t="s">
        <v>281</v>
      </c>
      <c r="I114" s="257" t="s">
        <v>282</v>
      </c>
      <c r="J114" s="257" t="s">
        <v>283</v>
      </c>
      <c r="K114" s="257" t="s">
        <v>238</v>
      </c>
      <c r="L114" s="258" t="s">
        <v>281</v>
      </c>
      <c r="M114" s="256" t="s">
        <v>282</v>
      </c>
      <c r="N114" s="257" t="s">
        <v>283</v>
      </c>
      <c r="O114" s="257" t="s">
        <v>238</v>
      </c>
      <c r="P114" s="257" t="s">
        <v>281</v>
      </c>
      <c r="Q114" s="256" t="s">
        <v>282</v>
      </c>
      <c r="R114" s="257" t="s">
        <v>283</v>
      </c>
      <c r="S114" s="257" t="s">
        <v>238</v>
      </c>
      <c r="T114" s="258" t="s">
        <v>281</v>
      </c>
      <c r="U114" s="256" t="s">
        <v>282</v>
      </c>
      <c r="V114" s="341" t="s">
        <v>283</v>
      </c>
      <c r="W114" s="326" t="s">
        <v>238</v>
      </c>
      <c r="X114" s="327" t="s">
        <v>281</v>
      </c>
      <c r="Y114" s="325" t="s">
        <v>282</v>
      </c>
      <c r="Z114" s="323" t="s">
        <v>283</v>
      </c>
      <c r="AA114" s="326" t="s">
        <v>238</v>
      </c>
      <c r="AB114" s="326" t="s">
        <v>281</v>
      </c>
      <c r="AC114" s="325" t="s">
        <v>282</v>
      </c>
      <c r="AD114" s="323" t="s">
        <v>283</v>
      </c>
      <c r="AE114" s="326" t="s">
        <v>238</v>
      </c>
      <c r="AF114" s="326" t="s">
        <v>281</v>
      </c>
      <c r="AG114" s="325" t="s">
        <v>282</v>
      </c>
      <c r="AH114" s="323" t="s">
        <v>283</v>
      </c>
      <c r="AI114" s="326" t="s">
        <v>238</v>
      </c>
      <c r="AJ114" s="327" t="s">
        <v>281</v>
      </c>
    </row>
    <row r="115">
      <c r="D115" s="884" t="s">
        <v>508</v>
      </c>
      <c r="E115" s="885"/>
      <c r="F115" s="309"/>
      <c r="G115" s="375"/>
      <c r="H115" s="375"/>
      <c r="I115" s="375"/>
      <c r="J115" s="375"/>
      <c r="K115" s="375"/>
      <c r="L115" s="375"/>
      <c r="M115" s="375"/>
      <c r="N115" s="375"/>
      <c r="O115" s="375"/>
      <c r="P115" s="375"/>
      <c r="Q115" s="375"/>
      <c r="R115" s="375"/>
      <c r="S115" s="375"/>
      <c r="T115" s="342"/>
      <c r="U115" s="375"/>
      <c r="V115" s="375"/>
      <c r="W115" s="342"/>
      <c r="X115" s="342"/>
      <c r="Y115" s="342"/>
      <c r="Z115" s="342"/>
      <c r="AA115" s="342"/>
      <c r="AB115" s="342"/>
      <c r="AC115" s="375"/>
    </row>
    <row r="116">
      <c r="D116" s="614" t="s">
        <v>481</v>
      </c>
      <c r="F116" s="1010"/>
      <c r="G116" s="1037"/>
      <c r="H116" s="1037" t="n">
        <f t="shared" ref="H116:AA116" si="51">H10/H123</f>
        <v>0.11784269540900824</v>
      </c>
      <c r="I116" s="1037" t="n">
        <f t="shared" si="51"/>
        <v>0.11798949979497039</v>
      </c>
      <c r="J116" s="1037" t="n">
        <f t="shared" si="51"/>
        <v>0.11557617083128487</v>
      </c>
      <c r="K116" s="1037" t="n">
        <f t="shared" si="51"/>
        <v>0.11769489871298738</v>
      </c>
      <c r="L116" s="1037" t="n">
        <f t="shared" si="51"/>
        <v>0.12162864264434113</v>
      </c>
      <c r="M116" s="1037" t="n">
        <f t="shared" si="51"/>
        <v>0.12929672515912594</v>
      </c>
      <c r="N116" s="1037" t="n">
        <f t="shared" si="51"/>
        <v>0.13102202825485806</v>
      </c>
      <c r="O116" s="1037" t="n">
        <f t="shared" si="51"/>
        <v>0.13305175527193708</v>
      </c>
      <c r="P116" s="1037" t="n">
        <f t="shared" si="51"/>
        <v>0.13449158829300981</v>
      </c>
      <c r="Q116" s="1037" t="n">
        <f t="shared" si="51"/>
        <v>0.15377510967444011</v>
      </c>
      <c r="R116" s="1037" t="n">
        <f t="shared" si="51"/>
        <v>0.15188876770810855</v>
      </c>
      <c r="S116" s="1035" t="n">
        <f t="shared" si="51"/>
        <v>0.14941502848112062</v>
      </c>
      <c r="T116" s="1035" t="n">
        <f t="shared" si="51"/>
        <v>0.14577752318051879</v>
      </c>
      <c r="U116" s="1035" t="n">
        <f t="shared" si="51"/>
        <v>0.12446834919321474</v>
      </c>
      <c r="V116" s="1035" t="n">
        <f t="shared" si="51"/>
        <v>0.12219170632222978</v>
      </c>
      <c r="W116" s="1035" t="n">
        <f t="shared" si="51"/>
        <v>0.12134111319265888</v>
      </c>
      <c r="X116" s="1035" t="n">
        <f t="shared" si="51"/>
        <v>0.1208907628905298</v>
      </c>
      <c r="Y116" s="1035" t="n">
        <f t="shared" si="51"/>
        <v>0.12253611957686264</v>
      </c>
      <c r="Z116" s="1035" t="n">
        <f t="shared" si="51"/>
        <v>0.12285470577353917</v>
      </c>
      <c r="AA116" s="1035" t="n">
        <f t="shared" si="51"/>
        <v>0.12353796322272947</v>
      </c>
      <c r="AB116" s="1036" t="n">
        <f t="shared" ref="AB116:AC116" si="52">AA116+AB117</f>
        <v>0.12353796322272947</v>
      </c>
      <c r="AC116" s="1036" t="n">
        <f t="shared" si="52"/>
        <v>0.12353796322272947</v>
      </c>
      <c r="AD116" s="1036" t="n">
        <f t="shared" ref="AD116" si="53">AC116+AD117</f>
        <v>0.12353796322272947</v>
      </c>
      <c r="AE116" s="1036" t="n">
        <f t="shared" ref="AE116" si="54">AD116+AE117</f>
        <v>0.12353796322272947</v>
      </c>
      <c r="AF116" s="1036" t="n">
        <f t="shared" ref="AF116" si="55">AE116+AF117</f>
        <v>0.12353796322272947</v>
      </c>
      <c r="AG116" s="1036" t="n">
        <f>AF116+AG117</f>
        <v>0.12353796322272947</v>
      </c>
      <c r="AH116" s="1036" t="n">
        <f t="shared" ref="AH116:AJ116" si="56">AG116+AH117</f>
        <v>0.12353796322272947</v>
      </c>
      <c r="AI116" s="1036" t="n">
        <f t="shared" si="56"/>
        <v>0.12353796322272947</v>
      </c>
      <c r="AJ116" s="1036" t="n">
        <f t="shared" si="56"/>
        <v>0.12353796322272947</v>
      </c>
    </row>
    <row r="117">
      <c r="D117" s="614" t="s">
        <v>891</v>
      </c>
      <c r="F117" s="1010"/>
      <c r="G117" s="1037"/>
      <c r="H117" s="1037"/>
      <c r="I117" s="1037"/>
      <c r="J117" s="1037"/>
      <c r="K117" s="1037"/>
      <c r="L117" s="1037"/>
      <c r="M117" s="1037"/>
      <c r="N117" s="1037"/>
      <c r="O117" s="1037"/>
      <c r="P117" s="1037"/>
      <c r="Q117" s="1037"/>
      <c r="R117" s="1037"/>
      <c r="S117" s="1035"/>
      <c r="T117" s="1035"/>
      <c r="U117" s="1035"/>
      <c r="V117" s="1035"/>
      <c r="W117" s="1037"/>
      <c r="X117" s="1037"/>
      <c r="Y117" s="1036"/>
      <c r="Z117" s="1036"/>
      <c r="AA117" s="1036"/>
      <c r="AB117" s="1036"/>
      <c r="AC117" s="1036"/>
      <c r="AD117" s="1036"/>
      <c r="AE117" s="1036"/>
      <c r="AF117" s="1036"/>
      <c r="AG117" s="1036"/>
      <c r="AH117" s="1036"/>
      <c r="AI117" s="1036"/>
      <c r="AJ117" s="1036"/>
    </row>
    <row r="118">
      <c r="D118" s="614" t="s">
        <v>482</v>
      </c>
      <c r="F118" s="1010"/>
      <c r="G118" s="1037"/>
      <c r="H118" s="1037" t="n">
        <f t="shared" ref="H118:Z118" si="57">H12/H128</f>
        <v>0.15051429053199564</v>
      </c>
      <c r="I118" s="1037" t="n">
        <f t="shared" si="57"/>
        <v>0.15080163959943962</v>
      </c>
      <c r="J118" s="1037" t="n">
        <f t="shared" si="57"/>
        <v>0.15365395933505827</v>
      </c>
      <c r="K118" s="1037" t="n">
        <f t="shared" si="57"/>
        <v>0.15177190789891759</v>
      </c>
      <c r="L118" s="1037" t="n">
        <f t="shared" si="57"/>
        <v>0.14987512105611908</v>
      </c>
      <c r="M118" s="1037" t="n">
        <f t="shared" si="57"/>
        <v>0.15037715626200734</v>
      </c>
      <c r="N118" s="1037" t="n">
        <f t="shared" si="57"/>
        <v>0.14952123741713724</v>
      </c>
      <c r="O118" s="1037" t="n">
        <f t="shared" si="57"/>
        <v>0.14900409068318232</v>
      </c>
      <c r="P118" s="1037" t="n">
        <f t="shared" si="57"/>
        <v>0.14885815076123282</v>
      </c>
      <c r="Q118" s="1037" t="n">
        <f t="shared" si="57"/>
        <v>0.15059075868264021</v>
      </c>
      <c r="R118" s="1037" t="n">
        <f t="shared" si="57"/>
        <v>0.15126805836791402</v>
      </c>
      <c r="S118" s="1035" t="n">
        <f t="shared" si="57"/>
        <v>0.1516602781441711</v>
      </c>
      <c r="T118" s="1035" t="n">
        <f t="shared" si="57"/>
        <v>0.15250681030758786</v>
      </c>
      <c r="U118" s="1035" t="n">
        <f t="shared" si="57"/>
        <v>0.15315714869600761</v>
      </c>
      <c r="V118" s="1035" t="n">
        <f t="shared" si="57"/>
        <v>0.15350245274604646</v>
      </c>
      <c r="W118" s="1035" t="n">
        <f t="shared" si="57"/>
        <v>0.15350192088487355</v>
      </c>
      <c r="X118" s="1035" t="n">
        <f t="shared" si="57"/>
        <v>0.15333099520684071</v>
      </c>
      <c r="Y118" s="1035" t="n">
        <f t="shared" si="57"/>
        <v>0.15191472369139494</v>
      </c>
      <c r="Z118" s="1035" t="n">
        <f t="shared" si="57"/>
        <v>0.15108427737589622</v>
      </c>
      <c r="AA118" s="1035" t="n">
        <f t="shared" ref="AA118" si="58">AA12/AA128</f>
        <v>0.1507797997747069</v>
      </c>
      <c r="AB118" s="1036" t="n">
        <f t="shared" ref="AB118:AC118" si="59">AA118</f>
        <v>0.1507797997747069</v>
      </c>
      <c r="AC118" s="1036" t="n">
        <f t="shared" si="59"/>
        <v>0.1507797997747069</v>
      </c>
      <c r="AD118" s="1036" t="n">
        <f t="shared" ref="AD118:AD119" si="60">AC118</f>
        <v>0.1507797997747069</v>
      </c>
      <c r="AE118" s="1036" t="n">
        <f t="shared" ref="AE118:AE119" si="61">AD118</f>
        <v>0.1507797997747069</v>
      </c>
      <c r="AF118" s="1036" t="n">
        <f t="shared" ref="AF118:AF119" si="62">AE118</f>
        <v>0.1507797997747069</v>
      </c>
      <c r="AG118" s="1036" t="n">
        <f t="shared" ref="AG118:AG119" si="63">AF118</f>
        <v>0.1507797997747069</v>
      </c>
      <c r="AH118" s="1036" t="n">
        <f t="shared" ref="AH118:AH119" si="64">AG118</f>
        <v>0.1507797997747069</v>
      </c>
      <c r="AI118" s="1036" t="n">
        <f t="shared" ref="AI118:AI119" si="65">AH118</f>
        <v>0.1507797997747069</v>
      </c>
      <c r="AJ118" s="1036" t="n">
        <f>AI118</f>
        <v>0.1507797997747069</v>
      </c>
    </row>
    <row r="119">
      <c r="D119" s="614" t="s">
        <v>483</v>
      </c>
      <c r="F119" s="1010"/>
      <c r="G119" s="1037"/>
      <c r="H119" s="1037" t="n">
        <f t="shared" ref="H119:Z119" si="66">H14/H129</f>
        <v>1.2162437929392559E-2</v>
      </c>
      <c r="I119" s="1037" t="n">
        <f t="shared" si="66"/>
        <v>1.2699879968543479E-2</v>
      </c>
      <c r="J119" s="1037" t="n">
        <f t="shared" si="66"/>
        <v>9.8135948268010566E-3</v>
      </c>
      <c r="K119" s="1037" t="n">
        <f t="shared" si="66"/>
        <v>1.0312197817378091E-2</v>
      </c>
      <c r="L119" s="1037" t="n">
        <f t="shared" si="66"/>
        <v>1.0757352891335144E-2</v>
      </c>
      <c r="M119" s="1037" t="n">
        <f t="shared" si="66"/>
        <v>1.0629513611282226E-2</v>
      </c>
      <c r="N119" s="1037" t="n">
        <f t="shared" si="66"/>
        <v>1.1269768922909786E-2</v>
      </c>
      <c r="O119" s="1037" t="n">
        <f t="shared" si="66"/>
        <v>1.1232041261557454E-2</v>
      </c>
      <c r="P119" s="1037" t="n">
        <f t="shared" si="66"/>
        <v>1.1643603451454263E-2</v>
      </c>
      <c r="Q119" s="1037" t="n">
        <f t="shared" si="66"/>
        <v>1.2058153955435486E-2</v>
      </c>
      <c r="R119" s="1037" t="n">
        <f t="shared" si="66"/>
        <v>1.1872436632999694E-2</v>
      </c>
      <c r="S119" s="1035" t="n">
        <f t="shared" si="66"/>
        <v>1.1204842192412258E-2</v>
      </c>
      <c r="T119" s="1035" t="n">
        <f t="shared" si="66"/>
        <v>1.0492426125036586E-2</v>
      </c>
      <c r="U119" s="1035" t="n">
        <f t="shared" si="66"/>
        <v>9.7102592644627197E-3</v>
      </c>
      <c r="V119" s="1035" t="n">
        <f t="shared" si="66"/>
        <v>9.4082640735963872E-3</v>
      </c>
      <c r="W119" s="1035" t="n">
        <f t="shared" si="66"/>
        <v>9.097152517301494E-3</v>
      </c>
      <c r="X119" s="1035" t="n">
        <f t="shared" si="66"/>
        <v>8.8314154260258106E-3</v>
      </c>
      <c r="Y119" s="1035" t="n">
        <f t="shared" si="66"/>
        <v>9.1223590461677849E-3</v>
      </c>
      <c r="Z119" s="1035" t="n">
        <f t="shared" si="66"/>
        <v>8.7589609149151277E-3</v>
      </c>
      <c r="AA119" s="1035" t="n">
        <f t="shared" ref="AA119" si="67">AA14/AA129</f>
        <v>9.1044985753842445E-3</v>
      </c>
      <c r="AB119" s="1036" t="n">
        <f t="shared" ref="AB119:AC119" si="68">AA119</f>
        <v>9.1044985753842445E-3</v>
      </c>
      <c r="AC119" s="1036" t="n">
        <f t="shared" si="68"/>
        <v>9.1044985753842445E-3</v>
      </c>
      <c r="AD119" s="1036" t="n">
        <f t="shared" si="60"/>
        <v>9.1044985753842445E-3</v>
      </c>
      <c r="AE119" s="1036" t="n">
        <f t="shared" si="61"/>
        <v>9.1044985753842445E-3</v>
      </c>
      <c r="AF119" s="1036" t="n">
        <f t="shared" si="62"/>
        <v>9.1044985753842445E-3</v>
      </c>
      <c r="AG119" s="1036" t="n">
        <f t="shared" si="63"/>
        <v>9.1044985753842445E-3</v>
      </c>
      <c r="AH119" s="1036" t="n">
        <f t="shared" si="64"/>
        <v>9.1044985753842445E-3</v>
      </c>
      <c r="AI119" s="1036" t="n">
        <f t="shared" si="65"/>
        <v>9.1044985753842445E-3</v>
      </c>
      <c r="AJ119" s="1036" t="n">
        <f t="shared" ref="AJ119" si="69">AI119</f>
        <v>9.1044985753842445E-3</v>
      </c>
    </row>
    <row r="120">
      <c r="D120" s="501" t="s">
        <v>484</v>
      </c>
      <c r="F120" s="1010"/>
      <c r="G120" s="1037"/>
      <c r="H120" s="1037" t="n">
        <f t="shared" ref="H120:Z120" si="70">H16/H130</f>
        <v>0.11576477635782748</v>
      </c>
      <c r="I120" s="1037" t="n">
        <f t="shared" si="70"/>
        <v>0.10926623302521968</v>
      </c>
      <c r="J120" s="1037" t="n">
        <f t="shared" si="70"/>
        <v>0.11837969278216001</v>
      </c>
      <c r="K120" s="1037" t="n">
        <f t="shared" si="70"/>
        <v>0.11127845432247516</v>
      </c>
      <c r="L120" s="1037" t="n">
        <f t="shared" si="70"/>
        <v>0.11953366642874137</v>
      </c>
      <c r="M120" s="1037" t="n">
        <f t="shared" si="70"/>
        <v>0.11887481034977652</v>
      </c>
      <c r="N120" s="1037" t="n">
        <f t="shared" si="70"/>
        <v>0.12443013242636948</v>
      </c>
      <c r="O120" s="1037" t="n">
        <f t="shared" si="70"/>
        <v>0.12539127902744412</v>
      </c>
      <c r="P120" s="1037" t="n">
        <f t="shared" si="70"/>
        <v>0.13006032415146448</v>
      </c>
      <c r="Q120" s="1037" t="n">
        <f t="shared" si="70"/>
        <v>0.13860590791251326</v>
      </c>
      <c r="R120" s="1035" t="n">
        <f t="shared" si="70"/>
        <v>0.14498244638325977</v>
      </c>
      <c r="S120" s="1035" t="n">
        <f t="shared" si="70"/>
        <v>0.13630663910258584</v>
      </c>
      <c r="T120" s="1035" t="n">
        <f t="shared" si="70"/>
        <v>0.13929684023141967</v>
      </c>
      <c r="U120" s="1035" t="n">
        <f t="shared" si="70"/>
        <v>0.1476608187134503</v>
      </c>
      <c r="V120" s="1035" t="n">
        <f t="shared" si="70"/>
        <v>0.14539175187919007</v>
      </c>
      <c r="W120" s="1035" t="n">
        <f t="shared" si="70"/>
        <v>0.1467350715978829</v>
      </c>
      <c r="X120" s="1035" t="n">
        <f t="shared" si="70"/>
        <v>0.14285714285714288</v>
      </c>
      <c r="Y120" s="1035" t="n">
        <f t="shared" si="70"/>
        <v>0.14434122151779549</v>
      </c>
      <c r="Z120" s="1035" t="n">
        <f t="shared" si="70"/>
        <v>0.14783963564451369</v>
      </c>
      <c r="AA120" s="1035" t="e">
        <f t="shared" ref="AA120" si="71">AA16/AA130</f>
        <v>#DIV/0!</v>
      </c>
      <c r="AB120" s="1036" t="e">
        <f t="shared" ref="AB120:AC120" si="72">AA120+AB121</f>
        <v>#DIV/0!</v>
      </c>
      <c r="AC120" s="1036" t="e">
        <f t="shared" si="72"/>
        <v>#DIV/0!</v>
      </c>
      <c r="AD120" s="1036" t="e">
        <f t="shared" ref="AD120" si="73">AC120+AD121</f>
        <v>#DIV/0!</v>
      </c>
      <c r="AE120" s="1036" t="e">
        <f t="shared" ref="AE120" si="74">AD120+AE121</f>
        <v>#DIV/0!</v>
      </c>
      <c r="AF120" s="1036" t="e">
        <f t="shared" ref="AF120" si="75">AE120+AF121</f>
        <v>#DIV/0!</v>
      </c>
      <c r="AG120" s="1036" t="e">
        <f t="shared" ref="AG120" si="76">AF120+AG121</f>
        <v>#DIV/0!</v>
      </c>
      <c r="AH120" s="1036" t="e">
        <f t="shared" ref="AH120" si="77">AG120+AH121</f>
        <v>#DIV/0!</v>
      </c>
      <c r="AI120" s="1036" t="e">
        <f t="shared" ref="AI120" si="78">AH120+AI121</f>
        <v>#DIV/0!</v>
      </c>
      <c r="AJ120" s="1036" t="e">
        <f t="shared" ref="AJ120" si="79">AI120+AJ121</f>
        <v>#DIV/0!</v>
      </c>
    </row>
    <row r="121">
      <c r="D121" s="501" t="s">
        <v>1750</v>
      </c>
      <c r="F121" s="1010"/>
      <c r="G121" s="1037"/>
      <c r="H121" s="1037"/>
      <c r="I121" s="1037"/>
      <c r="J121" s="1037"/>
      <c r="K121" s="1037"/>
      <c r="L121" s="1037"/>
      <c r="M121" s="1037"/>
      <c r="N121" s="1037"/>
      <c r="O121" s="1037"/>
      <c r="P121" s="1037"/>
      <c r="Q121" s="1037"/>
      <c r="R121" s="1037"/>
      <c r="S121" s="1037"/>
      <c r="T121" s="1037"/>
      <c r="U121" s="1037" t="n">
        <v>-1.2E-2</v>
      </c>
      <c r="V121" s="1037"/>
      <c r="W121" s="1037"/>
      <c r="X121" s="1037"/>
      <c r="Y121" s="1036"/>
      <c r="Z121" s="1036"/>
      <c r="AA121" s="1036"/>
      <c r="AB121" s="1036"/>
      <c r="AC121" s="1036"/>
      <c r="AD121" s="1036"/>
      <c r="AE121" s="1036"/>
      <c r="AF121" s="1036"/>
      <c r="AG121" s="1036"/>
      <c r="AH121" s="1036"/>
      <c r="AI121" s="1036"/>
      <c r="AJ121" s="1036"/>
    </row>
    <row r="122">
      <c r="D122" s="345" t="s">
        <v>509</v>
      </c>
      <c r="F122" s="330"/>
      <c r="G122" s="278"/>
      <c r="H122" s="278"/>
      <c r="I122" s="278"/>
      <c r="J122" s="278"/>
      <c r="K122" s="278"/>
      <c r="L122" s="278"/>
      <c r="M122" s="278"/>
      <c r="N122" s="278"/>
      <c r="O122" s="278"/>
      <c r="P122" s="278"/>
      <c r="Q122" s="278"/>
      <c r="R122" s="278"/>
      <c r="S122" s="278"/>
      <c r="T122" s="278"/>
      <c r="U122" s="278"/>
      <c r="V122" s="278"/>
      <c r="W122" s="278"/>
      <c r="X122" s="278"/>
      <c r="Y122" s="278"/>
      <c r="Z122" s="278"/>
      <c r="AA122" s="278"/>
      <c r="AB122" s="278"/>
      <c r="AC122" s="278"/>
    </row>
    <row r="123" ht="14.9" customHeight="1">
      <c r="D123" s="785" t="s">
        <v>510</v>
      </c>
      <c r="F123" s="1005" t="n">
        <f>SUM(F124:F127)</f>
        <v>14464.9</v>
      </c>
      <c r="G123" s="513" t="n">
        <f t="shared" ref="G123:O123" si="80">SUM(G124:G127)</f>
        <v>14564.8</v>
      </c>
      <c r="H123" s="513" t="n">
        <f t="shared" si="80"/>
        <v>14733.199999999999</v>
      </c>
      <c r="I123" s="513" t="n">
        <f t="shared" si="80"/>
        <v>14875.9</v>
      </c>
      <c r="J123" s="513" t="n">
        <f t="shared" si="80"/>
        <v>14034.9</v>
      </c>
      <c r="K123" s="513" t="n">
        <f t="shared" si="80"/>
        <v>14755.099999999999</v>
      </c>
      <c r="L123" s="513" t="n">
        <f t="shared" si="80"/>
        <v>15205.3</v>
      </c>
      <c r="M123" s="513" t="n">
        <f t="shared" si="80"/>
        <v>15380.9</v>
      </c>
      <c r="N123" s="513" t="n">
        <f t="shared" si="80"/>
        <v>15947.7</v>
      </c>
      <c r="O123" s="513" t="n">
        <f t="shared" si="80"/>
        <v>16336.5</v>
      </c>
      <c r="P123" s="513" t="n">
        <f t="shared" ref="P123:T123" si="81">SUM(P124:P127)</f>
        <v>16714.8</v>
      </c>
      <c r="Q123" s="513" t="n">
        <f t="shared" si="81"/>
        <v>16890.899999999998</v>
      </c>
      <c r="R123" s="513" t="n">
        <f t="shared" si="81"/>
        <v>17146.100000000002</v>
      </c>
      <c r="S123" s="414" t="n">
        <f t="shared" si="81"/>
        <v>17590.599999999999</v>
      </c>
      <c r="T123" s="414" t="n">
        <f t="shared" si="81"/>
        <v>17805.900000000001</v>
      </c>
      <c r="U123" s="414" t="n">
        <f t="shared" ref="U123:W123" si="82">SUM(U124:U127)</f>
        <v>18127.5</v>
      </c>
      <c r="V123" s="414" t="n">
        <f t="shared" si="82"/>
        <v>18387.5</v>
      </c>
      <c r="W123" s="414" t="n">
        <f t="shared" si="82"/>
        <v>18629.3</v>
      </c>
      <c r="X123" s="414" t="n">
        <f t="shared" ref="X123:Y123" si="83">SUM(X124:X127)</f>
        <v>18878.2</v>
      </c>
      <c r="Y123" s="414" t="n">
        <f t="shared" si="83"/>
        <v>19227.800000000003</v>
      </c>
      <c r="Z123" s="414" t="n">
        <f t="shared" ref="Z123" si="84">SUM(Z124:Z127)</f>
        <v>19461.199999999997</v>
      </c>
      <c r="AA123" s="414" t="n">
        <f t="shared" ref="AA123" si="85">SUM(AA124:AA127)</f>
        <v>19604.5</v>
      </c>
      <c r="AB123" s="409"/>
      <c r="AC123" s="409"/>
      <c r="AD123" s="409"/>
      <c r="AE123" s="409"/>
      <c r="AF123" s="409"/>
      <c r="AG123" s="409"/>
      <c r="AH123" s="409"/>
      <c r="AI123" s="409"/>
      <c r="AJ123" s="409"/>
    </row>
    <row r="124">
      <c r="D124" s="938" t="s">
        <v>784</v>
      </c>
      <c r="E124" s="298" t="s">
        <v>780</v>
      </c>
      <c r="F124" s="1005" t="n">
        <f>'Haver Pivoted'!GQ81</f>
        <v>9285</v>
      </c>
      <c r="G124" s="513" t="n">
        <f>'Haver Pivoted'!GR81</f>
        <v>9341</v>
      </c>
      <c r="H124" s="513" t="n">
        <f>'Haver Pivoted'!GS81</f>
        <v>9488.7999999999993</v>
      </c>
      <c r="I124" s="513" t="n">
        <f>'Haver Pivoted'!GT81</f>
        <v>9636.5</v>
      </c>
      <c r="J124" s="513" t="n">
        <f>'Haver Pivoted'!GU81</f>
        <v>9005.2999999999993</v>
      </c>
      <c r="K124" s="513" t="n">
        <f>'Haver Pivoted'!GV81</f>
        <v>9441.7999999999993</v>
      </c>
      <c r="L124" s="513" t="n">
        <f>'Haver Pivoted'!GW81</f>
        <v>9809.5</v>
      </c>
      <c r="M124" s="513" t="n">
        <f>'Haver Pivoted'!GX81</f>
        <v>9889.7999999999993</v>
      </c>
      <c r="N124" s="513" t="n">
        <f>'Haver Pivoted'!GY81</f>
        <v>10182.5</v>
      </c>
      <c r="O124" s="513" t="n">
        <f>'Haver Pivoted'!GZ81</f>
        <v>10462.799999999999</v>
      </c>
      <c r="P124" s="513" t="n">
        <f>'Haver Pivoted'!HA81</f>
        <v>10772</v>
      </c>
      <c r="Q124" s="513" t="n">
        <f>'Haver Pivoted'!HB81</f>
        <v>10909.7</v>
      </c>
      <c r="R124" s="513" t="n">
        <f>'Haver Pivoted'!HC81</f>
        <v>11012.9</v>
      </c>
      <c r="S124" s="414" t="n">
        <f>'Haver Pivoted'!HD81</f>
        <v>11296.3</v>
      </c>
      <c r="T124" s="414" t="n">
        <f>'Haver Pivoted'!HE81</f>
        <v>11343.1</v>
      </c>
      <c r="U124" s="414" t="n">
        <f>'Haver Pivoted'!HF81</f>
        <v>11499.3</v>
      </c>
      <c r="V124" s="414" t="n">
        <f>'Haver Pivoted'!HG81</f>
        <v>11660.4</v>
      </c>
      <c r="W124" s="414" t="n">
        <f>'Haver Pivoted'!HH81</f>
        <v>11843.5</v>
      </c>
      <c r="X124" s="414" t="n">
        <f>'Haver Pivoted'!HI81</f>
        <v>11975.4</v>
      </c>
      <c r="Y124" s="414" t="n">
        <f>'Haver Pivoted'!HJ81</f>
        <v>12270.7</v>
      </c>
      <c r="Z124" s="414" t="n">
        <f>'Haver Pivoted'!HK81</f>
        <v>12455.3</v>
      </c>
      <c r="AA124" s="414" t="n">
        <f>'Haver Pivoted'!HL81</f>
        <v>12605.8</v>
      </c>
      <c r="AB124" s="409"/>
      <c r="AC124" s="409"/>
      <c r="AD124" s="409"/>
      <c r="AE124" s="409"/>
      <c r="AF124" s="409"/>
      <c r="AG124" s="409"/>
      <c r="AH124" s="409"/>
      <c r="AI124" s="409"/>
      <c r="AJ124" s="409"/>
    </row>
    <row r="125">
      <c r="D125" s="938" t="s">
        <v>511</v>
      </c>
      <c r="E125" s="298" t="s">
        <v>781</v>
      </c>
      <c r="F125" s="1005" t="n">
        <f>'Haver Pivoted'!GQ82</f>
        <v>1535.6</v>
      </c>
      <c r="G125" s="513" t="n">
        <f>'Haver Pivoted'!GR82</f>
        <v>1570.9</v>
      </c>
      <c r="H125" s="513" t="n">
        <f>'Haver Pivoted'!GS82</f>
        <v>1582.7</v>
      </c>
      <c r="I125" s="513" t="n">
        <f>'Haver Pivoted'!GT82</f>
        <v>1577.7</v>
      </c>
      <c r="J125" s="513" t="n">
        <f>'Haver Pivoted'!GU82</f>
        <v>1424.4</v>
      </c>
      <c r="K125" s="513" t="n">
        <f>'Haver Pivoted'!GV82</f>
        <v>1705.8</v>
      </c>
      <c r="L125" s="513" t="n">
        <f>'Haver Pivoted'!GW82</f>
        <v>1668.1</v>
      </c>
      <c r="M125" s="513" t="n">
        <f>'Haver Pivoted'!GX82</f>
        <v>1697.5</v>
      </c>
      <c r="N125" s="513" t="n">
        <f>'Haver Pivoted'!GY82</f>
        <v>1845.5</v>
      </c>
      <c r="O125" s="513" t="n">
        <f>'Haver Pivoted'!GZ82</f>
        <v>1867.1</v>
      </c>
      <c r="P125" s="513" t="n">
        <f>'Haver Pivoted'!HA82</f>
        <v>1850.8</v>
      </c>
      <c r="Q125" s="513" t="n">
        <f>'Haver Pivoted'!HB82</f>
        <v>1833.3</v>
      </c>
      <c r="R125" s="513" t="n">
        <f>'Haver Pivoted'!HC82</f>
        <v>1850.1</v>
      </c>
      <c r="S125" s="414" t="n">
        <f>'Haver Pivoted'!HD82</f>
        <v>1895.3</v>
      </c>
      <c r="T125" s="414" t="n">
        <f>'Haver Pivoted'!HE82</f>
        <v>1915.5</v>
      </c>
      <c r="U125" s="414" t="n">
        <f>'Haver Pivoted'!HF82</f>
        <v>1934.7</v>
      </c>
      <c r="V125" s="414" t="n">
        <f>'Haver Pivoted'!HG82</f>
        <v>1936.6</v>
      </c>
      <c r="W125" s="414" t="n">
        <f>'Haver Pivoted'!HH82</f>
        <v>1954.6</v>
      </c>
      <c r="X125" s="414" t="n">
        <f>'Haver Pivoted'!HI82</f>
        <v>1970.1</v>
      </c>
      <c r="Y125" s="414" t="n">
        <f>'Haver Pivoted'!HJ82</f>
        <v>1972.1</v>
      </c>
      <c r="Z125" s="414" t="n">
        <f>'Haver Pivoted'!HK82</f>
        <v>2002.3</v>
      </c>
      <c r="AA125" s="414" t="n">
        <f>'Haver Pivoted'!HL82</f>
        <v>2014.7</v>
      </c>
      <c r="AB125" s="409"/>
      <c r="AC125" s="409"/>
      <c r="AD125" s="409"/>
      <c r="AE125" s="409"/>
      <c r="AF125" s="409"/>
      <c r="AG125" s="409"/>
      <c r="AH125" s="409"/>
      <c r="AI125" s="409"/>
      <c r="AJ125" s="409"/>
    </row>
    <row r="126">
      <c r="D126" s="938" t="s">
        <v>512</v>
      </c>
      <c r="E126" s="298" t="s">
        <v>787</v>
      </c>
      <c r="F126" s="1005" t="n">
        <f>'Haver Pivoted'!GQ83</f>
        <v>682.8</v>
      </c>
      <c r="G126" s="513" t="n">
        <f>'Haver Pivoted'!GR83</f>
        <v>690.2</v>
      </c>
      <c r="H126" s="513" t="n">
        <f>'Haver Pivoted'!GS83</f>
        <v>706.3</v>
      </c>
      <c r="I126" s="513" t="n">
        <f>'Haver Pivoted'!GT83</f>
        <v>729.3</v>
      </c>
      <c r="J126" s="513" t="n">
        <f>'Haver Pivoted'!GU83</f>
        <v>731.2</v>
      </c>
      <c r="K126" s="513" t="n">
        <f>'Haver Pivoted'!GV83</f>
        <v>744.6</v>
      </c>
      <c r="L126" s="513" t="n">
        <f>'Haver Pivoted'!GW83</f>
        <v>747.4</v>
      </c>
      <c r="M126" s="513" t="n">
        <f>'Haver Pivoted'!GX83</f>
        <v>745.6</v>
      </c>
      <c r="N126" s="513" t="n">
        <f>'Haver Pivoted'!GY83</f>
        <v>761.6</v>
      </c>
      <c r="O126" s="513" t="n">
        <f>'Haver Pivoted'!GZ83</f>
        <v>781.2</v>
      </c>
      <c r="P126" s="513" t="n">
        <f>'Haver Pivoted'!HA83</f>
        <v>800.7</v>
      </c>
      <c r="Q126" s="513" t="n">
        <f>'Haver Pivoted'!HB83</f>
        <v>814.3</v>
      </c>
      <c r="R126" s="513" t="n">
        <f>'Haver Pivoted'!HC83</f>
        <v>858.2</v>
      </c>
      <c r="S126" s="414" t="n">
        <f>'Haver Pivoted'!HD83</f>
        <v>889.5</v>
      </c>
      <c r="T126" s="414" t="n">
        <f>'Haver Pivoted'!HE83</f>
        <v>919.1</v>
      </c>
      <c r="U126" s="414" t="n">
        <f>'Haver Pivoted'!HF83</f>
        <v>963.6</v>
      </c>
      <c r="V126" s="414" t="n">
        <f>'Haver Pivoted'!HG83</f>
        <v>984.1</v>
      </c>
      <c r="W126" s="414" t="n">
        <f>'Haver Pivoted'!HH83</f>
        <v>995</v>
      </c>
      <c r="X126" s="414" t="n">
        <f>'Haver Pivoted'!HI83</f>
        <v>1013.6</v>
      </c>
      <c r="Y126" s="414" t="n">
        <f>'Haver Pivoted'!HJ83</f>
        <v>1046.0999999999999</v>
      </c>
      <c r="Z126" s="414" t="n">
        <f>'Haver Pivoted'!HK83</f>
        <v>1053.4000000000001</v>
      </c>
      <c r="AA126" s="414" t="n">
        <f>'Haver Pivoted'!HL83</f>
        <v>1057.3</v>
      </c>
      <c r="AB126" s="409"/>
      <c r="AC126" s="409"/>
      <c r="AD126" s="409"/>
      <c r="AE126" s="409"/>
      <c r="AF126" s="409"/>
      <c r="AG126" s="409"/>
      <c r="AH126" s="409"/>
      <c r="AI126" s="409"/>
      <c r="AJ126" s="409"/>
    </row>
    <row r="127">
      <c r="D127" s="938" t="s">
        <v>513</v>
      </c>
      <c r="E127" s="298" t="s">
        <v>783</v>
      </c>
      <c r="F127" s="1005" t="n">
        <f>'Haver Pivoted'!GQ84</f>
        <v>2961.5</v>
      </c>
      <c r="G127" s="513" t="n">
        <f>'Haver Pivoted'!GR84</f>
        <v>2962.7</v>
      </c>
      <c r="H127" s="513" t="n">
        <f>'Haver Pivoted'!GS84</f>
        <v>2955.4</v>
      </c>
      <c r="I127" s="513" t="n">
        <f>'Haver Pivoted'!GT84</f>
        <v>2932.4</v>
      </c>
      <c r="J127" s="513" t="n">
        <f>'Haver Pivoted'!GU84</f>
        <v>2874</v>
      </c>
      <c r="K127" s="513" t="n">
        <f>'Haver Pivoted'!GV84</f>
        <v>2862.9</v>
      </c>
      <c r="L127" s="513" t="n">
        <f>'Haver Pivoted'!GW84</f>
        <v>2980.3</v>
      </c>
      <c r="M127" s="513" t="n">
        <f>'Haver Pivoted'!GX84</f>
        <v>3048</v>
      </c>
      <c r="N127" s="513" t="n">
        <f>'Haver Pivoted'!GY84</f>
        <v>3158.1</v>
      </c>
      <c r="O127" s="513" t="n">
        <f>'Haver Pivoted'!GZ84</f>
        <v>3225.4</v>
      </c>
      <c r="P127" s="513" t="n">
        <f>'Haver Pivoted'!HA84</f>
        <v>3291.3</v>
      </c>
      <c r="Q127" s="513" t="n">
        <f>'Haver Pivoted'!HB84</f>
        <v>3333.6</v>
      </c>
      <c r="R127" s="513" t="n">
        <f>'Haver Pivoted'!HC84</f>
        <v>3424.9</v>
      </c>
      <c r="S127" s="414" t="n">
        <f>'Haver Pivoted'!HD84</f>
        <v>3509.5</v>
      </c>
      <c r="T127" s="414" t="n">
        <f>'Haver Pivoted'!HE84</f>
        <v>3628.2</v>
      </c>
      <c r="U127" s="414" t="n">
        <f>'Haver Pivoted'!HF84</f>
        <v>3729.9</v>
      </c>
      <c r="V127" s="414" t="n">
        <f>'Haver Pivoted'!HG84</f>
        <v>3806.4</v>
      </c>
      <c r="W127" s="414" t="n">
        <f>'Haver Pivoted'!HH84</f>
        <v>3836.2</v>
      </c>
      <c r="X127" s="414" t="n">
        <f>'Haver Pivoted'!HI84</f>
        <v>3919.1</v>
      </c>
      <c r="Y127" s="414" t="n">
        <f>'Haver Pivoted'!HJ84</f>
        <v>3938.9</v>
      </c>
      <c r="Z127" s="414" t="n">
        <f>'Haver Pivoted'!HK84</f>
        <v>3950.2</v>
      </c>
      <c r="AA127" s="414" t="n">
        <f>'Haver Pivoted'!HL84</f>
        <v>3926.7</v>
      </c>
      <c r="AB127" s="409"/>
      <c r="AC127" s="409"/>
      <c r="AD127" s="409"/>
      <c r="AE127" s="409"/>
      <c r="AF127" s="409"/>
      <c r="AG127" s="409"/>
      <c r="AH127" s="409"/>
      <c r="AI127" s="409"/>
      <c r="AJ127" s="409"/>
    </row>
    <row r="128">
      <c r="D128" s="785" t="s">
        <v>500</v>
      </c>
      <c r="F128" s="1005" t="n">
        <f>F124</f>
        <v>9285</v>
      </c>
      <c r="G128" s="513" t="n">
        <f t="shared" ref="G128:O128" si="86">G124</f>
        <v>9341</v>
      </c>
      <c r="H128" s="513" t="n">
        <f t="shared" si="86"/>
        <v>9488.7999999999993</v>
      </c>
      <c r="I128" s="513" t="n">
        <f t="shared" si="86"/>
        <v>9636.5</v>
      </c>
      <c r="J128" s="513" t="n">
        <f t="shared" si="86"/>
        <v>9005.2999999999993</v>
      </c>
      <c r="K128" s="513" t="n">
        <f t="shared" si="86"/>
        <v>9441.7999999999993</v>
      </c>
      <c r="L128" s="513" t="n">
        <f t="shared" si="86"/>
        <v>9809.5</v>
      </c>
      <c r="M128" s="513" t="n">
        <f t="shared" si="86"/>
        <v>9889.7999999999993</v>
      </c>
      <c r="N128" s="513" t="n">
        <f t="shared" si="86"/>
        <v>10182.5</v>
      </c>
      <c r="O128" s="513" t="n">
        <f t="shared" si="86"/>
        <v>10462.799999999999</v>
      </c>
      <c r="P128" s="513" t="n">
        <f t="shared" ref="P128:T128" si="87">P124</f>
        <v>10772</v>
      </c>
      <c r="Q128" s="513" t="n">
        <f t="shared" si="87"/>
        <v>10909.7</v>
      </c>
      <c r="R128" s="513" t="n">
        <f t="shared" si="87"/>
        <v>11012.9</v>
      </c>
      <c r="S128" s="414" t="n">
        <f t="shared" si="87"/>
        <v>11296.3</v>
      </c>
      <c r="T128" s="414" t="n">
        <f t="shared" si="87"/>
        <v>11343.1</v>
      </c>
      <c r="U128" s="414" t="n">
        <f t="shared" ref="U128:W128" si="88">U124</f>
        <v>11499.3</v>
      </c>
      <c r="V128" s="414" t="n">
        <f t="shared" si="88"/>
        <v>11660.4</v>
      </c>
      <c r="W128" s="414" t="n">
        <f t="shared" si="88"/>
        <v>11843.5</v>
      </c>
      <c r="X128" s="414" t="n">
        <f t="shared" ref="X128:Y128" si="89">X124</f>
        <v>11975.4</v>
      </c>
      <c r="Y128" s="414" t="n">
        <f t="shared" si="89"/>
        <v>12270.7</v>
      </c>
      <c r="Z128" s="414" t="n">
        <f t="shared" ref="Z128" si="90">Z124</f>
        <v>12455.3</v>
      </c>
      <c r="AA128" s="414" t="n">
        <f t="shared" ref="AA128" si="91">AA124</f>
        <v>12605.8</v>
      </c>
      <c r="AB128" s="409"/>
      <c r="AC128" s="409"/>
      <c r="AD128" s="409"/>
      <c r="AE128" s="409"/>
      <c r="AF128" s="409"/>
      <c r="AG128" s="409"/>
      <c r="AH128" s="409"/>
      <c r="AI128" s="409"/>
      <c r="AJ128" s="409"/>
    </row>
    <row r="129">
      <c r="D129" s="785" t="s">
        <v>501</v>
      </c>
      <c r="E129" s="298" t="s">
        <v>517</v>
      </c>
      <c r="F129" s="1005" t="n">
        <f>'Haver Pivoted'!GQ5</f>
        <v>14350.7</v>
      </c>
      <c r="G129" s="513" t="n">
        <f>'Haver Pivoted'!GR5</f>
        <v>14548.3</v>
      </c>
      <c r="H129" s="513" t="n">
        <f>'Haver Pivoted'!GS5</f>
        <v>14701</v>
      </c>
      <c r="I129" s="513" t="n">
        <f>'Haver Pivoted'!GT5</f>
        <v>14496.2</v>
      </c>
      <c r="J129" s="513" t="n">
        <f>'Haver Pivoted'!GU5</f>
        <v>13175.6</v>
      </c>
      <c r="K129" s="513" t="n">
        <f>'Haver Pivoted'!GV5</f>
        <v>14478</v>
      </c>
      <c r="L129" s="513" t="n">
        <f>'Haver Pivoted'!GW5</f>
        <v>14752.7</v>
      </c>
      <c r="M129" s="513" t="n">
        <f>'Haver Pivoted'!GX5</f>
        <v>15259.4</v>
      </c>
      <c r="N129" s="513" t="n">
        <f>'Haver Pivoted'!GY5</f>
        <v>16016.3</v>
      </c>
      <c r="O129" s="513" t="n">
        <f>'Haver Pivoted'!GZ5</f>
        <v>16363.9</v>
      </c>
      <c r="P129" s="513" t="n">
        <f>'Haver Pivoted'!HA5</f>
        <v>16816.099999999999</v>
      </c>
      <c r="Q129" s="513" t="n">
        <f>'Haver Pivoted'!HB5</f>
        <v>17175.099999999999</v>
      </c>
      <c r="R129" s="513" t="n">
        <f>'Haver Pivoted'!HC5</f>
        <v>17603.8</v>
      </c>
      <c r="S129" s="414" t="n">
        <f>'Haver Pivoted'!HD5</f>
        <v>17876.2</v>
      </c>
      <c r="T129" s="414" t="n">
        <f>'Haver Pivoted'!HE5</f>
        <v>18108.3</v>
      </c>
      <c r="U129" s="414" t="n">
        <f>'Haver Pivoted'!HF5</f>
        <v>18506.2</v>
      </c>
      <c r="V129" s="414" t="n">
        <f>'Haver Pivoted'!HG5</f>
        <v>18685.7</v>
      </c>
      <c r="W129" s="414" t="n">
        <f>'Haver Pivoted'!HH5</f>
        <v>18929</v>
      </c>
      <c r="X129" s="414" t="n">
        <f>'Haver Pivoted'!HI5</f>
        <v>19170.2</v>
      </c>
      <c r="Y129" s="414" t="n">
        <f>'Haver Pivoted'!HJ5</f>
        <v>19424.8</v>
      </c>
      <c r="Z129" s="414" t="n">
        <f>'Haver Pivoted'!HK5</f>
        <v>19682.7</v>
      </c>
      <c r="AA129" s="414" t="n">
        <f>'Haver Pivoted'!HL5</f>
        <v>19935.2</v>
      </c>
      <c r="AB129" s="409"/>
      <c r="AC129" s="409"/>
      <c r="AD129" s="409"/>
      <c r="AE129" s="409"/>
      <c r="AF129" s="409"/>
      <c r="AG129" s="409"/>
      <c r="AH129" s="409"/>
      <c r="AI129" s="409"/>
      <c r="AJ129" s="409"/>
    </row>
    <row r="130">
      <c r="D130" s="785" t="s">
        <v>514</v>
      </c>
      <c r="E130" s="298" t="s">
        <v>782</v>
      </c>
      <c r="F130" s="1005" t="n">
        <f>'Haver Pivoted'!GQ85</f>
        <v>1906.5</v>
      </c>
      <c r="G130" s="513" t="n">
        <f>'Haver Pivoted'!GR85</f>
        <v>1968.1</v>
      </c>
      <c r="H130" s="513" t="n">
        <f>'Haver Pivoted'!GS85</f>
        <v>2003.2</v>
      </c>
      <c r="I130" s="513" t="n">
        <f>'Haver Pivoted'!GT85</f>
        <v>1752.6</v>
      </c>
      <c r="J130" s="513" t="n">
        <f>'Haver Pivoted'!GU85</f>
        <v>1686.1</v>
      </c>
      <c r="K130" s="513" t="n">
        <f>'Haver Pivoted'!GV85</f>
        <v>2323.9</v>
      </c>
      <c r="L130" s="513" t="n">
        <f>'Haver Pivoted'!GW85</f>
        <v>2101.5</v>
      </c>
      <c r="M130" s="513" t="n">
        <f>'Haver Pivoted'!GX85</f>
        <v>2438.6999999999998</v>
      </c>
      <c r="N130" s="513" t="n">
        <f>'Haver Pivoted'!GY85</f>
        <v>2763.8</v>
      </c>
      <c r="O130" s="513" t="n">
        <f>'Haver Pivoted'!GZ85</f>
        <v>2747.4</v>
      </c>
      <c r="P130" s="513" t="n">
        <f>'Haver Pivoted'!HA85</f>
        <v>2751.8</v>
      </c>
      <c r="Q130" s="513" t="n">
        <f>'Haver Pivoted'!HB85</f>
        <v>2738.7</v>
      </c>
      <c r="R130" s="414" t="n">
        <f>'Haver Pivoted'!HC85</f>
        <v>2876.9</v>
      </c>
      <c r="S130" s="414" t="n">
        <f>'Haver Pivoted'!HD85</f>
        <v>2950.7</v>
      </c>
      <c r="T130" s="414" t="n">
        <f>'Haver Pivoted'!HE85</f>
        <v>2921.1</v>
      </c>
      <c r="U130" s="414" t="n">
        <f>'Haver Pivoted'!HF85</f>
        <v>2941.2</v>
      </c>
      <c r="V130" s="414" t="n">
        <f>'Haver Pivoted'!HG85</f>
        <v>2953.4</v>
      </c>
      <c r="W130" s="414" t="n">
        <f>'Haver Pivoted'!HH85</f>
        <v>3079.7</v>
      </c>
      <c r="X130" s="414" t="n">
        <f>'Haver Pivoted'!HI85</f>
        <v>3253.6</v>
      </c>
      <c r="Y130" s="414" t="n">
        <f>'Haver Pivoted'!HJ85</f>
        <v>3186.2</v>
      </c>
      <c r="Z130" s="414" t="n">
        <f>'Haver Pivoted'!HK85</f>
        <v>3337.4</v>
      </c>
      <c r="AA130" s="414" t="n">
        <f>'Haver Pivoted'!HL85</f>
        <v>0</v>
      </c>
      <c r="AB130" s="409"/>
      <c r="AC130" s="409"/>
      <c r="AD130" s="409"/>
      <c r="AE130" s="409"/>
      <c r="AF130" s="409"/>
      <c r="AG130" s="409"/>
      <c r="AH130" s="409"/>
      <c r="AI130" s="409"/>
      <c r="AJ130" s="409"/>
    </row>
    <row r="131">
      <c r="D131" s="345" t="s">
        <v>515</v>
      </c>
      <c r="F131" s="330"/>
      <c r="G131" s="278"/>
      <c r="H131" s="278"/>
      <c r="I131" s="278"/>
      <c r="J131" s="278"/>
      <c r="K131" s="278"/>
      <c r="L131" s="278"/>
      <c r="M131" s="278"/>
      <c r="N131" s="278"/>
      <c r="O131" s="278"/>
      <c r="P131" s="278"/>
      <c r="Q131" s="278"/>
      <c r="R131" s="278"/>
      <c r="S131" s="278"/>
      <c r="T131" s="278"/>
      <c r="U131" s="278"/>
      <c r="V131" s="278"/>
      <c r="W131" s="278"/>
      <c r="X131" s="278"/>
      <c r="Y131" s="278"/>
      <c r="Z131" s="278"/>
      <c r="AA131" s="278"/>
      <c r="AB131" s="278"/>
      <c r="AC131" s="278"/>
      <c r="AD131" s="278"/>
      <c r="AE131" s="278"/>
      <c r="AF131" s="278"/>
      <c r="AG131" s="278"/>
      <c r="AH131" s="278"/>
      <c r="AI131" s="278"/>
      <c r="AJ131" s="278"/>
    </row>
    <row r="132">
      <c r="D132" s="1041" t="s">
        <v>485</v>
      </c>
      <c r="F132" s="1010" t="n">
        <f t="shared" ref="F132:Z132" si="92">F21/F123</f>
        <v>3.670955208815823E-2</v>
      </c>
      <c r="G132" s="1037" t="n">
        <f t="shared" si="92"/>
        <v>3.4027243765791498E-2</v>
      </c>
      <c r="H132" s="1037" t="n">
        <f t="shared" si="92"/>
        <v>3.3265006923139578E-2</v>
      </c>
      <c r="I132" s="1037" t="n">
        <f t="shared" si="92"/>
        <v>3.3107240570318434E-2</v>
      </c>
      <c r="J132" s="1037" t="n">
        <f t="shared" si="92"/>
        <v>3.4570962386621919E-2</v>
      </c>
      <c r="K132" s="1037" t="n">
        <f t="shared" si="92"/>
        <v>3.4672757216149E-2</v>
      </c>
      <c r="L132" s="1037" t="n">
        <f t="shared" si="92"/>
        <v>3.4751040755526034E-2</v>
      </c>
      <c r="M132" s="1037" t="n">
        <f t="shared" si="92"/>
        <v>3.6343777022150851E-2</v>
      </c>
      <c r="N132" s="1037" t="n">
        <f t="shared" si="92"/>
        <v>3.6751381076895101E-2</v>
      </c>
      <c r="O132" s="1037" t="n">
        <f t="shared" si="92"/>
        <v>3.528295534539222E-2</v>
      </c>
      <c r="P132" s="1037" t="n">
        <f t="shared" si="92"/>
        <v>3.5842486897839046E-2</v>
      </c>
      <c r="Q132" s="1037" t="n">
        <f t="shared" si="92"/>
        <v>3.8878922970356826E-2</v>
      </c>
      <c r="R132" s="1037" t="n">
        <f t="shared" si="92"/>
        <v>4.0423186613865542E-2</v>
      </c>
      <c r="S132" s="1035" t="n">
        <f t="shared" si="92"/>
        <v>3.3915841415301358E-2</v>
      </c>
      <c r="T132" s="1035" t="n">
        <f t="shared" si="92"/>
        <v>3.4123520855446787E-2</v>
      </c>
      <c r="U132" s="1007" t="n">
        <f t="shared" si="92"/>
        <v>3.1885257205902635E-2</v>
      </c>
      <c r="V132" s="1007" t="n">
        <f t="shared" si="92"/>
        <v>3.1630183548606389E-2</v>
      </c>
      <c r="W132" s="1007" t="n">
        <f t="shared" si="92"/>
        <v>3.2502563166624622E-2</v>
      </c>
      <c r="X132" s="1007" t="n">
        <f t="shared" si="92"/>
        <v>3.2423642084520768E-2</v>
      </c>
      <c r="Y132" s="1007" t="n">
        <f t="shared" si="92"/>
        <v>3.1698894309281349E-2</v>
      </c>
      <c r="Z132" s="1007" t="n">
        <f t="shared" si="92"/>
        <v>3.2372104495097941E-2</v>
      </c>
      <c r="AA132" s="1007" t="n">
        <f t="shared" ref="AA132" si="93">AA21/AA123</f>
        <v>3.3374990435869313E-2</v>
      </c>
      <c r="AB132" s="1036" t="n">
        <f t="shared" ref="AB132:AC134" si="94">AA132</f>
        <v>3.3374990435869313E-2</v>
      </c>
      <c r="AC132" s="1036" t="n">
        <f t="shared" si="94"/>
        <v>3.3374990435869313E-2</v>
      </c>
      <c r="AD132" s="1036" t="n">
        <f t="shared" ref="AD132:AD135" si="95">AC132</f>
        <v>3.3374990435869313E-2</v>
      </c>
      <c r="AE132" s="1036" t="n">
        <f t="shared" ref="AE132:AE135" si="96">AD132</f>
        <v>3.3374990435869313E-2</v>
      </c>
      <c r="AF132" s="1036" t="n">
        <f t="shared" ref="AF132:AF134" si="97">AE132</f>
        <v>3.3374990435869313E-2</v>
      </c>
      <c r="AG132" s="1036" t="n">
        <f>AF132</f>
        <v>3.3374990435869313E-2</v>
      </c>
      <c r="AH132" s="1036" t="n">
        <f t="shared" ref="AH132:AJ132" si="98">AG132</f>
        <v>3.3374990435869313E-2</v>
      </c>
      <c r="AI132" s="1036" t="n">
        <f t="shared" si="98"/>
        <v>3.3374990435869313E-2</v>
      </c>
      <c r="AJ132" s="1036" t="n">
        <f t="shared" si="98"/>
        <v>3.3374990435869313E-2</v>
      </c>
    </row>
    <row r="133">
      <c r="D133" s="1041" t="s">
        <v>482</v>
      </c>
      <c r="F133" s="1010" t="n">
        <f t="shared" ref="F133:Z133" si="99">F23/F128</f>
        <v>2.2401723209477652E-3</v>
      </c>
      <c r="G133" s="1037" t="n">
        <f t="shared" si="99"/>
        <v>2.2053313349748422E-3</v>
      </c>
      <c r="H133" s="1037" t="n">
        <f t="shared" si="99"/>
        <v>2.1604417839979767E-3</v>
      </c>
      <c r="I133" s="1037" t="n">
        <f t="shared" si="99"/>
        <v>2.1065739635759873E-3</v>
      </c>
      <c r="J133" s="1037" t="n">
        <f t="shared" si="99"/>
        <v>2.1431823481727428E-3</v>
      </c>
      <c r="K133" s="1037" t="n">
        <f t="shared" si="99"/>
        <v>2.1076489652396787E-3</v>
      </c>
      <c r="L133" s="1037" t="n">
        <f t="shared" si="99"/>
        <v>2.1000050970997504E-3</v>
      </c>
      <c r="M133" s="1037" t="n">
        <f t="shared" si="99"/>
        <v>2.153734150336711E-3</v>
      </c>
      <c r="N133" s="1037" t="n">
        <f t="shared" si="99"/>
        <v>2.1605696047139701E-3</v>
      </c>
      <c r="O133" s="1037" t="n">
        <f t="shared" si="99"/>
        <v>2.1600336430018735E-3</v>
      </c>
      <c r="P133" s="1037" t="n">
        <f t="shared" si="99"/>
        <v>2.1444485703676201E-3</v>
      </c>
      <c r="Q133" s="1037" t="n">
        <f t="shared" si="99"/>
        <v>2.1448802441863661E-3</v>
      </c>
      <c r="R133" s="1037" t="n">
        <f t="shared" si="99"/>
        <v>2.0975401574517159E-3</v>
      </c>
      <c r="S133" s="1035" t="n">
        <f t="shared" si="99"/>
        <v>2.009507537866381E-3</v>
      </c>
      <c r="T133" s="1035" t="n">
        <f t="shared" si="99"/>
        <v>1.9218732092637816E-3</v>
      </c>
      <c r="U133" s="1007" t="n">
        <f t="shared" si="99"/>
        <v>1.808805753393685E-3</v>
      </c>
      <c r="V133" s="1007" t="n">
        <f t="shared" si="99"/>
        <v>1.7580872011251759E-3</v>
      </c>
      <c r="W133" s="1007" t="n">
        <f t="shared" si="99"/>
        <v>1.7900113986574913E-3</v>
      </c>
      <c r="X133" s="1007" t="n">
        <f t="shared" si="99"/>
        <v>1.9039030011523625E-3</v>
      </c>
      <c r="Y133" s="1007" t="n">
        <f t="shared" si="99"/>
        <v>2.0373735809693008E-3</v>
      </c>
      <c r="Z133" s="1007" t="n">
        <f t="shared" si="99"/>
        <v>2.1436657487174135E-3</v>
      </c>
      <c r="AA133" s="1007" t="n">
        <f t="shared" ref="AA133" si="100">AA23/AA128</f>
        <v>2.181535483666249E-3</v>
      </c>
      <c r="AB133" s="1036" t="n">
        <f t="shared" si="94"/>
        <v>2.181535483666249E-3</v>
      </c>
      <c r="AC133" s="1036" t="n">
        <f t="shared" si="94"/>
        <v>2.181535483666249E-3</v>
      </c>
      <c r="AD133" s="1036" t="n">
        <f t="shared" si="95"/>
        <v>2.181535483666249E-3</v>
      </c>
      <c r="AE133" s="1036" t="n">
        <f t="shared" si="96"/>
        <v>2.181535483666249E-3</v>
      </c>
      <c r="AF133" s="1036" t="n">
        <f t="shared" si="97"/>
        <v>2.181535483666249E-3</v>
      </c>
      <c r="AG133" s="1036" t="n">
        <f>AF133</f>
        <v>2.181535483666249E-3</v>
      </c>
      <c r="AH133" s="1036" t="n">
        <f t="shared" ref="AH133:AJ134" si="101">AG133</f>
        <v>2.181535483666249E-3</v>
      </c>
      <c r="AI133" s="1036" t="n">
        <f t="shared" si="101"/>
        <v>2.181535483666249E-3</v>
      </c>
      <c r="AJ133" s="1036" t="n">
        <f t="shared" si="101"/>
        <v>2.181535483666249E-3</v>
      </c>
    </row>
    <row r="134">
      <c r="D134" s="1041" t="s">
        <v>483</v>
      </c>
      <c r="F134" s="1010" t="n">
        <f t="shared" ref="F134:Z134" si="102">F24/F129</f>
        <v>9.414174918296668E-2</v>
      </c>
      <c r="G134" s="1037" t="n">
        <f t="shared" si="102"/>
        <v>9.4636486737282019E-2</v>
      </c>
      <c r="H134" s="1037" t="n">
        <f t="shared" si="102"/>
        <v>9.343582069246989E-2</v>
      </c>
      <c r="I134" s="1037" t="n">
        <f t="shared" si="102"/>
        <v>9.4721375256963877E-2</v>
      </c>
      <c r="J134" s="1037" t="n">
        <f t="shared" si="102"/>
        <v>9.7809587419168773E-2</v>
      </c>
      <c r="K134" s="1037" t="n">
        <f t="shared" si="102"/>
        <v>9.6021549937836723E-2</v>
      </c>
      <c r="L134" s="1037" t="n">
        <f t="shared" si="102"/>
        <v>9.569095826526669E-2</v>
      </c>
      <c r="M134" s="1037" t="n">
        <f t="shared" si="102"/>
        <v>9.4119034824436093E-2</v>
      </c>
      <c r="N134" s="1037" t="n">
        <f t="shared" si="102"/>
        <v>9.5171793735132335E-2</v>
      </c>
      <c r="O134" s="1037" t="n">
        <f t="shared" si="102"/>
        <v>9.4005707685820616E-2</v>
      </c>
      <c r="P134" s="1037" t="n">
        <f t="shared" si="102"/>
        <v>9.3915949595922962E-2</v>
      </c>
      <c r="Q134" s="1037" t="n">
        <f t="shared" si="102"/>
        <v>9.3466704706231696E-2</v>
      </c>
      <c r="R134" s="1037" t="n">
        <f t="shared" si="102"/>
        <v>9.3400288574057883E-2</v>
      </c>
      <c r="S134" s="1035" t="n">
        <f t="shared" si="102"/>
        <v>9.3319609312941226E-2</v>
      </c>
      <c r="T134" s="1035" t="n">
        <f t="shared" si="102"/>
        <v>9.2603944047757111E-2</v>
      </c>
      <c r="U134" s="1007" t="n">
        <f t="shared" si="102"/>
        <v>9.1742226929353396E-2</v>
      </c>
      <c r="V134" s="1007" t="n">
        <f t="shared" si="102"/>
        <v>9.1481721316300696E-2</v>
      </c>
      <c r="W134" s="1007" t="n">
        <f t="shared" si="102"/>
        <v>9.1077183158117178E-2</v>
      </c>
      <c r="X134" s="1007" t="n">
        <f t="shared" si="102"/>
        <v>9.0990182679366927E-2</v>
      </c>
      <c r="Y134" s="1007" t="n">
        <f t="shared" si="102"/>
        <v>9.0647007948601782E-2</v>
      </c>
      <c r="Z134" s="1007" t="n">
        <f t="shared" si="102"/>
        <v>9.0551601152280933E-2</v>
      </c>
      <c r="AA134" s="1007" t="n">
        <f t="shared" ref="AA134" si="103">AA24/AA129</f>
        <v>9.0142060275291938E-2</v>
      </c>
      <c r="AB134" s="1036" t="n">
        <f t="shared" si="94"/>
        <v>9.0142060275291938E-2</v>
      </c>
      <c r="AC134" s="1036" t="n">
        <f t="shared" si="94"/>
        <v>9.0142060275291938E-2</v>
      </c>
      <c r="AD134" s="1036" t="n">
        <f t="shared" si="95"/>
        <v>9.0142060275291938E-2</v>
      </c>
      <c r="AE134" s="1036" t="n">
        <f t="shared" si="96"/>
        <v>9.0142060275291938E-2</v>
      </c>
      <c r="AF134" s="1036" t="n">
        <f t="shared" si="97"/>
        <v>9.0142060275291938E-2</v>
      </c>
      <c r="AG134" s="1036" t="n">
        <f t="shared" ref="AG134" si="104">AF134</f>
        <v>9.0142060275291938E-2</v>
      </c>
      <c r="AH134" s="1036" t="n">
        <f t="shared" si="101"/>
        <v>9.0142060275291938E-2</v>
      </c>
      <c r="AI134" s="1036" t="n">
        <f t="shared" si="101"/>
        <v>9.0142060275291938E-2</v>
      </c>
      <c r="AJ134" s="1036" t="n">
        <f t="shared" si="101"/>
        <v>9.0142060275291938E-2</v>
      </c>
    </row>
    <row r="135">
      <c r="D135" s="1000" t="s">
        <v>516</v>
      </c>
      <c r="E135" s="437"/>
      <c r="F135" s="1003" t="n">
        <f t="shared" ref="F135:Z135" si="105">F25/F130</f>
        <v>4.028324154209284E-2</v>
      </c>
      <c r="G135" s="1004" t="n">
        <f t="shared" si="105"/>
        <v>3.7650525887912199E-2</v>
      </c>
      <c r="H135" s="1004" t="n">
        <f t="shared" si="105"/>
        <v>3.5093849840255591E-2</v>
      </c>
      <c r="I135" s="1004" t="n">
        <f t="shared" si="105"/>
        <v>3.6802464909277646E-2</v>
      </c>
      <c r="J135" s="1004" t="n">
        <f t="shared" si="105"/>
        <v>3.9380819642963055E-2</v>
      </c>
      <c r="K135" s="1004" t="n">
        <f t="shared" si="105"/>
        <v>3.5070355867292048E-2</v>
      </c>
      <c r="L135" s="1004" t="n">
        <f t="shared" si="105"/>
        <v>3.9210088032357843E-2</v>
      </c>
      <c r="M135" s="1004" t="n">
        <f t="shared" si="105"/>
        <v>3.4075532045762087E-2</v>
      </c>
      <c r="N135" s="1004" t="n">
        <f t="shared" si="105"/>
        <v>3.3902597872494389E-2</v>
      </c>
      <c r="O135" s="1004" t="n">
        <f t="shared" si="105"/>
        <v>4.3422872534032174E-2</v>
      </c>
      <c r="P135" s="1004" t="n">
        <f t="shared" si="105"/>
        <v>6.1087288320372114E-2</v>
      </c>
      <c r="Q135" s="1004" t="n">
        <f t="shared" si="105"/>
        <v>6.2365355825756752E-2</v>
      </c>
      <c r="R135" s="1008" t="n">
        <f t="shared" si="105"/>
        <v>5.4781188084396394E-2</v>
      </c>
      <c r="S135" s="1008" t="n">
        <f t="shared" si="105"/>
        <v>5.391940895380757E-2</v>
      </c>
      <c r="T135" s="960" t="n">
        <f t="shared" si="105"/>
        <v>5.5527027489644311E-2</v>
      </c>
      <c r="U135" s="1038" t="n">
        <f t="shared" si="105"/>
        <v>5.3957568339453282E-2</v>
      </c>
      <c r="V135" s="1038" t="n">
        <f t="shared" si="105"/>
        <v>5.4987472066093314E-2</v>
      </c>
      <c r="W135" s="1038" t="n">
        <f t="shared" si="105"/>
        <v>5.3868883332792161E-2</v>
      </c>
      <c r="X135" s="1038" t="n">
        <f t="shared" si="105"/>
        <v>5.1297024834030001E-2</v>
      </c>
      <c r="Y135" s="1038" t="n">
        <f t="shared" si="105"/>
        <v>5.348063523947022E-2</v>
      </c>
      <c r="Z135" s="1038" t="n">
        <f t="shared" si="105"/>
        <v>4.9140049140049137E-2</v>
      </c>
      <c r="AA135" s="1006" t="n">
        <f t="shared" ref="AA135:AB135" si="106">Z135</f>
        <v>4.9140049140049137E-2</v>
      </c>
      <c r="AB135" s="1006" t="n">
        <f t="shared" si="106"/>
        <v>4.9140049140049137E-2</v>
      </c>
      <c r="AC135" s="1036" t="n">
        <f>AB135</f>
        <v>4.9140049140049137E-2</v>
      </c>
      <c r="AD135" s="1036" t="n">
        <f t="shared" si="95"/>
        <v>4.9140049140049137E-2</v>
      </c>
      <c r="AE135" s="1036" t="n">
        <f t="shared" si="96"/>
        <v>4.9140049140049137E-2</v>
      </c>
      <c r="AF135" s="1036" t="n">
        <f>AE135</f>
        <v>4.9140049140049137E-2</v>
      </c>
      <c r="AG135" s="1036" t="n">
        <f>AF135</f>
        <v>4.9140049140049137E-2</v>
      </c>
      <c r="AH135" s="1036" t="n">
        <f t="shared" ref="AH135:AJ135" si="107">AG135</f>
        <v>4.9140049140049137E-2</v>
      </c>
      <c r="AI135" s="1036" t="n">
        <f t="shared" si="107"/>
        <v>4.9140049140049137E-2</v>
      </c>
      <c r="AJ135" s="1036" t="n">
        <f t="shared" si="107"/>
        <v>4.9140049140049137E-2</v>
      </c>
    </row>
    <row r="139">
      <c r="D139" s="883" t="s">
        <v>1704</v>
      </c>
      <c r="E139" s="883"/>
      <c r="F139" s="883"/>
      <c r="G139" s="883"/>
      <c r="H139" s="883"/>
      <c r="I139" s="883"/>
      <c r="J139" s="883"/>
      <c r="K139" s="883"/>
      <c r="L139" s="883"/>
      <c r="M139" s="883"/>
      <c r="N139" s="883"/>
      <c r="O139" s="883"/>
      <c r="P139" s="883"/>
      <c r="Q139" s="883"/>
      <c r="R139" s="883"/>
      <c r="S139" s="883"/>
      <c r="T139" s="883"/>
      <c r="U139" s="883"/>
      <c r="V139" s="883"/>
      <c r="W139" s="883"/>
      <c r="X139" s="883"/>
      <c r="Y139" s="883"/>
      <c r="Z139" s="883"/>
      <c r="AA139" s="883"/>
      <c r="AB139" s="883"/>
      <c r="AC139" s="883"/>
    </row>
    <row r="140">
      <c r="D140" s="971" t="s">
        <v>1697</v>
      </c>
      <c r="E140" s="540"/>
      <c r="F140" s="342"/>
      <c r="G140" s="342"/>
      <c r="H140" s="342"/>
      <c r="I140" s="342"/>
      <c r="J140" s="342"/>
      <c r="K140" s="342"/>
      <c r="L140" s="342"/>
      <c r="M140" s="342"/>
      <c r="N140" s="342"/>
      <c r="O140" s="342"/>
      <c r="P140" s="342"/>
      <c r="Q140" s="342"/>
      <c r="R140" s="342"/>
      <c r="S140" s="1042"/>
      <c r="T140" s="342"/>
      <c r="U140" s="348"/>
      <c r="V140" s="348"/>
      <c r="W140" s="348"/>
      <c r="X140" s="348"/>
      <c r="Y140" s="348"/>
      <c r="Z140" s="348"/>
      <c r="AA140" s="348"/>
      <c r="AB140" s="348"/>
      <c r="AC140" s="267"/>
    </row>
    <row r="141">
      <c r="D141" s="961" t="s">
        <v>510</v>
      </c>
      <c r="E141" s="962"/>
      <c r="F141" s="963"/>
      <c r="G141" s="963" t="n">
        <f>(G123/F123)^4-1</f>
        <v>2.7913001349364253E-2</v>
      </c>
      <c r="H141" s="963" t="n">
        <f t="shared" ref="H141:S141" si="108">(H123/G123)^4-1</f>
        <v>4.7056786044947341E-2</v>
      </c>
      <c r="I141" s="963" t="n">
        <f t="shared" si="108"/>
        <v>3.9308941340777448E-2</v>
      </c>
      <c r="J141" s="963" t="n">
        <f t="shared" si="108"/>
        <v>-0.20767330318048161</v>
      </c>
      <c r="K141" s="963" t="n">
        <f t="shared" si="108"/>
        <v>0.22160650997768916</v>
      </c>
      <c r="L141" s="963" t="n">
        <f t="shared" si="108"/>
        <v>0.12774612606997193</v>
      </c>
      <c r="M141" s="963" t="n">
        <f t="shared" si="108"/>
        <v>4.7000819432919894E-2</v>
      </c>
      <c r="N141" s="963" t="n">
        <f t="shared" si="108"/>
        <v>0.15575354729693691</v>
      </c>
      <c r="O141" s="963" t="n">
        <f t="shared" si="108"/>
        <v>0.10114329593307891</v>
      </c>
      <c r="P141" s="963" t="n">
        <f t="shared" si="108"/>
        <v>9.5894303203679421E-2</v>
      </c>
      <c r="Q141" s="963" t="n">
        <f t="shared" si="108"/>
        <v>4.2812972925388104E-2</v>
      </c>
      <c r="R141" s="963" t="n">
        <f t="shared" si="108"/>
        <v>6.1818398365929728E-2</v>
      </c>
      <c r="S141" s="963" t="n">
        <f t="shared" si="108"/>
        <v>0.10779959808936046</v>
      </c>
      <c r="T141" s="964"/>
      <c r="U141" s="409"/>
      <c r="V141" s="409"/>
      <c r="W141" s="409"/>
      <c r="X141" s="409"/>
      <c r="Y141" s="409"/>
      <c r="Z141" s="409"/>
      <c r="AA141" s="409"/>
      <c r="AB141" s="409"/>
      <c r="AC141" s="509"/>
    </row>
    <row r="142">
      <c r="D142" s="965" t="s">
        <v>784</v>
      </c>
      <c r="E142" s="966"/>
      <c r="F142" s="963"/>
      <c r="G142" s="963" t="n">
        <f t="shared" ref="G142:S142" si="109">(G124/F124)^4-1</f>
        <v>2.4344066214849969E-2</v>
      </c>
      <c r="H142" s="963" t="n">
        <f t="shared" si="109"/>
        <v>6.4808926543423739E-2</v>
      </c>
      <c r="I142" s="963" t="n">
        <f t="shared" si="109"/>
        <v>6.3731772577288348E-2</v>
      </c>
      <c r="J142" s="963" t="n">
        <f t="shared" si="109"/>
        <v>-0.23736727268240676</v>
      </c>
      <c r="K142" s="963" t="n">
        <f t="shared" si="109"/>
        <v>0.20844376621817839</v>
      </c>
      <c r="L142" s="963" t="n">
        <f t="shared" si="109"/>
        <v>0.16511367309277247</v>
      </c>
      <c r="M142" s="963" t="n">
        <f t="shared" si="109"/>
        <v>3.314802533242589E-2</v>
      </c>
      <c r="N142" s="963" t="n">
        <f t="shared" si="109"/>
        <v>0.12374465481168762</v>
      </c>
      <c r="O142" s="963" t="n">
        <f t="shared" si="109"/>
        <v>0.11474111578039969</v>
      </c>
      <c r="P142" s="963" t="n">
        <f t="shared" si="109"/>
        <v>0.12355331155960547</v>
      </c>
      <c r="Q142" s="963" t="n">
        <f t="shared" si="109"/>
        <v>5.2121400356726078E-2</v>
      </c>
      <c r="R142" s="963" t="n">
        <f t="shared" si="109"/>
        <v>3.8378170832219727E-2</v>
      </c>
      <c r="S142" s="963" t="n">
        <f t="shared" si="109"/>
        <v>0.10697569974210452</v>
      </c>
      <c r="T142" s="964"/>
      <c r="U142" s="409"/>
      <c r="V142" s="409"/>
      <c r="W142" s="409"/>
      <c r="X142" s="409"/>
      <c r="Y142" s="409"/>
      <c r="Z142" s="409"/>
      <c r="AA142" s="409"/>
      <c r="AB142" s="409"/>
      <c r="AC142" s="509"/>
    </row>
    <row r="143">
      <c r="D143" s="965" t="s">
        <v>511</v>
      </c>
      <c r="E143" s="966"/>
      <c r="F143" s="963"/>
      <c r="G143" s="963" t="n">
        <f t="shared" ref="G143:S143" si="110">(G125/F125)^4-1</f>
        <v>9.5170520378034862E-2</v>
      </c>
      <c r="H143" s="963" t="n">
        <f t="shared" si="110"/>
        <v>3.0386715102811657E-2</v>
      </c>
      <c r="I143" s="963" t="n">
        <f t="shared" si="110"/>
        <v>-1.2576877927581664E-2</v>
      </c>
      <c r="J143" s="963" t="n">
        <f t="shared" si="110"/>
        <v>-0.33559918291781621</v>
      </c>
      <c r="K143" s="963" t="n">
        <f t="shared" si="110"/>
        <v>1.0567645594940451</v>
      </c>
      <c r="L143" s="963" t="n">
        <f t="shared" si="110"/>
        <v>-8.5516467937984397E-2</v>
      </c>
      <c r="M143" s="963" t="n">
        <f t="shared" si="110"/>
        <v>7.2385177080469099E-2</v>
      </c>
      <c r="N143" s="963" t="n">
        <f t="shared" si="110"/>
        <v>0.39706645948874297</v>
      </c>
      <c r="O143" s="963" t="n">
        <f t="shared" si="110"/>
        <v>4.7644934993231525E-2</v>
      </c>
      <c r="P143" s="963" t="n">
        <f t="shared" si="110"/>
        <v>-3.4465830968520295E-2</v>
      </c>
      <c r="Q143" s="963" t="n">
        <f t="shared" si="110"/>
        <v>-3.7288431797324884E-2</v>
      </c>
      <c r="R143" s="963" t="n">
        <f t="shared" si="110"/>
        <v>3.7162148806803685E-2</v>
      </c>
      <c r="S143" s="963" t="n">
        <f t="shared" si="110"/>
        <v>0.10136440863642315</v>
      </c>
      <c r="T143" s="964"/>
      <c r="U143" s="409"/>
      <c r="V143" s="409"/>
      <c r="W143" s="409"/>
      <c r="X143" s="409"/>
      <c r="Y143" s="409"/>
      <c r="Z143" s="409"/>
      <c r="AA143" s="409"/>
      <c r="AB143" s="409"/>
      <c r="AC143" s="509"/>
    </row>
    <row r="144">
      <c r="D144" s="965" t="s">
        <v>512</v>
      </c>
      <c r="E144" s="966"/>
      <c r="F144" s="963"/>
      <c r="G144" s="963" t="n">
        <f t="shared" ref="G144:S144" si="111">(G126/F126)^4-1</f>
        <v>4.4060751620176752E-2</v>
      </c>
      <c r="H144" s="963" t="n">
        <f t="shared" si="111"/>
        <v>9.6622128532301677E-2</v>
      </c>
      <c r="I144" s="963" t="n">
        <f t="shared" si="111"/>
        <v>0.13675802614067245</v>
      </c>
      <c r="J144" s="963" t="n">
        <f t="shared" si="111"/>
        <v>1.0461745960318236E-2</v>
      </c>
      <c r="K144" s="963" t="n">
        <f t="shared" si="111"/>
        <v>7.5343951398924913E-2</v>
      </c>
      <c r="L144" s="963" t="n">
        <f t="shared" si="111"/>
        <v>1.5126690012599919E-2</v>
      </c>
      <c r="M144" s="963" t="n">
        <f t="shared" si="111"/>
        <v>-9.5986507456689019E-3</v>
      </c>
      <c r="N144" s="963" t="n">
        <f t="shared" si="111"/>
        <v>8.8639640354544413E-2</v>
      </c>
      <c r="O144" s="963" t="n">
        <f t="shared" si="111"/>
        <v>0.10698362579219722</v>
      </c>
      <c r="P144" s="963" t="n">
        <f t="shared" si="111"/>
        <v>0.10364747893427251</v>
      </c>
      <c r="Q144" s="963" t="n">
        <f t="shared" si="111"/>
        <v>6.9691205228084696E-2</v>
      </c>
      <c r="R144" s="963" t="n">
        <f t="shared" si="111"/>
        <v>0.23371913760147933</v>
      </c>
      <c r="S144" s="963" t="n">
        <f t="shared" si="111"/>
        <v>0.15406366806084937</v>
      </c>
      <c r="T144" s="964"/>
      <c r="U144" s="409"/>
      <c r="V144" s="409"/>
      <c r="W144" s="409"/>
      <c r="X144" s="409"/>
      <c r="Y144" s="409"/>
      <c r="Z144" s="409"/>
      <c r="AA144" s="409"/>
      <c r="AB144" s="409"/>
      <c r="AC144" s="509"/>
    </row>
    <row r="145">
      <c r="D145" s="965" t="s">
        <v>513</v>
      </c>
      <c r="E145" s="966"/>
      <c r="F145" s="963"/>
      <c r="G145" s="963" t="n">
        <f t="shared" ref="G145:S145" si="112">(G127/F127)^4-1</f>
        <v>1.6217856588427448E-3</v>
      </c>
      <c r="H145" s="963" t="n">
        <f t="shared" si="112"/>
        <v>-9.8195076585786412E-3</v>
      </c>
      <c r="I145" s="963" t="n">
        <f t="shared" si="112"/>
        <v>-3.0767948453107596E-2</v>
      </c>
      <c r="J145" s="963" t="n">
        <f t="shared" si="112"/>
        <v>-7.7313403452727636E-2</v>
      </c>
      <c r="K145" s="963" t="n">
        <f t="shared" si="112"/>
        <v>-1.5359581864805461E-2</v>
      </c>
      <c r="L145" s="963" t="n">
        <f t="shared" si="112"/>
        <v>0.17439776752664971</v>
      </c>
      <c r="M145" s="963" t="n">
        <f t="shared" si="112"/>
        <v>9.4006543160045863E-2</v>
      </c>
      <c r="N145" s="963" t="n">
        <f t="shared" si="112"/>
        <v>0.15250723378892039</v>
      </c>
      <c r="O145" s="963" t="n">
        <f t="shared" si="112"/>
        <v>8.8004811201423561E-2</v>
      </c>
      <c r="P145" s="963" t="n">
        <f t="shared" si="112"/>
        <v>8.4265283746917774E-2</v>
      </c>
      <c r="Q145" s="963" t="n">
        <f t="shared" si="112"/>
        <v>5.2407830182700454E-2</v>
      </c>
      <c r="R145" s="963" t="n">
        <f t="shared" si="112"/>
        <v>0.11413452453651107</v>
      </c>
      <c r="S145" s="963" t="n">
        <f t="shared" si="112"/>
        <v>0.10252743449255797</v>
      </c>
      <c r="T145" s="964"/>
      <c r="U145" s="409"/>
      <c r="V145" s="409"/>
      <c r="W145" s="409"/>
      <c r="X145" s="409"/>
      <c r="Y145" s="409"/>
      <c r="Z145" s="409"/>
      <c r="AA145" s="409"/>
      <c r="AB145" s="409"/>
      <c r="AC145" s="509"/>
    </row>
    <row r="146">
      <c r="D146" s="961" t="s">
        <v>500</v>
      </c>
      <c r="E146" s="962"/>
      <c r="F146" s="963"/>
      <c r="G146" s="963" t="n">
        <f t="shared" ref="G146:S146" si="113">(G128/F128)^4-1</f>
        <v>2.4344066214849969E-2</v>
      </c>
      <c r="H146" s="963" t="n">
        <f t="shared" si="113"/>
        <v>6.4808926543423739E-2</v>
      </c>
      <c r="I146" s="963" t="n">
        <f t="shared" si="113"/>
        <v>6.3731772577288348E-2</v>
      </c>
      <c r="J146" s="963" t="n">
        <f t="shared" si="113"/>
        <v>-0.23736727268240676</v>
      </c>
      <c r="K146" s="963" t="n">
        <f t="shared" si="113"/>
        <v>0.20844376621817839</v>
      </c>
      <c r="L146" s="963" t="n">
        <f t="shared" si="113"/>
        <v>0.16511367309277247</v>
      </c>
      <c r="M146" s="963" t="n">
        <f t="shared" si="113"/>
        <v>3.314802533242589E-2</v>
      </c>
      <c r="N146" s="963" t="n">
        <f t="shared" si="113"/>
        <v>0.12374465481168762</v>
      </c>
      <c r="O146" s="963" t="n">
        <f t="shared" si="113"/>
        <v>0.11474111578039969</v>
      </c>
      <c r="P146" s="963" t="n">
        <f t="shared" si="113"/>
        <v>0.12355331155960547</v>
      </c>
      <c r="Q146" s="963" t="n">
        <f t="shared" si="113"/>
        <v>5.2121400356726078E-2</v>
      </c>
      <c r="R146" s="963" t="n">
        <f t="shared" si="113"/>
        <v>3.8378170832219727E-2</v>
      </c>
      <c r="S146" s="963" t="n">
        <f t="shared" si="113"/>
        <v>0.10697569974210452</v>
      </c>
      <c r="T146" s="964"/>
      <c r="U146" s="409"/>
      <c r="V146" s="409"/>
      <c r="W146" s="409"/>
      <c r="X146" s="409"/>
      <c r="Y146" s="409"/>
      <c r="Z146" s="409"/>
      <c r="AA146" s="409"/>
      <c r="AB146" s="409"/>
      <c r="AC146" s="509"/>
    </row>
    <row r="147">
      <c r="D147" s="961" t="s">
        <v>501</v>
      </c>
      <c r="E147" s="966"/>
      <c r="F147" s="963"/>
      <c r="G147" s="963" t="n">
        <f t="shared" ref="G147:S147" si="114">(G129/F129)^4-1</f>
        <v>5.6225503215933115E-2</v>
      </c>
      <c r="H147" s="963" t="n">
        <f t="shared" si="114"/>
        <v>4.2649929393125507E-2</v>
      </c>
      <c r="I147" s="963" t="n">
        <f t="shared" si="114"/>
        <v>-5.4570436543737832E-2</v>
      </c>
      <c r="J147" s="963" t="n">
        <f t="shared" si="114"/>
        <v>-0.31755930379794983</v>
      </c>
      <c r="K147" s="963" t="n">
        <f t="shared" si="114"/>
        <v>0.45798374797974395</v>
      </c>
      <c r="L147" s="963" t="n">
        <f t="shared" si="114"/>
        <v>7.8081900447835251E-2</v>
      </c>
      <c r="M147" s="963" t="n">
        <f t="shared" si="114"/>
        <v>0.14462647249539784</v>
      </c>
      <c r="N147" s="963" t="n">
        <f t="shared" si="114"/>
        <v>0.21366534100957191</v>
      </c>
      <c r="O147" s="963" t="n">
        <f t="shared" si="114"/>
        <v>8.9678764816876422E-2</v>
      </c>
      <c r="P147" s="963" t="n">
        <f t="shared" si="114"/>
        <v>0.1152028170216266</v>
      </c>
      <c r="Q147" s="963" t="n">
        <f t="shared" si="114"/>
        <v>8.8168054860614076E-2</v>
      </c>
      <c r="R147" s="963" t="n">
        <f t="shared" si="114"/>
        <v>0.10364298156306018</v>
      </c>
      <c r="S147" s="963" t="n">
        <f t="shared" si="114"/>
        <v>6.3347260248833859E-2</v>
      </c>
      <c r="T147" s="964"/>
      <c r="U147" s="409"/>
      <c r="V147" s="409"/>
      <c r="W147" s="409"/>
      <c r="X147" s="409"/>
      <c r="Y147" s="409"/>
      <c r="Z147" s="409"/>
      <c r="AA147" s="409"/>
      <c r="AB147" s="409"/>
      <c r="AC147" s="509"/>
    </row>
    <row r="148">
      <c r="D148" s="967" t="s">
        <v>514</v>
      </c>
      <c r="E148" s="968"/>
      <c r="F148" s="969"/>
      <c r="G148" s="969" t="n">
        <f t="shared" ref="G148:S148" si="115">(G130/F130)^4-1</f>
        <v>0.13564189817892713</v>
      </c>
      <c r="H148" s="969" t="n">
        <f t="shared" si="115"/>
        <v>7.3269037673770798E-2</v>
      </c>
      <c r="I148" s="969" t="n">
        <f t="shared" si="115"/>
        <v>-0.41408585427253519</v>
      </c>
      <c r="J148" s="969" t="n">
        <f t="shared" si="115"/>
        <v>-0.1433526334649271</v>
      </c>
      <c r="K148" s="969" t="n">
        <f t="shared" si="115"/>
        <v>2.6085807680777386</v>
      </c>
      <c r="L148" s="969" t="n">
        <f t="shared" si="115"/>
        <v>-0.33127457784416303</v>
      </c>
      <c r="M148" s="969" t="n">
        <f t="shared" si="115"/>
        <v>0.81349321781472628</v>
      </c>
      <c r="N148" s="969" t="n">
        <f t="shared" si="115"/>
        <v>0.64965427523107366</v>
      </c>
      <c r="O148" s="969" t="n">
        <f t="shared" si="115"/>
        <v>-2.3525007110185348E-2</v>
      </c>
      <c r="P148" s="969" t="n">
        <f t="shared" si="115"/>
        <v>6.4214621581073494E-3</v>
      </c>
      <c r="Q148" s="969" t="n">
        <f t="shared" si="115"/>
        <v>-1.8906537249130384E-2</v>
      </c>
      <c r="R148" s="969" t="n">
        <f t="shared" si="115"/>
        <v>0.2176464803225644</v>
      </c>
      <c r="S148" s="969" t="n">
        <f t="shared" si="115"/>
        <v>0.10662674433130115</v>
      </c>
      <c r="T148" s="970"/>
      <c r="U148" s="326"/>
      <c r="V148" s="326"/>
      <c r="W148" s="326"/>
      <c r="X148" s="326"/>
      <c r="Y148" s="326"/>
      <c r="Z148" s="326"/>
      <c r="AA148" s="326"/>
      <c r="AB148" s="326"/>
      <c r="AC148" s="327"/>
    </row>
    <row r="151" ht="14.9" customHeight="1"/>
  </sheetData>
  <mergeCells count="42">
    <mergeCell ref="AC47:AF47"/>
    <mergeCell ref="D5:E7"/>
    <mergeCell ref="M6:P6"/>
    <mergeCell ref="D34:F34"/>
    <mergeCell ref="F5:V5"/>
    <mergeCell ref="F46:V46"/>
    <mergeCell ref="F47:H47"/>
    <mergeCell ref="M47:P47"/>
    <mergeCell ref="Q47:T47"/>
    <mergeCell ref="I47:L47"/>
    <mergeCell ref="D1:AC1"/>
    <mergeCell ref="D2:AC3"/>
    <mergeCell ref="AC6:AF6"/>
    <mergeCell ref="F6:H6"/>
    <mergeCell ref="I6:L6"/>
    <mergeCell ref="W5:AG5"/>
    <mergeCell ref="Q6:T6"/>
    <mergeCell ref="Y6:AB6"/>
    <mergeCell ref="AG6:AJ6"/>
    <mergeCell ref="AC113:AF113"/>
    <mergeCell ref="Y113:AB113"/>
    <mergeCell ref="O70:V70"/>
    <mergeCell ref="P71:S71"/>
    <mergeCell ref="Q103:T103"/>
    <mergeCell ref="M103:P103"/>
    <mergeCell ref="Y103:AB103"/>
    <mergeCell ref="AG47:AJ47"/>
    <mergeCell ref="AG103:AJ103"/>
    <mergeCell ref="AG113:AJ113"/>
    <mergeCell ref="W46:AH46"/>
    <mergeCell ref="D139:AC139"/>
    <mergeCell ref="D115:E115"/>
    <mergeCell ref="D113:E114"/>
    <mergeCell ref="Y47:AB47"/>
    <mergeCell ref="D103:E104"/>
    <mergeCell ref="F103:H103"/>
    <mergeCell ref="I103:L103"/>
    <mergeCell ref="M113:P113"/>
    <mergeCell ref="F113:H113"/>
    <mergeCell ref="I113:L113"/>
    <mergeCell ref="Q113:T113"/>
    <mergeCell ref="AC103:AF103"/>
  </mergeCells>
  <pageMargins left="0.7" right="0.7" top="0.75" bottom="0.75" header="0.3" footer="0.3"/>
  <pageSetup orientation="portrait"/>
  <drawing r:id="rId1"/>
  <legacyDrawing r:id="rIdvml"/>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115" zoomScaleNormal="115" workbookViewId="0">
      <pane xSplit="3" topLeftCell="Z1" activePane="topRight" state="frozen"/>
      <selection activeCell="A16" sqref="A16"/>
      <selection pane="topRight" activeCell="AH14" sqref="AH14"/>
    </sheetView>
  </sheetViews>
  <sheetFormatPr defaultRowHeight="15.0" baseColWidth="10"/>
  <cols>
    <col min="2" max="2" width="37" hidden="0" customWidth="1"/>
    <col min="3" max="3" width="13.1796875" hidden="0" customWidth="1"/>
    <col min="20" max="20" width="11.54296875" hidden="0" customWidth="1"/>
    <col min="21" max="21" width="11.54296875" hidden="0" customWidth="1"/>
    <col min="22" max="22" width="11.54296875" hidden="0" customWidth="1"/>
    <col min="23" max="23" width="11.54296875" hidden="0" customWidth="1"/>
    <col min="24" max="24" width="11.54296875" hidden="0" customWidth="1"/>
    <col min="25" max="25" width="11.54296875" hidden="0" customWidth="1"/>
    <col min="26" max="26" width="11.54296875" hidden="0" customWidth="1"/>
    <col min="27" max="27" width="11.54296875" hidden="0" customWidth="1"/>
    <col min="28" max="28" width="11.54296875" hidden="0" customWidth="1"/>
    <col min="29" max="29" width="11.54296875" hidden="0" customWidth="1"/>
    <col min="30" max="30" width="12.1796875" hidden="0" customWidth="1"/>
    <col min="31" max="31" width="12.1796875" hidden="0" customWidth="1"/>
    <col min="32" max="32" width="12.1796875" hidden="0" customWidth="1"/>
  </cols>
  <sheetData>
    <row r="1">
      <c r="B1" s="254" t="s">
        <v>1705</v>
      </c>
      <c r="C1" s="254"/>
      <c r="D1" s="254"/>
      <c r="E1" s="254"/>
      <c r="F1" s="254"/>
      <c r="G1" s="254"/>
      <c r="H1" s="254"/>
      <c r="I1" s="254"/>
      <c r="J1" s="254"/>
      <c r="K1" s="254"/>
      <c r="L1" s="254"/>
      <c r="M1" s="254"/>
      <c r="N1" s="254"/>
      <c r="O1" s="254"/>
      <c r="P1" s="254"/>
      <c r="Q1" s="254"/>
      <c r="R1" s="254"/>
      <c r="S1" s="254"/>
      <c r="T1" s="254"/>
      <c r="U1" s="254"/>
      <c r="V1" s="254"/>
      <c r="W1" s="254"/>
      <c r="X1" s="254"/>
      <c r="Y1" s="254"/>
      <c r="Z1" s="254"/>
      <c r="AA1" s="254"/>
      <c r="AB1" s="254"/>
      <c r="AC1" s="254"/>
    </row>
    <row r="2">
      <c r="B2" s="304" t="s">
        <v>1706</v>
      </c>
      <c r="C2" s="304"/>
      <c r="D2" s="304"/>
      <c r="E2" s="304"/>
      <c r="F2" s="304"/>
      <c r="G2" s="304"/>
      <c r="H2" s="304"/>
      <c r="I2" s="304"/>
      <c r="J2" s="304"/>
      <c r="K2" s="304"/>
      <c r="L2" s="304"/>
      <c r="M2" s="304"/>
      <c r="N2" s="304"/>
      <c r="O2" s="304"/>
      <c r="P2" s="304"/>
      <c r="Q2" s="304"/>
      <c r="R2" s="304"/>
      <c r="S2" s="304"/>
      <c r="T2" s="304"/>
      <c r="U2" s="304"/>
      <c r="V2" s="304"/>
      <c r="W2" s="304"/>
      <c r="X2" s="304"/>
      <c r="Y2" s="304"/>
      <c r="Z2" s="304"/>
      <c r="AA2" s="304"/>
      <c r="AB2" s="304"/>
      <c r="AC2" s="304"/>
    </row>
    <row r="3">
      <c r="B3" s="304"/>
      <c r="C3" s="304"/>
      <c r="D3" s="304"/>
      <c r="E3" s="304"/>
      <c r="F3" s="304"/>
      <c r="G3" s="304"/>
      <c r="H3" s="304"/>
      <c r="I3" s="304"/>
      <c r="J3" s="304"/>
      <c r="K3" s="304"/>
      <c r="L3" s="304"/>
      <c r="M3" s="304"/>
      <c r="N3" s="304"/>
      <c r="O3" s="304"/>
      <c r="P3" s="304"/>
      <c r="Q3" s="304"/>
      <c r="R3" s="304"/>
      <c r="S3" s="304"/>
      <c r="T3" s="304"/>
      <c r="U3" s="304"/>
      <c r="V3" s="304"/>
      <c r="W3" s="304"/>
      <c r="X3" s="304"/>
      <c r="Y3" s="304"/>
      <c r="Z3" s="304"/>
      <c r="AA3" s="304"/>
      <c r="AB3" s="304"/>
      <c r="AC3" s="304"/>
    </row>
    <row r="4">
      <c r="B4" s="304"/>
      <c r="C4" s="304"/>
      <c r="D4" s="304"/>
      <c r="E4" s="304"/>
      <c r="F4" s="304"/>
      <c r="G4" s="304"/>
      <c r="H4" s="304"/>
      <c r="I4" s="304"/>
      <c r="J4" s="304"/>
      <c r="K4" s="304"/>
      <c r="L4" s="304"/>
      <c r="M4" s="304"/>
      <c r="N4" s="304"/>
      <c r="O4" s="304"/>
      <c r="P4" s="304"/>
      <c r="Q4" s="304"/>
      <c r="R4" s="304"/>
      <c r="S4" s="304"/>
      <c r="T4" s="304"/>
      <c r="U4" s="304"/>
      <c r="V4" s="304"/>
      <c r="W4" s="304"/>
      <c r="X4" s="304"/>
      <c r="Y4" s="304"/>
      <c r="Z4" s="304"/>
      <c r="AA4" s="304"/>
      <c r="AB4" s="304"/>
      <c r="AC4" s="304"/>
    </row>
    <row r="5">
      <c r="B5" s="304"/>
      <c r="C5" s="304"/>
      <c r="D5" s="304"/>
      <c r="E5" s="304"/>
      <c r="F5" s="304"/>
      <c r="G5" s="304"/>
      <c r="H5" s="304"/>
      <c r="I5" s="304"/>
      <c r="J5" s="304"/>
      <c r="K5" s="304"/>
      <c r="L5" s="304"/>
      <c r="M5" s="304"/>
      <c r="N5" s="304"/>
      <c r="O5" s="304"/>
      <c r="P5" s="304"/>
      <c r="Q5" s="304"/>
      <c r="R5" s="304"/>
      <c r="S5" s="304"/>
      <c r="T5" s="304"/>
      <c r="U5" s="304"/>
      <c r="V5" s="304"/>
      <c r="W5" s="304"/>
      <c r="X5" s="304"/>
      <c r="Y5" s="304"/>
      <c r="Z5" s="304"/>
      <c r="AA5" s="304"/>
      <c r="AB5" s="304"/>
      <c r="AC5" s="304"/>
    </row>
    <row r="6">
      <c r="B6" s="85"/>
      <c r="C6" s="1089"/>
      <c r="D6" s="1063"/>
      <c r="E6" s="1063"/>
      <c r="F6" s="1063"/>
      <c r="G6" s="1063"/>
      <c r="H6" s="1063"/>
      <c r="I6" s="1063"/>
      <c r="J6" s="1063"/>
      <c r="K6" s="1063"/>
      <c r="L6" s="1063"/>
      <c r="M6" s="1063"/>
      <c r="N6" s="1063"/>
      <c r="O6" s="1063"/>
      <c r="P6" s="1063"/>
      <c r="Q6" s="1063"/>
      <c r="R6" s="1063"/>
      <c r="S6" s="1063"/>
      <c r="T6" s="1063"/>
      <c r="U6" s="1063"/>
      <c r="V6" s="1063"/>
      <c r="W6" s="1063"/>
      <c r="X6" s="1063"/>
      <c r="Y6" s="1063"/>
      <c r="Z6" s="1063"/>
      <c r="AA6" s="1063"/>
      <c r="AB6" s="1063"/>
      <c r="AC6" s="1063"/>
      <c r="AD6" s="1063"/>
      <c r="AE6" s="1063"/>
      <c r="AF6" s="1063"/>
    </row>
    <row r="7" ht="14.5" customHeight="1">
      <c r="B7" s="1058" t="s">
        <v>1731</v>
      </c>
      <c r="C7" s="1058"/>
      <c r="D7" s="1058"/>
      <c r="E7" s="1058"/>
      <c r="F7" s="1058"/>
      <c r="G7" s="304"/>
      <c r="H7" s="304"/>
      <c r="I7" s="304"/>
      <c r="J7" s="304"/>
      <c r="K7" s="304"/>
      <c r="L7" s="304"/>
      <c r="M7" s="304"/>
      <c r="N7" s="304"/>
      <c r="O7" s="304"/>
      <c r="P7" s="304"/>
      <c r="Q7" s="304"/>
      <c r="R7" s="304"/>
      <c r="S7" s="304"/>
      <c r="T7" s="769"/>
      <c r="U7" s="769"/>
      <c r="V7" s="304"/>
      <c r="W7" s="304"/>
      <c r="X7" s="304"/>
      <c r="Y7" s="304"/>
      <c r="Z7" s="304"/>
      <c r="AA7" s="304"/>
      <c r="AB7" s="304"/>
      <c r="AC7" s="304"/>
    </row>
    <row r="8">
      <c r="B8" s="259" t="s">
        <v>1720</v>
      </c>
      <c r="C8" s="260"/>
      <c r="D8" s="263" t="s">
        <v>279</v>
      </c>
      <c r="E8" s="276"/>
      <c r="F8" s="276"/>
      <c r="G8" s="276"/>
      <c r="H8" s="276"/>
      <c r="I8" s="276"/>
      <c r="J8" s="276"/>
      <c r="K8" s="276"/>
      <c r="L8" s="276"/>
      <c r="M8" s="276"/>
      <c r="N8" s="276"/>
      <c r="O8" s="276"/>
      <c r="P8" s="276"/>
      <c r="Q8" s="276"/>
      <c r="R8" s="276"/>
      <c r="S8" s="276"/>
      <c r="T8" s="276"/>
      <c r="U8" s="276"/>
      <c r="V8" s="276"/>
      <c r="W8" s="274" t="s">
        <v>1746</v>
      </c>
      <c r="X8" s="274"/>
      <c r="Y8" s="274"/>
      <c r="Z8" s="274"/>
      <c r="AA8" s="274"/>
      <c r="AB8" s="274"/>
      <c r="AC8" s="274"/>
      <c r="AD8" s="274"/>
      <c r="AE8" s="274"/>
      <c r="AF8" s="850"/>
    </row>
    <row r="9">
      <c r="B9" s="261"/>
      <c r="C9" s="262"/>
      <c r="D9" s="256" t="n">
        <v>2018</v>
      </c>
      <c r="E9" s="256" t="n">
        <v>2019</v>
      </c>
      <c r="F9" s="257"/>
      <c r="G9" s="257"/>
      <c r="H9" s="258"/>
      <c r="I9" s="256" t="n">
        <v>2020</v>
      </c>
      <c r="J9" s="257"/>
      <c r="K9" s="257"/>
      <c r="L9" s="257"/>
      <c r="M9" s="256" t="n">
        <v>2021</v>
      </c>
      <c r="N9" s="257"/>
      <c r="O9" s="257"/>
      <c r="P9" s="257"/>
      <c r="Q9" s="355" t="n">
        <v>2022</v>
      </c>
      <c r="R9" s="737"/>
      <c r="S9" s="663"/>
      <c r="T9" s="364"/>
      <c r="U9" s="297"/>
      <c r="V9" s="663" t="n">
        <v>2023</v>
      </c>
      <c r="W9" s="344"/>
      <c r="X9" s="344"/>
      <c r="Y9" s="265" t="n">
        <v>2024</v>
      </c>
      <c r="Z9" s="266"/>
      <c r="AA9" s="266"/>
      <c r="AB9" s="267"/>
      <c r="AC9" s="265" t="n">
        <v>2025</v>
      </c>
      <c r="AD9" s="266"/>
      <c r="AE9" s="266"/>
      <c r="AF9" s="267"/>
      <c r="AG9" s="265" t="n">
        <v>2026</v>
      </c>
      <c r="AH9" s="348"/>
      <c r="AI9" s="348"/>
      <c r="AJ9" s="267"/>
    </row>
    <row r="10">
      <c r="B10" s="263"/>
      <c r="C10" s="264"/>
      <c r="D10" s="256" t="s">
        <v>281</v>
      </c>
      <c r="E10" s="256" t="s">
        <v>282</v>
      </c>
      <c r="F10" s="257" t="s">
        <v>283</v>
      </c>
      <c r="G10" s="257" t="s">
        <v>238</v>
      </c>
      <c r="H10" s="258" t="s">
        <v>281</v>
      </c>
      <c r="I10" s="257" t="s">
        <v>282</v>
      </c>
      <c r="J10" s="257" t="s">
        <v>283</v>
      </c>
      <c r="K10" s="257" t="s">
        <v>238</v>
      </c>
      <c r="L10" s="257" t="s">
        <v>281</v>
      </c>
      <c r="M10" s="256" t="s">
        <v>282</v>
      </c>
      <c r="N10" s="257" t="s">
        <v>283</v>
      </c>
      <c r="O10" s="257" t="s">
        <v>238</v>
      </c>
      <c r="P10" s="257" t="s">
        <v>281</v>
      </c>
      <c r="Q10" s="256" t="s">
        <v>282</v>
      </c>
      <c r="R10" s="257" t="s">
        <v>283</v>
      </c>
      <c r="S10" s="257" t="s">
        <v>238</v>
      </c>
      <c r="T10" s="258" t="s">
        <v>281</v>
      </c>
      <c r="U10" s="256" t="s">
        <v>282</v>
      </c>
      <c r="V10" s="257" t="s">
        <v>283</v>
      </c>
      <c r="W10" s="409" t="s">
        <v>238</v>
      </c>
      <c r="X10" s="409" t="s">
        <v>281</v>
      </c>
      <c r="Y10" s="510" t="s">
        <v>282</v>
      </c>
      <c r="Z10" s="416" t="s">
        <v>283</v>
      </c>
      <c r="AA10" s="409" t="s">
        <v>238</v>
      </c>
      <c r="AB10" s="509" t="s">
        <v>281</v>
      </c>
      <c r="AC10" s="1066" t="s">
        <v>282</v>
      </c>
      <c r="AD10" s="409" t="s">
        <v>283</v>
      </c>
      <c r="AE10" s="409" t="s">
        <v>238</v>
      </c>
      <c r="AF10" s="509" t="s">
        <v>281</v>
      </c>
      <c r="AG10" s="325" t="s">
        <v>282</v>
      </c>
      <c r="AH10" s="323" t="s">
        <v>283</v>
      </c>
      <c r="AI10" s="326" t="s">
        <v>238</v>
      </c>
      <c r="AJ10" s="327" t="s">
        <v>281</v>
      </c>
    </row>
    <row r="11">
      <c r="B11" s="1059" t="s">
        <v>1730</v>
      </c>
      <c r="C11" s="760"/>
      <c r="D11" s="760"/>
      <c r="E11" s="760"/>
      <c r="F11" s="760"/>
      <c r="G11" s="760"/>
      <c r="H11" s="760"/>
      <c r="I11" s="760"/>
      <c r="J11" s="760"/>
      <c r="K11" s="760"/>
      <c r="L11" s="760"/>
      <c r="M11" s="760"/>
      <c r="N11" s="760"/>
      <c r="O11" s="760"/>
      <c r="P11" s="760"/>
      <c r="Q11" s="760"/>
      <c r="R11" s="760"/>
      <c r="S11" s="760"/>
      <c r="T11" s="760"/>
      <c r="U11" s="760"/>
      <c r="V11" s="760"/>
      <c r="W11" s="760"/>
      <c r="X11" s="760"/>
      <c r="Y11" s="760"/>
      <c r="Z11" s="760"/>
      <c r="AA11" s="760"/>
      <c r="AB11" s="760"/>
      <c r="AC11" s="760"/>
      <c r="AD11" s="760"/>
      <c r="AE11" s="760"/>
      <c r="AF11" s="1060"/>
    </row>
    <row r="12">
      <c r="B12" s="1099" t="s">
        <v>1709</v>
      </c>
      <c r="C12" s="1100"/>
      <c r="D12" s="1094" t="n">
        <f t="shared" ref="D12:T12" si="0">D45</f>
        <v>1.5264497223703488E-2</v>
      </c>
      <c r="E12" s="1094" t="n">
        <f t="shared" si="0"/>
        <v>8.1697245486058723E-3</v>
      </c>
      <c r="F12" s="1094" t="n">
        <f t="shared" si="0"/>
        <v>2.2550676192391039E-2</v>
      </c>
      <c r="G12" s="1094" t="n">
        <f t="shared" si="0"/>
        <v>9.6649063963889503E-3</v>
      </c>
      <c r="H12" s="1094" t="n">
        <f t="shared" si="0"/>
        <v>1.5834666967584843E-2</v>
      </c>
      <c r="I12" s="1094" t="n">
        <f t="shared" si="0"/>
        <v>1.239349514115573E-2</v>
      </c>
      <c r="J12" s="1094" t="n">
        <f t="shared" si="0"/>
        <v>-1.5843080973497181E-2</v>
      </c>
      <c r="K12" s="1094" t="n">
        <f t="shared" si="0"/>
        <v>3.2862675445769929E-2</v>
      </c>
      <c r="L12" s="1094" t="n">
        <f t="shared" si="0"/>
        <v>1.9524743592179927E-2</v>
      </c>
      <c r="M12" s="1094" t="n">
        <f t="shared" si="0"/>
        <v>4.5919222990944863E-2</v>
      </c>
      <c r="N12" s="1094" t="n">
        <f t="shared" si="0"/>
        <v>6.3763215063124212E-2</v>
      </c>
      <c r="O12" s="1094" t="n">
        <f t="shared" si="0"/>
        <v>5.6353404292981857E-2</v>
      </c>
      <c r="P12" s="1094" t="n">
        <f t="shared" si="0"/>
        <v>6.7661635913466744E-2</v>
      </c>
      <c r="Q12" s="1094" t="n">
        <f t="shared" si="0"/>
        <v>7.7270298955965933E-2</v>
      </c>
      <c r="R12" s="1094" t="n">
        <f t="shared" si="0"/>
        <v>7.554614845470442E-2</v>
      </c>
      <c r="S12" s="1094" t="n">
        <f t="shared" si="0"/>
        <v>4.7220953130670873E-2</v>
      </c>
      <c r="T12" s="1117" t="n">
        <f t="shared" si="0"/>
        <v>4.0176508092810925E-2</v>
      </c>
      <c r="U12" s="1094" t="n">
        <f t="shared" ref="U12:AF12" si="1">U45+U13</f>
        <v>3.9428535960380762E-2</v>
      </c>
      <c r="V12" s="1094" t="n">
        <f t="shared" si="1"/>
        <v>2.9211734875661532E-2</v>
      </c>
      <c r="W12" s="1094" t="n">
        <f t="shared" si="1"/>
        <v>2.6927277215065937E-2</v>
      </c>
      <c r="X12" s="1094" t="n">
        <f t="shared" si="1"/>
        <v>1.6533593023621451E-2</v>
      </c>
      <c r="Y12" s="1094" t="n">
        <f t="shared" si="1"/>
        <v>3.4247515494288061E-2</v>
      </c>
      <c r="Z12" s="1094" t="n">
        <f t="shared" si="1"/>
        <v>2.5312909540798456E-2</v>
      </c>
      <c r="AA12" s="1094" t="n">
        <f t="shared" si="1"/>
        <v>1.5108171538000592E-2</v>
      </c>
      <c r="AB12" s="1094" t="n">
        <f t="shared" si="1"/>
        <v>1.9985836297992499E-2</v>
      </c>
      <c r="AC12" s="1094" t="n">
        <f t="shared" si="1"/>
        <v>2.089603364592264E-2</v>
      </c>
      <c r="AD12" s="1094" t="n">
        <f t="shared" si="1"/>
        <v>2.0776747995004643E-2</v>
      </c>
      <c r="AE12" s="1094" t="n">
        <f t="shared" si="1"/>
        <v>2.0708760783051394E-2</v>
      </c>
      <c r="AF12" s="1092" t="n">
        <f t="shared" si="1"/>
        <v>2.0110814282412459E-2</v>
      </c>
      <c r="AG12" s="1092" t="n">
        <f>AG45+AG13</f>
        <v>1.9760549063349009E-2</v>
      </c>
      <c r="AH12" s="1092" t="n">
        <f>AH45+AH13</f>
        <v>1.9516602813602013E-2</v>
      </c>
      <c r="AI12" s="1092" t="n">
        <f t="shared" ref="AI12:AJ12" si="2">AI45+AI13</f>
        <v>1.931367329950362E-2</v>
      </c>
      <c r="AJ12" s="1092" t="n">
        <f t="shared" si="2"/>
        <v>1.911249634450618E-2</v>
      </c>
    </row>
    <row r="13">
      <c r="B13" s="1105" t="s">
        <v>1741</v>
      </c>
      <c r="C13" s="1101"/>
      <c r="D13" s="1102"/>
      <c r="E13" s="1103"/>
      <c r="F13" s="1103"/>
      <c r="G13" s="1103"/>
      <c r="H13" s="1103"/>
      <c r="I13" s="1103"/>
      <c r="J13" s="1103"/>
      <c r="K13" s="1103"/>
      <c r="L13" s="1103"/>
      <c r="M13" s="1103"/>
      <c r="N13" s="1103"/>
      <c r="O13" s="1103"/>
      <c r="P13" s="1103"/>
      <c r="Q13" s="1103"/>
      <c r="R13" s="1103"/>
      <c r="S13" s="1103"/>
      <c r="T13" s="1103"/>
      <c r="U13" s="1103"/>
      <c r="V13" s="1103"/>
      <c r="W13" s="1103"/>
      <c r="X13" s="1103"/>
      <c r="Y13" s="1103"/>
      <c r="Z13" s="1103"/>
      <c r="AA13" s="1103"/>
      <c r="AB13" s="1103"/>
      <c r="AC13" s="1103"/>
      <c r="AD13" s="1103"/>
      <c r="AE13" s="1103"/>
      <c r="AF13" s="1104"/>
      <c r="AG13" s="1104"/>
      <c r="AH13" s="1104"/>
      <c r="AI13" s="1104"/>
      <c r="AJ13" s="1104"/>
    </row>
    <row r="14">
      <c r="B14" s="861" t="s">
        <v>1710</v>
      </c>
      <c r="C14" s="1100"/>
      <c r="D14" s="1063" t="n">
        <f t="shared" ref="D14:S14" si="3">D48</f>
        <v>2.9477765289275926E-2</v>
      </c>
      <c r="E14" s="1063" t="n">
        <f t="shared" si="3"/>
        <v>3.7241332054374521E-2</v>
      </c>
      <c r="F14" s="1063" t="n">
        <f t="shared" si="3"/>
        <v>-2.6356011696502479E-2</v>
      </c>
      <c r="G14" s="1063" t="n">
        <f t="shared" si="3"/>
        <v>3.7347692764231333E-3</v>
      </c>
      <c r="H14" s="1063" t="n">
        <f t="shared" si="3"/>
        <v>1.463826004028701E-2</v>
      </c>
      <c r="I14" s="1063" t="n">
        <f t="shared" si="3"/>
        <v>1.2149501243322813E-2</v>
      </c>
      <c r="J14" s="1063" t="n">
        <f t="shared" si="3"/>
        <v>2.5590697877679869E-3</v>
      </c>
      <c r="K14" s="1063" t="n">
        <f t="shared" si="3"/>
        <v>2.2030538597398897E-2</v>
      </c>
      <c r="L14" s="1063" t="n">
        <f t="shared" si="3"/>
        <v>3.0184246589695318E-2</v>
      </c>
      <c r="M14" s="1063" t="n">
        <f t="shared" si="3"/>
        <v>3.1074822316861761E-2</v>
      </c>
      <c r="N14" s="1063" t="n">
        <f t="shared" si="3"/>
        <v>4.3814411385844076E-2</v>
      </c>
      <c r="O14" s="1063" t="n">
        <f t="shared" si="3"/>
        <v>4.8079114499886888E-2</v>
      </c>
      <c r="P14" s="1063" t="n">
        <f t="shared" si="3"/>
        <v>5.0423609727379137E-2</v>
      </c>
      <c r="Q14" s="1063" t="n">
        <f t="shared" si="3"/>
        <v>6.5677487260019429E-2</v>
      </c>
      <c r="R14" s="1063" t="n">
        <f t="shared" si="3"/>
        <v>7.488961890096113E-2</v>
      </c>
      <c r="S14" s="1063" t="n">
        <f t="shared" si="3"/>
        <v>5.3316340788000627E-2</v>
      </c>
      <c r="T14" s="1063" t="n">
        <f>T48</f>
        <v>4.1496756379381328E-2</v>
      </c>
      <c r="U14" s="1063" t="n">
        <f>U48+U15</f>
        <v>4.2898407970302532E-2</v>
      </c>
      <c r="V14" s="1063" t="n">
        <f t="shared" ref="V14:AF14" si="4">V48+V15</f>
        <v>3.5017736429978852E-2</v>
      </c>
      <c r="W14" s="1063" t="n">
        <f t="shared" si="4"/>
        <v>3.8113924198168725E-2</v>
      </c>
      <c r="X14" s="1063" t="n">
        <f t="shared" si="4"/>
        <v>3.8299248311242984E-2</v>
      </c>
      <c r="Y14" s="1063" t="n">
        <f t="shared" si="4"/>
        <v>3.5508670157945676E-2</v>
      </c>
      <c r="Z14" s="1063" t="n">
        <f t="shared" si="4"/>
        <v>2.8203399736230539E-2</v>
      </c>
      <c r="AA14" s="1063" t="n">
        <f t="shared" si="4"/>
        <v>1.775479802281521E-2</v>
      </c>
      <c r="AB14" s="1063" t="n">
        <f t="shared" si="4"/>
        <v>2.3438723088733626E-2</v>
      </c>
      <c r="AC14" s="1063" t="n">
        <f t="shared" si="4"/>
        <v>2.2377163912874476E-2</v>
      </c>
      <c r="AD14" s="1063" t="n">
        <f t="shared" si="4"/>
        <v>2.1708971853545922E-2</v>
      </c>
      <c r="AE14" s="1063" t="n">
        <f t="shared" si="4"/>
        <v>2.1471980846518912E-2</v>
      </c>
      <c r="AF14" s="1119" t="n">
        <f t="shared" si="4"/>
        <v>2.1530345294352937E-2</v>
      </c>
      <c r="AG14" s="1119" t="n">
        <f t="shared" ref="AG14:AH14" si="5">AG48+AG15</f>
        <v>1.5936865457563565E-2</v>
      </c>
      <c r="AH14" s="1119" t="n">
        <f t="shared" si="5"/>
        <v>1.6813069627471089E-2</v>
      </c>
      <c r="AI14" s="1119" t="n">
        <f t="shared" ref="AI14:AJ14" si="6">AI48+AI15</f>
        <v>1.7900488886725352E-2</v>
      </c>
      <c r="AJ14" s="1119" t="n">
        <f t="shared" si="6"/>
        <v>1.8316139660349506E-2</v>
      </c>
    </row>
    <row r="15">
      <c r="B15" s="402" t="s">
        <v>1742</v>
      </c>
      <c r="C15" s="1101"/>
      <c r="D15" s="1102"/>
      <c r="E15" s="1103"/>
      <c r="F15" s="1103"/>
      <c r="G15" s="1103"/>
      <c r="H15" s="1103"/>
      <c r="I15" s="1103"/>
      <c r="J15" s="1103"/>
      <c r="K15" s="1103"/>
      <c r="L15" s="1103"/>
      <c r="M15" s="1103"/>
      <c r="N15" s="1103"/>
      <c r="O15" s="1103"/>
      <c r="P15" s="1103"/>
      <c r="Q15" s="1103"/>
      <c r="R15" s="1103"/>
      <c r="S15" s="1103"/>
      <c r="T15" s="1103"/>
      <c r="U15" s="1103"/>
      <c r="V15" s="1103"/>
      <c r="W15" s="1103"/>
      <c r="X15" s="1103"/>
      <c r="Y15" s="1103"/>
      <c r="Z15" s="1103"/>
      <c r="AA15" s="1103"/>
      <c r="AB15" s="1103"/>
      <c r="AC15" s="1103"/>
      <c r="AD15" s="1103"/>
      <c r="AE15" s="1103"/>
      <c r="AF15" s="1104"/>
      <c r="AG15" s="1104"/>
      <c r="AH15" s="1104"/>
      <c r="AI15" s="1104"/>
      <c r="AJ15" s="1104"/>
    </row>
    <row r="16">
      <c r="B16" s="861" t="s">
        <v>1711</v>
      </c>
      <c r="C16" s="1100"/>
      <c r="D16" s="1063" t="n">
        <f t="shared" ref="D16:T16" si="7">D49</f>
        <v>1.7606158659444704E-2</v>
      </c>
      <c r="E16" s="1063" t="n">
        <f t="shared" si="7"/>
        <v>-1.9289094877951052E-2</v>
      </c>
      <c r="F16" s="1063" t="n">
        <f t="shared" si="7"/>
        <v>3.0411677963670725E-2</v>
      </c>
      <c r="G16" s="1063" t="n">
        <f t="shared" si="7"/>
        <v>1.5793384791695786E-2</v>
      </c>
      <c r="H16" s="1063" t="n">
        <f t="shared" si="7"/>
        <v>2.3589262537388134E-2</v>
      </c>
      <c r="I16" s="1063" t="n">
        <f t="shared" si="7"/>
        <v>5.264893740513088E-2</v>
      </c>
      <c r="J16" s="1063" t="n">
        <f t="shared" si="7"/>
        <v>-5.217742186237273E-3</v>
      </c>
      <c r="K16" s="1063" t="n">
        <f t="shared" si="7"/>
        <v>4.8875550231923137E-2</v>
      </c>
      <c r="L16" s="1063" t="n">
        <f t="shared" si="7"/>
        <v>4.9958958569866319E-2</v>
      </c>
      <c r="M16" s="1063" t="n">
        <f t="shared" si="7"/>
        <v>9.1754054615137415E-2</v>
      </c>
      <c r="N16" s="1063" t="n">
        <f t="shared" si="7"/>
        <v>8.1251965588764241E-2</v>
      </c>
      <c r="O16" s="1063" t="n">
        <f t="shared" si="7"/>
        <v>6.5854996027893797E-2</v>
      </c>
      <c r="P16" s="1063" t="n">
        <f t="shared" si="7"/>
        <v>8.1420811365759738E-2</v>
      </c>
      <c r="Q16" s="1063" t="n">
        <f t="shared" si="7"/>
        <v>9.5809760841454095E-2</v>
      </c>
      <c r="R16" s="1063" t="n">
        <f t="shared" si="7"/>
        <v>0.14288883985037359</v>
      </c>
      <c r="S16" s="1063" t="n">
        <f t="shared" si="7"/>
        <v>5.753757100426693E-3</v>
      </c>
      <c r="T16" s="1063" t="n">
        <f t="shared" si="7"/>
        <v>1.1355976812321922E-2</v>
      </c>
      <c r="U16" s="1088" t="n">
        <f>U49+U17</f>
        <v>-2.087064600501487E-2</v>
      </c>
      <c r="V16" s="1063" t="n">
        <f t="shared" ref="V16:AF16" si="8">V49+V17</f>
        <v>-3.6759658065968148E-2</v>
      </c>
      <c r="W16" s="1063" t="n">
        <f t="shared" si="8"/>
        <v>4.0372871979416969E-2</v>
      </c>
      <c r="X16" s="1063" t="n">
        <f t="shared" si="8"/>
        <v>-1.1102871005200798E-3</v>
      </c>
      <c r="Y16" s="1063" t="n">
        <f t="shared" si="8"/>
        <v>3.8608393322818291E-2</v>
      </c>
      <c r="Z16" s="1063" t="n">
        <f t="shared" si="8"/>
        <v>1.6292943839810503E-2</v>
      </c>
      <c r="AA16" s="1063" t="n">
        <f t="shared" si="8"/>
        <v>2.9253854388085809E-2</v>
      </c>
      <c r="AB16" s="1063" t="n">
        <f t="shared" si="8"/>
        <v>2.1533565330379201E-2</v>
      </c>
      <c r="AC16" s="1063" t="n">
        <f t="shared" si="8"/>
        <v>2.3821649071183115E-2</v>
      </c>
      <c r="AD16" s="1063" t="n">
        <f t="shared" si="8"/>
        <v>2.3493967451795994E-2</v>
      </c>
      <c r="AE16" s="1063" t="n">
        <f t="shared" si="8"/>
        <v>2.3095343044312822E-2</v>
      </c>
      <c r="AF16" s="1119" t="n">
        <f t="shared" si="8"/>
        <v>2.2877364391311605E-2</v>
      </c>
      <c r="AG16" s="1119" t="n">
        <f t="shared" ref="AG16:AH16" si="9">AG49+AG17</f>
        <v>2.2926764441147718E-2</v>
      </c>
      <c r="AH16" s="1119" t="n">
        <f t="shared" si="9"/>
        <v>2.3049272742582838E-2</v>
      </c>
      <c r="AI16" s="1119" t="n">
        <f t="shared" ref="AI16:AJ16" si="10">AI49+AI17</f>
        <v>2.3441602770702952E-2</v>
      </c>
      <c r="AJ16" s="1119" t="n">
        <f t="shared" si="10"/>
        <v>2.3363074529146655E-2</v>
      </c>
    </row>
    <row r="17">
      <c r="B17" s="402" t="s">
        <v>1743</v>
      </c>
      <c r="C17" s="1101"/>
      <c r="D17" s="1102"/>
      <c r="E17" s="1103"/>
      <c r="F17" s="1103"/>
      <c r="G17" s="1103"/>
      <c r="H17" s="1103"/>
      <c r="I17" s="1103"/>
      <c r="J17" s="1103"/>
      <c r="K17" s="1103"/>
      <c r="L17" s="1103"/>
      <c r="M17" s="1103"/>
      <c r="N17" s="1103"/>
      <c r="O17" s="1103"/>
      <c r="P17" s="1103"/>
      <c r="Q17" s="1103"/>
      <c r="R17" s="1103"/>
      <c r="S17" s="1103"/>
      <c r="T17" s="1103"/>
      <c r="U17" s="1103"/>
      <c r="V17" s="1103"/>
      <c r="W17" s="1103"/>
      <c r="X17" s="1103"/>
      <c r="Y17" s="1103"/>
      <c r="Z17" s="1103"/>
      <c r="AA17" s="1103"/>
      <c r="AB17" s="1103"/>
      <c r="AC17" s="1103"/>
      <c r="AD17" s="1103"/>
      <c r="AE17" s="1103"/>
      <c r="AF17" s="1104"/>
      <c r="AG17" s="1104"/>
      <c r="AH17" s="1104"/>
      <c r="AI17" s="1104"/>
      <c r="AJ17" s="1104"/>
    </row>
    <row r="18">
      <c r="B18" s="861" t="s">
        <v>1712</v>
      </c>
      <c r="C18" s="1100"/>
      <c r="D18" s="1063" t="n">
        <f t="shared" ref="D18:T18" si="11">D51</f>
        <v>1.2331231439726587E-2</v>
      </c>
      <c r="E18" s="1063" t="n">
        <f t="shared" si="11"/>
        <v>-2.700843667145636E-2</v>
      </c>
      <c r="F18" s="1063" t="n">
        <f t="shared" si="11"/>
        <v>2.7562863533678428E-2</v>
      </c>
      <c r="G18" s="1063" t="n">
        <f t="shared" si="11"/>
        <v>1.5442696812244527E-2</v>
      </c>
      <c r="H18" s="1063" t="n">
        <f t="shared" si="11"/>
        <v>2.7307145143274258E-2</v>
      </c>
      <c r="I18" s="1063" t="n">
        <f t="shared" si="11"/>
        <v>6.2563226282339235E-2</v>
      </c>
      <c r="J18" s="1063" t="n">
        <f t="shared" si="11"/>
        <v>-3.1076845521187391E-3</v>
      </c>
      <c r="K18" s="1063" t="n">
        <f t="shared" si="11"/>
        <v>5.0835204325521355E-2</v>
      </c>
      <c r="L18" s="1063" t="n">
        <f t="shared" si="11"/>
        <v>5.6516511024412575E-2</v>
      </c>
      <c r="M18" s="1063" t="n">
        <f t="shared" si="11"/>
        <v>9.8643019696944334E-2</v>
      </c>
      <c r="N18" s="1063" t="n">
        <f t="shared" si="11"/>
        <v>7.7982454628441111E-2</v>
      </c>
      <c r="O18" s="1063" t="n">
        <f t="shared" si="11"/>
        <v>6.0955299775054206E-2</v>
      </c>
      <c r="P18" s="1063" t="n">
        <f t="shared" si="11"/>
        <v>7.2782919540383961E-2</v>
      </c>
      <c r="Q18" s="1063" t="n">
        <f t="shared" si="11"/>
        <v>9.0061872181369962E-2</v>
      </c>
      <c r="R18" s="1063" t="n">
        <f t="shared" si="11"/>
        <v>0.1436965164831121</v>
      </c>
      <c r="S18" s="1063" t="n">
        <f t="shared" si="11"/>
        <v>-1.1746560973159292E-2</v>
      </c>
      <c r="T18" s="1063" t="n">
        <f t="shared" si="11"/>
        <v>2.1967430570584145E-3</v>
      </c>
      <c r="U18" s="1088" t="n">
        <f>U51+U19</f>
        <v>-3.5599925493891349E-2</v>
      </c>
      <c r="V18" s="1063" t="n">
        <f t="shared" ref="V18:AF18" si="12">V51+V19</f>
        <v>-4.5280831786954745E-2</v>
      </c>
      <c r="W18" s="1063" t="n">
        <f t="shared" si="12"/>
        <v>4.8134298648978557E-2</v>
      </c>
      <c r="X18" s="1063" t="n">
        <f t="shared" si="12"/>
        <v>-4.2594526301267255E-3</v>
      </c>
      <c r="Y18" s="1063" t="n">
        <f t="shared" si="12"/>
        <v>4.217111451589628E-2</v>
      </c>
      <c r="Z18" s="1063" t="n">
        <f t="shared" si="12"/>
        <v>1.9463682308167529E-2</v>
      </c>
      <c r="AA18" s="1063" t="n">
        <f t="shared" si="12"/>
        <v>2.928827340124518E-2</v>
      </c>
      <c r="AB18" s="1063" t="n">
        <f t="shared" si="12"/>
        <v>2.1533565330379201E-2</v>
      </c>
      <c r="AC18" s="1063" t="n">
        <f t="shared" si="12"/>
        <v>2.3821649071183115E-2</v>
      </c>
      <c r="AD18" s="1063" t="n">
        <f t="shared" si="12"/>
        <v>2.3493967451795994E-2</v>
      </c>
      <c r="AE18" s="1063" t="n">
        <f t="shared" si="12"/>
        <v>2.3095343044312822E-2</v>
      </c>
      <c r="AF18" s="1119" t="n">
        <f t="shared" si="12"/>
        <v>2.2877364391311605E-2</v>
      </c>
      <c r="AG18" s="1119" t="n">
        <f t="shared" ref="AG18:AH18" si="13">AG51+AG19</f>
        <v>2.2926764441147718E-2</v>
      </c>
      <c r="AH18" s="1119" t="n">
        <f t="shared" si="13"/>
        <v>2.3049272742582838E-2</v>
      </c>
      <c r="AI18" s="1119" t="n">
        <f t="shared" ref="AI18:AJ18" si="14">AI51+AI19</f>
        <v>2.3441602770702952E-2</v>
      </c>
      <c r="AJ18" s="1119" t="n">
        <f t="shared" si="14"/>
        <v>2.3363074529146655E-2</v>
      </c>
    </row>
    <row r="19">
      <c r="B19" s="402" t="s">
        <v>1744</v>
      </c>
      <c r="C19" s="1101"/>
      <c r="D19" s="1102"/>
      <c r="E19" s="1103"/>
      <c r="F19" s="1103"/>
      <c r="G19" s="1103"/>
      <c r="H19" s="1103"/>
      <c r="I19" s="1103"/>
      <c r="J19" s="1103"/>
      <c r="K19" s="1103"/>
      <c r="L19" s="1103"/>
      <c r="M19" s="1103"/>
      <c r="N19" s="1103"/>
      <c r="O19" s="1103"/>
      <c r="P19" s="1103"/>
      <c r="Q19" s="1103"/>
      <c r="R19" s="1103"/>
      <c r="S19" s="1103"/>
      <c r="T19" s="1103"/>
      <c r="U19" s="1103"/>
      <c r="V19" s="1103"/>
      <c r="W19" s="1103"/>
      <c r="X19" s="1103"/>
      <c r="Y19" s="1103"/>
      <c r="Z19" s="1103"/>
      <c r="AA19" s="1103"/>
      <c r="AB19" s="1103"/>
      <c r="AC19" s="1103"/>
      <c r="AD19" s="1103"/>
      <c r="AE19" s="1103"/>
      <c r="AF19" s="1104"/>
      <c r="AG19" s="1104"/>
      <c r="AH19" s="1104"/>
      <c r="AI19" s="1104"/>
      <c r="AJ19" s="1104"/>
    </row>
    <row r="20">
      <c r="B20" s="861" t="s">
        <v>1713</v>
      </c>
      <c r="C20" s="1100"/>
      <c r="D20" s="1063" t="n">
        <f t="shared" ref="D20:T20" si="15">D52</f>
        <v>4.0962242441666019E-2</v>
      </c>
      <c r="E20" s="1063" t="n">
        <f t="shared" si="15"/>
        <v>1.51792670994777E-2</v>
      </c>
      <c r="F20" s="1063" t="n">
        <f t="shared" si="15"/>
        <v>4.2702169718882965E-2</v>
      </c>
      <c r="G20" s="1063" t="n">
        <f t="shared" si="15"/>
        <v>1.755007684826615E-2</v>
      </c>
      <c r="H20" s="1063" t="n">
        <f t="shared" si="15"/>
        <v>7.6166905113348449E-3</v>
      </c>
      <c r="I20" s="1063" t="n">
        <f t="shared" si="15"/>
        <v>1.0120807804920418E-2</v>
      </c>
      <c r="J20" s="1063" t="n">
        <f t="shared" si="15"/>
        <v>-1.4337681566159555E-2</v>
      </c>
      <c r="K20" s="1063" t="n">
        <f t="shared" si="15"/>
        <v>3.9796166071044636E-2</v>
      </c>
      <c r="L20" s="1063" t="n">
        <f t="shared" si="15"/>
        <v>2.0329576447674524E-2</v>
      </c>
      <c r="M20" s="1063" t="n">
        <f t="shared" si="15"/>
        <v>5.9674403216350091E-2</v>
      </c>
      <c r="N20" s="1063" t="n">
        <f t="shared" si="15"/>
        <v>9.5803328528480503E-2</v>
      </c>
      <c r="O20" s="1063" t="n">
        <f t="shared" si="15"/>
        <v>8.9244367976453631E-2</v>
      </c>
      <c r="P20" s="1063" t="n">
        <f t="shared" si="15"/>
        <v>0.12456668920888303</v>
      </c>
      <c r="Q20" s="1063" t="n">
        <f t="shared" si="15"/>
        <v>0.12433979312392585</v>
      </c>
      <c r="R20" s="1063" t="n">
        <f t="shared" si="15"/>
        <v>0.13846732874655276</v>
      </c>
      <c r="S20" s="1063" t="n">
        <f t="shared" si="15"/>
        <v>9.552027198699542E-2</v>
      </c>
      <c r="T20" s="1063" t="n">
        <f t="shared" si="15"/>
        <v>5.5161829119105388E-2</v>
      </c>
      <c r="U20" s="1063" t="n">
        <f>U52+U21</f>
        <v>5.0122233379745529E-2</v>
      </c>
      <c r="V20" s="1063" t="n">
        <f t="shared" ref="V20:AF20" si="16">V52+V21</f>
        <v>2.1164173736800684E-3</v>
      </c>
      <c r="W20" s="1063" t="n">
        <f t="shared" si="16"/>
        <v>5.8706332638096548E-3</v>
      </c>
      <c r="X20" s="1063" t="n">
        <f t="shared" si="16"/>
        <v>1.2084409350409553E-2</v>
      </c>
      <c r="Y20" s="1063" t="n">
        <f t="shared" si="16"/>
        <v>2.380676700323181E-2</v>
      </c>
      <c r="Z20" s="1063" t="n">
        <f t="shared" si="16"/>
        <v>3.3212249496941126E-3</v>
      </c>
      <c r="AA20" s="1063" t="n">
        <f t="shared" si="16"/>
        <v>2.9096256387030728E-2</v>
      </c>
      <c r="AB20" s="1063" t="n">
        <f t="shared" si="16"/>
        <v>2.1533565330379201E-2</v>
      </c>
      <c r="AC20" s="1063" t="n">
        <f t="shared" si="16"/>
        <v>2.3821649071183115E-2</v>
      </c>
      <c r="AD20" s="1063" t="n">
        <f t="shared" si="16"/>
        <v>2.3493967451795994E-2</v>
      </c>
      <c r="AE20" s="1063" t="n">
        <f t="shared" si="16"/>
        <v>2.3095343044312822E-2</v>
      </c>
      <c r="AF20" s="1119" t="n">
        <f t="shared" si="16"/>
        <v>2.2877364391311605E-2</v>
      </c>
      <c r="AG20" s="1119" t="n">
        <f t="shared" ref="AG20:AH20" si="17">AG52+AG21</f>
        <v>2.2926764441147718E-2</v>
      </c>
      <c r="AH20" s="1119" t="n">
        <f t="shared" si="17"/>
        <v>2.3049272742582838E-2</v>
      </c>
      <c r="AI20" s="1119" t="n">
        <f t="shared" ref="AI20:AJ20" si="18">AI52+AI21</f>
        <v>2.3441602770702952E-2</v>
      </c>
      <c r="AJ20" s="1119" t="n">
        <f t="shared" si="18"/>
        <v>2.3363074529146655E-2</v>
      </c>
    </row>
    <row r="21">
      <c r="B21" s="402" t="s">
        <v>1745</v>
      </c>
      <c r="C21" s="1101"/>
      <c r="D21" s="1068"/>
      <c r="E21" s="1068"/>
      <c r="F21" s="1068"/>
      <c r="G21" s="1068"/>
      <c r="H21" s="1068"/>
      <c r="I21" s="1068"/>
      <c r="J21" s="1068"/>
      <c r="K21" s="1068"/>
      <c r="L21" s="1068"/>
      <c r="M21" s="1068"/>
      <c r="N21" s="1068"/>
      <c r="O21" s="1068"/>
      <c r="P21" s="1068"/>
      <c r="Q21" s="1068"/>
      <c r="R21" s="1068"/>
      <c r="S21" s="1068"/>
      <c r="T21" s="1068"/>
      <c r="U21" s="1068"/>
      <c r="V21" s="1068"/>
      <c r="W21" s="1068"/>
      <c r="X21" s="1068"/>
      <c r="Y21" s="1068"/>
      <c r="Z21" s="1068"/>
      <c r="AA21" s="1068"/>
      <c r="AB21" s="1068"/>
      <c r="AC21" s="1068"/>
      <c r="AD21" s="1068"/>
      <c r="AE21" s="1068"/>
      <c r="AF21" s="1069"/>
    </row>
    <row r="22">
      <c r="B22" s="1061" t="s">
        <v>1734</v>
      </c>
      <c r="C22" s="1062"/>
      <c r="D22" s="1062"/>
      <c r="E22" s="1062"/>
      <c r="F22" s="1062"/>
      <c r="G22" s="1062"/>
      <c r="H22" s="1062"/>
      <c r="I22" s="1062"/>
      <c r="J22" s="1062"/>
      <c r="K22" s="1062"/>
      <c r="L22" s="1062"/>
      <c r="M22" s="1062"/>
      <c r="N22" s="1062"/>
      <c r="O22" s="1062"/>
      <c r="P22" s="1062"/>
      <c r="Q22" s="1062"/>
      <c r="R22" s="1062"/>
      <c r="S22" s="1062"/>
      <c r="T22" s="1062"/>
      <c r="U22" s="1062"/>
      <c r="V22" s="1062"/>
      <c r="W22" s="1062"/>
      <c r="X22" s="1062"/>
      <c r="Y22" s="1062"/>
      <c r="Z22" s="1062"/>
      <c r="AA22" s="1062"/>
      <c r="AB22" s="1062"/>
      <c r="AC22" s="1062"/>
      <c r="AD22" s="1062"/>
      <c r="AE22" s="1062"/>
      <c r="AF22" s="1062"/>
      <c r="AG22" s="1062"/>
      <c r="AH22" s="1062"/>
      <c r="AI22" s="1062"/>
      <c r="AJ22" s="1062"/>
    </row>
    <row r="23">
      <c r="B23" s="1087" t="s">
        <v>1709</v>
      </c>
      <c r="C23" s="1095"/>
      <c r="D23" s="1085" t="n">
        <f t="shared" ref="D23:AF23" si="19">(D12+1)^0.25-1</f>
        <v>3.7944725878693575E-3</v>
      </c>
      <c r="E23" s="1085" t="n">
        <f t="shared" si="19"/>
        <v>2.0362035034391379E-3</v>
      </c>
      <c r="F23" s="1085" t="n">
        <f t="shared" si="19"/>
        <v>5.590611661529854E-3</v>
      </c>
      <c r="G23" s="1085" t="n">
        <f t="shared" si="19"/>
        <v>2.407518418966248E-3</v>
      </c>
      <c r="H23" s="1085" t="n">
        <f t="shared" si="19"/>
        <v>3.9353749698576301E-3</v>
      </c>
      <c r="I23" s="1085" t="n">
        <f t="shared" si="19"/>
        <v>3.0840771307514281E-3</v>
      </c>
      <c r="J23" s="1085" t="n">
        <f t="shared" si="19"/>
        <v>-3.9845216658365157E-3</v>
      </c>
      <c r="K23" s="1085" t="n">
        <f t="shared" si="19"/>
        <v>8.1163211139745339E-3</v>
      </c>
      <c r="L23" s="1085" t="n">
        <f t="shared" si="19"/>
        <v>4.8458485958486897E-3</v>
      </c>
      <c r="M23" s="1085" t="n">
        <f t="shared" si="19"/>
        <v>1.128726029998095E-2</v>
      </c>
      <c r="N23" s="1085" t="n">
        <f t="shared" si="19"/>
        <v>1.5573224192473534E-2</v>
      </c>
      <c r="O23" s="1085" t="n">
        <f t="shared" si="19"/>
        <v>1.3800051761748033E-2</v>
      </c>
      <c r="P23" s="1085" t="n">
        <f t="shared" si="19"/>
        <v>1.6502402421568085E-2</v>
      </c>
      <c r="Q23" s="1085" t="n">
        <f t="shared" si="19"/>
        <v>1.8781785076822377E-2</v>
      </c>
      <c r="R23" s="1085" t="n">
        <f t="shared" si="19"/>
        <v>1.8373905005062419E-2</v>
      </c>
      <c r="S23" s="1086" t="n">
        <f t="shared" si="19"/>
        <v>1.1601770523549382E-2</v>
      </c>
      <c r="T23" s="1085" t="n">
        <f t="shared" si="19"/>
        <v>9.8962517305620779E-3</v>
      </c>
      <c r="U23" s="1085" t="n">
        <f t="shared" si="19"/>
        <v>9.7146532173442157E-3</v>
      </c>
      <c r="V23" s="1085" t="n">
        <f t="shared" si="19"/>
        <v>7.2242708682535017E-3</v>
      </c>
      <c r="W23" s="1085" t="n">
        <f t="shared" si="19"/>
        <v>6.6648915811020615E-3</v>
      </c>
      <c r="X23" s="1085" t="n">
        <f t="shared" si="19"/>
        <v>4.1080151756858196E-3</v>
      </c>
      <c r="Y23" s="1085" t="n">
        <f t="shared" si="19"/>
        <v>8.4540665130061754E-3</v>
      </c>
      <c r="Z23" s="1085" t="n">
        <f t="shared" si="19"/>
        <v>6.269029524843539E-3</v>
      </c>
      <c r="AA23" s="1085" t="n">
        <f t="shared" si="19"/>
        <v>3.7558304603528825E-3</v>
      </c>
      <c r="AB23" s="1085" t="n">
        <f t="shared" si="19"/>
        <v>4.9594428306518612E-3</v>
      </c>
      <c r="AC23" s="1085" t="n">
        <f t="shared" si="19"/>
        <v>5.1835649338582979E-3</v>
      </c>
      <c r="AD23" s="1085" t="n">
        <f t="shared" si="19"/>
        <v>5.1542012116922997E-3</v>
      </c>
      <c r="AE23" s="1085" t="n">
        <f t="shared" si="19"/>
        <v>5.1374641193888682E-3</v>
      </c>
      <c r="AF23" s="1086" t="n">
        <f t="shared" si="19"/>
        <v>4.9902256196157069E-3</v>
      </c>
      <c r="AG23" s="1086" t="n">
        <f t="shared" ref="AG23" si="20">(AG12+1)^0.25-1</f>
        <v>4.9039461559314823E-3</v>
      </c>
      <c r="AH23" s="1086" t="n">
        <f>(AH12+1)^0.25-1</f>
        <v>4.8438426974866111E-3</v>
      </c>
      <c r="AI23" s="1086" t="n">
        <f>(AI12+1)^0.25-1</f>
        <v>4.7938367205500043E-3</v>
      </c>
      <c r="AJ23" s="1086" t="n">
        <f>(AJ12+1)^0.25-1</f>
        <v>4.7442552393142101E-3</v>
      </c>
    </row>
    <row r="24">
      <c r="B24" s="1064" t="s">
        <v>1710</v>
      </c>
      <c r="C24" s="1095"/>
      <c r="D24" s="1085" t="n">
        <f t="shared" ref="D24:AF24" si="21">(D14+1)^0.25-1</f>
        <v>7.2893513350869021E-3</v>
      </c>
      <c r="E24" s="1085" t="n">
        <f t="shared" si="21"/>
        <v>9.183063847828965E-3</v>
      </c>
      <c r="F24" s="1085" t="n">
        <f t="shared" si="21"/>
        <v>-6.6551450859820838E-3</v>
      </c>
      <c r="G24" s="1085" t="n">
        <f t="shared" si="21"/>
        <v>9.3238748870549948E-4</v>
      </c>
      <c r="H24" s="1085" t="n">
        <f t="shared" si="21"/>
        <v>3.6396462148640119E-3</v>
      </c>
      <c r="I24" s="1085" t="n">
        <f t="shared" si="21"/>
        <v>3.0236341019997948E-3</v>
      </c>
      <c r="J24" s="1085" t="n">
        <f t="shared" si="21"/>
        <v>6.3915440825756953E-4</v>
      </c>
      <c r="K24" s="1085" t="n">
        <f t="shared" si="21"/>
        <v>5.4627096183730295E-3</v>
      </c>
      <c r="L24" s="1085" t="n">
        <f t="shared" si="21"/>
        <v>7.4621204938085661E-3</v>
      </c>
      <c r="M24" s="1085" t="n">
        <f t="shared" si="21"/>
        <v>7.6797831590638133E-3</v>
      </c>
      <c r="N24" s="1085" t="n">
        <f t="shared" si="21"/>
        <v>1.0778096367762835E-2</v>
      </c>
      <c r="O24" s="1085" t="n">
        <f t="shared" si="21"/>
        <v>1.1808950038346699E-2</v>
      </c>
      <c r="P24" s="1085" t="n">
        <f t="shared" si="21"/>
        <v>1.2374316216290149E-2</v>
      </c>
      <c r="Q24" s="1085" t="n">
        <f t="shared" si="21"/>
        <v>1.602980443097346E-2</v>
      </c>
      <c r="R24" s="1085" t="n">
        <f t="shared" si="21"/>
        <v>1.8218461729688551E-2</v>
      </c>
      <c r="S24" s="1086" t="n">
        <f t="shared" si="21"/>
        <v>1.3070584644896854E-2</v>
      </c>
      <c r="T24" s="1085" t="n">
        <f t="shared" si="21"/>
        <v>1.0216553053776778E-2</v>
      </c>
      <c r="U24" s="1085" t="n">
        <f t="shared" si="21"/>
        <v>1.0556270288231362E-2</v>
      </c>
      <c r="V24" s="1085" t="n">
        <f t="shared" si="21"/>
        <v>8.6417671359919623E-3</v>
      </c>
      <c r="W24" s="1085" t="n">
        <f t="shared" si="21"/>
        <v>9.3952438667612714E-3</v>
      </c>
      <c r="X24" s="1085" t="n">
        <f t="shared" si="21"/>
        <v>9.4402901647081539E-3</v>
      </c>
      <c r="Y24" s="1085" t="n">
        <f t="shared" si="21"/>
        <v>8.7613516107596379E-3</v>
      </c>
      <c r="Z24" s="1085" t="n">
        <f t="shared" si="21"/>
        <v>6.977481763400073E-3</v>
      </c>
      <c r="AA24" s="1085" t="n">
        <f t="shared" si="21"/>
        <v>4.4094488188974879E-3</v>
      </c>
      <c r="AB24" s="1085" t="n">
        <f t="shared" si="21"/>
        <v>5.8088700225948919E-3</v>
      </c>
      <c r="AC24" s="1085" t="n">
        <f t="shared" si="21"/>
        <v>5.5479503472453118E-3</v>
      </c>
      <c r="AD24" s="1085" t="n">
        <f t="shared" si="21"/>
        <v>5.3836118045782477E-3</v>
      </c>
      <c r="AE24" s="1085" t="n">
        <f t="shared" si="21"/>
        <v>5.3253056701454415E-3</v>
      </c>
      <c r="AF24" s="1086" t="n">
        <f t="shared" si="21"/>
        <v>5.3396658288893395E-3</v>
      </c>
      <c r="AG24" s="1086" t="n">
        <f t="shared" ref="AG24" si="22">(AG14+1)^0.25-1</f>
        <v>3.9606243564216381E-3</v>
      </c>
      <c r="AH24" s="1086" t="n">
        <f>(AH14+1)^0.25-1</f>
        <v>4.1770231682358716E-3</v>
      </c>
      <c r="AI24" s="1086" t="n">
        <f>(AI14+1)^0.25-1</f>
        <v>4.4453920111928724E-3</v>
      </c>
      <c r="AJ24" s="1086" t="n">
        <f>(AJ14+1)^0.25-1</f>
        <v>4.5479154389085341E-3</v>
      </c>
    </row>
    <row r="25">
      <c r="B25" s="1064" t="s">
        <v>1711</v>
      </c>
      <c r="C25" s="1095"/>
      <c r="D25" s="1085" t="n">
        <f t="shared" ref="D25:AF25" si="23">(D16+1)^0.25-1</f>
        <v>4.372774229274734E-3</v>
      </c>
      <c r="E25" s="1085" t="n">
        <f t="shared" si="23"/>
        <v>-4.8575529720429333E-3</v>
      </c>
      <c r="F25" s="1085" t="n">
        <f t="shared" si="23"/>
        <v>7.5177196568785298E-3</v>
      </c>
      <c r="G25" s="1085" t="n">
        <f t="shared" si="23"/>
        <v>3.9251751633120335E-3</v>
      </c>
      <c r="H25" s="1085" t="n">
        <f t="shared" si="23"/>
        <v>5.8458545430506437E-3</v>
      </c>
      <c r="I25" s="1085" t="n">
        <f t="shared" si="23"/>
        <v>1.2910070794133643E-2</v>
      </c>
      <c r="J25" s="1085" t="n">
        <f t="shared" si="23"/>
        <v>-1.3069956711562192E-3</v>
      </c>
      <c r="K25" s="1085" t="n">
        <f t="shared" si="23"/>
        <v>1.200111379246338E-2</v>
      </c>
      <c r="L25" s="1085" t="n">
        <f t="shared" si="23"/>
        <v>1.2262342593526654E-2</v>
      </c>
      <c r="M25" s="1085" t="n">
        <f t="shared" si="23"/>
        <v>2.2189000634230238E-2</v>
      </c>
      <c r="N25" s="1085" t="n">
        <f t="shared" si="23"/>
        <v>1.972185536124238E-2</v>
      </c>
      <c r="O25" s="1085" t="n">
        <f t="shared" si="23"/>
        <v>1.6072111539932488E-2</v>
      </c>
      <c r="P25" s="1085" t="n">
        <f t="shared" si="23"/>
        <v>1.976166237499255E-2</v>
      </c>
      <c r="Q25" s="1085" t="n">
        <f t="shared" si="23"/>
        <v>2.3137001585530559E-2</v>
      </c>
      <c r="R25" s="1085" t="n">
        <f t="shared" si="23"/>
        <v>3.395347693115025E-2</v>
      </c>
      <c r="S25" s="1086" t="n">
        <f t="shared" si="23"/>
        <v>1.4353459897542553E-3</v>
      </c>
      <c r="T25" s="1085" t="n">
        <f t="shared" si="23"/>
        <v>2.8269838378878198E-3</v>
      </c>
      <c r="U25" s="1085" t="n">
        <f t="shared" si="23"/>
        <v>-5.2590018951358397E-3</v>
      </c>
      <c r="V25" s="1085" t="n">
        <f t="shared" si="23"/>
        <v>-9.3193833648214097E-3</v>
      </c>
      <c r="W25" s="1085" t="n">
        <f t="shared" si="23"/>
        <v>9.9439102564102821E-3</v>
      </c>
      <c r="X25" s="1085" t="n">
        <f t="shared" si="23"/>
        <v>-2.7768741917311157E-4</v>
      </c>
      <c r="Y25" s="1085" t="n">
        <f t="shared" si="23"/>
        <v>9.5154199006395324E-3</v>
      </c>
      <c r="Z25" s="1085" t="n">
        <f t="shared" si="23"/>
        <v>4.0485829959513442E-3</v>
      </c>
      <c r="AA25" s="1085" t="n">
        <f t="shared" si="23"/>
        <v>7.2345756341998246E-3</v>
      </c>
      <c r="AB25" s="1085" t="n">
        <f t="shared" si="23"/>
        <v>5.3404580780209709E-3</v>
      </c>
      <c r="AC25" s="1085" t="n">
        <f t="shared" si="23"/>
        <v>5.9029392406417802E-3</v>
      </c>
      <c r="AD25" s="1085" t="n">
        <f t="shared" si="23"/>
        <v>5.8224429274513767E-3</v>
      </c>
      <c r="AE25" s="1085" t="n">
        <f t="shared" si="23"/>
        <v>5.7244931689288681E-3</v>
      </c>
      <c r="AF25" s="1086" t="n">
        <f t="shared" si="23"/>
        <v>5.6709194747803782E-3</v>
      </c>
      <c r="AG25" s="1086" t="n">
        <f t="shared" ref="AG25" si="24">(AG16+1)^0.25-1</f>
        <v>5.6830615202378976E-3</v>
      </c>
      <c r="AH25" s="1086" t="n">
        <f>(AH16+1)^0.25-1</f>
        <v>5.7131709559976596E-3</v>
      </c>
      <c r="AI25" s="1086" t="n">
        <f>(AI16+1)^0.25-1</f>
        <v>5.8095775409217065E-3</v>
      </c>
      <c r="AJ25" s="1086" t="n">
        <f>(AJ16+1)^0.25-1</f>
        <v>5.790283149815334E-3</v>
      </c>
    </row>
    <row r="26">
      <c r="B26" s="1064" t="s">
        <v>1712</v>
      </c>
      <c r="C26" s="1095"/>
      <c r="D26" s="1085" t="n">
        <f t="shared" ref="D26:AF26" si="25">(D18+1)^0.25-1</f>
        <v>3.0686539854383188E-3</v>
      </c>
      <c r="E26" s="1085" t="n">
        <f t="shared" si="25"/>
        <v>-6.8215934786326482E-3</v>
      </c>
      <c r="F26" s="1085" t="n">
        <f t="shared" si="25"/>
        <v>6.8206168209994367E-3</v>
      </c>
      <c r="G26" s="1085" t="n">
        <f t="shared" si="25"/>
        <v>3.838516280439741E-3</v>
      </c>
      <c r="H26" s="1085" t="n">
        <f t="shared" si="25"/>
        <v>6.757971851248934E-3</v>
      </c>
      <c r="I26" s="1085" t="n">
        <f t="shared" si="25"/>
        <v>1.5286696061748373E-2</v>
      </c>
      <c r="J26" s="1085" t="n">
        <f t="shared" si="25"/>
        <v>-7.7782819256788649E-4</v>
      </c>
      <c r="K26" s="1085" t="n">
        <f t="shared" si="25"/>
        <v>1.2473473018932424E-2</v>
      </c>
      <c r="L26" s="1085" t="n">
        <f t="shared" si="25"/>
        <v>1.3839183561393131E-2</v>
      </c>
      <c r="M26" s="1085" t="n">
        <f t="shared" si="25"/>
        <v>2.3797701481488298E-2</v>
      </c>
      <c r="N26" s="1085" t="n">
        <f t="shared" si="25"/>
        <v>1.8950115958131564E-2</v>
      </c>
      <c r="O26" s="1085" t="n">
        <f t="shared" si="25"/>
        <v>1.4902381611741955E-2</v>
      </c>
      <c r="P26" s="1085" t="n">
        <f t="shared" si="25"/>
        <v>1.7719187543701054E-2</v>
      </c>
      <c r="Q26" s="1085" t="n">
        <f t="shared" si="25"/>
        <v>2.1792680474562731E-2</v>
      </c>
      <c r="R26" s="1085" t="n">
        <f t="shared" si="25"/>
        <v>3.413610161291647E-2</v>
      </c>
      <c r="S26" s="1086" t="n">
        <f t="shared" si="25"/>
        <v>-2.9496653874211409E-3</v>
      </c>
      <c r="T26" s="1085" t="n">
        <f t="shared" si="25"/>
        <v>5.4873393561516437E-4</v>
      </c>
      <c r="U26" s="1085" t="n">
        <f t="shared" si="25"/>
        <v>-9.0213253002472404E-3</v>
      </c>
      <c r="V26" s="1085" t="n">
        <f t="shared" si="25"/>
        <v>-1.1517669516674878E-2</v>
      </c>
      <c r="W26" s="1085" t="n">
        <f t="shared" si="25"/>
        <v>1.1822268382531975E-2</v>
      </c>
      <c r="X26" s="1085" t="n">
        <f t="shared" si="25"/>
        <v>-1.0665682964577927E-3</v>
      </c>
      <c r="Y26" s="1085" t="n">
        <f t="shared" si="25"/>
        <v>1.0380039497134064E-2</v>
      </c>
      <c r="Z26" s="1085" t="n">
        <f t="shared" si="25"/>
        <v>4.8308027236829698E-3</v>
      </c>
      <c r="AA26" s="1085" t="n">
        <f t="shared" si="25"/>
        <v>7.2429961966362644E-3</v>
      </c>
      <c r="AB26" s="1085" t="n">
        <f t="shared" si="25"/>
        <v>5.3404580780209709E-3</v>
      </c>
      <c r="AC26" s="1085" t="n">
        <f t="shared" si="25"/>
        <v>5.9029392406417802E-3</v>
      </c>
      <c r="AD26" s="1085" t="n">
        <f t="shared" si="25"/>
        <v>5.8224429274513767E-3</v>
      </c>
      <c r="AE26" s="1085" t="n">
        <f t="shared" si="25"/>
        <v>5.7244931689288681E-3</v>
      </c>
      <c r="AF26" s="1086" t="n">
        <f t="shared" si="25"/>
        <v>5.6709194747803782E-3</v>
      </c>
      <c r="AG26" s="1086" t="n">
        <f t="shared" ref="AG26" si="26">(AG18+1)^0.25-1</f>
        <v>5.6830615202378976E-3</v>
      </c>
      <c r="AH26" s="1086" t="n">
        <f>(AH18+1)^0.25-1</f>
        <v>5.7131709559976596E-3</v>
      </c>
      <c r="AI26" s="1086" t="n">
        <f>(AI18+1)^0.25-1</f>
        <v>5.8095775409217065E-3</v>
      </c>
      <c r="AJ26" s="1086" t="n">
        <f>(AJ18+1)^0.25-1</f>
        <v>5.790283149815334E-3</v>
      </c>
    </row>
    <row r="27">
      <c r="B27" s="1065" t="s">
        <v>1713</v>
      </c>
      <c r="C27" s="1096"/>
      <c r="D27" s="1097" t="n">
        <f t="shared" ref="D27:AF27" si="27">(D20+1)^0.25-1</f>
        <v>1.0086913000375342E-2</v>
      </c>
      <c r="E27" s="1097" t="n">
        <f t="shared" si="27"/>
        <v>3.7734051169659999E-3</v>
      </c>
      <c r="F27" s="1097" t="n">
        <f t="shared" si="27"/>
        <v>1.0508728795056044E-2</v>
      </c>
      <c r="G27" s="1097" t="n">
        <f t="shared" si="27"/>
        <v>4.3589358184279448E-3</v>
      </c>
      <c r="H27" s="1097" t="n">
        <f t="shared" si="27"/>
        <v>1.8987578569289454E-3</v>
      </c>
      <c r="I27" s="1097" t="n">
        <f t="shared" si="27"/>
        <v>2.520655370396474E-3</v>
      </c>
      <c r="J27" s="1097" t="n">
        <f t="shared" si="27"/>
        <v>-3.6038552870513163E-3</v>
      </c>
      <c r="K27" s="1097" t="n">
        <f t="shared" si="27"/>
        <v>9.8039215686274161E-3</v>
      </c>
      <c r="L27" s="1097" t="n">
        <f t="shared" si="27"/>
        <v>5.044101178190985E-3</v>
      </c>
      <c r="M27" s="1097" t="n">
        <f t="shared" si="27"/>
        <v>1.4595918668041996E-2</v>
      </c>
      <c r="N27" s="1097" t="n">
        <f t="shared" si="27"/>
        <v>2.3135500149758847E-2</v>
      </c>
      <c r="O27" s="1097" t="n">
        <f t="shared" si="27"/>
        <v>2.1601050334439265E-2</v>
      </c>
      <c r="P27" s="1097" t="n">
        <f t="shared" si="27"/>
        <v>2.9784388812184703E-2</v>
      </c>
      <c r="Q27" s="1097" t="n">
        <f t="shared" si="27"/>
        <v>2.9732441753590244E-2</v>
      </c>
      <c r="R27" s="1097" t="n">
        <f t="shared" si="27"/>
        <v>3.2952005044342814E-2</v>
      </c>
      <c r="S27" s="1098" t="n">
        <f t="shared" si="27"/>
        <v>2.3069422313125587E-2</v>
      </c>
      <c r="T27" s="1097" t="n">
        <f t="shared" si="27"/>
        <v>1.3514037086113317E-2</v>
      </c>
      <c r="U27" s="1097" t="n">
        <f t="shared" si="27"/>
        <v>1.230169348981236E-2</v>
      </c>
      <c r="V27" s="1097" t="n">
        <f t="shared" si="27"/>
        <v>5.2868493398983141E-4</v>
      </c>
      <c r="W27" s="1097" t="n">
        <f t="shared" si="27"/>
        <v>1.464438304874971E-3</v>
      </c>
      <c r="X27" s="1097" t="n">
        <f t="shared" si="27"/>
        <v>3.0075074622366582E-3</v>
      </c>
      <c r="Y27" s="1097" t="n">
        <f t="shared" si="27"/>
        <v>5.8992838194293906E-3</v>
      </c>
      <c r="Z27" s="1097" t="n">
        <f t="shared" si="27"/>
        <v>8.2927412365885189E-4</v>
      </c>
      <c r="AA27" s="1097" t="n">
        <f t="shared" si="27"/>
        <v>7.1960168106117717E-3</v>
      </c>
      <c r="AB27" s="1097" t="n">
        <f t="shared" si="27"/>
        <v>5.3404580780209709E-3</v>
      </c>
      <c r="AC27" s="1097" t="n">
        <f t="shared" si="27"/>
        <v>5.9029392406417802E-3</v>
      </c>
      <c r="AD27" s="1097" t="n">
        <f t="shared" si="27"/>
        <v>5.8224429274513767E-3</v>
      </c>
      <c r="AE27" s="1097" t="n">
        <f t="shared" si="27"/>
        <v>5.7244931689288681E-3</v>
      </c>
      <c r="AF27" s="1098" t="n">
        <f t="shared" si="27"/>
        <v>5.6709194747803782E-3</v>
      </c>
      <c r="AG27" s="1098" t="n">
        <f t="shared" ref="AG27" si="28">(AG20+1)^0.25-1</f>
        <v>5.6830615202378976E-3</v>
      </c>
      <c r="AH27" s="1098" t="n">
        <f>(AH20+1)^0.25-1</f>
        <v>5.7131709559976596E-3</v>
      </c>
      <c r="AI27" s="1098" t="n">
        <f>(AI20+1)^0.25-1</f>
        <v>5.8095775409217065E-3</v>
      </c>
      <c r="AJ27" s="1098" t="n">
        <f>(AJ20+1)^0.25-1</f>
        <v>5.790283149815334E-3</v>
      </c>
    </row>
    <row r="28">
      <c r="B28" s="85"/>
      <c r="C28" s="1089"/>
      <c r="D28" s="1063"/>
      <c r="E28" s="1063"/>
      <c r="F28" s="1063"/>
      <c r="G28" s="1063"/>
      <c r="H28" s="1063"/>
      <c r="I28" s="1063"/>
      <c r="J28" s="1063"/>
      <c r="K28" s="1063"/>
      <c r="L28" s="1063"/>
      <c r="M28" s="1063"/>
      <c r="N28" s="1063"/>
      <c r="O28" s="1063"/>
      <c r="P28" s="1063"/>
      <c r="Q28" s="1063"/>
      <c r="R28" s="1063"/>
      <c r="S28" s="1063"/>
      <c r="T28" s="1063"/>
      <c r="U28" s="1063"/>
      <c r="V28" s="1063"/>
      <c r="W28" s="1063"/>
      <c r="X28" s="1063"/>
      <c r="Y28" s="1063"/>
      <c r="Z28" s="1063"/>
      <c r="AA28" s="1063"/>
      <c r="AB28" s="1063"/>
      <c r="AC28" s="1063"/>
      <c r="AD28" s="1063"/>
      <c r="AE28" s="1063"/>
      <c r="AF28" s="1063"/>
    </row>
    <row r="29">
      <c r="B29" s="85"/>
      <c r="C29" s="1089"/>
      <c r="D29" s="1063"/>
      <c r="E29" s="1063"/>
      <c r="F29" s="1063"/>
      <c r="G29" s="1063"/>
      <c r="H29" s="1063"/>
      <c r="I29" s="1063"/>
      <c r="J29" s="1063"/>
      <c r="K29" s="1063"/>
      <c r="L29" s="1063"/>
      <c r="M29" s="1063"/>
      <c r="N29" s="1063"/>
      <c r="O29" s="1063"/>
      <c r="P29" s="1063"/>
      <c r="Q29" s="582"/>
      <c r="R29" s="1063"/>
      <c r="S29" s="1063"/>
      <c r="T29" s="1063"/>
      <c r="U29" s="1063"/>
      <c r="V29" s="1063"/>
      <c r="W29" s="1063"/>
      <c r="X29" s="1063"/>
      <c r="Y29" s="1063"/>
      <c r="Z29" s="1063"/>
      <c r="AA29" s="1063"/>
      <c r="AB29" s="1063"/>
      <c r="AC29" s="1063"/>
      <c r="AD29" s="1063"/>
      <c r="AE29" s="1063"/>
      <c r="AF29" s="1063"/>
    </row>
    <row r="30">
      <c r="B30" s="85"/>
      <c r="C30" s="1089"/>
      <c r="D30" s="1063"/>
      <c r="E30" s="1063"/>
      <c r="F30" s="1063"/>
      <c r="G30" s="1063"/>
      <c r="H30" s="1063"/>
      <c r="I30" s="1063"/>
      <c r="J30" s="1063"/>
      <c r="K30" s="1063"/>
      <c r="L30" s="1063"/>
      <c r="M30" s="1063"/>
      <c r="N30" s="1063"/>
      <c r="O30" s="1063"/>
      <c r="P30" s="1063"/>
      <c r="Q30" s="582"/>
      <c r="R30" s="1063"/>
      <c r="S30" s="1063"/>
      <c r="T30" s="1063"/>
      <c r="U30" s="1063"/>
      <c r="V30" s="1063"/>
      <c r="W30" s="1063"/>
      <c r="X30" s="1063"/>
      <c r="Y30" s="1063"/>
      <c r="Z30" s="1063"/>
      <c r="AA30" s="1063"/>
      <c r="AB30" s="1063"/>
      <c r="AC30" s="1063"/>
      <c r="AD30" s="1063"/>
      <c r="AE30" s="1063"/>
      <c r="AF30" s="1063"/>
    </row>
    <row r="31">
      <c r="B31" s="85"/>
      <c r="C31" s="1089"/>
      <c r="D31" s="1063"/>
      <c r="E31" s="1063"/>
      <c r="F31" s="1063"/>
      <c r="G31" s="1063"/>
      <c r="H31" s="1063"/>
      <c r="I31" s="1063"/>
      <c r="J31" s="1063"/>
      <c r="K31" s="1063"/>
      <c r="L31" s="1063"/>
      <c r="M31" s="1063"/>
      <c r="N31" s="1063"/>
      <c r="O31" s="1063"/>
      <c r="P31" s="1063"/>
      <c r="Q31" s="85"/>
      <c r="R31" s="1063"/>
      <c r="S31" s="1063"/>
      <c r="T31" s="1063"/>
      <c r="U31" s="1063"/>
      <c r="V31" s="1063"/>
      <c r="W31" s="1063"/>
      <c r="X31" s="1063"/>
      <c r="Y31" s="1063"/>
      <c r="Z31" s="1063"/>
      <c r="AA31" s="1063"/>
      <c r="AB31" s="1063"/>
      <c r="AC31" s="1063"/>
      <c r="AD31" s="1063"/>
      <c r="AE31" s="1063"/>
      <c r="AF31" s="1063"/>
    </row>
    <row r="32">
      <c r="B32" s="85"/>
      <c r="C32" s="1089"/>
      <c r="D32" s="1063"/>
      <c r="E32" s="1063"/>
      <c r="F32" s="1063"/>
      <c r="G32" s="1063"/>
      <c r="H32" s="1063"/>
      <c r="I32" s="1063"/>
      <c r="J32" s="1063"/>
      <c r="K32" s="1063"/>
      <c r="L32" s="1063"/>
      <c r="M32" s="1063"/>
      <c r="N32" s="1063"/>
      <c r="O32" s="1063"/>
      <c r="P32" s="1063"/>
      <c r="Q32" s="85"/>
      <c r="R32" s="1063"/>
      <c r="S32" s="1063"/>
      <c r="T32" s="1063"/>
      <c r="U32" s="1063"/>
      <c r="V32" s="1063"/>
      <c r="W32" s="1063"/>
      <c r="X32" s="1063"/>
      <c r="Y32" s="1063"/>
      <c r="Z32" s="1063"/>
      <c r="AA32" s="1063"/>
      <c r="AB32" s="1063"/>
      <c r="AC32" s="1063"/>
      <c r="AD32" s="1063"/>
      <c r="AE32" s="1063"/>
      <c r="AF32" s="1063"/>
    </row>
    <row r="33">
      <c r="B33" s="85"/>
      <c r="C33" s="1089"/>
      <c r="D33" s="1063"/>
      <c r="E33" s="1063"/>
      <c r="F33" s="1063"/>
      <c r="G33" s="1063"/>
      <c r="H33" s="1063"/>
      <c r="I33" s="1063"/>
      <c r="J33" s="1063"/>
      <c r="K33" s="1063"/>
      <c r="L33" s="1063"/>
      <c r="M33" s="1063"/>
      <c r="N33" s="1063"/>
      <c r="O33" s="1063"/>
      <c r="P33" s="1063"/>
      <c r="Q33" s="85"/>
      <c r="R33" s="1063"/>
      <c r="S33" s="1063"/>
      <c r="T33" s="1063"/>
      <c r="U33" s="1063"/>
      <c r="V33" s="1063"/>
      <c r="W33" s="1063"/>
      <c r="X33" s="1063"/>
      <c r="Y33" s="1063"/>
      <c r="Z33" s="1063"/>
      <c r="AA33" s="1063"/>
      <c r="AB33" s="1063"/>
      <c r="AC33" s="1063"/>
      <c r="AD33" s="1063"/>
      <c r="AE33" s="1063"/>
      <c r="AF33" s="1063"/>
    </row>
    <row r="34">
      <c r="B34" s="85"/>
      <c r="C34" s="1089"/>
      <c r="D34" s="1063"/>
      <c r="E34" s="1063"/>
      <c r="F34" s="1063"/>
      <c r="G34" s="1063"/>
      <c r="H34" s="1063"/>
      <c r="I34" s="1063"/>
      <c r="J34" s="1063"/>
      <c r="K34" s="1063"/>
      <c r="L34" s="1063"/>
      <c r="M34" s="1063"/>
      <c r="N34" s="1063"/>
      <c r="O34" s="1063"/>
      <c r="P34" s="1063"/>
      <c r="Q34" s="85"/>
      <c r="R34" s="1063"/>
      <c r="S34" s="1063"/>
      <c r="T34" s="1063"/>
      <c r="U34" s="1063"/>
      <c r="V34" s="1063"/>
      <c r="W34" s="1063"/>
      <c r="X34" s="1063"/>
      <c r="Y34" s="1063"/>
      <c r="Z34" s="1063"/>
      <c r="AA34" s="1063"/>
      <c r="AB34" s="1063"/>
      <c r="AC34" s="1063"/>
      <c r="AD34" s="1063"/>
      <c r="AE34" s="1063"/>
      <c r="AF34" s="1063"/>
    </row>
    <row r="35">
      <c r="B35" s="85"/>
      <c r="C35" s="1089"/>
      <c r="D35" s="1063"/>
      <c r="E35" s="1063"/>
      <c r="F35" s="1063"/>
      <c r="G35" s="1063"/>
      <c r="H35" s="1063"/>
      <c r="I35" s="1063"/>
      <c r="J35" s="1063"/>
      <c r="K35" s="1063"/>
      <c r="L35" s="1063"/>
      <c r="M35" s="1063"/>
      <c r="N35" s="1063"/>
      <c r="O35" s="1063"/>
      <c r="P35" s="1063"/>
      <c r="Q35" s="85"/>
      <c r="R35" s="1063"/>
      <c r="S35" s="1063"/>
      <c r="T35" s="1063"/>
      <c r="U35" s="1063"/>
      <c r="V35" s="1063"/>
      <c r="W35" s="1063"/>
      <c r="X35" s="1063"/>
      <c r="Y35" s="1063"/>
      <c r="Z35" s="1063"/>
      <c r="AA35" s="1063"/>
      <c r="AB35" s="1063"/>
      <c r="AC35" s="1063"/>
      <c r="AD35" s="1063"/>
      <c r="AE35" s="1063"/>
      <c r="AF35" s="1063"/>
    </row>
    <row r="36">
      <c r="B36" s="85"/>
      <c r="C36" s="1089"/>
      <c r="D36" s="1063"/>
      <c r="E36" s="1063"/>
      <c r="F36" s="1063"/>
      <c r="G36" s="1063"/>
      <c r="H36" s="1063"/>
      <c r="I36" s="1063"/>
      <c r="J36" s="1063"/>
      <c r="K36" s="1063"/>
      <c r="L36" s="1063"/>
      <c r="M36" s="1063"/>
      <c r="N36" s="1063"/>
      <c r="O36" s="1063"/>
      <c r="P36" s="1063"/>
      <c r="Q36" s="85"/>
      <c r="R36" s="1063"/>
      <c r="S36" s="1063"/>
      <c r="T36" s="1063"/>
      <c r="U36" s="1063"/>
      <c r="V36" s="1063"/>
      <c r="W36" s="1063"/>
      <c r="X36" s="1063"/>
      <c r="Y36" s="1063"/>
      <c r="Z36" s="1063"/>
      <c r="AA36" s="1063"/>
      <c r="AB36" s="1063"/>
      <c r="AC36" s="1063"/>
      <c r="AD36" s="1063"/>
      <c r="AE36" s="1063"/>
      <c r="AF36" s="1063"/>
    </row>
    <row r="37">
      <c r="B37" s="85"/>
      <c r="C37" s="1089"/>
      <c r="D37" s="1063"/>
      <c r="E37" s="1063"/>
      <c r="F37" s="1063"/>
      <c r="G37" s="1063"/>
      <c r="H37" s="1063"/>
      <c r="I37" s="1063"/>
      <c r="J37" s="1063"/>
      <c r="K37" s="1063"/>
      <c r="L37" s="1063"/>
      <c r="M37" s="1063"/>
      <c r="N37" s="1063"/>
      <c r="O37" s="1063"/>
      <c r="P37" s="1063"/>
      <c r="Q37" s="85"/>
      <c r="R37" s="1063"/>
      <c r="S37" s="1063"/>
      <c r="T37" s="1063"/>
      <c r="U37" s="1063"/>
      <c r="V37" s="1063"/>
      <c r="W37" s="1063"/>
      <c r="X37" s="1063"/>
      <c r="Y37" s="1063"/>
      <c r="Z37" s="1063"/>
      <c r="AA37" s="1063"/>
      <c r="AB37" s="1063"/>
      <c r="AC37" s="1063"/>
      <c r="AD37" s="1063"/>
      <c r="AE37" s="1063"/>
      <c r="AF37" s="1063"/>
    </row>
    <row r="38">
      <c r="B38" s="85"/>
      <c r="C38" s="1089"/>
      <c r="D38" s="1063"/>
      <c r="E38" s="1063"/>
      <c r="F38" s="1063"/>
      <c r="G38" s="1063"/>
      <c r="H38" s="1063"/>
      <c r="I38" s="1063"/>
      <c r="J38" s="1063"/>
      <c r="K38" s="1063"/>
      <c r="L38" s="1063"/>
      <c r="M38" s="1063"/>
      <c r="N38" s="1063"/>
      <c r="O38" s="1063"/>
      <c r="P38" s="1063"/>
      <c r="Q38" s="85"/>
      <c r="R38" s="1063"/>
      <c r="S38" s="1063"/>
      <c r="T38" s="1063"/>
      <c r="U38" s="1063"/>
      <c r="V38" s="1063"/>
      <c r="W38" s="1063"/>
      <c r="X38" s="1063"/>
      <c r="Y38" s="1063"/>
      <c r="Z38" s="1063"/>
      <c r="AA38" s="1063"/>
      <c r="AB38" s="1063"/>
      <c r="AC38" s="1063"/>
      <c r="AD38" s="1063"/>
      <c r="AE38" s="1063"/>
      <c r="AF38" s="1063"/>
    </row>
    <row r="39">
      <c r="B39" s="85"/>
      <c r="C39" s="1089"/>
      <c r="D39" s="1063"/>
      <c r="E39" s="1063"/>
      <c r="F39" s="1063"/>
      <c r="G39" s="1063"/>
      <c r="H39" s="1063"/>
      <c r="I39" s="1063"/>
      <c r="J39" s="1063"/>
      <c r="K39" s="1063"/>
      <c r="L39" s="1063"/>
      <c r="M39" s="1063"/>
      <c r="N39" s="1063"/>
      <c r="O39" s="1063"/>
      <c r="P39" s="1063"/>
      <c r="Q39" s="1063"/>
      <c r="R39" s="1063"/>
      <c r="S39" s="1063"/>
      <c r="T39" s="1063"/>
      <c r="U39" s="1063"/>
      <c r="V39" s="1063"/>
      <c r="W39" s="1063"/>
      <c r="X39" s="1063"/>
      <c r="Y39" s="1063"/>
      <c r="Z39" s="1063"/>
      <c r="AA39" s="1063"/>
      <c r="AB39" s="1063"/>
      <c r="AC39" s="1063"/>
      <c r="AD39" s="1063"/>
      <c r="AE39" s="1063"/>
      <c r="AF39" s="1063"/>
    </row>
    <row r="40">
      <c r="B40" s="85"/>
      <c r="C40" s="1089"/>
      <c r="D40" s="1063"/>
      <c r="E40" s="1063"/>
      <c r="F40" s="1063"/>
      <c r="G40" s="1063"/>
      <c r="H40" s="1063"/>
      <c r="I40" s="1063"/>
      <c r="J40" s="1063"/>
      <c r="K40" s="1063"/>
      <c r="L40" s="1063"/>
      <c r="M40" s="1063"/>
      <c r="N40" s="1063"/>
      <c r="O40" s="1063"/>
      <c r="P40" s="1063"/>
      <c r="Q40" s="1063"/>
      <c r="R40" s="1063"/>
      <c r="S40" s="1063"/>
      <c r="T40" s="1063"/>
      <c r="U40" s="1063"/>
      <c r="V40" s="1063"/>
      <c r="W40" s="1063"/>
      <c r="X40" s="1063"/>
      <c r="Y40" s="1063"/>
      <c r="Z40" s="1063"/>
      <c r="AA40" s="1063"/>
      <c r="AB40" s="1063"/>
      <c r="AC40" s="1063"/>
      <c r="AD40" s="1063"/>
      <c r="AE40" s="1063"/>
      <c r="AF40" s="1063"/>
    </row>
    <row r="41">
      <c r="B41" s="1091" t="s">
        <v>1826</v>
      </c>
      <c r="C41" s="1091"/>
      <c r="D41" s="304"/>
      <c r="E41" s="304"/>
      <c r="F41" s="304"/>
      <c r="G41" s="304"/>
      <c r="H41" s="304"/>
      <c r="I41" s="304"/>
      <c r="J41" s="304"/>
      <c r="K41" s="304"/>
      <c r="L41" s="304"/>
      <c r="M41" s="304"/>
      <c r="N41" s="304"/>
      <c r="O41" s="304"/>
      <c r="P41" s="304"/>
      <c r="Q41" s="304"/>
      <c r="R41" s="304"/>
      <c r="S41" s="304"/>
      <c r="T41" s="304"/>
      <c r="U41" s="304"/>
      <c r="V41" s="304"/>
      <c r="W41" s="304"/>
      <c r="X41" s="304"/>
      <c r="Y41" s="304"/>
      <c r="Z41" s="304"/>
      <c r="AA41" s="304"/>
      <c r="AB41" s="304"/>
      <c r="AC41" s="304"/>
    </row>
    <row r="42">
      <c r="B42" s="259" t="s">
        <v>1708</v>
      </c>
      <c r="C42" s="260"/>
      <c r="D42" s="587" t="s">
        <v>1732</v>
      </c>
      <c r="E42" s="588"/>
      <c r="F42" s="588"/>
      <c r="G42" s="588"/>
      <c r="H42" s="588"/>
      <c r="I42" s="588"/>
      <c r="J42" s="588"/>
      <c r="K42" s="588"/>
      <c r="L42" s="588"/>
      <c r="M42" s="588"/>
      <c r="N42" s="588"/>
      <c r="O42" s="588"/>
      <c r="P42" s="588"/>
      <c r="Q42" s="588"/>
      <c r="R42" s="588"/>
      <c r="S42" s="588"/>
      <c r="T42" s="588"/>
      <c r="U42" s="588"/>
      <c r="V42" s="588"/>
      <c r="W42" s="296" t="s">
        <v>1740</v>
      </c>
      <c r="X42" s="296"/>
      <c r="Y42" s="296"/>
      <c r="Z42" s="296"/>
      <c r="AA42" s="296"/>
      <c r="AB42" s="296"/>
      <c r="AC42" s="296"/>
      <c r="AD42" s="296"/>
      <c r="AE42" s="296"/>
      <c r="AF42" s="296"/>
      <c r="AG42" s="296"/>
    </row>
    <row r="43">
      <c r="B43" s="261"/>
      <c r="C43" s="262"/>
      <c r="D43" s="256" t="n">
        <v>2018</v>
      </c>
      <c r="E43" s="256" t="n">
        <v>2019</v>
      </c>
      <c r="F43" s="257"/>
      <c r="G43" s="257"/>
      <c r="H43" s="258"/>
      <c r="I43" s="256" t="n">
        <v>2020</v>
      </c>
      <c r="J43" s="257"/>
      <c r="K43" s="257"/>
      <c r="L43" s="257"/>
      <c r="M43" s="256" t="n">
        <v>2021</v>
      </c>
      <c r="N43" s="257"/>
      <c r="O43" s="257"/>
      <c r="P43" s="257"/>
      <c r="Q43" s="268" t="n">
        <v>2022</v>
      </c>
      <c r="R43" s="360"/>
      <c r="S43" s="360"/>
      <c r="T43" s="270"/>
      <c r="U43" s="297"/>
      <c r="V43" s="663" t="n">
        <v>2023</v>
      </c>
      <c r="W43" s="344"/>
      <c r="X43" s="344"/>
      <c r="Y43" s="265" t="n">
        <v>2024</v>
      </c>
      <c r="Z43" s="266"/>
      <c r="AA43" s="266"/>
      <c r="AB43" s="267"/>
      <c r="AC43" s="265" t="n">
        <v>2025</v>
      </c>
      <c r="AD43" s="266"/>
      <c r="AE43" s="266"/>
      <c r="AF43" s="266"/>
      <c r="AG43" s="265" t="n">
        <v>2026</v>
      </c>
      <c r="AH43" s="348"/>
      <c r="AI43" s="348"/>
      <c r="AJ43" s="267"/>
    </row>
    <row r="44">
      <c r="B44" s="263"/>
      <c r="C44" s="264"/>
      <c r="D44" s="256" t="s">
        <v>281</v>
      </c>
      <c r="E44" s="256" t="s">
        <v>282</v>
      </c>
      <c r="F44" s="257" t="s">
        <v>283</v>
      </c>
      <c r="G44" s="257" t="s">
        <v>238</v>
      </c>
      <c r="H44" s="258" t="s">
        <v>281</v>
      </c>
      <c r="I44" s="257" t="s">
        <v>282</v>
      </c>
      <c r="J44" s="257" t="s">
        <v>283</v>
      </c>
      <c r="K44" s="257" t="s">
        <v>238</v>
      </c>
      <c r="L44" s="257" t="s">
        <v>281</v>
      </c>
      <c r="M44" s="256" t="s">
        <v>282</v>
      </c>
      <c r="N44" s="257" t="s">
        <v>283</v>
      </c>
      <c r="O44" s="257" t="s">
        <v>238</v>
      </c>
      <c r="P44" s="257" t="s">
        <v>281</v>
      </c>
      <c r="Q44" s="256" t="s">
        <v>282</v>
      </c>
      <c r="R44" s="257" t="s">
        <v>283</v>
      </c>
      <c r="S44" s="257" t="s">
        <v>238</v>
      </c>
      <c r="T44" s="258" t="s">
        <v>281</v>
      </c>
      <c r="U44" s="256" t="s">
        <v>282</v>
      </c>
      <c r="V44" s="257" t="s">
        <v>283</v>
      </c>
      <c r="W44" s="409" t="s">
        <v>238</v>
      </c>
      <c r="X44" s="409" t="s">
        <v>281</v>
      </c>
      <c r="Y44" s="510" t="s">
        <v>282</v>
      </c>
      <c r="Z44" s="416" t="s">
        <v>283</v>
      </c>
      <c r="AA44" s="409" t="s">
        <v>238</v>
      </c>
      <c r="AB44" s="509" t="s">
        <v>281</v>
      </c>
      <c r="AC44" s="325" t="s">
        <v>282</v>
      </c>
      <c r="AD44" s="409" t="s">
        <v>283</v>
      </c>
      <c r="AE44" s="409" t="s">
        <v>238</v>
      </c>
      <c r="AF44" s="409" t="s">
        <v>281</v>
      </c>
      <c r="AG44" s="325" t="s">
        <v>282</v>
      </c>
      <c r="AH44" s="323" t="s">
        <v>283</v>
      </c>
      <c r="AI44" s="326" t="s">
        <v>238</v>
      </c>
      <c r="AJ44" s="327" t="s">
        <v>281</v>
      </c>
    </row>
    <row r="45">
      <c r="B45" s="1099" t="s">
        <v>1902</v>
      </c>
      <c r="C45" s="1114"/>
      <c r="D45" s="1108" t="n">
        <f>('Haver Pivoted'!GO76+1)^4-1</f>
        <v>1.5264497223703488E-2</v>
      </c>
      <c r="E45" s="1094" t="n">
        <f>('Haver Pivoted'!GP76+1)^4-1</f>
        <v>8.1697245486058723E-3</v>
      </c>
      <c r="F45" s="1094" t="n">
        <f>('Haver Pivoted'!GQ76+1)^4-1</f>
        <v>2.2550676192391039E-2</v>
      </c>
      <c r="G45" s="1094" t="n">
        <f>('Haver Pivoted'!GR76+1)^4-1</f>
        <v>9.6649063963889503E-3</v>
      </c>
      <c r="H45" s="1094" t="n">
        <f>('Haver Pivoted'!GS76+1)^4-1</f>
        <v>1.5834666967584843E-2</v>
      </c>
      <c r="I45" s="1094" t="n">
        <f>('Haver Pivoted'!GT76+1)^4-1</f>
        <v>1.239349514115573E-2</v>
      </c>
      <c r="J45" s="1094" t="n">
        <f>('Haver Pivoted'!GU76+1)^4-1</f>
        <v>-1.5843080973497181E-2</v>
      </c>
      <c r="K45" s="1094" t="n">
        <f>('Haver Pivoted'!GV76+1)^4-1</f>
        <v>3.2862675445769929E-2</v>
      </c>
      <c r="L45" s="1094" t="n">
        <f>('Haver Pivoted'!GW76+1)^4-1</f>
        <v>1.9524743592179927E-2</v>
      </c>
      <c r="M45" s="1094" t="n">
        <f>('Haver Pivoted'!GX76+1)^4-1</f>
        <v>4.5919222990944863E-2</v>
      </c>
      <c r="N45" s="1094" t="n">
        <f>('Haver Pivoted'!GY76+1)^4-1</f>
        <v>6.3763215063124212E-2</v>
      </c>
      <c r="O45" s="1094" t="n">
        <f>('Haver Pivoted'!GZ76+1)^4-1</f>
        <v>5.6353404292981857E-2</v>
      </c>
      <c r="P45" s="1094" t="n">
        <f>('Haver Pivoted'!HA76+1)^4-1</f>
        <v>6.7661635913466744E-2</v>
      </c>
      <c r="Q45" s="1094" t="n">
        <f>('Haver Pivoted'!HB76+1)^4-1</f>
        <v>7.7270298955965933E-2</v>
      </c>
      <c r="R45" s="1094" t="n">
        <f>('Haver Pivoted'!HC76+1)^4-1</f>
        <v>7.554614845470442E-2</v>
      </c>
      <c r="S45" s="1109" t="n">
        <f>('Haver Pivoted'!HD76+1)^4-1</f>
        <v>4.7220953130670873E-2</v>
      </c>
      <c r="T45" s="1093" t="n">
        <f>('Haver Pivoted'!HE76+1)^4-1</f>
        <v>4.0176508092810925E-2</v>
      </c>
      <c r="U45" s="1109" t="n">
        <f>('Haver Pivoted'!HF76+1)^4-1</f>
        <v>3.9428535960380762E-2</v>
      </c>
      <c r="V45" s="1109" t="n">
        <f>('Haver Pivoted'!HG76+1)^4-1</f>
        <v>2.9211734875661532E-2</v>
      </c>
      <c r="W45" s="1109" t="n">
        <f>('Haver Pivoted'!HH76+1)^4-1</f>
        <v>2.6927277215065937E-2</v>
      </c>
      <c r="X45" s="1109" t="n">
        <f>('Haver Pivoted'!HI76+1)^4-1</f>
        <v>1.6533593023621451E-2</v>
      </c>
      <c r="Y45" s="1109" t="n">
        <f>('Haver Pivoted'!HJ76+1)^4-1</f>
        <v>3.4247515494288061E-2</v>
      </c>
      <c r="Z45" s="1109" t="n">
        <f>('Haver Pivoted'!HK76+1)^4-1</f>
        <v>2.5312909540798456E-2</v>
      </c>
      <c r="AA45" s="1109" t="n">
        <f>('Haver Pivoted'!HL76+1)^4-1</f>
        <v>1.5108171538000592E-2</v>
      </c>
      <c r="AB45" s="1117" t="n">
        <f t="shared" ref="AB45:AF45" si="29">AB46+AB47</f>
        <v>1.9985836297992499E-2</v>
      </c>
      <c r="AC45" s="1117" t="n">
        <f t="shared" si="29"/>
        <v>2.089603364592264E-2</v>
      </c>
      <c r="AD45" s="1117" t="n">
        <f t="shared" si="29"/>
        <v>2.0776747995004643E-2</v>
      </c>
      <c r="AE45" s="1117" t="n">
        <f t="shared" si="29"/>
        <v>2.0708760783051394E-2</v>
      </c>
      <c r="AF45" s="1117" t="n">
        <f t="shared" si="29"/>
        <v>2.0110814282412459E-2</v>
      </c>
      <c r="AG45" s="1063" t="n">
        <f t="shared" ref="AG45" si="30">AG46+AG47</f>
        <v>1.9760549063349009E-2</v>
      </c>
      <c r="AH45" s="1063" t="n">
        <f>AH46+AH47</f>
        <v>1.9516602813602013E-2</v>
      </c>
      <c r="AI45" s="1063" t="n">
        <f t="shared" ref="AI45:AJ45" si="31">AI46+AI47</f>
        <v>1.931367329950362E-2</v>
      </c>
      <c r="AJ45" s="1063" t="n">
        <f t="shared" si="31"/>
        <v>1.911249634450618E-2</v>
      </c>
    </row>
    <row r="46">
      <c r="B46" s="112" t="s">
        <v>1901</v>
      </c>
      <c r="C46" s="1089" t="s">
        <v>1698</v>
      </c>
      <c r="D46" s="1118" t="n">
        <f>('Haver Pivoted'!GO76+1)^4-1</f>
        <v>1.5264497223703488E-2</v>
      </c>
      <c r="E46" s="1118" t="n">
        <f>('Haver Pivoted'!GP76+1)^4-1</f>
        <v>8.1697245486058723E-3</v>
      </c>
      <c r="F46" s="1118" t="n">
        <f>('Haver Pivoted'!GQ76+1)^4-1</f>
        <v>2.2550676192391039E-2</v>
      </c>
      <c r="G46" s="1118" t="n">
        <f>('Haver Pivoted'!GR76+1)^4-1</f>
        <v>9.6649063963889503E-3</v>
      </c>
      <c r="H46" s="1118" t="n">
        <f>('Haver Pivoted'!GS76+1)^4-1</f>
        <v>1.5834666967584843E-2</v>
      </c>
      <c r="I46" s="1118" t="n">
        <f>('Haver Pivoted'!GT76+1)^4-1</f>
        <v>1.239349514115573E-2</v>
      </c>
      <c r="J46" s="1118" t="n">
        <f>('Haver Pivoted'!GU76+1)^4-1</f>
        <v>-1.5843080973497181E-2</v>
      </c>
      <c r="K46" s="1118" t="n">
        <f>('Haver Pivoted'!GV76+1)^4-1</f>
        <v>3.2862675445769929E-2</v>
      </c>
      <c r="L46" s="1118" t="n">
        <f>('Haver Pivoted'!GW76+1)^4-1</f>
        <v>1.9524743592179927E-2</v>
      </c>
      <c r="M46" s="1118" t="n">
        <f>('Haver Pivoted'!GX76+1)^4-1</f>
        <v>4.5919222990944863E-2</v>
      </c>
      <c r="N46" s="1063" t="n">
        <f>('Haver Pivoted'!GY76+1)^4-1</f>
        <v>6.3763215063124212E-2</v>
      </c>
      <c r="O46" s="1063" t="n">
        <f>('Haver Pivoted'!GZ76+1)^4-1</f>
        <v>5.6353404292981857E-2</v>
      </c>
      <c r="P46" s="1063" t="n">
        <f>('Haver Pivoted'!HA76+1)^4-1</f>
        <v>6.7661635913466744E-2</v>
      </c>
      <c r="Q46" s="1063" t="n">
        <f>('Haver Pivoted'!HB76+1)^4-1</f>
        <v>7.7270298955965933E-2</v>
      </c>
      <c r="R46" s="1063" t="n">
        <f>('Haver Pivoted'!HC76+1)^4-1</f>
        <v>7.554614845470442E-2</v>
      </c>
      <c r="S46" s="1063" t="n">
        <f>('Haver Pivoted'!HD76+1)^4-1</f>
        <v>4.7220953130670873E-2</v>
      </c>
      <c r="T46" s="1063" t="n">
        <f>('Haver Pivoted'!HE76+1)^4-1</f>
        <v>4.0176508092810925E-2</v>
      </c>
      <c r="U46" s="1063" t="n">
        <f>('Haver Pivoted'!HF76+1)^4-1</f>
        <v>3.9428535960380762E-2</v>
      </c>
      <c r="V46" s="1063" t="n">
        <f>('Haver Pivoted'!HG76+1)^4-1</f>
        <v>2.9211734875661532E-2</v>
      </c>
      <c r="W46" s="1063" t="n">
        <f>('Haver Pivoted'!HH76+1)^4-1</f>
        <v>2.6927277215065937E-2</v>
      </c>
      <c r="X46" s="1063" t="n">
        <f>('Haver Pivoted'!HI76+1)^4-1</f>
        <v>1.6533593023621451E-2</v>
      </c>
      <c r="Y46" s="1063" t="n">
        <f>(Y71/X71)^4-1</f>
        <v>3.3974968431316865E-2</v>
      </c>
      <c r="Z46" s="1063" t="n">
        <f t="shared" ref="Z46:AG46" si="32">(Z71/Y71)^4-1</f>
        <v>3.173474992777825E-2</v>
      </c>
      <c r="AA46" s="1063" t="n">
        <f>(AA71/Z71)^4-1</f>
        <v>2.2474645472145172E-2</v>
      </c>
      <c r="AB46" s="1063" t="n">
        <f t="shared" si="32"/>
        <v>2.0485836297992499E-2</v>
      </c>
      <c r="AC46" s="1063" t="n">
        <f t="shared" si="32"/>
        <v>2.1796033645922641E-2</v>
      </c>
      <c r="AD46" s="1063" t="n">
        <f t="shared" si="32"/>
        <v>2.1576747995004641E-2</v>
      </c>
      <c r="AE46" s="1063" t="n">
        <f t="shared" si="32"/>
        <v>2.0708760783051394E-2</v>
      </c>
      <c r="AF46" s="1063" t="n">
        <f t="shared" si="32"/>
        <v>2.0110814282412459E-2</v>
      </c>
      <c r="AG46" s="1063" t="n">
        <f t="shared" si="32"/>
        <v>1.9760549063349009E-2</v>
      </c>
      <c r="AH46" s="1063" t="n">
        <f>(AH71/AG71)^4-1</f>
        <v>1.9516602813602013E-2</v>
      </c>
      <c r="AI46" s="1063" t="n">
        <f t="shared" ref="AI46" si="33">(AI71/AH71)^4-1</f>
        <v>1.931367329950362E-2</v>
      </c>
      <c r="AJ46" s="1063" t="n">
        <f>(AJ71/AI71)^4-1</f>
        <v>1.911249634450618E-2</v>
      </c>
    </row>
    <row r="47">
      <c r="B47" s="112" t="s">
        <v>1903</v>
      </c>
      <c r="C47" s="1089"/>
      <c r="D47" s="1118"/>
      <c r="E47" s="1063"/>
      <c r="F47" s="1063"/>
      <c r="G47" s="1063"/>
      <c r="H47" s="1063"/>
      <c r="I47" s="1063"/>
      <c r="J47" s="1063"/>
      <c r="K47" s="1063"/>
      <c r="L47" s="1063"/>
      <c r="M47" s="1063"/>
      <c r="N47" s="1063"/>
      <c r="O47" s="1063"/>
      <c r="P47" s="1063"/>
      <c r="Q47" s="1063"/>
      <c r="R47" s="1063"/>
      <c r="S47" s="1063"/>
      <c r="T47" s="1063"/>
      <c r="U47" s="1063"/>
      <c r="V47" s="1063"/>
      <c r="W47" s="1063"/>
      <c r="X47" s="1063"/>
      <c r="Y47" s="1063"/>
      <c r="Z47" s="1063"/>
      <c r="AA47" s="1063" t="n">
        <v>-7.4999999999999997E-3</v>
      </c>
      <c r="AB47" s="1063" t="n">
        <v>-5.0000000000000001E-4</v>
      </c>
      <c r="AC47" s="1063" t="n">
        <v>-8.9999999999999998E-4</v>
      </c>
      <c r="AD47" s="1063" t="n">
        <v>-8.0000000000000004E-4</v>
      </c>
      <c r="AE47" s="1063"/>
      <c r="AF47" s="1063"/>
      <c r="AG47" s="1063"/>
    </row>
    <row r="48">
      <c r="B48" s="97" t="s">
        <v>1710</v>
      </c>
      <c r="C48" s="1089" t="s">
        <v>1699</v>
      </c>
      <c r="D48" s="1118" t="n">
        <f>('Haver Pivoted'!GO77+1)^4-1</f>
        <v>2.9477765289275926E-2</v>
      </c>
      <c r="E48" s="1063" t="n">
        <f>('Haver Pivoted'!GP77+1)^4-1</f>
        <v>3.7241332054374521E-2</v>
      </c>
      <c r="F48" s="1063" t="n">
        <f>('Haver Pivoted'!GQ77+1)^4-1</f>
        <v>-2.6356011696502479E-2</v>
      </c>
      <c r="G48" s="1063" t="n">
        <f>('Haver Pivoted'!GR77+1)^4-1</f>
        <v>3.7347692764231333E-3</v>
      </c>
      <c r="H48" s="1063" t="n">
        <f>('Haver Pivoted'!GS77+1)^4-1</f>
        <v>1.463826004028701E-2</v>
      </c>
      <c r="I48" s="1063" t="n">
        <f>('Haver Pivoted'!GT77+1)^4-1</f>
        <v>1.2149501243322813E-2</v>
      </c>
      <c r="J48" s="1063" t="n">
        <f>('Haver Pivoted'!GU77+1)^4-1</f>
        <v>2.5590697877679869E-3</v>
      </c>
      <c r="K48" s="1063" t="n">
        <f>('Haver Pivoted'!GV77+1)^4-1</f>
        <v>2.2030538597398897E-2</v>
      </c>
      <c r="L48" s="1063" t="n">
        <f>('Haver Pivoted'!GW77+1)^4-1</f>
        <v>3.0184246589695318E-2</v>
      </c>
      <c r="M48" s="1063" t="n">
        <f>('Haver Pivoted'!GX77+1)^4-1</f>
        <v>3.1074822316861761E-2</v>
      </c>
      <c r="N48" s="1063" t="n">
        <f>('Haver Pivoted'!GY77+1)^4-1</f>
        <v>4.3814411385844076E-2</v>
      </c>
      <c r="O48" s="1063" t="n">
        <f>('Haver Pivoted'!GZ77+1)^4-1</f>
        <v>4.8079114499886888E-2</v>
      </c>
      <c r="P48" s="1063" t="n">
        <f>('Haver Pivoted'!HA77+1)^4-1</f>
        <v>5.0423609727379137E-2</v>
      </c>
      <c r="Q48" s="1063" t="n">
        <f>('Haver Pivoted'!HB77+1)^4-1</f>
        <v>6.5677487260019429E-2</v>
      </c>
      <c r="R48" s="1063" t="n">
        <f>('Haver Pivoted'!HC77+1)^4-1</f>
        <v>7.488961890096113E-2</v>
      </c>
      <c r="S48" s="1090" t="n">
        <f>('Haver Pivoted'!HD77+1)^4-1</f>
        <v>5.3316340788000627E-2</v>
      </c>
      <c r="T48" s="1090" t="n">
        <f>('Haver Pivoted'!HE77+1)^4-1</f>
        <v>4.1496756379381328E-2</v>
      </c>
      <c r="U48" s="1090" t="n">
        <f>('Haver Pivoted'!HF77+1)^4-1</f>
        <v>4.2898407970302532E-2</v>
      </c>
      <c r="V48" s="1090" t="n">
        <f>('Haver Pivoted'!HG77+1)^4-1</f>
        <v>3.5017736429978852E-2</v>
      </c>
      <c r="W48" s="1090" t="n">
        <f>('Haver Pivoted'!HH77+1)^4-1</f>
        <v>3.8113924198168725E-2</v>
      </c>
      <c r="X48" s="1090" t="n">
        <f>('Haver Pivoted'!HI77+1)^4-1</f>
        <v>3.8299248311242984E-2</v>
      </c>
      <c r="Y48" s="1090" t="n">
        <f>('Haver Pivoted'!HJ77+1)^4-1</f>
        <v>3.5508670157945676E-2</v>
      </c>
      <c r="Z48" s="1090" t="n">
        <f>('Haver Pivoted'!HK77+1)^4-1</f>
        <v>2.8203399736230539E-2</v>
      </c>
      <c r="AA48" s="1090" t="n">
        <f>('Haver Pivoted'!HL77+1)^4-1</f>
        <v>1.775479802281521E-2</v>
      </c>
      <c r="AB48" s="1063" t="n">
        <f t="shared" ref="AB48:AF48" si="34">(AB72/AA72)^4-1+AB50</f>
        <v>2.3438723088733626E-2</v>
      </c>
      <c r="AC48" s="1063" t="n">
        <f t="shared" si="34"/>
        <v>2.2377163912874476E-2</v>
      </c>
      <c r="AD48" s="1063" t="n">
        <f t="shared" si="34"/>
        <v>2.1708971853545922E-2</v>
      </c>
      <c r="AE48" s="1063" t="n">
        <f t="shared" si="34"/>
        <v>2.1471980846518912E-2</v>
      </c>
      <c r="AF48" s="1063" t="n">
        <f t="shared" si="34"/>
        <v>2.1530345294352937E-2</v>
      </c>
      <c r="AG48" s="1063" t="n">
        <f>(AG72/AF72)^4-1+AG50</f>
        <v>1.5936865457563565E-2</v>
      </c>
      <c r="AH48" s="1063" t="n">
        <f>(AH72/AG72)^4-1+AH50</f>
        <v>1.6813069627471089E-2</v>
      </c>
      <c r="AI48" s="1063" t="n">
        <f t="shared" ref="AI48:AJ48" si="35">(AI72/AH72)^4-1+AI50</f>
        <v>1.7900488886725352E-2</v>
      </c>
      <c r="AJ48" s="1063" t="n">
        <f t="shared" si="35"/>
        <v>1.8316139660349506E-2</v>
      </c>
    </row>
    <row r="49">
      <c r="B49" s="97" t="s">
        <v>1711</v>
      </c>
      <c r="C49" s="1089" t="s">
        <v>1700</v>
      </c>
      <c r="D49" s="1118" t="n">
        <f>('Haver Pivoted'!GO78+1)^4-1</f>
        <v>1.7606158659444704E-2</v>
      </c>
      <c r="E49" s="1063" t="n">
        <f>('Haver Pivoted'!GP78+1)^4-1</f>
        <v>-1.9289094877951052E-2</v>
      </c>
      <c r="F49" s="1063" t="n">
        <f>('Haver Pivoted'!GQ78+1)^4-1</f>
        <v>3.0411677963670725E-2</v>
      </c>
      <c r="G49" s="1063" t="n">
        <f>('Haver Pivoted'!GR78+1)^4-1</f>
        <v>1.5793384791695786E-2</v>
      </c>
      <c r="H49" s="1063" t="n">
        <f>('Haver Pivoted'!GS78+1)^4-1</f>
        <v>2.3589262537388134E-2</v>
      </c>
      <c r="I49" s="1063" t="n">
        <f>('Haver Pivoted'!GT78+1)^4-1</f>
        <v>5.264893740513088E-2</v>
      </c>
      <c r="J49" s="1063" t="n">
        <f>('Haver Pivoted'!GU78+1)^4-1</f>
        <v>-5.217742186237273E-3</v>
      </c>
      <c r="K49" s="1063" t="n">
        <f>('Haver Pivoted'!GV78+1)^4-1</f>
        <v>4.8875550231923137E-2</v>
      </c>
      <c r="L49" s="1063" t="n">
        <f>('Haver Pivoted'!GW78+1)^4-1</f>
        <v>4.9958958569866319E-2</v>
      </c>
      <c r="M49" s="1063" t="n">
        <f>('Haver Pivoted'!GX78+1)^4-1</f>
        <v>9.1754054615137415E-2</v>
      </c>
      <c r="N49" s="1063" t="n">
        <f>('Haver Pivoted'!GY78+1)^4-1</f>
        <v>8.1251965588764241E-2</v>
      </c>
      <c r="O49" s="1063" t="n">
        <f>('Haver Pivoted'!GZ78+1)^4-1</f>
        <v>6.5854996027893797E-2</v>
      </c>
      <c r="P49" s="1063" t="n">
        <f>('Haver Pivoted'!HA78+1)^4-1</f>
        <v>8.1420811365759738E-2</v>
      </c>
      <c r="Q49" s="1063" t="n">
        <f>('Haver Pivoted'!HB78+1)^4-1</f>
        <v>9.5809760841454095E-2</v>
      </c>
      <c r="R49" s="1063" t="n">
        <f>('Haver Pivoted'!HC78+1)^4-1</f>
        <v>0.14288883985037359</v>
      </c>
      <c r="S49" s="1090" t="n">
        <f>('Haver Pivoted'!HD78+1)^4-1</f>
        <v>5.753757100426693E-3</v>
      </c>
      <c r="T49" s="1090" t="n">
        <f>('Haver Pivoted'!HE78+1)^4-1</f>
        <v>1.1355976812321922E-2</v>
      </c>
      <c r="U49" s="1090" t="n">
        <f>('Haver Pivoted'!HF78+1)^4-1</f>
        <v>-2.087064600501487E-2</v>
      </c>
      <c r="V49" s="1090" t="n">
        <f>('Haver Pivoted'!HG78+1)^4-1</f>
        <v>-3.6759658065968148E-2</v>
      </c>
      <c r="W49" s="1090" t="n">
        <f>('Haver Pivoted'!HH78+1)^4-1</f>
        <v>4.0372871979416969E-2</v>
      </c>
      <c r="X49" s="1090" t="n">
        <f>('Haver Pivoted'!HI78+1)^4-1</f>
        <v>-1.1102871005200798E-3</v>
      </c>
      <c r="Y49" s="1090" t="n">
        <f>('Haver Pivoted'!HJ78+1)^4-1</f>
        <v>3.8608393322818291E-2</v>
      </c>
      <c r="Z49" s="1090" t="n">
        <f>('Haver Pivoted'!HK78+1)^4-1</f>
        <v>1.6292943839810503E-2</v>
      </c>
      <c r="AA49" s="1090" t="n">
        <f>('Haver Pivoted'!HL78+1)^4-1</f>
        <v>2.9253854388085809E-2</v>
      </c>
      <c r="AB49" s="1063" t="n">
        <f t="shared" ref="AB49:AH49" si="36">(AB73/AA73)^4-1+AB50</f>
        <v>2.1533565330379201E-2</v>
      </c>
      <c r="AC49" s="1063" t="n">
        <f t="shared" si="36"/>
        <v>2.3821649071183115E-2</v>
      </c>
      <c r="AD49" s="1063" t="n">
        <f t="shared" si="36"/>
        <v>2.3493967451795994E-2</v>
      </c>
      <c r="AE49" s="1063" t="n">
        <f t="shared" si="36"/>
        <v>2.3095343044312822E-2</v>
      </c>
      <c r="AF49" s="1063" t="n">
        <f t="shared" si="36"/>
        <v>2.2877364391311605E-2</v>
      </c>
      <c r="AG49" s="1063" t="n">
        <f t="shared" si="36"/>
        <v>2.2926764441147718E-2</v>
      </c>
      <c r="AH49" s="1063" t="n">
        <f t="shared" si="36"/>
        <v>2.3049272742582838E-2</v>
      </c>
      <c r="AI49" s="1063" t="n">
        <f t="shared" ref="AI49" si="37">(AI73/AH73)^4-1+AI50</f>
        <v>2.3441602770702952E-2</v>
      </c>
      <c r="AJ49" s="1063" t="n">
        <f t="shared" ref="AJ49" si="38">(AJ73/AI73)^4-1+AJ50</f>
        <v>2.3363074529146655E-2</v>
      </c>
    </row>
    <row r="50">
      <c r="B50" s="97" t="s">
        <v>1907</v>
      </c>
      <c r="C50" s="1089"/>
      <c r="D50" s="1118"/>
      <c r="E50" s="1063"/>
      <c r="F50" s="1063"/>
      <c r="G50" s="1063"/>
      <c r="H50" s="1063"/>
      <c r="I50" s="1063"/>
      <c r="J50" s="1063"/>
      <c r="K50" s="1063"/>
      <c r="L50" s="1063"/>
      <c r="M50" s="1063"/>
      <c r="N50" s="1063"/>
      <c r="O50" s="1063"/>
      <c r="P50" s="1063"/>
      <c r="Q50" s="1063"/>
      <c r="R50" s="1063"/>
      <c r="S50" s="1090"/>
      <c r="T50" s="1090"/>
      <c r="U50" s="1090"/>
      <c r="V50" s="1090"/>
      <c r="W50" s="1090"/>
      <c r="X50" s="1090"/>
      <c r="Y50" s="1090"/>
      <c r="Z50" s="1090"/>
      <c r="AA50" s="1090"/>
      <c r="AB50" s="1063" t="n">
        <v>-2E-3</v>
      </c>
      <c r="AC50" s="1063" t="n">
        <v>-2E-3</v>
      </c>
      <c r="AD50" s="1063" t="n">
        <v>-2E-3</v>
      </c>
      <c r="AE50" s="1063" t="n">
        <v>-2E-3</v>
      </c>
      <c r="AF50" s="1063" t="n">
        <v>-2E-3</v>
      </c>
      <c r="AG50" s="1063" t="n">
        <v>-2E-3</v>
      </c>
      <c r="AH50" s="1063" t="n">
        <v>-2E-3</v>
      </c>
      <c r="AI50" s="1063" t="n">
        <v>-2E-3</v>
      </c>
      <c r="AJ50" s="1063" t="n">
        <v>-2E-3</v>
      </c>
    </row>
    <row r="51">
      <c r="B51" s="97" t="s">
        <v>1712</v>
      </c>
      <c r="C51" s="1089" t="s">
        <v>1701</v>
      </c>
      <c r="D51" s="1118" t="n">
        <f>('Haver Pivoted'!GO79+1)^4-1</f>
        <v>1.2331231439726587E-2</v>
      </c>
      <c r="E51" s="1063" t="n">
        <f>('Haver Pivoted'!GP79+1)^4-1</f>
        <v>-2.700843667145636E-2</v>
      </c>
      <c r="F51" s="1063" t="n">
        <f>('Haver Pivoted'!GQ79+1)^4-1</f>
        <v>2.7562863533678428E-2</v>
      </c>
      <c r="G51" s="1063" t="n">
        <f>('Haver Pivoted'!GR79+1)^4-1</f>
        <v>1.5442696812244527E-2</v>
      </c>
      <c r="H51" s="1063" t="n">
        <f>('Haver Pivoted'!GS79+1)^4-1</f>
        <v>2.7307145143274258E-2</v>
      </c>
      <c r="I51" s="1063" t="n">
        <f>('Haver Pivoted'!GT79+1)^4-1</f>
        <v>6.2563226282339235E-2</v>
      </c>
      <c r="J51" s="1063" t="n">
        <f>('Haver Pivoted'!GU79+1)^4-1</f>
        <v>-3.1076845521187391E-3</v>
      </c>
      <c r="K51" s="1063" t="n">
        <f>('Haver Pivoted'!GV79+1)^4-1</f>
        <v>5.0835204325521355E-2</v>
      </c>
      <c r="L51" s="1063" t="n">
        <f>('Haver Pivoted'!GW79+1)^4-1</f>
        <v>5.6516511024412575E-2</v>
      </c>
      <c r="M51" s="1063" t="n">
        <f>('Haver Pivoted'!GX79+1)^4-1</f>
        <v>9.8643019696944334E-2</v>
      </c>
      <c r="N51" s="1063" t="n">
        <f>('Haver Pivoted'!GY79+1)^4-1</f>
        <v>7.7982454628441111E-2</v>
      </c>
      <c r="O51" s="1063" t="n">
        <f>('Haver Pivoted'!GZ79+1)^4-1</f>
        <v>6.0955299775054206E-2</v>
      </c>
      <c r="P51" s="1063" t="n">
        <f>('Haver Pivoted'!HA79+1)^4-1</f>
        <v>7.2782919540383961E-2</v>
      </c>
      <c r="Q51" s="1063" t="n">
        <f>('Haver Pivoted'!HB79+1)^4-1</f>
        <v>9.0061872181369962E-2</v>
      </c>
      <c r="R51" s="1063" t="n">
        <f>('Haver Pivoted'!HC79+1)^4-1</f>
        <v>0.1436965164831121</v>
      </c>
      <c r="S51" s="1090" t="n">
        <f>('Haver Pivoted'!HD79+1)^4-1</f>
        <v>-1.1746560973159292E-2</v>
      </c>
      <c r="T51" s="1090" t="n">
        <f>('Haver Pivoted'!HE79+1)^4-1</f>
        <v>2.1967430570584145E-3</v>
      </c>
      <c r="U51" s="1090" t="n">
        <f>('Haver Pivoted'!HF79+1)^4-1</f>
        <v>-3.5599925493891349E-2</v>
      </c>
      <c r="V51" s="1090" t="n">
        <f>('Haver Pivoted'!HG79+1)^4-1</f>
        <v>-4.5280831786954745E-2</v>
      </c>
      <c r="W51" s="1090" t="n">
        <f>('Haver Pivoted'!HH79+1)^4-1</f>
        <v>4.8134298648978557E-2</v>
      </c>
      <c r="X51" s="1090" t="n">
        <f>('Haver Pivoted'!HI79+1)^4-1</f>
        <v>-4.2594526301267255E-3</v>
      </c>
      <c r="Y51" s="1090" t="n">
        <f>('Haver Pivoted'!HJ79+1)^4-1</f>
        <v>4.217111451589628E-2</v>
      </c>
      <c r="Z51" s="1090" t="n">
        <f>('Haver Pivoted'!HK79+1)^4-1</f>
        <v>1.9463682308167529E-2</v>
      </c>
      <c r="AA51" s="1090" t="n">
        <f>('Haver Pivoted'!HL79+1)^4-1</f>
        <v>2.928827340124518E-2</v>
      </c>
      <c r="AB51" s="1063" t="n">
        <f t="shared" ref="AB51:AF51" si="39">AB49</f>
        <v>2.1533565330379201E-2</v>
      </c>
      <c r="AC51" s="1063" t="n">
        <f t="shared" si="39"/>
        <v>2.3821649071183115E-2</v>
      </c>
      <c r="AD51" s="1063" t="n">
        <f t="shared" si="39"/>
        <v>2.3493967451795994E-2</v>
      </c>
      <c r="AE51" s="1063" t="n">
        <f t="shared" si="39"/>
        <v>2.3095343044312822E-2</v>
      </c>
      <c r="AF51" s="1063" t="n">
        <f t="shared" si="39"/>
        <v>2.2877364391311605E-2</v>
      </c>
      <c r="AG51" s="1063" t="n">
        <f t="shared" ref="AG51:AH51" si="40">AG49</f>
        <v>2.2926764441147718E-2</v>
      </c>
      <c r="AH51" s="1063" t="n">
        <f t="shared" si="40"/>
        <v>2.3049272742582838E-2</v>
      </c>
      <c r="AI51" s="1063" t="n">
        <f t="shared" ref="AI51:AJ51" si="41">AI49</f>
        <v>2.3441602770702952E-2</v>
      </c>
      <c r="AJ51" s="1063" t="n">
        <f t="shared" si="41"/>
        <v>2.3363074529146655E-2</v>
      </c>
    </row>
    <row r="52">
      <c r="B52" s="402" t="s">
        <v>1713</v>
      </c>
      <c r="C52" s="1115" t="s">
        <v>1702</v>
      </c>
      <c r="D52" s="1067" t="n">
        <f>('Haver Pivoted'!GO80+1)^4-1</f>
        <v>4.0962242441666019E-2</v>
      </c>
      <c r="E52" s="1068" t="n">
        <f>('Haver Pivoted'!GP80+1)^4-1</f>
        <v>1.51792670994777E-2</v>
      </c>
      <c r="F52" s="1068" t="n">
        <f>('Haver Pivoted'!GQ80+1)^4-1</f>
        <v>4.2702169718882965E-2</v>
      </c>
      <c r="G52" s="1068" t="n">
        <f>('Haver Pivoted'!GR80+1)^4-1</f>
        <v>1.755007684826615E-2</v>
      </c>
      <c r="H52" s="1068" t="n">
        <f>('Haver Pivoted'!GS80+1)^4-1</f>
        <v>7.6166905113348449E-3</v>
      </c>
      <c r="I52" s="1068" t="n">
        <f>('Haver Pivoted'!GT80+1)^4-1</f>
        <v>1.0120807804920418E-2</v>
      </c>
      <c r="J52" s="1068" t="n">
        <f>('Haver Pivoted'!GU80+1)^4-1</f>
        <v>-1.4337681566159555E-2</v>
      </c>
      <c r="K52" s="1068" t="n">
        <f>('Haver Pivoted'!GV80+1)^4-1</f>
        <v>3.9796166071044636E-2</v>
      </c>
      <c r="L52" s="1068" t="n">
        <f>('Haver Pivoted'!GW80+1)^4-1</f>
        <v>2.0329576447674524E-2</v>
      </c>
      <c r="M52" s="1068" t="n">
        <f>('Haver Pivoted'!GX80+1)^4-1</f>
        <v>5.9674403216350091E-2</v>
      </c>
      <c r="N52" s="1068" t="n">
        <f>('Haver Pivoted'!GY80+1)^4-1</f>
        <v>9.5803328528480503E-2</v>
      </c>
      <c r="O52" s="1068" t="n">
        <f>('Haver Pivoted'!GZ80+1)^4-1</f>
        <v>8.9244367976453631E-2</v>
      </c>
      <c r="P52" s="1068" t="n">
        <f>('Haver Pivoted'!HA80+1)^4-1</f>
        <v>0.12456668920888303</v>
      </c>
      <c r="Q52" s="1068" t="n">
        <f>('Haver Pivoted'!HB80+1)^4-1</f>
        <v>0.12433979312392585</v>
      </c>
      <c r="R52" s="1068" t="n">
        <f>('Haver Pivoted'!HC80+1)^4-1</f>
        <v>0.13846732874655276</v>
      </c>
      <c r="S52" s="1107" t="n">
        <f>('Haver Pivoted'!HD80+1)^4-1</f>
        <v>9.552027198699542E-2</v>
      </c>
      <c r="T52" s="1107" t="n">
        <f>('Haver Pivoted'!HE80+1)^4-1</f>
        <v>5.5161829119105388E-2</v>
      </c>
      <c r="U52" s="1107" t="n">
        <f>('Haver Pivoted'!HF80+1)^4-1</f>
        <v>5.0122233379745529E-2</v>
      </c>
      <c r="V52" s="1107" t="n">
        <f>('Haver Pivoted'!HG80+1)^4-1</f>
        <v>2.1164173736800684E-3</v>
      </c>
      <c r="W52" s="1107" t="n">
        <f>('Haver Pivoted'!HH80+1)^4-1</f>
        <v>5.8706332638096548E-3</v>
      </c>
      <c r="X52" s="1107" t="n">
        <f>('Haver Pivoted'!HI80+1)^4-1</f>
        <v>1.2084409350409553E-2</v>
      </c>
      <c r="Y52" s="1107" t="n">
        <f>('Haver Pivoted'!HJ80+1)^4-1</f>
        <v>2.380676700323181E-2</v>
      </c>
      <c r="Z52" s="1107" t="n">
        <f>('Haver Pivoted'!HK80+1)^4-1</f>
        <v>3.3212249496941126E-3</v>
      </c>
      <c r="AA52" s="1107" t="n">
        <f>('Haver Pivoted'!HL80+1)^4-1</f>
        <v>2.9096256387030728E-2</v>
      </c>
      <c r="AB52" s="1068" t="n">
        <f t="shared" ref="AB52:AF52" si="42">AB51</f>
        <v>2.1533565330379201E-2</v>
      </c>
      <c r="AC52" s="1068" t="n">
        <f t="shared" si="42"/>
        <v>2.3821649071183115E-2</v>
      </c>
      <c r="AD52" s="1068" t="n">
        <f t="shared" si="42"/>
        <v>2.3493967451795994E-2</v>
      </c>
      <c r="AE52" s="1068" t="n">
        <f t="shared" si="42"/>
        <v>2.3095343044312822E-2</v>
      </c>
      <c r="AF52" s="1068" t="n">
        <f t="shared" si="42"/>
        <v>2.2877364391311605E-2</v>
      </c>
      <c r="AG52" s="1068" t="n">
        <f t="shared" ref="AG52:AH52" si="43">AG51</f>
        <v>2.2926764441147718E-2</v>
      </c>
      <c r="AH52" s="1068" t="n">
        <f t="shared" si="43"/>
        <v>2.3049272742582838E-2</v>
      </c>
      <c r="AI52" s="1068" t="n">
        <f>AI51</f>
        <v>2.3441602770702952E-2</v>
      </c>
      <c r="AJ52" s="1068" t="n">
        <f t="shared" ref="AJ52" si="44">AJ51</f>
        <v>2.3363074529146655E-2</v>
      </c>
    </row>
    <row r="53">
      <c r="B53" s="85"/>
      <c r="C53" s="1089"/>
      <c r="D53" s="1063"/>
      <c r="E53" s="1063"/>
      <c r="F53" s="1063"/>
      <c r="G53" s="1063"/>
      <c r="H53" s="1063"/>
      <c r="I53" s="1063"/>
      <c r="J53" s="1063"/>
      <c r="K53" s="1063"/>
      <c r="L53" s="1063"/>
      <c r="M53" s="1063"/>
      <c r="N53" s="1063"/>
      <c r="O53" s="1063"/>
      <c r="P53" s="1063"/>
      <c r="Q53" s="1063"/>
      <c r="R53" s="1063"/>
      <c r="X53" s="1063"/>
      <c r="AB53" s="1063"/>
      <c r="AC53" s="1063"/>
      <c r="AD53" s="1063"/>
      <c r="AE53" s="1063"/>
      <c r="AF53" s="1063"/>
    </row>
    <row r="54">
      <c r="B54" s="85"/>
      <c r="C54" s="1089"/>
      <c r="D54" s="1063"/>
      <c r="E54" s="1063"/>
      <c r="F54" s="1063"/>
      <c r="G54" s="1063"/>
      <c r="H54" s="1063"/>
      <c r="I54" s="1063"/>
      <c r="J54" s="1063"/>
      <c r="K54" s="1063"/>
      <c r="L54" s="1063"/>
      <c r="M54" s="1063"/>
      <c r="N54" s="1063"/>
      <c r="O54" s="1063"/>
      <c r="P54" s="1063"/>
      <c r="Q54" s="1063"/>
      <c r="R54" s="1063"/>
      <c r="X54" s="1063"/>
      <c r="AB54" s="1063"/>
      <c r="AC54" s="1063"/>
      <c r="AD54" s="1063"/>
      <c r="AE54" s="1063"/>
      <c r="AF54" s="1063"/>
    </row>
    <row r="55">
      <c r="B55" s="85"/>
      <c r="C55" s="1089"/>
      <c r="D55" s="1063"/>
      <c r="E55" s="1063"/>
      <c r="F55" s="1063"/>
      <c r="G55" s="1063"/>
      <c r="H55" s="1063"/>
      <c r="I55" s="1063"/>
      <c r="J55" s="1063"/>
      <c r="K55" s="1063"/>
      <c r="L55" s="1063"/>
      <c r="M55" s="1063"/>
      <c r="N55" s="1063"/>
      <c r="O55" s="1063"/>
      <c r="P55" s="1063"/>
      <c r="Q55" s="1063"/>
      <c r="R55" s="1063"/>
      <c r="X55" s="1063"/>
      <c r="AB55" s="1063"/>
      <c r="AC55" s="1063"/>
      <c r="AD55" s="1063"/>
      <c r="AE55" s="1063"/>
      <c r="AF55" s="1063"/>
    </row>
    <row r="56">
      <c r="B56" s="85"/>
      <c r="C56" s="1089"/>
      <c r="D56" s="1063"/>
      <c r="E56" s="1063"/>
      <c r="F56" s="1063"/>
      <c r="G56" s="1063"/>
      <c r="H56" s="1063"/>
      <c r="I56" s="1063"/>
      <c r="J56" s="1063"/>
      <c r="K56" s="1063"/>
      <c r="L56" s="1063"/>
      <c r="M56" s="1063"/>
      <c r="N56" s="1063"/>
      <c r="O56" s="1063"/>
      <c r="P56" s="1063"/>
      <c r="Q56" s="1063"/>
      <c r="R56" s="1063"/>
      <c r="X56" s="1063"/>
      <c r="AB56" s="1063"/>
      <c r="AC56" s="1063"/>
      <c r="AD56" s="1063"/>
      <c r="AE56" s="1063"/>
      <c r="AF56" s="1063"/>
    </row>
    <row r="57">
      <c r="B57" s="85"/>
      <c r="C57" s="1089"/>
      <c r="D57" s="1063"/>
      <c r="E57" s="1063"/>
      <c r="F57" s="1063"/>
      <c r="G57" s="1063"/>
      <c r="H57" s="1063"/>
      <c r="I57" s="1063"/>
      <c r="J57" s="1063"/>
      <c r="K57" s="1063"/>
      <c r="L57" s="1063"/>
      <c r="M57" s="1063"/>
      <c r="N57" s="1063"/>
      <c r="O57" s="1063"/>
      <c r="P57" s="1063"/>
      <c r="Q57" s="1063"/>
      <c r="R57" s="1063"/>
      <c r="X57" s="1063"/>
      <c r="AB57" s="1063"/>
      <c r="AC57" s="1063"/>
      <c r="AD57" s="1063"/>
      <c r="AE57" s="1063"/>
      <c r="AF57" s="1063"/>
    </row>
    <row r="58">
      <c r="B58" s="85"/>
      <c r="C58" s="1089"/>
      <c r="D58" s="1063"/>
      <c r="E58" s="1063"/>
      <c r="F58" s="1063"/>
      <c r="G58" s="1063"/>
      <c r="H58" s="1063"/>
      <c r="I58" s="1063"/>
      <c r="J58" s="1063"/>
      <c r="K58" s="1063"/>
      <c r="L58" s="1063"/>
      <c r="M58" s="1063"/>
      <c r="N58" s="1063"/>
      <c r="O58" s="1063"/>
      <c r="P58" s="1063"/>
      <c r="Q58" s="1063"/>
      <c r="R58" s="1063"/>
      <c r="X58" s="1063"/>
      <c r="AB58" s="1063"/>
      <c r="AC58" s="1063"/>
      <c r="AD58" s="1063"/>
      <c r="AE58" s="1063"/>
      <c r="AF58" s="1063"/>
    </row>
    <row r="59">
      <c r="B59" s="85"/>
      <c r="C59" s="1089"/>
      <c r="D59" s="1063"/>
      <c r="E59" s="1063"/>
      <c r="F59" s="1063"/>
      <c r="G59" s="1063"/>
      <c r="H59" s="1063"/>
      <c r="I59" s="1063"/>
      <c r="J59" s="1063"/>
      <c r="K59" s="1063"/>
      <c r="L59" s="1063"/>
      <c r="M59" s="1063"/>
      <c r="N59" s="1063"/>
      <c r="O59" s="1063"/>
      <c r="P59" s="1063"/>
      <c r="Q59" s="1063"/>
      <c r="R59" s="1063"/>
      <c r="X59" s="1063"/>
      <c r="AB59" s="1063"/>
      <c r="AC59" s="1063"/>
      <c r="AD59" s="1063"/>
      <c r="AE59" s="1063"/>
      <c r="AF59" s="1063"/>
    </row>
    <row r="60">
      <c r="B60" s="85"/>
      <c r="C60" s="1089"/>
      <c r="D60" s="1063"/>
      <c r="E60" s="1063"/>
      <c r="F60" s="1063"/>
      <c r="G60" s="1063"/>
      <c r="H60" s="1063"/>
      <c r="I60" s="1063"/>
      <c r="J60" s="1063"/>
      <c r="K60" s="1063"/>
      <c r="L60" s="1063"/>
      <c r="M60" s="1063"/>
      <c r="N60" s="1063"/>
      <c r="O60" s="1063"/>
      <c r="P60" s="1063"/>
      <c r="Q60" s="1063"/>
      <c r="R60" s="1063"/>
      <c r="X60" s="1063"/>
      <c r="Y60" s="1063"/>
      <c r="Z60" s="1063"/>
      <c r="AA60" s="1063"/>
      <c r="AB60" s="1063"/>
      <c r="AC60" s="1063"/>
      <c r="AD60" s="1063"/>
      <c r="AE60" s="1063"/>
      <c r="AF60" s="1063"/>
    </row>
    <row r="61" ht="14.5" customHeight="1">
      <c r="B61" s="769" t="s">
        <v>1733</v>
      </c>
      <c r="C61" s="769"/>
      <c r="D61" s="769"/>
      <c r="E61" s="769"/>
      <c r="F61" s="304"/>
      <c r="G61" s="304"/>
      <c r="H61" s="304"/>
      <c r="I61" s="304"/>
      <c r="J61" s="304"/>
      <c r="K61" s="304"/>
      <c r="L61" s="304"/>
      <c r="M61" s="304"/>
      <c r="N61" s="304"/>
      <c r="O61" s="304"/>
      <c r="P61" s="304"/>
      <c r="Q61" s="304"/>
      <c r="R61" s="304"/>
      <c r="S61" s="304"/>
      <c r="T61" s="304"/>
      <c r="U61" s="304"/>
      <c r="V61" s="304"/>
      <c r="W61" s="304"/>
      <c r="X61" s="304"/>
      <c r="Y61" s="304"/>
      <c r="Z61" s="304"/>
      <c r="AA61" s="304"/>
      <c r="AB61" s="304"/>
      <c r="AC61" s="304"/>
    </row>
    <row r="62" ht="30" customHeight="1">
      <c r="B62" s="1080" t="s">
        <v>1935</v>
      </c>
      <c r="C62" s="1106"/>
      <c r="D62" s="268" t="n">
        <v>2018</v>
      </c>
      <c r="E62" s="268" t="n">
        <v>2019</v>
      </c>
      <c r="F62" s="360"/>
      <c r="G62" s="360"/>
      <c r="H62" s="270"/>
      <c r="I62" s="268" t="n">
        <v>2020</v>
      </c>
      <c r="J62" s="360"/>
      <c r="K62" s="360"/>
      <c r="L62" s="360"/>
      <c r="M62" s="268" t="n">
        <v>2021</v>
      </c>
      <c r="N62" s="360"/>
      <c r="O62" s="360"/>
      <c r="P62" s="360"/>
      <c r="Q62" s="355" t="n">
        <v>2022</v>
      </c>
      <c r="R62" s="356"/>
      <c r="S62" s="343"/>
      <c r="T62" s="364"/>
      <c r="U62" s="297"/>
      <c r="V62" s="663" t="n">
        <v>2023</v>
      </c>
      <c r="W62" s="344"/>
      <c r="X62" s="344"/>
      <c r="Y62" s="265" t="n">
        <v>2024</v>
      </c>
      <c r="Z62" s="266"/>
      <c r="AA62" s="266"/>
      <c r="AB62" s="267"/>
      <c r="AC62" s="265" t="n">
        <v>2025</v>
      </c>
      <c r="AD62" s="266"/>
      <c r="AE62" s="266"/>
      <c r="AF62" s="267"/>
      <c r="AG62" s="265" t="n">
        <v>2026</v>
      </c>
      <c r="AH62" s="348"/>
      <c r="AI62" s="348"/>
      <c r="AJ62" s="267"/>
    </row>
    <row r="63">
      <c r="B63" s="1070"/>
      <c r="C63" s="298"/>
      <c r="D63" s="256" t="s">
        <v>281</v>
      </c>
      <c r="E63" s="256" t="s">
        <v>282</v>
      </c>
      <c r="F63" s="257" t="s">
        <v>283</v>
      </c>
      <c r="G63" s="257" t="s">
        <v>238</v>
      </c>
      <c r="H63" s="258" t="s">
        <v>281</v>
      </c>
      <c r="I63" s="257" t="s">
        <v>282</v>
      </c>
      <c r="J63" s="257" t="s">
        <v>283</v>
      </c>
      <c r="K63" s="257" t="s">
        <v>238</v>
      </c>
      <c r="L63" s="257" t="s">
        <v>281</v>
      </c>
      <c r="M63" s="256" t="s">
        <v>282</v>
      </c>
      <c r="N63" s="257" t="s">
        <v>283</v>
      </c>
      <c r="O63" s="257" t="s">
        <v>238</v>
      </c>
      <c r="P63" s="257" t="s">
        <v>281</v>
      </c>
      <c r="Q63" s="256" t="s">
        <v>282</v>
      </c>
      <c r="R63" s="257" t="s">
        <v>283</v>
      </c>
      <c r="S63" s="257" t="s">
        <v>238</v>
      </c>
      <c r="T63" s="258" t="s">
        <v>281</v>
      </c>
      <c r="U63" s="256" t="s">
        <v>282</v>
      </c>
      <c r="V63" s="257" t="s">
        <v>283</v>
      </c>
      <c r="W63" s="409" t="s">
        <v>238</v>
      </c>
      <c r="X63" s="409" t="s">
        <v>281</v>
      </c>
      <c r="Y63" s="510" t="s">
        <v>282</v>
      </c>
      <c r="Z63" s="416" t="s">
        <v>283</v>
      </c>
      <c r="AA63" s="409" t="s">
        <v>238</v>
      </c>
      <c r="AB63" s="509" t="s">
        <v>281</v>
      </c>
      <c r="AC63" s="510" t="s">
        <v>282</v>
      </c>
      <c r="AD63" s="409" t="s">
        <v>283</v>
      </c>
      <c r="AE63" s="409" t="s">
        <v>238</v>
      </c>
      <c r="AF63" s="509" t="s">
        <v>281</v>
      </c>
      <c r="AG63" s="325" t="s">
        <v>282</v>
      </c>
      <c r="AH63" s="323" t="s">
        <v>283</v>
      </c>
      <c r="AI63" s="326" t="s">
        <v>238</v>
      </c>
      <c r="AJ63" s="327" t="s">
        <v>281</v>
      </c>
    </row>
    <row r="64" ht="28.5" customHeight="1">
      <c r="B64" s="569" t="s">
        <v>1934</v>
      </c>
      <c r="C64" s="85" t="s">
        <v>1715</v>
      </c>
      <c r="D64" s="278"/>
      <c r="E64" s="278"/>
      <c r="F64" s="278"/>
      <c r="G64" s="278"/>
      <c r="H64" s="278"/>
      <c r="I64" s="278"/>
      <c r="J64" s="278"/>
      <c r="K64" s="278"/>
      <c r="L64" s="278"/>
      <c r="M64" s="278" t="n">
        <v>15217.7</v>
      </c>
      <c r="N64" s="278" t="n">
        <v>15950.9</v>
      </c>
      <c r="O64" s="278" t="n">
        <v>16285.1</v>
      </c>
      <c r="P64" s="278" t="n">
        <v>16718.2</v>
      </c>
      <c r="Q64" s="278" t="n">
        <v>17030.599999999999</v>
      </c>
      <c r="R64" s="278" t="n">
        <v>17415.099999999999</v>
      </c>
      <c r="S64" s="528" t="n">
        <v>17684.2</v>
      </c>
      <c r="T64" s="528" t="n">
        <v>17917</v>
      </c>
      <c r="U64" s="528" t="n">
        <v>18269.599999999999</v>
      </c>
      <c r="V64" s="528" t="n">
        <v>18419</v>
      </c>
      <c r="W64" s="528" t="n">
        <v>18679.5</v>
      </c>
      <c r="X64" s="528" t="n">
        <v>18914.5</v>
      </c>
      <c r="Y64" s="528" t="n">
        <v>19191.599999999999</v>
      </c>
      <c r="Z64" s="528" t="n">
        <v>19506.599999999999</v>
      </c>
      <c r="AA64" s="528" t="n">
        <v>19739.8</v>
      </c>
      <c r="AB64" s="528" t="n">
        <v>19911.8</v>
      </c>
      <c r="AC64" s="528" t="n">
        <v>20098.5</v>
      </c>
      <c r="AD64" s="528" t="n">
        <v>20285.8</v>
      </c>
      <c r="AE64" s="528" t="n">
        <v>20464.099999999999</v>
      </c>
      <c r="AF64" s="528" t="n">
        <v>20636.599999999999</v>
      </c>
      <c r="AG64" s="528" t="n">
        <v>20786.400000000001</v>
      </c>
      <c r="AH64" s="85" t="n">
        <v>20949.8</v>
      </c>
      <c r="AI64" s="85" t="n">
        <v>21122.799999999999</v>
      </c>
      <c r="AJ64" s="85" t="n">
        <v>21304.1</v>
      </c>
      <c r="AK64" t="n">
        <v>21479.7</v>
      </c>
      <c r="AL64" t="n">
        <v>21659.5</v>
      </c>
      <c r="AM64" t="n">
        <v>21842.799999999999</v>
      </c>
      <c r="AN64" t="n">
        <v>22030.5</v>
      </c>
      <c r="AO64" t="n">
        <v>22229.7</v>
      </c>
      <c r="AP64" t="n">
        <v>22441.1</v>
      </c>
      <c r="AQ64" t="n">
        <v>22659.200000000001</v>
      </c>
      <c r="AR64" t="n">
        <v>22881.599999999999</v>
      </c>
      <c r="AS64" t="n">
        <v>23107.1</v>
      </c>
      <c r="AT64" t="n">
        <v>23342.5</v>
      </c>
      <c r="AU64" t="n">
        <v>23580.400000000001</v>
      </c>
      <c r="AV64" t="n">
        <v>23821.599999999999</v>
      </c>
      <c r="AW64" t="n">
        <v>24060.6</v>
      </c>
      <c r="AX64" t="n">
        <v>24308.3</v>
      </c>
      <c r="AY64" t="n">
        <v>24560.1</v>
      </c>
      <c r="AZ64" t="n">
        <v>24811.200000000001</v>
      </c>
      <c r="BA64" t="n">
        <v>25066.3</v>
      </c>
      <c r="BB64" t="n">
        <v>25325.5</v>
      </c>
      <c r="BC64" t="n">
        <v>25589.4</v>
      </c>
      <c r="BD64" t="n">
        <v>25868.400000000001</v>
      </c>
      <c r="BE64" t="n">
        <v>26142.400000000001</v>
      </c>
      <c r="BF64" t="n">
        <v>26418</v>
      </c>
      <c r="BG64" t="n">
        <v>26693</v>
      </c>
      <c r="BH64" t="n">
        <v>26968</v>
      </c>
      <c r="BI64" t="n">
        <v>27246.7</v>
      </c>
      <c r="BJ64" t="n">
        <v>27528.2</v>
      </c>
      <c r="BK64" t="n">
        <v>27813.200000000001</v>
      </c>
      <c r="BL64" t="n">
        <v>28100.799999999999</v>
      </c>
      <c r="BM64" t="n">
        <v>28391.5</v>
      </c>
      <c r="BN64" t="n">
        <v>28683.8</v>
      </c>
      <c r="BO64" t="n">
        <v>28978.400000000001</v>
      </c>
      <c r="BP64" t="n">
        <v>29274.3</v>
      </c>
    </row>
    <row r="65" ht="26.25" customHeight="1">
      <c r="B65" s="1071" t="s">
        <v>1936</v>
      </c>
      <c r="C65" s="85" t="s">
        <v>1716</v>
      </c>
      <c r="D65" s="97"/>
      <c r="E65" s="85"/>
      <c r="F65" s="85"/>
      <c r="G65" s="85"/>
      <c r="H65" s="85"/>
      <c r="I65" s="85"/>
      <c r="J65" s="85"/>
      <c r="K65" s="85"/>
      <c r="L65" s="85"/>
      <c r="M65" s="85" t="n">
        <v>1609.9</v>
      </c>
      <c r="N65" s="85" t="n">
        <v>1588.5</v>
      </c>
      <c r="O65" s="85" t="n">
        <v>1576.4</v>
      </c>
      <c r="P65" s="85" t="n">
        <v>1602.5</v>
      </c>
      <c r="Q65" s="85" t="n">
        <v>1601.7</v>
      </c>
      <c r="R65" s="85" t="n">
        <v>1612.3</v>
      </c>
      <c r="S65" s="528" t="n">
        <v>1636.3</v>
      </c>
      <c r="T65" s="528" t="n">
        <v>1691.8</v>
      </c>
      <c r="U65" s="528" t="n">
        <v>1730.6</v>
      </c>
      <c r="V65" s="528" t="n">
        <v>1744.3</v>
      </c>
      <c r="W65" s="528" t="n">
        <v>1791.9</v>
      </c>
      <c r="X65" s="528" t="n">
        <v>1820</v>
      </c>
      <c r="Y65" s="528" t="n">
        <v>1837.3</v>
      </c>
      <c r="Z65" s="528" t="n">
        <v>1825.6</v>
      </c>
      <c r="AA65" s="528" t="n">
        <v>1824.6</v>
      </c>
      <c r="AB65" s="528" t="n">
        <v>1842.6</v>
      </c>
      <c r="AC65" s="528" t="n">
        <v>1864.3</v>
      </c>
      <c r="AD65" s="528" t="n">
        <v>1886.9</v>
      </c>
      <c r="AE65" s="528" t="n">
        <v>1910.1</v>
      </c>
      <c r="AF65" s="528" t="n">
        <v>1923.8</v>
      </c>
      <c r="AG65" s="1074" t="n">
        <v>1936.1</v>
      </c>
      <c r="AH65" s="1074" t="n">
        <v>1950.7</v>
      </c>
      <c r="AI65" s="1074" t="n">
        <v>1964.1</v>
      </c>
      <c r="AJ65" s="1074" t="n">
        <v>1978.7</v>
      </c>
      <c r="AK65" s="1074" t="n">
        <v>1993.5</v>
      </c>
      <c r="AL65" s="1074" t="n">
        <v>2007</v>
      </c>
      <c r="AM65" s="1074" t="n">
        <v>2019.8</v>
      </c>
      <c r="AN65" s="1074" t="n">
        <v>2031.9</v>
      </c>
      <c r="AO65" s="1074" t="n">
        <v>2043.4</v>
      </c>
      <c r="AP65" t="n">
        <v>2054.6</v>
      </c>
      <c r="AQ65" t="n">
        <v>2065.9</v>
      </c>
      <c r="AR65" t="n">
        <v>2077.3000000000002</v>
      </c>
      <c r="AS65" t="n">
        <v>2089.9</v>
      </c>
      <c r="AT65" t="n">
        <v>2102</v>
      </c>
      <c r="AU65" t="n">
        <v>2114.3000000000002</v>
      </c>
      <c r="AV65" t="n">
        <v>2125.1</v>
      </c>
      <c r="AW65" t="n">
        <v>2137.1999999999998</v>
      </c>
      <c r="AX65" t="n">
        <v>2149.5</v>
      </c>
      <c r="AY65" t="n">
        <v>2161.8000000000002</v>
      </c>
      <c r="AZ65" t="n">
        <v>2174.1999999999998</v>
      </c>
      <c r="BA65" t="n">
        <v>2187.3000000000002</v>
      </c>
      <c r="BB65" t="n">
        <v>2200.6</v>
      </c>
      <c r="BC65" t="n">
        <v>2213.9</v>
      </c>
      <c r="BD65" t="n">
        <v>2217.1999999999998</v>
      </c>
      <c r="BE65" t="n">
        <v>2226.4</v>
      </c>
      <c r="BF65" t="n">
        <v>2236.9</v>
      </c>
      <c r="BG65" t="n">
        <v>2250.1999999999998</v>
      </c>
      <c r="BH65" t="n">
        <v>2265.5</v>
      </c>
      <c r="BI65" t="n">
        <v>2280.5</v>
      </c>
      <c r="BJ65" t="n">
        <v>2294.6</v>
      </c>
      <c r="BK65" t="n">
        <v>2308.5</v>
      </c>
      <c r="BL65" t="n">
        <v>2322.1999999999998</v>
      </c>
      <c r="BM65" t="n">
        <v>2336</v>
      </c>
      <c r="BN65" t="n">
        <v>2350</v>
      </c>
      <c r="BO65" t="n">
        <v>2364</v>
      </c>
      <c r="BP65" t="n">
        <v>2378.5</v>
      </c>
    </row>
    <row r="66" ht="26.25" customHeight="1">
      <c r="B66" s="1071" t="s">
        <v>1937</v>
      </c>
      <c r="C66" s="85" t="s">
        <v>1716</v>
      </c>
      <c r="D66" s="97"/>
      <c r="E66" s="85"/>
      <c r="F66" s="85"/>
      <c r="G66" s="85"/>
      <c r="H66" s="85"/>
      <c r="I66" s="85"/>
      <c r="J66" s="85"/>
      <c r="K66" s="85"/>
      <c r="L66" s="85"/>
      <c r="M66" s="85" t="n">
        <v>2533.9</v>
      </c>
      <c r="N66" s="85" t="n">
        <v>2571.6999999999998</v>
      </c>
      <c r="O66" s="85" t="n">
        <v>2625.1</v>
      </c>
      <c r="P66" s="85" t="n">
        <v>2664.2</v>
      </c>
      <c r="Q66" s="85" t="n">
        <v>2719.7</v>
      </c>
      <c r="R66" s="85" t="n">
        <v>2803.4</v>
      </c>
      <c r="S66" s="528" t="n">
        <v>2841.5</v>
      </c>
      <c r="T66" s="528" t="n">
        <v>2880.6</v>
      </c>
      <c r="U66" s="528" t="n">
        <v>2913.2</v>
      </c>
      <c r="V66" s="528" t="n">
        <v>2925.5</v>
      </c>
      <c r="W66" s="528" t="n">
        <v>3002.9</v>
      </c>
      <c r="X66" s="528" t="n">
        <v>3051.8</v>
      </c>
      <c r="Y66" s="528" t="n">
        <v>3094.7</v>
      </c>
      <c r="Z66" s="528" t="n">
        <v>3131</v>
      </c>
      <c r="AA66" s="528" t="n">
        <v>3158.7</v>
      </c>
      <c r="AB66" s="528" t="n">
        <v>3185.3</v>
      </c>
      <c r="AC66" s="528" t="n">
        <v>3213.1</v>
      </c>
      <c r="AD66" s="528" t="n">
        <v>3241</v>
      </c>
      <c r="AE66" s="528" t="n">
        <v>3268</v>
      </c>
      <c r="AF66" s="528" t="n">
        <v>3294.9</v>
      </c>
      <c r="AG66" s="1075" t="n">
        <v>3323</v>
      </c>
      <c r="AH66" s="1075" t="n">
        <v>3350.6</v>
      </c>
      <c r="AI66" s="1075" t="n">
        <v>3378.6</v>
      </c>
      <c r="AJ66" s="1075" t="n">
        <v>3406.2</v>
      </c>
      <c r="AK66" s="1075" t="n">
        <v>3432.7</v>
      </c>
      <c r="AL66" s="1075" t="n">
        <v>3459.9</v>
      </c>
      <c r="AM66" s="1075" t="n">
        <v>3486.6</v>
      </c>
      <c r="AN66" s="1075" t="n">
        <v>3513.5</v>
      </c>
      <c r="AO66" s="1075" t="n">
        <v>3540.6</v>
      </c>
      <c r="AP66" t="n">
        <v>3567.5</v>
      </c>
      <c r="AQ66" t="n">
        <v>3594.6</v>
      </c>
      <c r="AR66" t="n">
        <v>3622.1</v>
      </c>
      <c r="AS66" t="n">
        <v>3649.4</v>
      </c>
      <c r="AT66" t="n">
        <v>3677.5</v>
      </c>
      <c r="AU66" t="n">
        <v>3705.3</v>
      </c>
      <c r="AV66" t="n">
        <v>3733.6</v>
      </c>
      <c r="AW66" t="n">
        <v>3762.8</v>
      </c>
      <c r="AX66" t="n">
        <v>3792.4</v>
      </c>
      <c r="AY66" t="n">
        <v>3822.3</v>
      </c>
      <c r="AZ66" t="n">
        <v>3852.7</v>
      </c>
      <c r="BA66" t="n">
        <v>3883.6</v>
      </c>
      <c r="BB66" t="n">
        <v>3915</v>
      </c>
      <c r="BC66" t="n">
        <v>3946.7</v>
      </c>
      <c r="BD66" t="n">
        <v>3978.2</v>
      </c>
      <c r="BE66" t="n">
        <v>4010.4</v>
      </c>
      <c r="BF66" t="n">
        <v>4043.1</v>
      </c>
      <c r="BG66" t="n">
        <v>4076.2</v>
      </c>
      <c r="BH66" t="n">
        <v>4109.7</v>
      </c>
      <c r="BI66" t="n">
        <v>4143.3999999999996</v>
      </c>
      <c r="BJ66" t="n">
        <v>4177.3999999999996</v>
      </c>
      <c r="BK66" t="n">
        <v>4211.7</v>
      </c>
      <c r="BL66" t="n">
        <v>4246.3</v>
      </c>
      <c r="BM66" t="n">
        <v>4281.3</v>
      </c>
      <c r="BN66" t="n">
        <v>4316.6000000000004</v>
      </c>
      <c r="BO66" t="n">
        <v>4352.2</v>
      </c>
      <c r="BP66" t="n">
        <v>4388.3</v>
      </c>
    </row>
    <row r="67" ht="26.25" customHeight="1">
      <c r="B67" s="1071" t="s">
        <v>1938</v>
      </c>
      <c r="C67" s="85" t="s">
        <v>1717</v>
      </c>
      <c r="D67" s="97"/>
      <c r="E67" s="85"/>
      <c r="F67" s="85"/>
      <c r="G67" s="85"/>
      <c r="H67" s="85"/>
      <c r="I67" s="85"/>
      <c r="J67" s="85"/>
      <c r="K67" s="85"/>
      <c r="L67" s="85"/>
      <c r="M67" s="85" t="n">
        <v>14282.6</v>
      </c>
      <c r="N67" s="85" t="n">
        <v>14745.6</v>
      </c>
      <c r="O67" s="85" t="n">
        <v>14848.8</v>
      </c>
      <c r="P67" s="85" t="n">
        <v>14995.6</v>
      </c>
      <c r="Q67" s="85" t="n">
        <v>14995.2</v>
      </c>
      <c r="R67" s="85" t="n">
        <v>15069.2</v>
      </c>
      <c r="S67" s="528" t="n">
        <v>15127.4</v>
      </c>
      <c r="T67" s="528" t="n">
        <v>15171.4</v>
      </c>
      <c r="U67" s="528" t="n">
        <v>15312.9</v>
      </c>
      <c r="V67" s="528" t="n">
        <v>15343.6</v>
      </c>
      <c r="W67" s="528" t="n">
        <v>15461.4</v>
      </c>
      <c r="X67" s="528" t="n">
        <v>15586.7</v>
      </c>
      <c r="Y67" s="528" t="n">
        <v>15683.5</v>
      </c>
      <c r="Z67" s="528" t="n">
        <v>15816.9</v>
      </c>
      <c r="AA67" s="528" t="n">
        <v>15917.3</v>
      </c>
      <c r="AB67" s="528" t="n">
        <v>15974.8</v>
      </c>
      <c r="AC67" s="528" t="n">
        <v>16037.9</v>
      </c>
      <c r="AD67" s="528" t="n">
        <v>16101.2</v>
      </c>
      <c r="AE67" s="528" t="n">
        <v>16159.7</v>
      </c>
      <c r="AF67" s="528" t="n">
        <v>16215</v>
      </c>
      <c r="AG67" s="1075" t="n">
        <v>16253</v>
      </c>
      <c r="AH67" s="1075" t="n">
        <v>16301.8</v>
      </c>
      <c r="AI67" s="1075" t="n">
        <v>16358</v>
      </c>
      <c r="AJ67" s="1075" t="n">
        <v>16420.5</v>
      </c>
      <c r="AK67" s="1075" t="n">
        <v>16477.900000000001</v>
      </c>
      <c r="AL67" s="1075" t="n">
        <v>16537.599999999999</v>
      </c>
      <c r="AM67" s="1075" t="n">
        <v>16599.099999999999</v>
      </c>
      <c r="AN67" s="1075" t="n">
        <v>16662.8</v>
      </c>
      <c r="AO67" s="1075" t="n">
        <v>16733.8</v>
      </c>
      <c r="AP67" t="n">
        <v>16812.400000000001</v>
      </c>
      <c r="AQ67" t="n">
        <v>16894.599999999999</v>
      </c>
      <c r="AR67" t="n">
        <v>16978.599999999999</v>
      </c>
      <c r="AS67" t="n">
        <v>17063.400000000001</v>
      </c>
      <c r="AT67" t="n">
        <v>17154.2</v>
      </c>
      <c r="AU67" t="n">
        <v>17245.5</v>
      </c>
      <c r="AV67" t="n">
        <v>17337.8</v>
      </c>
      <c r="AW67" t="n">
        <v>17427.2</v>
      </c>
      <c r="AX67" t="n">
        <v>17521.400000000001</v>
      </c>
      <c r="AY67" t="n">
        <v>17617.400000000001</v>
      </c>
      <c r="AZ67" t="n">
        <v>17711.400000000001</v>
      </c>
      <c r="BA67" t="n">
        <v>17807</v>
      </c>
      <c r="BB67" t="n">
        <v>17904.099999999999</v>
      </c>
      <c r="BC67" t="n">
        <v>18003.099999999999</v>
      </c>
      <c r="BD67" t="n">
        <v>18111.400000000001</v>
      </c>
      <c r="BE67" t="n">
        <v>18214.599999999999</v>
      </c>
      <c r="BF67" t="n">
        <v>18317.5</v>
      </c>
      <c r="BG67" t="n">
        <v>18418.599999999999</v>
      </c>
      <c r="BH67" t="n">
        <v>18518.3</v>
      </c>
      <c r="BI67" t="n">
        <v>18619.099999999999</v>
      </c>
      <c r="BJ67" t="n">
        <v>18720.3</v>
      </c>
      <c r="BK67" t="n">
        <v>18822.599999999999</v>
      </c>
      <c r="BL67" t="n">
        <v>18925.099999999999</v>
      </c>
      <c r="BM67" t="n">
        <v>19028.3</v>
      </c>
      <c r="BN67" t="n">
        <v>19131.099999999999</v>
      </c>
      <c r="BO67" t="n">
        <v>19234</v>
      </c>
      <c r="BP67" t="n">
        <v>19336.3</v>
      </c>
    </row>
    <row r="68" ht="26.25" customHeight="1">
      <c r="B68" s="1071" t="s">
        <v>1939</v>
      </c>
      <c r="C68" s="85" t="s">
        <v>1718</v>
      </c>
      <c r="D68" s="97"/>
      <c r="E68" s="85"/>
      <c r="F68" s="85"/>
      <c r="G68" s="85"/>
      <c r="H68" s="85"/>
      <c r="I68" s="85"/>
      <c r="J68" s="85"/>
      <c r="K68" s="85"/>
      <c r="L68" s="85"/>
      <c r="M68" s="85" t="n">
        <v>1499.1</v>
      </c>
      <c r="N68" s="85" t="n">
        <v>1464.8</v>
      </c>
      <c r="O68" s="85" t="n">
        <v>1439.1</v>
      </c>
      <c r="P68" s="85" t="n">
        <v>1446.5</v>
      </c>
      <c r="Q68" s="85" t="n">
        <v>1420.9</v>
      </c>
      <c r="R68" s="85" t="n">
        <v>1406.9</v>
      </c>
      <c r="S68" s="528" t="n">
        <v>1411.2</v>
      </c>
      <c r="T68" s="528" t="n">
        <v>1444.5</v>
      </c>
      <c r="U68" s="528" t="n">
        <v>1462.8</v>
      </c>
      <c r="V68" s="528" t="n">
        <v>1466.9</v>
      </c>
      <c r="W68" s="528" t="n">
        <v>1492.3</v>
      </c>
      <c r="X68" s="528" t="n">
        <v>1501</v>
      </c>
      <c r="Y68" s="528" t="n">
        <v>1500.1</v>
      </c>
      <c r="Z68" s="528" t="n">
        <v>1478.5</v>
      </c>
      <c r="AA68" s="528" t="n">
        <v>1467.7</v>
      </c>
      <c r="AB68" s="528" t="n">
        <v>1472.9</v>
      </c>
      <c r="AC68" s="528" t="n">
        <v>1481.3</v>
      </c>
      <c r="AD68" s="528" t="n">
        <v>1490.5</v>
      </c>
      <c r="AE68" s="528" t="n">
        <v>1500.1</v>
      </c>
      <c r="AF68" s="528" t="n">
        <v>1502.1</v>
      </c>
      <c r="AG68" s="1075" t="n">
        <v>1505</v>
      </c>
      <c r="AH68" s="1075" t="n">
        <v>1509.3</v>
      </c>
      <c r="AI68" s="1075" t="n">
        <v>1512.2</v>
      </c>
      <c r="AJ68" s="1075" t="n">
        <v>1515.8</v>
      </c>
      <c r="AK68" s="1075" t="n">
        <v>1519.3</v>
      </c>
      <c r="AL68" s="1075" t="n">
        <v>1521.8</v>
      </c>
      <c r="AM68" s="1075" t="n">
        <v>1523.6</v>
      </c>
      <c r="AN68" s="1075" t="n">
        <v>1524.3</v>
      </c>
      <c r="AO68" s="1075" t="n">
        <v>1524.7</v>
      </c>
      <c r="AP68" t="n">
        <v>1524.6</v>
      </c>
      <c r="AQ68" t="n">
        <v>1524.6</v>
      </c>
      <c r="AR68" t="n">
        <v>1524.6</v>
      </c>
      <c r="AS68" t="n">
        <v>1525.5</v>
      </c>
      <c r="AT68" t="n">
        <v>1526.2</v>
      </c>
      <c r="AU68" t="n">
        <v>1526.9</v>
      </c>
      <c r="AV68" t="n">
        <v>1526.5</v>
      </c>
      <c r="AW68" t="n">
        <v>1527.3</v>
      </c>
      <c r="AX68" t="n">
        <v>1528</v>
      </c>
      <c r="AY68" t="n">
        <v>1528.7</v>
      </c>
      <c r="AZ68" t="n">
        <v>1529.4</v>
      </c>
      <c r="BA68" t="n">
        <v>1530.5</v>
      </c>
      <c r="BB68" t="n">
        <v>1531.7</v>
      </c>
      <c r="BC68" t="n">
        <v>1532.9</v>
      </c>
      <c r="BD68" t="n">
        <v>1527.2</v>
      </c>
      <c r="BE68" t="n">
        <v>1526</v>
      </c>
      <c r="BF68" t="n">
        <v>1525.5</v>
      </c>
      <c r="BG68" t="n">
        <v>1526.8</v>
      </c>
      <c r="BH68" t="n">
        <v>1529.1</v>
      </c>
      <c r="BI68" t="n">
        <v>1531.1</v>
      </c>
      <c r="BJ68" t="n">
        <v>1532.5</v>
      </c>
      <c r="BK68" t="n">
        <v>1533.6</v>
      </c>
      <c r="BL68" t="n">
        <v>1534.6</v>
      </c>
      <c r="BM68" t="n">
        <v>1535.6</v>
      </c>
      <c r="BN68" t="n">
        <v>1536.6</v>
      </c>
      <c r="BO68" t="n">
        <v>1537.6</v>
      </c>
      <c r="BP68" t="n">
        <v>1538.9</v>
      </c>
    </row>
    <row r="69" ht="26.15" customHeight="1">
      <c r="B69" s="1071" t="s">
        <v>1940</v>
      </c>
      <c r="C69" s="86" t="s">
        <v>1719</v>
      </c>
      <c r="D69" s="97"/>
      <c r="E69" s="85"/>
      <c r="F69" s="85"/>
      <c r="G69" s="85"/>
      <c r="H69" s="85"/>
      <c r="I69" s="85"/>
      <c r="J69" s="85"/>
      <c r="K69" s="85"/>
      <c r="L69" s="85"/>
      <c r="M69" s="85" t="n">
        <v>2247</v>
      </c>
      <c r="N69" s="85" t="n">
        <v>2239.1999999999998</v>
      </c>
      <c r="O69" s="85" t="n">
        <v>2250.1</v>
      </c>
      <c r="P69" s="85" t="n">
        <v>2240.9</v>
      </c>
      <c r="Q69" s="85" t="n">
        <v>2238.4</v>
      </c>
      <c r="R69" s="85" t="n">
        <v>2234.1</v>
      </c>
      <c r="S69" s="528" t="n">
        <v>2255.1</v>
      </c>
      <c r="T69" s="528" t="n">
        <v>2270.8000000000002</v>
      </c>
      <c r="U69" s="528" t="n">
        <v>2296.5</v>
      </c>
      <c r="V69" s="528" t="n">
        <v>2323</v>
      </c>
      <c r="W69" s="528" t="n">
        <v>2351.4</v>
      </c>
      <c r="X69" s="528" t="n">
        <v>2385.9</v>
      </c>
      <c r="Y69" s="528" t="n">
        <v>2397.9</v>
      </c>
      <c r="Z69" s="528" t="n">
        <v>2402.1999999999998</v>
      </c>
      <c r="AA69" s="528" t="n">
        <v>2408.6999999999998</v>
      </c>
      <c r="AB69" s="528" t="n">
        <v>2414.9</v>
      </c>
      <c r="AC69" s="528" t="n">
        <v>2420.5</v>
      </c>
      <c r="AD69" s="528" t="n">
        <v>2426.1999999999998</v>
      </c>
      <c r="AE69" s="528" t="n">
        <v>2431.3000000000002</v>
      </c>
      <c r="AF69" s="528" t="n">
        <v>2436.3000000000002</v>
      </c>
      <c r="AG69" s="85" t="n">
        <v>2442</v>
      </c>
      <c r="AH69" s="85" t="n">
        <v>2447.1</v>
      </c>
      <c r="AI69" s="85" t="n">
        <v>2452.1</v>
      </c>
      <c r="AJ69" s="85" t="n">
        <v>2456.6999999999998</v>
      </c>
      <c r="AK69" s="1075" t="n">
        <v>2460.3000000000002</v>
      </c>
      <c r="AL69" s="1075" t="n">
        <v>2464.1</v>
      </c>
      <c r="AM69" s="1075" t="n">
        <v>2467.3000000000002</v>
      </c>
      <c r="AN69" s="1075" t="n">
        <v>2470.4</v>
      </c>
      <c r="AO69" s="1075" t="n">
        <v>2473.3000000000002</v>
      </c>
      <c r="AP69" t="n">
        <v>2475.6</v>
      </c>
      <c r="AQ69" t="n">
        <v>2477.6999999999998</v>
      </c>
      <c r="AR69" t="n">
        <v>2479.6999999999998</v>
      </c>
      <c r="AS69" t="n">
        <v>2481.3000000000002</v>
      </c>
      <c r="AT69" t="n">
        <v>2483.3000000000002</v>
      </c>
      <c r="AU69" t="n">
        <v>2484.8000000000002</v>
      </c>
      <c r="AV69" t="n">
        <v>2486.4</v>
      </c>
      <c r="AW69" t="n">
        <v>2488.4</v>
      </c>
      <c r="AX69" t="n">
        <v>2490.4</v>
      </c>
      <c r="AY69" t="n">
        <v>2492.5</v>
      </c>
      <c r="AZ69" t="n">
        <v>2494.6999999999998</v>
      </c>
      <c r="BA69" t="n">
        <v>2497.1</v>
      </c>
      <c r="BB69" t="n">
        <v>2499.5</v>
      </c>
      <c r="BC69" t="n">
        <v>2502</v>
      </c>
      <c r="BD69" t="n">
        <v>2504.1</v>
      </c>
      <c r="BE69" t="n">
        <v>2506.4</v>
      </c>
      <c r="BF69" t="n">
        <v>2508.8000000000002</v>
      </c>
      <c r="BG69" t="n">
        <v>2511.3000000000002</v>
      </c>
      <c r="BH69" t="n">
        <v>2513.9</v>
      </c>
      <c r="BI69" t="n">
        <v>2516.3000000000002</v>
      </c>
      <c r="BJ69" t="n">
        <v>2518.8000000000002</v>
      </c>
      <c r="BK69" t="n">
        <v>2521.1999999999998</v>
      </c>
      <c r="BL69" t="n">
        <v>2523.5</v>
      </c>
      <c r="BM69" t="n">
        <v>2525.8000000000002</v>
      </c>
      <c r="BN69" t="n">
        <v>2528</v>
      </c>
      <c r="BO69" t="n">
        <v>2530.1</v>
      </c>
      <c r="BP69" t="n">
        <v>2532.3000000000002</v>
      </c>
    </row>
    <row r="70">
      <c r="B70" s="1081"/>
      <c r="C70" s="1082"/>
      <c r="D70" s="1110"/>
      <c r="E70" s="1110"/>
      <c r="F70" s="1110"/>
      <c r="G70" s="1110"/>
      <c r="H70" s="1110"/>
      <c r="I70" s="1110"/>
      <c r="J70" s="1110"/>
      <c r="K70" s="1110"/>
      <c r="L70" s="1110"/>
      <c r="M70" s="1110"/>
      <c r="N70" s="1110"/>
      <c r="O70" s="1110"/>
      <c r="P70" s="1110"/>
      <c r="Q70" s="1110"/>
      <c r="R70" s="1110"/>
      <c r="S70" s="1110"/>
      <c r="T70" s="1111" t="s">
        <v>1705</v>
      </c>
      <c r="U70" s="1083"/>
      <c r="V70" s="1083"/>
      <c r="W70" s="1083"/>
      <c r="X70" s="1083"/>
      <c r="Y70" s="1083"/>
      <c r="Z70" s="1083"/>
      <c r="AA70" s="1083"/>
      <c r="AB70" s="1083"/>
      <c r="AC70" s="1083"/>
      <c r="AD70" s="1083"/>
      <c r="AE70" s="1083"/>
      <c r="AF70" s="1084"/>
      <c r="AG70" s="298"/>
      <c r="AH70" s="298"/>
      <c r="AI70" s="298"/>
      <c r="AJ70" s="298"/>
      <c r="AK70" s="298"/>
      <c r="AL70" s="298"/>
      <c r="AM70" s="298"/>
      <c r="AN70" s="298"/>
      <c r="AO70" s="298"/>
      <c r="AP70" s="85"/>
      <c r="AQ70" s="85"/>
      <c r="AR70" s="85"/>
      <c r="AS70" s="85"/>
      <c r="AT70" s="85"/>
      <c r="AU70" s="85"/>
      <c r="AV70" s="85"/>
    </row>
    <row r="71">
      <c r="B71" s="1099" t="s">
        <v>1709</v>
      </c>
      <c r="C71" s="540"/>
      <c r="D71" s="541"/>
      <c r="E71" s="541"/>
      <c r="F71" s="541"/>
      <c r="G71" s="541"/>
      <c r="H71" s="541"/>
      <c r="I71" s="541"/>
      <c r="J71" s="541"/>
      <c r="K71" s="541"/>
      <c r="L71" s="541"/>
      <c r="M71" s="541"/>
      <c r="N71" s="541"/>
      <c r="O71" s="541"/>
      <c r="P71" s="541"/>
      <c r="Q71" s="541"/>
      <c r="R71" s="541"/>
      <c r="S71" s="1077" t="n">
        <f t="shared" ref="S71:AF71" si="45">S64/S67</f>
        <v>1.1690178087443976</v>
      </c>
      <c r="T71" s="1077" t="n">
        <f t="shared" si="45"/>
        <v>1.1809720922261624</v>
      </c>
      <c r="U71" s="1077" t="n">
        <f t="shared" si="45"/>
        <v>1.1930855683769892</v>
      </c>
      <c r="V71" s="1077" t="n">
        <f>V64/V67</f>
        <v>1.2004353606715503</v>
      </c>
      <c r="W71" s="1077" t="n">
        <f t="shared" si="45"/>
        <v>1.208137684815088</v>
      </c>
      <c r="X71" s="1077" t="n">
        <f t="shared" si="45"/>
        <v>1.2135025374197232</v>
      </c>
      <c r="Y71" s="1077" t="n">
        <f t="shared" si="45"/>
        <v>1.2236809385660088</v>
      </c>
      <c r="Z71" s="1077" t="n">
        <f t="shared" si="45"/>
        <v>1.233275799935512</v>
      </c>
      <c r="AA71" s="1077" t="n">
        <f t="shared" si="45"/>
        <v>1.2401475124550019</v>
      </c>
      <c r="AB71" s="1077" t="n">
        <f t="shared" si="45"/>
        <v>1.246450659789168</v>
      </c>
      <c r="AC71" s="1077" t="n">
        <f t="shared" si="45"/>
        <v>1.2531877614899707</v>
      </c>
      <c r="AD71" s="1077" t="n">
        <f t="shared" si="45"/>
        <v>1.2598936725213026</v>
      </c>
      <c r="AE71" s="1077" t="n">
        <f t="shared" si="45"/>
        <v>1.2663663310581259</v>
      </c>
      <c r="AF71" s="1112" t="n">
        <f t="shared" si="45"/>
        <v>1.2726857847671909</v>
      </c>
      <c r="AG71" s="1112" t="n">
        <f>AG64/AG67</f>
        <v>1.2789269673291086</v>
      </c>
      <c r="AH71" s="1112" t="n">
        <f t="shared" ref="AH71:AI71" si="46">AH64/AH67</f>
        <v>1.2851218883804243</v>
      </c>
      <c r="AI71" s="1112" t="n">
        <f t="shared" si="46"/>
        <v>1.291282552879325</v>
      </c>
      <c r="AJ71" s="1112" t="n">
        <f>AJ64/AJ67</f>
        <v>1.2974087268962577</v>
      </c>
      <c r="AK71" s="1074"/>
      <c r="AL71" s="1074"/>
      <c r="AM71" s="1074"/>
      <c r="AN71" s="1074"/>
      <c r="AO71" s="1074"/>
    </row>
    <row r="72">
      <c r="B72" s="97" t="s">
        <v>1710</v>
      </c>
      <c r="C72" s="284"/>
      <c r="D72" s="85"/>
      <c r="E72" s="85"/>
      <c r="F72" s="85"/>
      <c r="G72" s="85"/>
      <c r="H72" s="85"/>
      <c r="I72" s="85"/>
      <c r="J72" s="85"/>
      <c r="K72" s="85"/>
      <c r="L72" s="85"/>
      <c r="M72" s="85"/>
      <c r="N72" s="85"/>
      <c r="O72" s="85"/>
      <c r="P72" s="85"/>
      <c r="Q72" s="85"/>
      <c r="R72" s="85"/>
      <c r="S72" s="1073" t="n">
        <f t="shared" ref="S72:AF72" si="47">S65/S68</f>
        <v>1.1595096371882085</v>
      </c>
      <c r="T72" s="1073" t="n">
        <f t="shared" si="47"/>
        <v>1.1712011076497058</v>
      </c>
      <c r="U72" s="1073" t="n">
        <f t="shared" si="47"/>
        <v>1.1830735575608422</v>
      </c>
      <c r="V72" s="1073" t="n">
        <f t="shared" si="47"/>
        <v>1.1891062785465947</v>
      </c>
      <c r="W72" s="1073" t="n">
        <f t="shared" si="47"/>
        <v>1.2007639214635129</v>
      </c>
      <c r="X72" s="1073" t="n">
        <f t="shared" si="47"/>
        <v>1.2125249833444371</v>
      </c>
      <c r="Y72" s="1073" t="n">
        <f t="shared" si="47"/>
        <v>1.224785014332378</v>
      </c>
      <c r="Z72" s="1073" t="n">
        <f t="shared" si="47"/>
        <v>1.2347649644910381</v>
      </c>
      <c r="AA72" s="1073" t="n">
        <f t="shared" si="47"/>
        <v>1.2431695850650677</v>
      </c>
      <c r="AB72" s="1073" t="n">
        <f t="shared" si="47"/>
        <v>1.2510014257587072</v>
      </c>
      <c r="AC72" s="1073" t="n">
        <f t="shared" si="47"/>
        <v>1.258556673192466</v>
      </c>
      <c r="AD72" s="1073" t="n">
        <f t="shared" si="47"/>
        <v>1.2659510231465951</v>
      </c>
      <c r="AE72" s="1073" t="n">
        <f t="shared" si="47"/>
        <v>1.273315112325845</v>
      </c>
      <c r="AF72" s="1078" t="n">
        <f t="shared" si="47"/>
        <v>1.2807402969176487</v>
      </c>
      <c r="AG72" s="1078" t="n">
        <f>AG65/AG68</f>
        <v>1.2864451827242525</v>
      </c>
      <c r="AH72" s="1078" t="n">
        <f t="shared" ref="AH72:AJ72" si="48">AH65/AH68</f>
        <v>1.2924534552441529</v>
      </c>
      <c r="AI72" s="1078" t="n">
        <f t="shared" si="48"/>
        <v>1.2988361327866684</v>
      </c>
      <c r="AJ72" s="1078" t="n">
        <f t="shared" si="48"/>
        <v>1.3053832959493337</v>
      </c>
      <c r="AK72" s="1075"/>
      <c r="AL72" s="1075"/>
      <c r="AM72" s="1075"/>
      <c r="AN72" s="1075"/>
      <c r="AO72" s="1075"/>
    </row>
    <row r="73">
      <c r="B73" s="402" t="s">
        <v>1711</v>
      </c>
      <c r="C73" s="285"/>
      <c r="D73" s="86"/>
      <c r="E73" s="86"/>
      <c r="F73" s="86"/>
      <c r="G73" s="86"/>
      <c r="H73" s="86"/>
      <c r="I73" s="86"/>
      <c r="J73" s="86"/>
      <c r="K73" s="86"/>
      <c r="L73" s="86"/>
      <c r="M73" s="86"/>
      <c r="N73" s="86"/>
      <c r="O73" s="86"/>
      <c r="P73" s="86"/>
      <c r="Q73" s="86"/>
      <c r="R73" s="86"/>
      <c r="S73" s="1076" t="n">
        <f t="shared" ref="S73:AF73" si="49">S66/S69</f>
        <v>1.2600328145093345</v>
      </c>
      <c r="T73" s="1076" t="n">
        <f t="shared" si="49"/>
        <v>1.268539721683988</v>
      </c>
      <c r="U73" s="1076" t="n">
        <f t="shared" si="49"/>
        <v>1.2685390812105377</v>
      </c>
      <c r="V73" s="1076" t="n">
        <f t="shared" si="49"/>
        <v>1.2593628928110203</v>
      </c>
      <c r="W73" s="1076" t="n">
        <f t="shared" si="49"/>
        <v>1.2770689801820192</v>
      </c>
      <c r="X73" s="1076" t="n">
        <f t="shared" si="49"/>
        <v>1.2790980342847562</v>
      </c>
      <c r="Y73" s="1076" t="n">
        <f t="shared" si="49"/>
        <v>1.2905875974811292</v>
      </c>
      <c r="Z73" s="1076" t="n">
        <f t="shared" si="49"/>
        <v>1.303388560486221</v>
      </c>
      <c r="AA73" s="1076" t="n">
        <f t="shared" si="49"/>
        <v>1.3113712791132146</v>
      </c>
      <c r="AB73" s="1076" t="n">
        <f t="shared" si="49"/>
        <v>1.3190194210940411</v>
      </c>
      <c r="AC73" s="1076" t="n">
        <f t="shared" si="49"/>
        <v>1.3274530055773599</v>
      </c>
      <c r="AD73" s="1076" t="n">
        <f t="shared" si="49"/>
        <v>1.3358338141950377</v>
      </c>
      <c r="AE73" s="1076" t="n">
        <f t="shared" si="49"/>
        <v>1.3441368815037222</v>
      </c>
      <c r="AF73" s="1079" t="n">
        <f t="shared" si="49"/>
        <v>1.3524196527521242</v>
      </c>
      <c r="AG73" s="1079" t="n">
        <f t="shared" ref="AG73:AJ73" si="50">AG66/AG69</f>
        <v>1.3607698607698608</v>
      </c>
      <c r="AH73" s="1079" t="n">
        <f t="shared" si="50"/>
        <v>1.369212537289036</v>
      </c>
      <c r="AI73" s="1079" t="n">
        <f t="shared" si="50"/>
        <v>1.3778394029607275</v>
      </c>
      <c r="AJ73" s="1079" t="n">
        <f t="shared" si="50"/>
        <v>1.3864940774209304</v>
      </c>
      <c r="AK73" s="1075"/>
      <c r="AL73" s="1075"/>
      <c r="AM73" s="1075"/>
      <c r="AN73" s="1075"/>
      <c r="AO73" s="1075"/>
    </row>
    <row r="74">
      <c r="B74" s="1099" t="s">
        <v>1707</v>
      </c>
      <c r="C74" s="1072"/>
      <c r="D74" s="298"/>
      <c r="E74" s="298"/>
      <c r="F74" s="298"/>
      <c r="G74" s="298"/>
      <c r="H74" s="298"/>
      <c r="I74" s="298"/>
      <c r="J74" s="298"/>
      <c r="K74" s="298"/>
      <c r="L74" s="298"/>
      <c r="M74" s="298"/>
      <c r="N74" s="298"/>
      <c r="O74" s="298"/>
      <c r="P74" s="298"/>
      <c r="Q74" s="298"/>
      <c r="R74" s="298"/>
      <c r="S74" s="298"/>
      <c r="T74" s="298"/>
      <c r="U74" s="298"/>
      <c r="V74" s="298"/>
      <c r="W74" s="999" t="n">
        <f>(W71/V71)^4-1</f>
        <v>2.591317234659396E-2</v>
      </c>
      <c r="X74" s="999" t="n">
        <f t="shared" ref="X74:AJ74" si="51">(X71/W71)^4-1</f>
        <v>1.7881052140676923E-2</v>
      </c>
      <c r="Y74" s="999" t="n">
        <f t="shared" si="51"/>
        <v>3.3974968431316865E-2</v>
      </c>
      <c r="Z74" s="999" t="n">
        <f t="shared" si="51"/>
        <v>3.173474992777825E-2</v>
      </c>
      <c r="AA74" s="999" t="n">
        <f t="shared" si="51"/>
        <v>2.2474645472145172E-2</v>
      </c>
      <c r="AB74" s="999" t="n">
        <f t="shared" si="51"/>
        <v>2.0485836297992499E-2</v>
      </c>
      <c r="AC74" s="999" t="n">
        <f t="shared" si="51"/>
        <v>2.1796033645922641E-2</v>
      </c>
      <c r="AD74" s="999" t="n">
        <f t="shared" si="51"/>
        <v>2.1576747995004641E-2</v>
      </c>
      <c r="AE74" s="999" t="n">
        <f t="shared" si="51"/>
        <v>2.0708760783051394E-2</v>
      </c>
      <c r="AF74" s="999" t="n">
        <f t="shared" si="51"/>
        <v>2.0110814282412459E-2</v>
      </c>
      <c r="AG74" s="999" t="n">
        <f t="shared" si="51"/>
        <v>1.9760549063349009E-2</v>
      </c>
      <c r="AH74" s="999" t="n">
        <f t="shared" si="51"/>
        <v>1.9516602813602013E-2</v>
      </c>
      <c r="AI74" s="999" t="n">
        <f t="shared" si="51"/>
        <v>1.931367329950362E-2</v>
      </c>
      <c r="AJ74" s="999" t="n">
        <f t="shared" si="51"/>
        <v>1.911249634450618E-2</v>
      </c>
    </row>
    <row r="75">
      <c r="B75" s="97" t="s">
        <v>1721</v>
      </c>
      <c r="C75" s="1072"/>
      <c r="D75" s="298"/>
      <c r="E75" s="298"/>
      <c r="F75" s="298"/>
      <c r="G75" s="298"/>
      <c r="H75" s="298"/>
      <c r="I75" s="298"/>
      <c r="J75" s="298"/>
      <c r="K75" s="298"/>
      <c r="L75" s="298"/>
      <c r="M75" s="298"/>
      <c r="N75" s="298"/>
      <c r="O75" s="298"/>
      <c r="P75" s="298"/>
      <c r="Q75" s="298"/>
      <c r="R75" s="298"/>
      <c r="S75" s="298"/>
      <c r="T75" s="999"/>
      <c r="U75" s="999"/>
      <c r="V75" s="999"/>
      <c r="W75" s="999" t="n">
        <f>(W72/V72)^4-1</f>
        <v>3.9795259340948075E-2</v>
      </c>
      <c r="X75" s="999" t="n">
        <f t="shared" ref="X75:AJ75" si="52">(X72/W72)^4-1</f>
        <v>3.975797723469876E-2</v>
      </c>
      <c r="Y75" s="999" t="n">
        <f t="shared" si="52"/>
        <v>4.106218805469708E-2</v>
      </c>
      <c r="Z75" s="999" t="n">
        <f t="shared" si="52"/>
        <v>3.2993852387617872E-2</v>
      </c>
      <c r="AA75" s="999" t="n">
        <f t="shared" si="52"/>
        <v>2.7505871693797701E-2</v>
      </c>
      <c r="AB75" s="999" t="n">
        <f t="shared" si="52"/>
        <v>2.5438723088733628E-2</v>
      </c>
      <c r="AC75" s="999" t="n">
        <f t="shared" si="52"/>
        <v>2.4377163912874478E-2</v>
      </c>
      <c r="AD75" s="999" t="n">
        <f t="shared" si="52"/>
        <v>2.3708971853545924E-2</v>
      </c>
      <c r="AE75" s="999" t="n">
        <f t="shared" si="52"/>
        <v>2.3471980846518914E-2</v>
      </c>
      <c r="AF75" s="999" t="n">
        <f t="shared" si="52"/>
        <v>2.3530345294352939E-2</v>
      </c>
      <c r="AG75" s="999" t="n">
        <f t="shared" si="52"/>
        <v>1.7936865457563567E-2</v>
      </c>
      <c r="AH75" s="999" t="n">
        <f t="shared" si="52"/>
        <v>1.8813069627471091E-2</v>
      </c>
      <c r="AI75" s="999" t="n">
        <f t="shared" si="52"/>
        <v>1.9900488886725354E-2</v>
      </c>
      <c r="AJ75" s="999" t="n">
        <f t="shared" si="52"/>
        <v>2.0316139660349508E-2</v>
      </c>
    </row>
    <row r="76">
      <c r="B76" s="402" t="s">
        <v>1722</v>
      </c>
      <c r="W76" s="999" t="n">
        <f>(W73/V73)^4-1</f>
        <v>5.7435420529331704E-2</v>
      </c>
      <c r="X76" s="999" t="n">
        <f t="shared" ref="X76:AJ76" si="53">(X73/W73)^4-1</f>
        <v>6.3705093836337046E-3</v>
      </c>
      <c r="Y76" s="999" t="n">
        <f t="shared" si="53"/>
        <v>3.6417226498020927E-2</v>
      </c>
      <c r="Z76" s="999" t="n">
        <f t="shared" si="53"/>
        <v>4.0269034245715041E-2</v>
      </c>
      <c r="AA76" s="999" t="n">
        <f t="shared" si="53"/>
        <v>2.4724337980433164E-2</v>
      </c>
      <c r="AB76" s="999" t="n">
        <f t="shared" si="53"/>
        <v>2.3533565330379203E-2</v>
      </c>
      <c r="AC76" s="999" t="n">
        <f t="shared" si="53"/>
        <v>2.5821649071183117E-2</v>
      </c>
      <c r="AD76" s="999" t="n">
        <f t="shared" si="53"/>
        <v>2.5493967451795996E-2</v>
      </c>
      <c r="AE76" s="999" t="n">
        <f t="shared" si="53"/>
        <v>2.5095343044312823E-2</v>
      </c>
      <c r="AF76" s="999" t="n">
        <f t="shared" si="53"/>
        <v>2.4877364391311607E-2</v>
      </c>
      <c r="AG76" s="999" t="n">
        <f t="shared" si="53"/>
        <v>2.492676444114772E-2</v>
      </c>
      <c r="AH76" s="999" t="n">
        <f t="shared" si="53"/>
        <v>2.504927274258284E-2</v>
      </c>
      <c r="AI76" s="999" t="n">
        <f t="shared" si="53"/>
        <v>2.5441602770702954E-2</v>
      </c>
      <c r="AJ76" s="999" t="n">
        <f t="shared" si="53"/>
        <v>2.5363074529146656E-2</v>
      </c>
    </row>
    <row r="77">
      <c r="C77" s="58"/>
      <c r="D77" s="1113"/>
      <c r="E77" s="1113"/>
      <c r="F77" s="1113"/>
      <c r="G77" s="1113"/>
    </row>
    <row r="80">
      <c r="W80" t="n">
        <f>(W69/V69)^4-1</f>
        <v>4.980640045785556E-2</v>
      </c>
      <c r="X80" t="n">
        <f t="shared" ref="X80:AJ80" si="54">(X69/W69)^4-1</f>
        <v>5.999274609105365E-2</v>
      </c>
      <c r="Y80" t="n">
        <f t="shared" si="54"/>
        <v>2.027048210362814E-2</v>
      </c>
      <c r="Z80" t="n">
        <f t="shared" si="54"/>
        <v>7.1922602348035714E-3</v>
      </c>
      <c r="AA80" t="n">
        <f t="shared" si="54"/>
        <v>1.0867421012894951E-2</v>
      </c>
      <c r="AB80" t="n">
        <f t="shared" si="54"/>
        <v>1.0335831491519176E-2</v>
      </c>
      <c r="AC80" t="n">
        <f t="shared" si="54"/>
        <v>9.3080611184379602E-3</v>
      </c>
      <c r="AD80" t="n">
        <f t="shared" si="54"/>
        <v>9.4528665939315193E-3</v>
      </c>
      <c r="AE80" t="n">
        <f t="shared" si="54"/>
        <v>8.4347592929912008E-3</v>
      </c>
      <c r="AF80" t="n">
        <f t="shared" si="54"/>
        <v>8.2514621880049877E-3</v>
      </c>
      <c r="AG80" t="n">
        <f t="shared" si="54"/>
        <v>9.3913473923272761E-3</v>
      </c>
      <c r="AH80" t="n">
        <f t="shared" si="54"/>
        <v>8.3800146018255806E-3</v>
      </c>
      <c r="AI80" t="n">
        <f t="shared" si="54"/>
        <v>8.1980223874402736E-3</v>
      </c>
      <c r="AJ80" t="n">
        <f t="shared" si="54"/>
        <v>7.5249136705946018E-3</v>
      </c>
    </row>
    <row r="81">
      <c r="C81" s="34"/>
      <c r="D81" s="110"/>
      <c r="E81" s="110"/>
      <c r="F81" s="110"/>
      <c r="G81" s="110"/>
      <c r="H81" s="110"/>
      <c r="I81" s="110"/>
      <c r="J81" s="110"/>
      <c r="K81" s="110"/>
      <c r="L81" s="110"/>
      <c r="M81" s="110"/>
    </row>
    <row r="82">
      <c r="C82" s="58"/>
      <c r="D82" s="1116"/>
      <c r="E82" s="1116"/>
      <c r="F82" s="1116"/>
      <c r="G82" s="1116"/>
      <c r="H82" s="1116"/>
      <c r="I82" s="1116"/>
      <c r="J82" s="1116"/>
      <c r="K82" s="1116"/>
      <c r="L82" s="1116"/>
      <c r="M82" s="1116"/>
    </row>
    <row r="83">
      <c r="C83" s="1113"/>
      <c r="D83" s="1116"/>
      <c r="E83" s="1116"/>
      <c r="F83" s="1116"/>
      <c r="G83" s="1116"/>
      <c r="H83" s="1116"/>
      <c r="I83" s="1116"/>
      <c r="J83" s="1116"/>
      <c r="K83" s="1116"/>
      <c r="L83" s="1116"/>
      <c r="M83" s="1116"/>
    </row>
    <row r="84">
      <c r="C84" s="1113"/>
      <c r="D84" s="1116"/>
      <c r="E84" s="1116"/>
      <c r="F84" s="1116"/>
      <c r="G84" s="1116"/>
      <c r="H84" s="1116"/>
      <c r="I84" s="1116"/>
      <c r="J84" s="1116"/>
      <c r="K84" s="1116"/>
      <c r="L84" s="1116"/>
      <c r="M84" s="1116"/>
    </row>
    <row r="85">
      <c r="C85" s="1113"/>
      <c r="D85" s="1116"/>
      <c r="E85" s="1116"/>
      <c r="F85" s="1116"/>
      <c r="G85" s="1116"/>
      <c r="H85" s="1116"/>
      <c r="I85" s="1116"/>
      <c r="J85" s="1116"/>
      <c r="K85" s="1116"/>
      <c r="L85" s="1116"/>
      <c r="M85" s="1116"/>
    </row>
    <row r="86">
      <c r="C86" s="1113"/>
      <c r="D86" s="1116"/>
      <c r="E86" s="1116"/>
      <c r="F86" s="1116"/>
      <c r="G86" s="1116"/>
      <c r="H86" s="1116"/>
      <c r="I86" s="1116"/>
      <c r="J86" s="1116"/>
      <c r="K86" s="1116"/>
      <c r="L86" s="1116"/>
      <c r="M86" s="1116"/>
    </row>
  </sheetData>
  <mergeCells count="33">
    <mergeCell ref="I62:L62"/>
    <mergeCell ref="B1:AC1"/>
    <mergeCell ref="B2:AC4"/>
    <mergeCell ref="B42:C44"/>
    <mergeCell ref="E43:H43"/>
    <mergeCell ref="I43:L43"/>
    <mergeCell ref="M43:P43"/>
    <mergeCell ref="B8:C10"/>
    <mergeCell ref="AC9:AF9"/>
    <mergeCell ref="Q43:T43"/>
    <mergeCell ref="B7:F7"/>
    <mergeCell ref="B11:AF11"/>
    <mergeCell ref="W8:AF8"/>
    <mergeCell ref="E9:H9"/>
    <mergeCell ref="AC43:AF43"/>
    <mergeCell ref="Y9:AB9"/>
    <mergeCell ref="Y43:AB43"/>
    <mergeCell ref="D8:V8"/>
    <mergeCell ref="AG62:AJ62"/>
    <mergeCell ref="I9:L9"/>
    <mergeCell ref="M9:P9"/>
    <mergeCell ref="D42:V42"/>
    <mergeCell ref="AG43:AJ43"/>
    <mergeCell ref="Y62:AB62"/>
    <mergeCell ref="AC62:AF62"/>
    <mergeCell ref="W42:AG42"/>
    <mergeCell ref="AG9:AJ9"/>
    <mergeCell ref="B22:AJ22"/>
    <mergeCell ref="B61:E61"/>
    <mergeCell ref="Q62:R62"/>
    <mergeCell ref="Q9:R9"/>
    <mergeCell ref="M62:P62"/>
    <mergeCell ref="E62:H62"/>
  </mergeCells>
  <pageMargins left="0.7" right="0.7" top="0.75" bottom="0.75" header="0.3" footer="0.3"/>
  <pageSetup paperSize="9" orientation="portrait" horizontalDpi="300" verticalDpi="300"/>
  <drawing r:id="rId1"/>
  <legacyDrawing r:id="rIdvml"/>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G5" zoomScale="61" zoomScaleNormal="143" workbookViewId="0">
      <selection activeCell="W53" sqref="W53"/>
    </sheetView>
  </sheetViews>
  <sheetFormatPr defaultRowHeight="15.0" baseColWidth="10"/>
  <cols>
    <col min="1" max="1" width="0" hidden="1" customWidth="1"/>
    <col min="2" max="2" width="0" hidden="1" customWidth="1"/>
    <col min="3" max="3" width="0" hidden="1" customWidth="1"/>
    <col min="4" max="4" width="0" hidden="1" customWidth="1"/>
    <col min="5" max="5" width="0" hidden="1" customWidth="1"/>
    <col min="6" max="6" width="0" hidden="1" customWidth="1"/>
    <col min="8" max="8" width="22.453125" hidden="0" customWidth="1"/>
    <col min="9" max="9" width="11.453125" hidden="0" customWidth="1"/>
    <col min="10" max="10" width="13.1796875" hidden="0" customWidth="1"/>
    <col min="11" max="11" width="11.1796875" hidden="0" customWidth="1"/>
    <col min="12" max="12" width="10.1796875" hidden="0" customWidth="1"/>
    <col min="13" max="13" width="9.453125" hidden="0" customWidth="1"/>
    <col min="14" max="14" width="8.81640625" hidden="0" customWidth="1"/>
    <col min="15" max="15" width="8.81640625" hidden="0" customWidth="1"/>
    <col min="16" max="16" width="11.81640625" hidden="0" customWidth="1"/>
    <col min="17" max="17" width="8.81640625" hidden="0" customWidth="1"/>
    <col min="18" max="18" width="8.81640625" hidden="0" customWidth="1"/>
    <col min="19" max="19" width="9.453125" hidden="0" customWidth="1"/>
  </cols>
  <sheetData>
    <row r="1">
      <c r="H1" s="254" t="s">
        <v>315</v>
      </c>
      <c r="I1" s="254"/>
      <c r="J1" s="254"/>
      <c r="K1" s="254"/>
      <c r="L1" s="254"/>
      <c r="M1" s="254"/>
      <c r="N1" s="254"/>
      <c r="O1" s="254"/>
      <c r="P1" s="254"/>
      <c r="Q1" s="254"/>
      <c r="R1" s="254"/>
      <c r="S1" s="254"/>
    </row>
    <row r="2">
      <c r="H2" s="304" t="s">
        <v>316</v>
      </c>
      <c r="I2" s="304"/>
      <c r="J2" s="304"/>
      <c r="K2" s="304"/>
      <c r="L2" s="304"/>
      <c r="M2" s="304"/>
      <c r="N2" s="304"/>
      <c r="O2" s="304"/>
      <c r="P2" s="304"/>
      <c r="Q2" s="304"/>
      <c r="R2" s="304"/>
      <c r="S2" s="304"/>
    </row>
    <row r="3">
      <c r="H3" s="304"/>
      <c r="I3" s="304"/>
      <c r="J3" s="304"/>
      <c r="K3" s="304"/>
      <c r="L3" s="304"/>
      <c r="M3" s="304"/>
      <c r="N3" s="304"/>
      <c r="O3" s="304"/>
      <c r="P3" s="304"/>
      <c r="Q3" s="304"/>
      <c r="R3" s="304"/>
      <c r="S3" s="304"/>
    </row>
    <row r="4">
      <c r="H4" s="304"/>
      <c r="I4" s="304"/>
      <c r="J4" s="304"/>
      <c r="K4" s="304"/>
      <c r="L4" s="304"/>
      <c r="M4" s="304"/>
      <c r="N4" s="304"/>
      <c r="O4" s="304"/>
      <c r="P4" s="304"/>
      <c r="Q4" s="304"/>
      <c r="R4" s="304"/>
      <c r="S4" s="304"/>
    </row>
    <row r="5" ht="54.75" customHeight="1">
      <c r="H5" s="304"/>
      <c r="I5" s="304"/>
      <c r="J5" s="304"/>
      <c r="K5" s="304"/>
      <c r="L5" s="304"/>
      <c r="M5" s="304"/>
      <c r="N5" s="304"/>
      <c r="O5" s="304"/>
      <c r="P5" s="304"/>
      <c r="Q5" s="304"/>
      <c r="R5" s="304"/>
      <c r="S5" s="304"/>
    </row>
    <row r="6">
      <c r="H6" s="279"/>
      <c r="I6" s="279"/>
      <c r="J6" s="279"/>
      <c r="K6" s="279"/>
      <c r="L6" s="279"/>
      <c r="M6" s="279"/>
      <c r="N6" s="279"/>
      <c r="O6" s="279"/>
      <c r="P6" s="279"/>
      <c r="Q6" s="279"/>
      <c r="R6" s="279"/>
      <c r="S6" s="279"/>
    </row>
    <row r="7">
      <c r="H7" s="1132" t="s">
        <v>317</v>
      </c>
    </row>
    <row r="8" ht="16.399999999999999" customHeight="1"/>
    <row r="9" ht="15.75" customHeight="1">
      <c r="L9" s="268" t="n">
        <v>2020</v>
      </c>
      <c r="M9" s="269"/>
      <c r="N9" s="269"/>
      <c r="O9" s="663" t="n">
        <v>2021</v>
      </c>
      <c r="P9" s="663"/>
      <c r="Q9" s="663"/>
      <c r="R9" s="1123"/>
    </row>
    <row r="10" ht="41.9" customHeight="1">
      <c r="H10" s="1127" t="s">
        <v>318</v>
      </c>
      <c r="I10" s="1127" t="s">
        <v>319</v>
      </c>
      <c r="J10" s="1128" t="s">
        <v>320</v>
      </c>
      <c r="K10" s="290"/>
      <c r="L10" s="1121" t="s">
        <v>283</v>
      </c>
      <c r="M10" s="1122" t="s">
        <v>238</v>
      </c>
      <c r="N10" s="1122" t="s">
        <v>281</v>
      </c>
      <c r="O10" s="1122" t="s">
        <v>282</v>
      </c>
      <c r="P10" s="1122" t="s">
        <v>283</v>
      </c>
      <c r="Q10" s="1122" t="s">
        <v>238</v>
      </c>
      <c r="R10" s="1126" t="s">
        <v>281</v>
      </c>
      <c r="S10" s="279" t="s">
        <v>321</v>
      </c>
      <c r="T10" s="290"/>
      <c r="U10" s="290"/>
      <c r="V10" s="290"/>
    </row>
    <row r="11">
      <c r="H11" s="1129" t="n">
        <v>43934</v>
      </c>
      <c r="I11" s="278" t="n">
        <v>248</v>
      </c>
      <c r="J11" s="674" t="n">
        <f>I11</f>
        <v>248</v>
      </c>
      <c r="K11" s="278"/>
      <c r="L11" s="1055" t="n">
        <f>S11/26*J11</f>
        <v>95.384615384615387</v>
      </c>
      <c r="M11" s="907" t="n">
        <f>13/26*J11</f>
        <v>124</v>
      </c>
      <c r="N11" s="907" t="n">
        <f>J11-SUM(L11:M11)</f>
        <v>28.615384615384613</v>
      </c>
      <c r="O11" s="907"/>
      <c r="P11" s="907"/>
      <c r="Q11" s="907"/>
      <c r="R11" s="1120"/>
      <c r="S11" s="278" t="n">
        <v>10</v>
      </c>
      <c r="T11" s="278"/>
      <c r="U11" s="1134"/>
      <c r="V11" s="278"/>
    </row>
    <row r="12">
      <c r="H12" s="1135" t="n">
        <v>43937</v>
      </c>
      <c r="I12" s="278" t="n">
        <v>342</v>
      </c>
      <c r="J12" s="674" t="n">
        <f>I12-I11</f>
        <v>94</v>
      </c>
      <c r="K12" s="278"/>
      <c r="L12" s="1055" t="n">
        <f t="shared" ref="L12:L20" si="0">S12/26*J12</f>
        <v>36.153846153846153</v>
      </c>
      <c r="M12" s="907" t="n">
        <f t="shared" ref="M12:M20" si="1">13/26*J12</f>
        <v>47</v>
      </c>
      <c r="N12" s="907" t="n">
        <f t="shared" ref="N12:N21" si="2">J12-SUM(L12:M12)</f>
        <v>10.84615384615384</v>
      </c>
      <c r="O12" s="907"/>
      <c r="P12" s="907"/>
      <c r="Q12" s="907"/>
      <c r="R12" s="1120"/>
      <c r="S12" s="278" t="n">
        <v>10</v>
      </c>
      <c r="T12" s="278"/>
      <c r="U12" s="278"/>
      <c r="V12" s="278"/>
    </row>
    <row r="13">
      <c r="H13" s="1135" t="n">
        <v>43952</v>
      </c>
      <c r="I13" s="278" t="n">
        <v>518</v>
      </c>
      <c r="J13" s="674" t="n">
        <f>I13-I12</f>
        <v>176</v>
      </c>
      <c r="K13" s="278"/>
      <c r="L13" s="1055" t="n">
        <f t="shared" si="0"/>
        <v>54.15384615384616</v>
      </c>
      <c r="M13" s="907" t="n">
        <f t="shared" si="1"/>
        <v>88</v>
      </c>
      <c r="N13" s="907" t="n">
        <f t="shared" si="2"/>
        <v>33.84615384615384</v>
      </c>
      <c r="O13" s="907"/>
      <c r="P13" s="907"/>
      <c r="Q13" s="907"/>
      <c r="R13" s="1120"/>
      <c r="S13" s="278" t="n">
        <v>8</v>
      </c>
      <c r="T13" s="278"/>
      <c r="U13" s="278"/>
      <c r="V13" s="278"/>
    </row>
    <row r="14">
      <c r="H14" s="1135" t="n">
        <v>43959</v>
      </c>
      <c r="I14" s="278" t="n">
        <v>531</v>
      </c>
      <c r="J14" s="674" t="n">
        <f t="shared" ref="J14:J45" si="3">I14-I13</f>
        <v>13</v>
      </c>
      <c r="K14" s="278"/>
      <c r="L14" s="1055" t="n">
        <f t="shared" si="0"/>
        <v>3.5</v>
      </c>
      <c r="M14" s="907" t="n">
        <f t="shared" si="1"/>
        <v>6.5</v>
      </c>
      <c r="N14" s="907" t="n">
        <f t="shared" si="2"/>
        <v>3</v>
      </c>
      <c r="O14" s="907"/>
      <c r="P14" s="907"/>
      <c r="Q14" s="907"/>
      <c r="R14" s="1120"/>
      <c r="S14" s="278" t="n">
        <f t="shared" ref="S14:S20" si="4">S13-1</f>
        <v>7</v>
      </c>
      <c r="T14" s="278"/>
      <c r="U14" s="278"/>
      <c r="V14" s="278"/>
    </row>
    <row r="15">
      <c r="H15" s="1135" t="n">
        <v>43967</v>
      </c>
      <c r="I15" s="278" t="n">
        <v>513</v>
      </c>
      <c r="J15" s="674" t="n">
        <f t="shared" si="3"/>
        <v>-18</v>
      </c>
      <c r="K15" s="278"/>
      <c r="L15" s="1055" t="n">
        <f t="shared" ref="L15:L17" si="5">S15/26*J15</f>
        <v>-4.1538461538461542</v>
      </c>
      <c r="M15" s="907" t="n">
        <f t="shared" ref="M15:M17" si="6">13/26*J15</f>
        <v>-9</v>
      </c>
      <c r="N15" s="907" t="n">
        <f t="shared" ref="N15:N17" si="7">J15-SUM(L15:M15)</f>
        <v>-4.8461538461538467</v>
      </c>
      <c r="O15" s="907"/>
      <c r="P15" s="907"/>
      <c r="Q15" s="907"/>
      <c r="R15" s="1120"/>
      <c r="S15" s="278" t="n">
        <f t="shared" si="4"/>
        <v>6</v>
      </c>
      <c r="T15" s="278"/>
      <c r="U15" s="278"/>
      <c r="V15" s="278"/>
    </row>
    <row r="16">
      <c r="H16" s="1135" t="n">
        <v>43974</v>
      </c>
      <c r="I16" s="278" t="n">
        <v>511</v>
      </c>
      <c r="J16" s="674" t="n">
        <f t="shared" si="3"/>
        <v>-2</v>
      </c>
      <c r="K16" s="278"/>
      <c r="L16" s="1055" t="n">
        <f t="shared" si="5"/>
        <v>-0.38461538461538464</v>
      </c>
      <c r="M16" s="907" t="n">
        <f t="shared" si="6"/>
        <v>-1</v>
      </c>
      <c r="N16" s="907" t="n">
        <f t="shared" si="7"/>
        <v>-0.61538461538461542</v>
      </c>
      <c r="O16" s="907"/>
      <c r="P16" s="907"/>
      <c r="Q16" s="907"/>
      <c r="R16" s="1120"/>
      <c r="S16" s="278" t="n">
        <f t="shared" si="4"/>
        <v>5</v>
      </c>
      <c r="T16" s="278"/>
      <c r="U16" s="278"/>
      <c r="V16" s="278"/>
    </row>
    <row r="17">
      <c r="H17" s="1135" t="n">
        <v>43981</v>
      </c>
      <c r="I17" s="278" t="n">
        <v>510</v>
      </c>
      <c r="J17" s="674" t="n">
        <f t="shared" si="3"/>
        <v>-1</v>
      </c>
      <c r="K17" s="278"/>
      <c r="L17" s="1055" t="n">
        <f t="shared" si="5"/>
        <v>-0.15384615384615385</v>
      </c>
      <c r="M17" s="907" t="n">
        <f t="shared" si="6"/>
        <v>-0.5</v>
      </c>
      <c r="N17" s="907" t="n">
        <f t="shared" si="7"/>
        <v>-0.34615384615384615</v>
      </c>
      <c r="O17" s="907"/>
      <c r="P17" s="907"/>
      <c r="Q17" s="907"/>
      <c r="R17" s="1120"/>
      <c r="S17" s="278" t="n">
        <f t="shared" si="4"/>
        <v>4</v>
      </c>
      <c r="T17" s="278"/>
      <c r="U17" s="278"/>
      <c r="V17" s="278"/>
    </row>
    <row r="18">
      <c r="H18" s="1135" t="n">
        <v>43988</v>
      </c>
      <c r="I18" s="278" t="n">
        <v>511</v>
      </c>
      <c r="J18" s="674" t="n">
        <f t="shared" si="3"/>
        <v>1</v>
      </c>
      <c r="K18" s="278"/>
      <c r="L18" s="1055" t="n">
        <f t="shared" si="0"/>
        <v>0.11538461538461539</v>
      </c>
      <c r="M18" s="907" t="n">
        <f t="shared" si="1"/>
        <v>0.5</v>
      </c>
      <c r="N18" s="907" t="n">
        <f t="shared" si="2"/>
        <v>0.38461538461538458</v>
      </c>
      <c r="O18" s="907"/>
      <c r="P18" s="907"/>
      <c r="Q18" s="907"/>
      <c r="R18" s="1120"/>
      <c r="S18" s="278" t="n">
        <f t="shared" si="4"/>
        <v>3</v>
      </c>
      <c r="T18" s="278"/>
      <c r="U18" s="278"/>
      <c r="V18" s="278"/>
    </row>
    <row r="19">
      <c r="H19" s="1135" t="n">
        <v>43994</v>
      </c>
      <c r="I19" s="278" t="n">
        <v>512</v>
      </c>
      <c r="J19" s="674" t="n">
        <f t="shared" si="3"/>
        <v>1</v>
      </c>
      <c r="K19" s="278"/>
      <c r="L19" s="1055" t="n">
        <f t="shared" si="0"/>
        <v>7.6923076923076927E-2</v>
      </c>
      <c r="M19" s="907" t="n">
        <f t="shared" si="1"/>
        <v>0.5</v>
      </c>
      <c r="N19" s="907" t="n">
        <f t="shared" si="2"/>
        <v>0.42307692307692313</v>
      </c>
      <c r="O19" s="907"/>
      <c r="P19" s="907"/>
      <c r="Q19" s="907"/>
      <c r="R19" s="1120"/>
      <c r="S19" s="278" t="n">
        <f t="shared" si="4"/>
        <v>2</v>
      </c>
      <c r="T19" s="278"/>
      <c r="U19" s="278"/>
      <c r="V19" s="278"/>
    </row>
    <row r="20">
      <c r="H20" s="1135" t="n">
        <v>44002</v>
      </c>
      <c r="I20" s="278" t="n">
        <v>515</v>
      </c>
      <c r="J20" s="674" t="n">
        <f t="shared" si="3"/>
        <v>3</v>
      </c>
      <c r="K20" s="278"/>
      <c r="L20" s="1055" t="n">
        <f t="shared" si="0"/>
        <v>0.11538461538461539</v>
      </c>
      <c r="M20" s="907" t="n">
        <f t="shared" si="1"/>
        <v>1.5</v>
      </c>
      <c r="N20" s="907" t="n">
        <f t="shared" si="2"/>
        <v>1.3846153846153846</v>
      </c>
      <c r="O20" s="907"/>
      <c r="P20" s="907"/>
      <c r="Q20" s="907"/>
      <c r="R20" s="1120"/>
      <c r="S20" s="278" t="n">
        <f t="shared" si="4"/>
        <v>1</v>
      </c>
      <c r="T20" s="278"/>
      <c r="U20" s="278"/>
      <c r="V20" s="278"/>
    </row>
    <row r="21">
      <c r="H21" s="1135" t="n">
        <v>44009</v>
      </c>
      <c r="I21" s="278" t="n">
        <v>519</v>
      </c>
      <c r="J21" s="674" t="n">
        <f t="shared" si="3"/>
        <v>4</v>
      </c>
      <c r="K21" s="278"/>
      <c r="L21" s="1055"/>
      <c r="M21" s="907" t="n">
        <f>S21/26*J21</f>
        <v>2</v>
      </c>
      <c r="N21" s="907" t="n">
        <f t="shared" si="2"/>
        <v>2</v>
      </c>
      <c r="O21" s="907"/>
      <c r="P21" s="907"/>
      <c r="Q21" s="907"/>
      <c r="R21" s="1120"/>
      <c r="S21" s="278" t="n">
        <v>13</v>
      </c>
      <c r="T21" s="278"/>
      <c r="U21" s="278"/>
      <c r="V21" s="278"/>
    </row>
    <row r="22">
      <c r="H22" s="1135" t="n">
        <v>44012</v>
      </c>
      <c r="I22" s="278" t="n">
        <v>521</v>
      </c>
      <c r="J22" s="674" t="n">
        <f t="shared" si="3"/>
        <v>2</v>
      </c>
      <c r="K22" s="278"/>
      <c r="L22" s="1055"/>
      <c r="M22" s="907" t="n">
        <f t="shared" ref="M22:M26" si="8">S22/26*J22</f>
        <v>1</v>
      </c>
      <c r="N22" s="907" t="n">
        <f>J22-SUM(L22:M22)</f>
        <v>1</v>
      </c>
      <c r="O22" s="907"/>
      <c r="P22" s="907"/>
      <c r="Q22" s="907"/>
      <c r="R22" s="1120"/>
      <c r="S22" s="278" t="n">
        <v>13</v>
      </c>
      <c r="T22" s="278"/>
      <c r="U22" s="278"/>
      <c r="V22" s="278"/>
    </row>
    <row r="23">
      <c r="H23" s="1135" t="n">
        <v>44029</v>
      </c>
      <c r="I23" s="278" t="n">
        <v>518</v>
      </c>
      <c r="J23" s="674" t="n">
        <f t="shared" si="3"/>
        <v>-3</v>
      </c>
      <c r="K23" s="278"/>
      <c r="L23" s="1055"/>
      <c r="M23" s="907" t="n">
        <f t="shared" ref="M23" si="9">S23/26*J23</f>
        <v>-1.153846153846154</v>
      </c>
      <c r="N23" s="907" t="n">
        <f t="shared" ref="N23" si="10">13/26*J23</f>
        <v>-1.5</v>
      </c>
      <c r="O23" s="907" t="n">
        <f t="shared" ref="O23" si="11">J23-N23-M23</f>
        <v>-0.34615384615384603</v>
      </c>
      <c r="P23" s="907"/>
      <c r="Q23" s="907"/>
      <c r="R23" s="1120"/>
      <c r="S23" s="278" t="n">
        <f>S22-3</f>
        <v>10</v>
      </c>
      <c r="T23" s="278"/>
      <c r="U23" s="278"/>
      <c r="V23" s="278"/>
    </row>
    <row r="24">
      <c r="H24" s="1135" t="n">
        <v>44036</v>
      </c>
      <c r="I24" s="278" t="n">
        <v>520</v>
      </c>
      <c r="J24" s="674" t="n">
        <f t="shared" si="3"/>
        <v>2</v>
      </c>
      <c r="K24" s="278"/>
      <c r="L24" s="1055"/>
      <c r="M24" s="907" t="n">
        <f t="shared" si="8"/>
        <v>0.69230769230769229</v>
      </c>
      <c r="N24" s="907" t="n">
        <f t="shared" ref="N24:N26" si="12">13/26*J24</f>
        <v>1</v>
      </c>
      <c r="O24" s="907" t="n">
        <f t="shared" ref="O24:O26" si="13">J24-N24-M24</f>
        <v>0.30769230769230771</v>
      </c>
      <c r="P24" s="907"/>
      <c r="Q24" s="907"/>
      <c r="R24" s="1120"/>
      <c r="S24" s="278" t="n">
        <f>S23-1</f>
        <v>9</v>
      </c>
      <c r="T24" s="278"/>
      <c r="U24" s="278"/>
      <c r="V24" s="278"/>
    </row>
    <row r="25">
      <c r="H25" s="1135" t="n">
        <v>44043</v>
      </c>
      <c r="I25" s="278" t="n">
        <v>521</v>
      </c>
      <c r="J25" s="674" t="n">
        <f t="shared" si="3"/>
        <v>1</v>
      </c>
      <c r="K25" s="278"/>
      <c r="L25" s="1055"/>
      <c r="M25" s="907" t="n">
        <f t="shared" si="8"/>
        <v>0.30769230769230771</v>
      </c>
      <c r="N25" s="907" t="n">
        <f t="shared" si="12"/>
        <v>0.5</v>
      </c>
      <c r="O25" s="907" t="n">
        <f t="shared" si="13"/>
        <v>0.19230769230769229</v>
      </c>
      <c r="P25" s="907"/>
      <c r="Q25" s="907"/>
      <c r="R25" s="1120"/>
      <c r="S25" s="278" t="n">
        <f>S24-1</f>
        <v>8</v>
      </c>
      <c r="T25" s="278"/>
      <c r="U25" s="278"/>
      <c r="V25" s="278"/>
    </row>
    <row r="26">
      <c r="H26" s="1135" t="n">
        <v>44051</v>
      </c>
      <c r="I26" s="278" t="n">
        <v>525</v>
      </c>
      <c r="J26" s="674" t="n">
        <f t="shared" si="3"/>
        <v>4</v>
      </c>
      <c r="K26" s="278"/>
      <c r="L26" s="1055"/>
      <c r="M26" s="907" t="n">
        <f t="shared" si="8"/>
        <v>1.0769230769230769</v>
      </c>
      <c r="N26" s="907" t="n">
        <f t="shared" si="12"/>
        <v>2</v>
      </c>
      <c r="O26" s="907" t="n">
        <f t="shared" si="13"/>
        <v>0.92307692307692313</v>
      </c>
      <c r="P26" s="907"/>
      <c r="Q26" s="907"/>
      <c r="R26" s="1120"/>
      <c r="S26" s="278" t="n">
        <f>S25-1</f>
        <v>7</v>
      </c>
      <c r="T26" s="278"/>
      <c r="U26" s="278"/>
      <c r="V26" s="278"/>
    </row>
    <row r="27">
      <c r="H27" s="1135" t="n">
        <v>44220</v>
      </c>
      <c r="I27" s="278" t="n">
        <v>558</v>
      </c>
      <c r="J27" s="674" t="n">
        <f t="shared" si="3"/>
        <v>33</v>
      </c>
      <c r="K27" s="278"/>
      <c r="L27" s="1055"/>
      <c r="M27" s="907"/>
      <c r="N27" s="907"/>
      <c r="O27" s="907" t="n">
        <f>S27/26*J27</f>
        <v>12.692307692307693</v>
      </c>
      <c r="P27" s="907" t="n">
        <f>J27/2</f>
        <v>16.5</v>
      </c>
      <c r="Q27" s="907" t="n">
        <f>J27-P27-O27</f>
        <v>3.8076923076923066</v>
      </c>
      <c r="R27" s="1120"/>
      <c r="S27" s="278" t="n">
        <v>10</v>
      </c>
      <c r="T27" s="278" t="n">
        <v>10</v>
      </c>
      <c r="U27" s="278"/>
      <c r="V27" s="278"/>
    </row>
    <row r="28">
      <c r="H28" s="1135" t="n">
        <v>44227</v>
      </c>
      <c r="I28" s="278" t="n">
        <v>596</v>
      </c>
      <c r="J28" s="674" t="n">
        <f t="shared" si="3"/>
        <v>38</v>
      </c>
      <c r="K28" s="278"/>
      <c r="L28" s="1055"/>
      <c r="M28" s="907"/>
      <c r="N28" s="907"/>
      <c r="O28" s="907" t="n">
        <f t="shared" ref="O28:O36" si="14">S28/26*J28</f>
        <v>13.153846153846153</v>
      </c>
      <c r="P28" s="907" t="n">
        <f t="shared" ref="P28:P36" si="15">J28/2</f>
        <v>19</v>
      </c>
      <c r="Q28" s="907" t="n">
        <f t="shared" ref="Q28:Q36" si="16">J28-P28-O28</f>
        <v>5.8461538461538467</v>
      </c>
      <c r="R28" s="1120"/>
      <c r="S28" s="278" t="n">
        <f>S27-1</f>
        <v>9</v>
      </c>
      <c r="T28" s="278" t="n">
        <f>T27-1</f>
        <v>9</v>
      </c>
      <c r="U28" s="278"/>
      <c r="V28" s="278"/>
    </row>
    <row r="29">
      <c r="H29" s="1135" t="n">
        <v>44234</v>
      </c>
      <c r="I29" s="278" t="n">
        <v>623</v>
      </c>
      <c r="J29" s="674" t="n">
        <f t="shared" si="3"/>
        <v>27</v>
      </c>
      <c r="K29" s="278"/>
      <c r="L29" s="1055"/>
      <c r="M29" s="907"/>
      <c r="N29" s="907"/>
      <c r="O29" s="907" t="n">
        <f t="shared" si="14"/>
        <v>8.3076923076923084</v>
      </c>
      <c r="P29" s="907" t="n">
        <f t="shared" si="15"/>
        <v>13.5</v>
      </c>
      <c r="Q29" s="907" t="n">
        <f t="shared" si="16"/>
        <v>5.1923076923076916</v>
      </c>
      <c r="R29" s="1120"/>
      <c r="S29" s="278" t="n">
        <f t="shared" ref="S29:S36" si="17">S28-1</f>
        <v>8</v>
      </c>
      <c r="T29" s="278" t="n">
        <f t="shared" ref="T29:T36" si="18">T28-1</f>
        <v>8</v>
      </c>
      <c r="U29" s="278"/>
      <c r="V29" s="278"/>
    </row>
    <row r="30">
      <c r="H30" s="1135" t="n">
        <v>44242</v>
      </c>
      <c r="I30" s="278" t="n">
        <v>648</v>
      </c>
      <c r="J30" s="674" t="n">
        <f t="shared" si="3"/>
        <v>25</v>
      </c>
      <c r="K30" s="278"/>
      <c r="L30" s="1055"/>
      <c r="M30" s="907"/>
      <c r="N30" s="907"/>
      <c r="O30" s="907" t="n">
        <f t="shared" si="14"/>
        <v>6.7307692307692308</v>
      </c>
      <c r="P30" s="907" t="n">
        <f t="shared" si="15"/>
        <v>12.5</v>
      </c>
      <c r="Q30" s="907" t="n">
        <f t="shared" si="16"/>
        <v>5.7692307692307692</v>
      </c>
      <c r="R30" s="1120"/>
      <c r="S30" s="278" t="n">
        <f t="shared" si="17"/>
        <v>7</v>
      </c>
      <c r="T30" s="278" t="n">
        <f t="shared" si="18"/>
        <v>7</v>
      </c>
      <c r="U30" s="278"/>
      <c r="V30" s="278"/>
    </row>
    <row r="31">
      <c r="H31" s="1135" t="n">
        <v>44248</v>
      </c>
      <c r="I31" s="278" t="n">
        <v>663</v>
      </c>
      <c r="J31" s="674" t="n">
        <f t="shared" si="3"/>
        <v>15</v>
      </c>
      <c r="K31" s="278"/>
      <c r="L31" s="1055"/>
      <c r="M31" s="907"/>
      <c r="N31" s="907"/>
      <c r="O31" s="907" t="n">
        <f t="shared" si="14"/>
        <v>3.4615384615384617</v>
      </c>
      <c r="P31" s="907" t="n">
        <f t="shared" si="15"/>
        <v>7.5</v>
      </c>
      <c r="Q31" s="907" t="n">
        <f t="shared" si="16"/>
        <v>4.0384615384615383</v>
      </c>
      <c r="R31" s="1120"/>
      <c r="S31" s="278" t="n">
        <f t="shared" si="17"/>
        <v>6</v>
      </c>
      <c r="T31" s="278" t="n">
        <f t="shared" si="18"/>
        <v>6</v>
      </c>
      <c r="U31" s="278"/>
      <c r="V31" s="278"/>
    </row>
    <row r="32">
      <c r="H32" s="1135" t="n">
        <v>44255</v>
      </c>
      <c r="I32" s="278" t="n">
        <v>679</v>
      </c>
      <c r="J32" s="674" t="n">
        <f t="shared" si="3"/>
        <v>16</v>
      </c>
      <c r="K32" s="278"/>
      <c r="L32" s="1055"/>
      <c r="M32" s="907"/>
      <c r="N32" s="907"/>
      <c r="O32" s="907" t="n">
        <f t="shared" si="14"/>
        <v>3.0769230769230771</v>
      </c>
      <c r="P32" s="907" t="n">
        <f t="shared" si="15"/>
        <v>8</v>
      </c>
      <c r="Q32" s="907" t="n">
        <f t="shared" si="16"/>
        <v>4.9230769230769234</v>
      </c>
      <c r="R32" s="1120"/>
      <c r="S32" s="278" t="n">
        <f t="shared" si="17"/>
        <v>5</v>
      </c>
      <c r="T32" s="278" t="n">
        <f t="shared" si="18"/>
        <v>5</v>
      </c>
      <c r="U32" s="278"/>
      <c r="V32" s="278"/>
    </row>
    <row r="33">
      <c r="H33" s="1135" t="n">
        <v>44262</v>
      </c>
      <c r="I33" s="278" t="n">
        <v>687</v>
      </c>
      <c r="J33" s="674" t="n">
        <f t="shared" si="3"/>
        <v>8</v>
      </c>
      <c r="K33" s="278"/>
      <c r="L33" s="1055"/>
      <c r="M33" s="907"/>
      <c r="N33" s="907"/>
      <c r="O33" s="907" t="n">
        <f t="shared" si="14"/>
        <v>1.2307692307692308</v>
      </c>
      <c r="P33" s="907" t="n">
        <f t="shared" si="15"/>
        <v>4</v>
      </c>
      <c r="Q33" s="907" t="n">
        <f t="shared" si="16"/>
        <v>2.7692307692307692</v>
      </c>
      <c r="R33" s="1120"/>
      <c r="S33" s="278" t="n">
        <f t="shared" si="17"/>
        <v>4</v>
      </c>
      <c r="T33" s="278" t="n">
        <f t="shared" si="18"/>
        <v>4</v>
      </c>
      <c r="U33" s="278"/>
      <c r="V33" s="278"/>
    </row>
    <row r="34">
      <c r="H34" s="1135" t="n">
        <v>44269</v>
      </c>
      <c r="I34" s="278" t="n">
        <v>704</v>
      </c>
      <c r="J34" s="674" t="n">
        <f t="shared" si="3"/>
        <v>17</v>
      </c>
      <c r="K34" s="278"/>
      <c r="L34" s="1055"/>
      <c r="M34" s="907"/>
      <c r="N34" s="907"/>
      <c r="O34" s="907" t="n">
        <f t="shared" si="14"/>
        <v>1.9615384615384617</v>
      </c>
      <c r="P34" s="907" t="n">
        <f t="shared" si="15"/>
        <v>8.5</v>
      </c>
      <c r="Q34" s="907" t="n">
        <f t="shared" si="16"/>
        <v>6.5384615384615383</v>
      </c>
      <c r="R34" s="1120"/>
      <c r="S34" s="278" t="n">
        <f t="shared" si="17"/>
        <v>3</v>
      </c>
      <c r="T34" s="278" t="n">
        <f t="shared" si="18"/>
        <v>3</v>
      </c>
      <c r="U34" s="278"/>
      <c r="V34" s="278"/>
    </row>
    <row r="35">
      <c r="H35" s="1135" t="n">
        <v>44276</v>
      </c>
      <c r="I35" s="278" t="n">
        <v>718</v>
      </c>
      <c r="J35" s="674" t="n">
        <f t="shared" si="3"/>
        <v>14</v>
      </c>
      <c r="K35" s="278"/>
      <c r="L35" s="1055"/>
      <c r="M35" s="907"/>
      <c r="N35" s="907"/>
      <c r="O35" s="907" t="n">
        <f t="shared" si="14"/>
        <v>1.0769230769230771</v>
      </c>
      <c r="P35" s="907" t="n">
        <f t="shared" si="15"/>
        <v>7</v>
      </c>
      <c r="Q35" s="907" t="n">
        <f t="shared" si="16"/>
        <v>5.9230769230769234</v>
      </c>
      <c r="R35" s="1120"/>
      <c r="S35" s="278" t="n">
        <f t="shared" si="17"/>
        <v>2</v>
      </c>
      <c r="T35" s="278" t="n">
        <f t="shared" si="18"/>
        <v>2</v>
      </c>
      <c r="U35" s="278"/>
      <c r="V35" s="278"/>
    </row>
    <row r="36">
      <c r="H36" s="1135" t="n">
        <v>44283</v>
      </c>
      <c r="I36" s="278" t="n">
        <v>734</v>
      </c>
      <c r="J36" s="674" t="n">
        <f t="shared" si="3"/>
        <v>16</v>
      </c>
      <c r="K36" s="278"/>
      <c r="L36" s="1055"/>
      <c r="M36" s="907"/>
      <c r="N36" s="907"/>
      <c r="O36" s="907" t="n">
        <f t="shared" si="14"/>
        <v>0.61538461538461542</v>
      </c>
      <c r="P36" s="907" t="n">
        <f t="shared" si="15"/>
        <v>8</v>
      </c>
      <c r="Q36" s="907" t="n">
        <f t="shared" si="16"/>
        <v>7.384615384615385</v>
      </c>
      <c r="R36" s="1120"/>
      <c r="S36" s="278" t="n">
        <f t="shared" si="17"/>
        <v>1</v>
      </c>
      <c r="T36" s="278" t="n">
        <f t="shared" si="18"/>
        <v>1</v>
      </c>
      <c r="U36" s="278"/>
      <c r="V36" s="278"/>
    </row>
    <row r="37">
      <c r="H37" s="1135" t="n">
        <v>44290</v>
      </c>
      <c r="I37" s="278" t="n">
        <v>746</v>
      </c>
      <c r="J37" s="674" t="n">
        <f t="shared" si="3"/>
        <v>12</v>
      </c>
      <c r="K37" s="278"/>
      <c r="L37" s="1055"/>
      <c r="M37" s="907"/>
      <c r="N37" s="907"/>
      <c r="O37" s="907"/>
      <c r="P37" s="907" t="n">
        <f>T37/26*J37</f>
        <v>6</v>
      </c>
      <c r="Q37" s="907" t="n">
        <f>J37/2</f>
        <v>6</v>
      </c>
      <c r="R37" s="1120" t="n">
        <f>J37-Q37-P37</f>
        <v>0</v>
      </c>
      <c r="S37" s="278" t="n">
        <v>13</v>
      </c>
      <c r="T37" s="278" t="n">
        <v>13</v>
      </c>
      <c r="U37" s="278"/>
      <c r="V37" s="278"/>
    </row>
    <row r="38">
      <c r="H38" s="1135" t="n">
        <v>44297</v>
      </c>
      <c r="I38" s="278" t="n">
        <v>755</v>
      </c>
      <c r="J38" s="674" t="n">
        <f t="shared" si="3"/>
        <v>9</v>
      </c>
      <c r="K38" s="278"/>
      <c r="L38" s="1055"/>
      <c r="M38" s="907"/>
      <c r="N38" s="907"/>
      <c r="O38" s="907"/>
      <c r="P38" s="907" t="n">
        <f t="shared" ref="P38:P45" si="19">T38/26*J38</f>
        <v>4.1538461538461542</v>
      </c>
      <c r="Q38" s="907" t="n">
        <f t="shared" ref="Q38:Q45" si="20">J38/2</f>
        <v>4.5</v>
      </c>
      <c r="R38" s="1120" t="n">
        <f t="shared" ref="R38:R45" si="21">J38-Q38-P38</f>
        <v>0.34615384615384581</v>
      </c>
      <c r="S38" s="278" t="n">
        <f>S37-1</f>
        <v>12</v>
      </c>
      <c r="T38" s="278" t="n">
        <f>T37-1</f>
        <v>12</v>
      </c>
      <c r="U38" s="278"/>
      <c r="V38" s="278"/>
    </row>
    <row r="39">
      <c r="H39" s="1135" t="n">
        <v>44304</v>
      </c>
      <c r="I39" s="278" t="n">
        <v>762</v>
      </c>
      <c r="J39" s="674" t="n">
        <f t="shared" si="3"/>
        <v>7</v>
      </c>
      <c r="K39" s="278"/>
      <c r="L39" s="1055"/>
      <c r="M39" s="907"/>
      <c r="N39" s="907"/>
      <c r="O39" s="907"/>
      <c r="P39" s="907" t="n">
        <f t="shared" si="19"/>
        <v>2.9615384615384617</v>
      </c>
      <c r="Q39" s="907" t="n">
        <f t="shared" si="20"/>
        <v>3.5</v>
      </c>
      <c r="R39" s="1120" t="n">
        <f t="shared" si="21"/>
        <v>0.53846153846153832</v>
      </c>
      <c r="S39" s="278" t="n">
        <f t="shared" ref="S39:S45" si="22">S38-1</f>
        <v>11</v>
      </c>
      <c r="T39" s="278" t="n">
        <f t="shared" ref="T39:T45" si="23">T38-1</f>
        <v>11</v>
      </c>
      <c r="U39" s="278"/>
      <c r="V39" s="278"/>
    </row>
    <row r="40">
      <c r="H40" s="1135" t="n">
        <v>44311</v>
      </c>
      <c r="I40" s="278" t="n">
        <v>771</v>
      </c>
      <c r="J40" s="674" t="n">
        <f t="shared" si="3"/>
        <v>9</v>
      </c>
      <c r="K40" s="278"/>
      <c r="L40" s="1055"/>
      <c r="M40" s="907"/>
      <c r="N40" s="907"/>
      <c r="O40" s="907"/>
      <c r="P40" s="907" t="n">
        <f t="shared" si="19"/>
        <v>3.4615384615384617</v>
      </c>
      <c r="Q40" s="907" t="n">
        <f t="shared" si="20"/>
        <v>4.5</v>
      </c>
      <c r="R40" s="1120" t="n">
        <f t="shared" si="21"/>
        <v>1.0384615384615383</v>
      </c>
      <c r="S40" s="278" t="n">
        <f t="shared" si="22"/>
        <v>10</v>
      </c>
      <c r="T40" s="278" t="n">
        <f t="shared" si="23"/>
        <v>10</v>
      </c>
      <c r="U40" s="278"/>
      <c r="V40" s="278"/>
    </row>
    <row r="41">
      <c r="H41" s="1135" t="n">
        <v>44318</v>
      </c>
      <c r="I41" s="278" t="n">
        <v>780</v>
      </c>
      <c r="J41" s="674" t="n">
        <f t="shared" si="3"/>
        <v>9</v>
      </c>
      <c r="K41" s="278"/>
      <c r="L41" s="1055"/>
      <c r="M41" s="907"/>
      <c r="N41" s="907"/>
      <c r="O41" s="907"/>
      <c r="P41" s="907" t="n">
        <f t="shared" si="19"/>
        <v>3.1153846153846154</v>
      </c>
      <c r="Q41" s="907" t="n">
        <f t="shared" si="20"/>
        <v>4.5</v>
      </c>
      <c r="R41" s="1120" t="n">
        <f t="shared" si="21"/>
        <v>1.3846153846153846</v>
      </c>
      <c r="S41" s="278" t="n">
        <f t="shared" si="22"/>
        <v>9</v>
      </c>
      <c r="T41" s="278" t="n">
        <f t="shared" si="23"/>
        <v>9</v>
      </c>
      <c r="U41" s="278"/>
      <c r="V41" s="278"/>
    </row>
    <row r="42">
      <c r="H42" s="1135" t="n">
        <v>44325</v>
      </c>
      <c r="I42" s="278" t="n">
        <v>782</v>
      </c>
      <c r="J42" s="674" t="n">
        <f t="shared" si="3"/>
        <v>2</v>
      </c>
      <c r="K42" s="278"/>
      <c r="L42" s="1055"/>
      <c r="M42" s="907"/>
      <c r="N42" s="907"/>
      <c r="O42" s="907"/>
      <c r="P42" s="907" t="n">
        <f t="shared" si="19"/>
        <v>0.61538461538461542</v>
      </c>
      <c r="Q42" s="907" t="n">
        <f t="shared" si="20"/>
        <v>1</v>
      </c>
      <c r="R42" s="1120" t="n">
        <f t="shared" si="21"/>
        <v>0.38461538461538458</v>
      </c>
      <c r="S42" s="278" t="n">
        <f t="shared" si="22"/>
        <v>8</v>
      </c>
      <c r="T42" s="278" t="n">
        <f t="shared" si="23"/>
        <v>8</v>
      </c>
      <c r="U42" s="278"/>
      <c r="V42" s="278"/>
    </row>
    <row r="43">
      <c r="H43" s="1135" t="n">
        <v>44332</v>
      </c>
      <c r="I43" s="278" t="n">
        <v>788</v>
      </c>
      <c r="J43" s="674" t="n">
        <f t="shared" si="3"/>
        <v>6</v>
      </c>
      <c r="K43" s="278"/>
      <c r="L43" s="1055"/>
      <c r="M43" s="907"/>
      <c r="N43" s="907"/>
      <c r="O43" s="907"/>
      <c r="P43" s="907" t="n">
        <f t="shared" si="19"/>
        <v>1.6153846153846154</v>
      </c>
      <c r="Q43" s="907" t="n">
        <f t="shared" si="20"/>
        <v>3</v>
      </c>
      <c r="R43" s="1120" t="n">
        <f t="shared" si="21"/>
        <v>1.3846153846153846</v>
      </c>
      <c r="S43" s="278" t="n">
        <f t="shared" si="22"/>
        <v>7</v>
      </c>
      <c r="T43" s="278" t="n">
        <f t="shared" si="23"/>
        <v>7</v>
      </c>
      <c r="U43" s="278"/>
      <c r="V43" s="278"/>
    </row>
    <row r="44">
      <c r="H44" s="1135" t="n">
        <v>44339</v>
      </c>
      <c r="I44" s="278" t="n">
        <v>796</v>
      </c>
      <c r="J44" s="674" t="n">
        <f t="shared" si="3"/>
        <v>8</v>
      </c>
      <c r="K44" s="278"/>
      <c r="L44" s="1055"/>
      <c r="M44" s="907"/>
      <c r="N44" s="907"/>
      <c r="O44" s="907"/>
      <c r="P44" s="907" t="n">
        <f t="shared" si="19"/>
        <v>1.8461538461538463</v>
      </c>
      <c r="Q44" s="907" t="n">
        <f t="shared" si="20"/>
        <v>4</v>
      </c>
      <c r="R44" s="1120" t="n">
        <f t="shared" si="21"/>
        <v>2.1538461538461537</v>
      </c>
      <c r="S44" s="278" t="n">
        <f t="shared" si="22"/>
        <v>6</v>
      </c>
      <c r="T44" s="278" t="n">
        <f t="shared" si="23"/>
        <v>6</v>
      </c>
      <c r="U44" s="278"/>
      <c r="V44" s="278"/>
    </row>
    <row r="45">
      <c r="H45" s="1136" t="n">
        <v>44347</v>
      </c>
      <c r="I45" s="668" t="n">
        <v>800</v>
      </c>
      <c r="J45" s="675" t="n">
        <f t="shared" si="3"/>
        <v>4</v>
      </c>
      <c r="K45" s="278"/>
      <c r="L45" s="1055"/>
      <c r="M45" s="907"/>
      <c r="N45" s="907"/>
      <c r="O45" s="907"/>
      <c r="P45" s="907" t="n">
        <f t="shared" si="19"/>
        <v>0.76923076923076927</v>
      </c>
      <c r="Q45" s="907" t="n">
        <f t="shared" si="20"/>
        <v>2</v>
      </c>
      <c r="R45" s="1120" t="n">
        <f t="shared" si="21"/>
        <v>1.2307692307692308</v>
      </c>
      <c r="S45" s="278" t="n">
        <f t="shared" si="22"/>
        <v>5</v>
      </c>
      <c r="T45" s="278" t="n">
        <f t="shared" si="23"/>
        <v>5</v>
      </c>
      <c r="U45" s="278"/>
      <c r="V45" s="278"/>
    </row>
    <row r="46">
      <c r="H46" s="278"/>
      <c r="I46" s="278"/>
      <c r="J46" s="278"/>
      <c r="K46" s="278"/>
      <c r="L46" s="1055" t="n">
        <f>SUM(L11:L45)</f>
        <v>184.80769230769229</v>
      </c>
      <c r="M46" s="907" t="n">
        <f t="shared" ref="M46:R46" si="24">SUM(M11:M45)</f>
        <v>261.42307692307696</v>
      </c>
      <c r="N46" s="907" t="n">
        <f t="shared" si="24"/>
        <v>77.692307692307693</v>
      </c>
      <c r="O46" s="907" t="n">
        <f t="shared" si="24"/>
        <v>53.384615384615394</v>
      </c>
      <c r="P46" s="907" t="n">
        <f t="shared" si="24"/>
        <v>129.03846153846155</v>
      </c>
      <c r="Q46" s="907" t="n">
        <f t="shared" si="24"/>
        <v>85.192307692307693</v>
      </c>
      <c r="R46" s="1120" t="n">
        <f t="shared" si="24"/>
        <v>8.4615384615384599</v>
      </c>
      <c r="S46" s="278"/>
      <c r="T46" s="278"/>
      <c r="U46" s="278"/>
      <c r="V46" s="278"/>
    </row>
    <row r="47">
      <c r="H47" s="278"/>
      <c r="I47" s="278"/>
      <c r="J47" s="278"/>
      <c r="K47" s="278"/>
      <c r="L47" s="1056" t="n">
        <f>L46*4</f>
        <v>739.23076923076917</v>
      </c>
      <c r="M47" s="1002" t="n">
        <f t="shared" ref="M47:R47" si="25">M46*4</f>
        <v>1045.6923076923078</v>
      </c>
      <c r="N47" s="1002" t="n">
        <f t="shared" si="25"/>
        <v>310.76923076923077</v>
      </c>
      <c r="O47" s="1002" t="n">
        <f t="shared" si="25"/>
        <v>213.53846153846158</v>
      </c>
      <c r="P47" s="1002" t="n">
        <f t="shared" si="25"/>
        <v>516.15384615384619</v>
      </c>
      <c r="Q47" s="1002" t="n">
        <f t="shared" si="25"/>
        <v>340.76923076923077</v>
      </c>
      <c r="R47" s="1057" t="n">
        <f t="shared" si="25"/>
        <v>33.84615384615384</v>
      </c>
      <c r="S47" s="278" t="s">
        <v>322</v>
      </c>
      <c r="T47" s="278"/>
      <c r="U47" s="278"/>
      <c r="V47" s="278"/>
    </row>
    <row r="48">
      <c r="J48" s="298" t="s">
        <v>323</v>
      </c>
      <c r="L48" s="298" t="n">
        <v>634</v>
      </c>
      <c r="M48" s="831" t="n">
        <f>K55</f>
        <v>900.7</v>
      </c>
      <c r="N48" s="831" t="n">
        <f t="shared" ref="N48:P48" si="26">L55</f>
        <v>270.7</v>
      </c>
      <c r="O48" s="831" t="n">
        <f t="shared" si="26"/>
        <v>208.7</v>
      </c>
      <c r="P48" s="831" t="n">
        <f t="shared" si="26"/>
        <v>469.7</v>
      </c>
      <c r="Q48" s="831" t="n">
        <v>279</v>
      </c>
      <c r="R48" s="831"/>
    </row>
    <row r="50">
      <c r="H50" s="770" t="s">
        <v>324</v>
      </c>
      <c r="I50" s="771"/>
      <c r="J50" s="587" t="s">
        <v>279</v>
      </c>
      <c r="K50" s="588"/>
      <c r="L50" s="588"/>
      <c r="M50" s="526"/>
      <c r="N50" s="526"/>
      <c r="O50" s="526"/>
      <c r="P50" s="260"/>
      <c r="Q50" s="607"/>
      <c r="R50" s="607"/>
      <c r="S50" s="607"/>
      <c r="T50" s="607"/>
      <c r="U50" s="607"/>
      <c r="V50" s="607"/>
      <c r="W50" s="607"/>
      <c r="X50" s="607"/>
      <c r="Y50" s="607"/>
    </row>
    <row r="51">
      <c r="H51" s="772"/>
      <c r="I51" s="773"/>
      <c r="J51" s="268" t="n">
        <v>2020</v>
      </c>
      <c r="K51" s="269"/>
      <c r="L51" s="269"/>
      <c r="M51" s="268" t="n">
        <v>2021</v>
      </c>
      <c r="N51" s="269"/>
      <c r="O51" s="269"/>
      <c r="P51" s="270"/>
      <c r="Q51" s="278"/>
      <c r="R51" s="278"/>
      <c r="S51" s="278"/>
      <c r="T51" s="278"/>
      <c r="U51" s="278"/>
      <c r="V51" s="278"/>
      <c r="W51" s="278"/>
      <c r="X51" s="278"/>
    </row>
    <row r="52">
      <c r="H52" s="892"/>
      <c r="I52" s="893"/>
      <c r="J52" s="256" t="s">
        <v>283</v>
      </c>
      <c r="K52" s="257" t="s">
        <v>238</v>
      </c>
      <c r="L52" s="257" t="s">
        <v>281</v>
      </c>
      <c r="M52" s="340" t="s">
        <v>282</v>
      </c>
      <c r="N52" s="341" t="s">
        <v>283</v>
      </c>
      <c r="O52" s="341" t="s">
        <v>238</v>
      </c>
      <c r="P52" s="339" t="s">
        <v>281</v>
      </c>
      <c r="Q52" s="278"/>
      <c r="S52" s="298"/>
      <c r="T52" s="298"/>
      <c r="U52" s="278"/>
      <c r="V52" s="298"/>
      <c r="W52" s="298"/>
      <c r="X52" s="298"/>
      <c r="Y52" s="298"/>
      <c r="Z52" s="298"/>
      <c r="AA52" s="298"/>
    </row>
    <row r="53" ht="32.9" customHeight="1">
      <c r="H53" s="569" t="s">
        <v>325</v>
      </c>
      <c r="I53" s="278" t="s">
        <v>326</v>
      </c>
      <c r="J53" s="1130" t="n">
        <f>'Haver Pivoted'!GU47</f>
        <v>57.2</v>
      </c>
      <c r="K53" s="542" t="n">
        <f>'Haver Pivoted'!GV47</f>
        <v>81.2</v>
      </c>
      <c r="L53" s="542" t="n">
        <f>'Haver Pivoted'!GW47</f>
        <v>24.4</v>
      </c>
      <c r="M53" s="291" t="n">
        <f>'Haver Pivoted'!GX47</f>
        <v>11.7</v>
      </c>
      <c r="N53" s="291" t="n">
        <f>'Haver Pivoted'!GY47</f>
        <v>28.5</v>
      </c>
      <c r="O53" s="443" t="n">
        <f>'Haver Pivoted'!GZ47</f>
        <v>18.8</v>
      </c>
      <c r="P53" s="443" t="n">
        <f>'Haver Pivoted'!HA47</f>
        <v>1.6</v>
      </c>
      <c r="Q53" s="291"/>
      <c r="S53" s="298"/>
      <c r="T53" s="298"/>
      <c r="U53" s="298"/>
      <c r="V53" s="298"/>
      <c r="W53" s="298"/>
      <c r="X53" s="298"/>
      <c r="Y53" s="298"/>
      <c r="Z53" s="298"/>
      <c r="AA53" s="298"/>
    </row>
    <row r="54" ht="33.75" customHeight="1">
      <c r="H54" s="569" t="s">
        <v>327</v>
      </c>
      <c r="I54" s="286" t="s">
        <v>328</v>
      </c>
      <c r="J54" s="1124" t="n">
        <f>'Haver Pivoted'!GU49</f>
        <v>576.9</v>
      </c>
      <c r="K54" s="291" t="n">
        <f>'Haver Pivoted'!GV49</f>
        <v>819.5</v>
      </c>
      <c r="L54" s="291" t="n">
        <f>'Haver Pivoted'!GW49</f>
        <v>246.3</v>
      </c>
      <c r="M54" s="291" t="n">
        <f>'Haver Pivoted'!GX49</f>
        <v>197</v>
      </c>
      <c r="N54" s="291" t="n">
        <f>'Haver Pivoted'!GY49</f>
        <v>441.2</v>
      </c>
      <c r="O54" s="443" t="n">
        <f>'Haver Pivoted'!GZ49</f>
        <v>276.7</v>
      </c>
      <c r="P54" s="443" t="n">
        <f>'Haver Pivoted'!HA49</f>
        <v>28.2</v>
      </c>
      <c r="Q54" s="291"/>
      <c r="R54" s="291"/>
    </row>
    <row r="55">
      <c r="H55" s="655" t="s">
        <v>311</v>
      </c>
      <c r="I55" s="278"/>
      <c r="J55" s="1124" t="n">
        <f>J54+J53</f>
        <v>634.1</v>
      </c>
      <c r="K55" s="291" t="n">
        <f t="shared" ref="K55:M55" si="27">K54+K53</f>
        <v>900.7</v>
      </c>
      <c r="L55" s="291" t="n">
        <f t="shared" si="27"/>
        <v>270.7</v>
      </c>
      <c r="M55" s="291" t="n">
        <f t="shared" si="27"/>
        <v>208.7</v>
      </c>
      <c r="N55" s="291" t="n">
        <f t="shared" ref="N55:P55" si="28">N54+N53</f>
        <v>469.7</v>
      </c>
      <c r="O55" s="443" t="n">
        <f t="shared" si="28"/>
        <v>295.5</v>
      </c>
      <c r="P55" s="443" t="n">
        <f t="shared" si="28"/>
        <v>29.8</v>
      </c>
      <c r="Q55" s="291"/>
      <c r="R55" s="291"/>
    </row>
    <row r="56">
      <c r="H56" s="436" t="s">
        <v>329</v>
      </c>
      <c r="I56" s="668"/>
      <c r="J56" s="1003" t="n">
        <f t="shared" ref="J56:P56" si="29">J53/J55</f>
        <v>9.0206592020186091E-2</v>
      </c>
      <c r="K56" s="1004" t="n">
        <f t="shared" si="29"/>
        <v>9.015210391917397E-2</v>
      </c>
      <c r="L56" s="1004" t="n">
        <f t="shared" si="29"/>
        <v>9.0136682674547469E-2</v>
      </c>
      <c r="M56" s="1004" t="n">
        <f t="shared" si="29"/>
        <v>5.6061332055582176E-2</v>
      </c>
      <c r="N56" s="1004" t="n">
        <f t="shared" si="29"/>
        <v>6.0677027890142649E-2</v>
      </c>
      <c r="O56" s="1125" t="n">
        <f t="shared" si="29"/>
        <v>6.3620981387478848E-2</v>
      </c>
      <c r="P56" s="1125" t="n">
        <f t="shared" si="29"/>
        <v>5.3691275167785234E-2</v>
      </c>
      <c r="Q56" s="1133"/>
      <c r="R56" s="1037"/>
    </row>
    <row r="58">
      <c r="H58" s="298" t="s">
        <v>816</v>
      </c>
    </row>
    <row r="59">
      <c r="H59" s="338"/>
      <c r="I59" s="278"/>
      <c r="J59" s="291"/>
      <c r="K59" s="291"/>
      <c r="L59" s="291"/>
      <c r="M59" s="291"/>
      <c r="N59" s="291"/>
      <c r="O59" s="291"/>
      <c r="P59" s="594"/>
      <c r="Q59" s="291"/>
      <c r="R59" s="291"/>
      <c r="S59" s="291"/>
      <c r="T59" s="298"/>
      <c r="U59" s="298"/>
      <c r="V59" s="298"/>
      <c r="W59" s="298"/>
      <c r="X59" s="298"/>
      <c r="Y59" s="298"/>
      <c r="Z59" s="298"/>
      <c r="AA59" s="298"/>
      <c r="AB59" s="298"/>
      <c r="AC59" s="298"/>
    </row>
    <row r="60">
      <c r="P60" s="291"/>
      <c r="Q60" s="298"/>
      <c r="R60" s="298"/>
      <c r="S60" s="298"/>
      <c r="T60" s="298"/>
      <c r="U60" s="298"/>
      <c r="V60" s="298"/>
      <c r="W60" s="298"/>
      <c r="X60" s="298"/>
      <c r="Y60" s="298"/>
      <c r="Z60" s="298"/>
      <c r="AA60" s="298"/>
      <c r="AB60" s="298"/>
      <c r="AC60" s="298"/>
    </row>
    <row r="61">
      <c r="P61" s="291"/>
      <c r="Q61" s="1131"/>
      <c r="R61" s="1131"/>
      <c r="S61" s="1131"/>
      <c r="T61" s="1131"/>
      <c r="U61" s="1131"/>
      <c r="V61" s="1131"/>
      <c r="W61" s="1131"/>
      <c r="X61" s="1131"/>
      <c r="Y61" s="1131"/>
      <c r="Z61" s="1131"/>
      <c r="AA61" s="1131"/>
      <c r="AB61" s="1131"/>
      <c r="AC61" s="298"/>
    </row>
    <row r="62">
      <c r="P62" s="291"/>
      <c r="Q62" s="1131"/>
      <c r="R62" s="1131"/>
      <c r="S62" s="1131"/>
      <c r="T62" s="1131"/>
      <c r="U62" s="1131"/>
      <c r="V62" s="1131"/>
      <c r="W62" s="1131"/>
      <c r="X62" s="1131"/>
      <c r="Y62" s="1131"/>
      <c r="Z62" s="1131"/>
      <c r="AA62" s="1131"/>
      <c r="AB62" s="1131"/>
      <c r="AC62" s="298"/>
    </row>
    <row r="63">
      <c r="I63" s="298" t="s">
        <v>282</v>
      </c>
      <c r="J63" s="298" t="s">
        <v>283</v>
      </c>
      <c r="K63" s="298" t="s">
        <v>238</v>
      </c>
      <c r="L63" s="298" t="s">
        <v>281</v>
      </c>
      <c r="P63" s="1037"/>
      <c r="Q63" s="1131"/>
      <c r="R63" s="1131"/>
      <c r="S63" s="1131"/>
      <c r="T63" s="1131"/>
      <c r="U63" s="1131"/>
      <c r="V63" s="1131"/>
      <c r="W63" s="1131"/>
      <c r="X63" s="1131"/>
      <c r="Y63" s="1131"/>
      <c r="Z63" s="1131"/>
      <c r="AA63" s="1131"/>
      <c r="AB63" s="1131"/>
      <c r="AC63" s="298"/>
    </row>
    <row r="64">
      <c r="H64" s="298" t="s">
        <v>817</v>
      </c>
      <c r="I64" s="298" t="n">
        <v>81.599999999999994</v>
      </c>
      <c r="J64" s="298" t="n">
        <v>188.9</v>
      </c>
      <c r="K64" s="298" t="n">
        <v>117.2</v>
      </c>
      <c r="L64" s="298" t="e">
        <f>#REF!+#REF!</f>
        <v>#REF!</v>
      </c>
      <c r="P64" s="298"/>
      <c r="Q64" s="298"/>
      <c r="R64" s="298"/>
      <c r="S64" s="298"/>
      <c r="T64" s="298"/>
      <c r="U64" s="298"/>
      <c r="V64" s="298"/>
      <c r="W64" s="298"/>
      <c r="X64" s="298"/>
      <c r="Y64" s="298"/>
      <c r="Z64" s="298"/>
      <c r="AA64" s="298"/>
      <c r="AB64" s="298"/>
      <c r="AC64" s="298"/>
    </row>
    <row r="65">
      <c r="H65" s="298" t="s">
        <v>469</v>
      </c>
      <c r="I65" s="831" t="n">
        <f>M53</f>
        <v>11.7</v>
      </c>
      <c r="J65" s="831" t="n">
        <f t="shared" ref="J65:K65" si="30">N53</f>
        <v>28.5</v>
      </c>
      <c r="K65" s="831" t="n">
        <f t="shared" si="30"/>
        <v>18.8</v>
      </c>
      <c r="L65" s="298" t="e">
        <f>#REF!</f>
        <v>#REF!</v>
      </c>
      <c r="P65" s="298"/>
      <c r="Q65" s="298"/>
      <c r="R65" s="298"/>
      <c r="S65" s="298"/>
      <c r="T65" s="298"/>
      <c r="U65" s="298"/>
      <c r="V65" s="298"/>
      <c r="W65" s="298"/>
      <c r="X65" s="298"/>
      <c r="Y65" s="298"/>
      <c r="Z65" s="298"/>
      <c r="AA65" s="298"/>
      <c r="AB65" s="298"/>
      <c r="AC65" s="298"/>
    </row>
    <row r="66">
      <c r="H66" s="298" t="s">
        <v>818</v>
      </c>
      <c r="I66" s="831" t="n">
        <f>I67-SUM(I64:I65)</f>
        <v>115.39999999999999</v>
      </c>
      <c r="J66" s="831" t="n">
        <f t="shared" ref="J66:K66" si="31">J67-SUM(J64:J65)</f>
        <v>252.29999999999998</v>
      </c>
      <c r="K66" s="831" t="n">
        <f t="shared" si="31"/>
        <v>159.5</v>
      </c>
      <c r="L66" s="831" t="e">
        <f>1.26*L64</f>
        <v>#REF!</v>
      </c>
      <c r="P66" s="298"/>
      <c r="Q66" s="298"/>
      <c r="R66" s="298"/>
      <c r="S66" s="298"/>
      <c r="T66" s="298"/>
      <c r="U66" s="298"/>
      <c r="V66" s="298"/>
      <c r="W66" s="298"/>
      <c r="X66" s="298"/>
      <c r="Y66" s="298"/>
      <c r="Z66" s="298"/>
      <c r="AA66" s="298"/>
      <c r="AB66" s="298"/>
      <c r="AC66" s="298"/>
    </row>
    <row r="67">
      <c r="H67" s="298" t="s">
        <v>311</v>
      </c>
      <c r="I67" s="831" t="n">
        <f>M55</f>
        <v>208.7</v>
      </c>
      <c r="J67" s="831" t="n">
        <f>N55</f>
        <v>469.7</v>
      </c>
      <c r="K67" s="831" t="n">
        <f>O55</f>
        <v>295.5</v>
      </c>
      <c r="L67" s="831" t="e">
        <f>SUM(L64:L66)</f>
        <v>#REF!</v>
      </c>
    </row>
    <row r="68">
      <c r="G68" s="298" t="s">
        <v>819</v>
      </c>
    </row>
    <row r="69">
      <c r="H69" s="298" t="s">
        <v>817</v>
      </c>
      <c r="I69" s="712" t="n">
        <f>I64/I$67</f>
        <v>0.39099185433636796</v>
      </c>
      <c r="J69" s="712" t="n">
        <f t="shared" ref="J69:L69" si="32">J64/J$67</f>
        <v>0.40217159889291038</v>
      </c>
      <c r="K69" s="712" t="n">
        <f t="shared" si="32"/>
        <v>0.3966159052453469</v>
      </c>
      <c r="L69" s="712" t="e">
        <f t="shared" si="32"/>
        <v>#REF!</v>
      </c>
    </row>
    <row r="70">
      <c r="H70" s="298" t="s">
        <v>469</v>
      </c>
      <c r="I70" s="712" t="n">
        <f t="shared" ref="I70:L71" si="33">I65/I$67</f>
        <v>5.6061332055582176E-2</v>
      </c>
      <c r="J70" s="712" t="n">
        <f t="shared" si="33"/>
        <v>6.0677027890142649E-2</v>
      </c>
      <c r="K70" s="712" t="n">
        <f t="shared" si="33"/>
        <v>6.3620981387478848E-2</v>
      </c>
      <c r="L70" s="712" t="e">
        <f t="shared" si="33"/>
        <v>#REF!</v>
      </c>
    </row>
    <row r="71">
      <c r="H71" s="298" t="s">
        <v>818</v>
      </c>
      <c r="I71" s="712" t="n">
        <f t="shared" si="33"/>
        <v>0.55294681360804987</v>
      </c>
      <c r="J71" s="712" t="n">
        <f t="shared" si="33"/>
        <v>0.53715137321694695</v>
      </c>
      <c r="K71" s="712" t="n">
        <f t="shared" si="33"/>
        <v>0.53976311336717431</v>
      </c>
      <c r="L71" s="712" t="e">
        <f t="shared" si="33"/>
        <v>#REF!</v>
      </c>
    </row>
    <row r="73">
      <c r="H73" s="298" t="s">
        <v>820</v>
      </c>
      <c r="I73" s="298" t="n">
        <f>I66/I64</f>
        <v>1.4142156862745099</v>
      </c>
      <c r="J73" s="298" t="n">
        <f t="shared" ref="J73:K73" si="34">J66/J64</f>
        <v>1.3356273160402328</v>
      </c>
      <c r="K73" s="298" t="n">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h"/>
  </hyperlinks>
  <pageMargins left="0.7" right="0.7" top="0.75" bottom="0.75" header="0.3" footer="0.3"/>
  <pageSetup orientation="portrait"/>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110" zoomScaleNormal="110" workbookViewId="0">
      <selection activeCell="I26" sqref="I26"/>
    </sheetView>
  </sheetViews>
  <sheetFormatPr defaultRowHeight="15.0" baseColWidth="10"/>
  <cols>
    <col min="2" max="2" width="38.81640625" hidden="0" customWidth="1"/>
    <col min="3" max="3" width="10.453125" hidden="0" customWidth="1"/>
    <col min="4" max="4" width="10.453125" hidden="0" customWidth="1"/>
    <col min="5" max="5" width="10.453125" hidden="0" customWidth="1"/>
    <col min="6" max="6" width="10.453125" hidden="0" customWidth="1"/>
    <col min="7" max="7" width="10.453125" hidden="0" customWidth="1"/>
    <col min="8" max="8" width="10.453125" hidden="0" customWidth="1"/>
    <col min="9" max="9" width="10.453125" hidden="0" customWidth="1"/>
    <col min="10" max="10" width="7.1796875" hidden="0" customWidth="1"/>
    <col min="11" max="11" width="7.1796875" hidden="0" customWidth="1"/>
    <col min="12" max="12" width="7.1796875" hidden="0" customWidth="1"/>
    <col min="13" max="13" width="7.1796875" hidden="0" customWidth="1"/>
    <col min="14" max="14" width="7.1796875" hidden="0" customWidth="1"/>
    <col min="15" max="15" width="7.1796875" hidden="0" customWidth="1"/>
    <col min="16" max="16" width="7.1796875" hidden="0" customWidth="1"/>
    <col min="17" max="17" width="7.1796875" hidden="0" customWidth="1"/>
    <col min="18" max="18" width="7.1796875" hidden="0" customWidth="1"/>
    <col min="19" max="19" width="7.1796875" hidden="0" customWidth="1"/>
    <col min="20" max="20" width="7.1796875" hidden="0" customWidth="1"/>
    <col min="21" max="21" width="22.1796875" hidden="0" customWidth="1"/>
    <col min="22" max="22" width="11.81640625" hidden="0" customWidth="1"/>
  </cols>
  <sheetData>
    <row r="1">
      <c r="B1" s="106" t="s">
        <v>152</v>
      </c>
      <c r="C1" s="106"/>
      <c r="D1" s="106"/>
      <c r="E1" s="106"/>
      <c r="F1" s="106"/>
      <c r="G1" s="106"/>
      <c r="H1" s="106"/>
      <c r="I1" s="106"/>
      <c r="J1" s="106"/>
      <c r="K1" s="106"/>
      <c r="L1" s="106"/>
      <c r="M1" s="106"/>
      <c r="N1" s="106"/>
      <c r="O1" s="106"/>
      <c r="P1" s="106"/>
      <c r="Q1" s="106"/>
      <c r="R1" s="106"/>
      <c r="S1" s="106"/>
      <c r="T1" s="106"/>
    </row>
    <row r="2">
      <c r="B2" s="37" t="s">
        <v>856</v>
      </c>
      <c r="C2" s="37"/>
      <c r="D2" s="37"/>
      <c r="E2" s="37"/>
      <c r="F2" s="37"/>
      <c r="G2" s="37"/>
      <c r="H2" s="37"/>
      <c r="I2" s="37"/>
      <c r="J2" s="37"/>
      <c r="K2" s="37"/>
      <c r="L2" s="37"/>
      <c r="M2" s="37"/>
      <c r="N2" s="37"/>
      <c r="O2" s="37"/>
      <c r="P2" s="37"/>
      <c r="Q2" s="37"/>
      <c r="R2" s="37"/>
      <c r="S2" s="37"/>
      <c r="T2" s="37"/>
    </row>
    <row r="3">
      <c r="B3" s="37"/>
      <c r="C3" s="37"/>
      <c r="D3" s="37"/>
      <c r="E3" s="37"/>
      <c r="F3" s="37"/>
      <c r="G3" s="37"/>
      <c r="H3" s="37"/>
      <c r="I3" s="37"/>
      <c r="J3" s="37"/>
      <c r="K3" s="37"/>
      <c r="L3" s="37"/>
      <c r="M3" s="37"/>
      <c r="N3" s="37"/>
      <c r="O3" s="37"/>
      <c r="P3" s="37"/>
      <c r="Q3" s="37"/>
      <c r="R3" s="37"/>
      <c r="S3" s="37"/>
      <c r="T3" s="37"/>
    </row>
    <row r="4">
      <c r="B4" s="37"/>
      <c r="C4" s="37"/>
      <c r="D4" s="37"/>
      <c r="E4" s="37"/>
      <c r="F4" s="37"/>
      <c r="G4" s="37"/>
      <c r="H4" s="37"/>
      <c r="I4" s="37"/>
      <c r="J4" s="37"/>
      <c r="K4" s="37"/>
      <c r="L4" s="37"/>
      <c r="M4" s="37"/>
      <c r="N4" s="37"/>
      <c r="O4" s="37"/>
      <c r="P4" s="37"/>
      <c r="Q4" s="37"/>
      <c r="R4" s="37"/>
      <c r="S4" s="37"/>
      <c r="T4" s="37"/>
    </row>
    <row r="5">
      <c r="B5" s="37"/>
      <c r="C5" s="37"/>
      <c r="D5" s="37"/>
      <c r="E5" s="37"/>
      <c r="F5" s="37"/>
      <c r="G5" s="37"/>
      <c r="H5" s="37"/>
      <c r="I5" s="37"/>
      <c r="J5" s="37"/>
      <c r="K5" s="37"/>
      <c r="L5" s="37"/>
      <c r="M5" s="37"/>
      <c r="N5" s="37"/>
      <c r="O5" s="37"/>
      <c r="P5" s="37"/>
      <c r="Q5" s="37"/>
      <c r="R5" s="37"/>
      <c r="S5" s="37"/>
      <c r="T5" s="37"/>
    </row>
    <row r="6">
      <c r="B6" s="37"/>
      <c r="C6" s="37"/>
      <c r="D6" s="37"/>
      <c r="E6" s="37"/>
      <c r="F6" s="37"/>
      <c r="G6" s="37"/>
      <c r="H6" s="37"/>
      <c r="I6" s="37"/>
      <c r="J6" s="37"/>
      <c r="K6" s="37"/>
      <c r="L6" s="37"/>
      <c r="M6" s="37"/>
      <c r="N6" s="37"/>
      <c r="O6" s="37"/>
      <c r="P6" s="37"/>
      <c r="Q6" s="37"/>
      <c r="R6" s="37"/>
      <c r="S6" s="37"/>
      <c r="T6" s="37"/>
    </row>
    <row r="7">
      <c r="J7" s="103"/>
      <c r="K7" s="103"/>
      <c r="M7" s="103"/>
    </row>
    <row r="9" ht="14.9" customHeight="1">
      <c r="A9" s="739"/>
      <c r="B9" s="1162" t="s">
        <v>303</v>
      </c>
      <c r="C9" s="1163"/>
      <c r="D9" s="1140" t="n">
        <v>2018</v>
      </c>
      <c r="E9" s="1168" t="n">
        <v>2019</v>
      </c>
      <c r="F9" s="1169"/>
      <c r="G9" s="1169"/>
      <c r="H9" s="1170"/>
      <c r="I9" s="1166" t="n">
        <v>2020</v>
      </c>
      <c r="J9" s="1167"/>
      <c r="K9" s="1167"/>
      <c r="L9" s="1167"/>
      <c r="M9" s="1171" t="n">
        <v>2021</v>
      </c>
      <c r="N9" s="1172"/>
      <c r="O9" s="1172"/>
      <c r="P9" s="1173"/>
      <c r="Q9" s="1166" t="n">
        <v>2022</v>
      </c>
      <c r="R9" s="1174"/>
      <c r="S9" s="1174"/>
      <c r="T9" s="1175"/>
    </row>
    <row r="10">
      <c r="B10" s="1164"/>
      <c r="C10" s="1165"/>
      <c r="D10" s="1144" t="s">
        <v>281</v>
      </c>
      <c r="E10" s="1145" t="s">
        <v>282</v>
      </c>
      <c r="F10" s="778" t="s">
        <v>283</v>
      </c>
      <c r="G10" s="778" t="s">
        <v>238</v>
      </c>
      <c r="H10" s="1146" t="s">
        <v>281</v>
      </c>
      <c r="I10" s="1145" t="s">
        <v>282</v>
      </c>
      <c r="J10" s="778" t="s">
        <v>283</v>
      </c>
      <c r="K10" s="778" t="s">
        <v>238</v>
      </c>
      <c r="L10" s="778" t="s">
        <v>281</v>
      </c>
      <c r="M10" s="256" t="s">
        <v>282</v>
      </c>
      <c r="N10" s="257" t="s">
        <v>283</v>
      </c>
      <c r="O10" s="257" t="s">
        <v>238</v>
      </c>
      <c r="P10" s="258" t="s">
        <v>281</v>
      </c>
      <c r="Q10" s="778" t="s">
        <v>282</v>
      </c>
      <c r="R10" s="778" t="s">
        <v>283</v>
      </c>
      <c r="S10" s="778" t="s">
        <v>238</v>
      </c>
      <c r="T10" s="1146" t="s">
        <v>281</v>
      </c>
    </row>
    <row r="11" ht="29.15" customHeight="1">
      <c r="A11" s="1138"/>
      <c r="B11" s="1148" t="s">
        <v>139</v>
      </c>
      <c r="C11" s="1143" t="s">
        <v>304</v>
      </c>
      <c r="D11" s="1157"/>
      <c r="E11" s="1158"/>
      <c r="F11" s="1158"/>
      <c r="G11" s="1158"/>
      <c r="H11" s="1158"/>
      <c r="I11" s="1158"/>
      <c r="J11" s="1150" t="n">
        <f>'Haver Pivoted'!GU48</f>
        <v>160.9</v>
      </c>
      <c r="K11" s="1150" t="n">
        <f>'Haver Pivoted'!GV48</f>
        <v>58.4</v>
      </c>
      <c r="L11" s="1150" t="n">
        <f>'Haver Pivoted'!GW48</f>
        <v>34.5</v>
      </c>
      <c r="M11" s="1150" t="n">
        <f>'Haver Pivoted'!GX48</f>
        <v>21.4</v>
      </c>
      <c r="N11" s="1150" t="n">
        <f>'Haver Pivoted'!GY48</f>
        <v>13.3</v>
      </c>
      <c r="O11" s="1150" t="n">
        <f>'Haver Pivoted'!GZ48</f>
        <v>18.7</v>
      </c>
      <c r="P11" s="1150" t="n">
        <f>'Haver Pivoted'!HA48</f>
        <v>32.200000000000003</v>
      </c>
      <c r="Q11" s="1150" t="n">
        <f>'Haver Pivoted'!HB48</f>
        <v>26.9</v>
      </c>
      <c r="R11" s="1150" t="n">
        <f>'Haver Pivoted'!HC48</f>
        <v>20</v>
      </c>
      <c r="S11" s="1156" t="n">
        <f>'Haver Pivoted'!HD48</f>
        <v>8.1</v>
      </c>
      <c r="T11" s="1151" t="n">
        <f>'Haver Pivoted'!HE48</f>
        <v>4.9000000000000004</v>
      </c>
    </row>
    <row r="12" ht="29.15" customHeight="1">
      <c r="A12" s="1138"/>
      <c r="B12" s="1161" t="s">
        <v>305</v>
      </c>
      <c r="C12" s="201" t="s">
        <v>306</v>
      </c>
      <c r="D12" s="1161"/>
      <c r="E12" s="201"/>
      <c r="F12" s="201"/>
      <c r="G12" s="201"/>
      <c r="H12" s="201"/>
      <c r="I12" s="201"/>
      <c r="J12" s="1152" t="n">
        <f>'Haver Pivoted'!GU58</f>
        <v>64.400000000000006</v>
      </c>
      <c r="K12" s="1152" t="n">
        <f>'Haver Pivoted'!GV58</f>
        <v>23.4</v>
      </c>
      <c r="L12" s="1152" t="n">
        <f>'Haver Pivoted'!GW58</f>
        <v>13.8</v>
      </c>
      <c r="M12" s="1152" t="n">
        <f>'Haver Pivoted'!GX58</f>
        <v>12</v>
      </c>
      <c r="N12" s="1152" t="n">
        <f>'Haver Pivoted'!GY58</f>
        <v>7.5</v>
      </c>
      <c r="O12" s="1152" t="n">
        <f>'Haver Pivoted'!GZ58</f>
        <v>10.5</v>
      </c>
      <c r="P12" s="1152" t="n">
        <f>'Haver Pivoted'!HA58</f>
        <v>18</v>
      </c>
      <c r="Q12" s="1152" t="n">
        <f>'Haver Pivoted'!HB58</f>
        <v>15</v>
      </c>
      <c r="R12" s="1152" t="n">
        <f>'Haver Pivoted'!HC58</f>
        <v>11.2</v>
      </c>
      <c r="S12" s="1155" t="n">
        <f>'Haver Pivoted'!HD58</f>
        <v>7.5</v>
      </c>
      <c r="T12" s="1159" t="n">
        <f>'Haver Pivoted'!HE58</f>
        <v>6.2</v>
      </c>
    </row>
    <row r="13" ht="47.15" customHeight="1">
      <c r="A13" s="1138"/>
      <c r="B13" s="1161" t="s">
        <v>307</v>
      </c>
      <c r="C13" s="201" t="s">
        <v>308</v>
      </c>
      <c r="D13" s="1161"/>
      <c r="E13" s="201"/>
      <c r="F13" s="201"/>
      <c r="G13" s="201"/>
      <c r="H13" s="201"/>
      <c r="I13" s="201"/>
      <c r="J13" s="1152" t="n">
        <f>'Haver Pivoted'!GU54</f>
        <v>96.6</v>
      </c>
      <c r="K13" s="1152" t="n">
        <f>'Haver Pivoted'!GV54</f>
        <v>35.1</v>
      </c>
      <c r="L13" s="1152" t="n">
        <f>'Haver Pivoted'!GW54</f>
        <v>20.7</v>
      </c>
      <c r="M13" s="1152" t="n">
        <f>'Haver Pivoted'!GX54</f>
        <v>15.4</v>
      </c>
      <c r="N13" s="1152" t="n">
        <f>'Haver Pivoted'!GY54</f>
        <v>9.6</v>
      </c>
      <c r="O13" s="1152" t="n">
        <f>'Haver Pivoted'!GZ54</f>
        <v>13.5</v>
      </c>
      <c r="P13" s="1152" t="n">
        <f>'Haver Pivoted'!HA54</f>
        <v>23.2</v>
      </c>
      <c r="Q13" s="1152" t="n">
        <f>'Haver Pivoted'!HB54</f>
        <v>19.3</v>
      </c>
      <c r="R13" s="1152" t="n">
        <f>'Haver Pivoted'!HC54</f>
        <v>14.4</v>
      </c>
      <c r="S13" s="1155" t="n">
        <f>'Haver Pivoted'!HD54</f>
        <v>5.9</v>
      </c>
      <c r="T13" s="1159" t="n">
        <f>'Haver Pivoted'!HE54</f>
        <v>3.6</v>
      </c>
      <c r="U13" s="1153" t="s">
        <v>309</v>
      </c>
      <c r="V13" s="1141" t="s">
        <v>310</v>
      </c>
    </row>
    <row r="14">
      <c r="B14" s="69" t="s">
        <v>311</v>
      </c>
      <c r="C14" s="71"/>
      <c r="D14" s="69"/>
      <c r="E14" s="71"/>
      <c r="F14" s="71"/>
      <c r="G14" s="71"/>
      <c r="H14" s="71"/>
      <c r="I14" s="71"/>
      <c r="J14" s="1152" t="n">
        <f t="shared" ref="J14:T14" si="0">J13+J12+J11</f>
        <v>321.89999999999998</v>
      </c>
      <c r="K14" s="1152" t="n">
        <f t="shared" si="0"/>
        <v>116.9</v>
      </c>
      <c r="L14" s="1152" t="n">
        <f t="shared" si="0"/>
        <v>69</v>
      </c>
      <c r="M14" s="1152" t="n">
        <f t="shared" si="0"/>
        <v>48.8</v>
      </c>
      <c r="N14" s="1152" t="n">
        <f t="shared" si="0"/>
        <v>30.400000000000002</v>
      </c>
      <c r="O14" s="1152" t="n">
        <f t="shared" si="0"/>
        <v>42.7</v>
      </c>
      <c r="P14" s="1152" t="n">
        <f t="shared" si="0"/>
        <v>73.400000000000006</v>
      </c>
      <c r="Q14" s="1152" t="n">
        <f t="shared" si="0"/>
        <v>61.199999999999996</v>
      </c>
      <c r="R14" s="1152" t="n">
        <f t="shared" si="0"/>
        <v>45.6</v>
      </c>
      <c r="S14" s="1155" t="n">
        <f t="shared" si="0"/>
        <v>21.5</v>
      </c>
      <c r="T14" s="1159" t="n">
        <f t="shared" si="0"/>
        <v>14.700000000000001</v>
      </c>
      <c r="U14" s="1154" t="n">
        <v>236</v>
      </c>
      <c r="V14" s="1147" t="n">
        <f>SUM(J14:S14)/4</f>
        <v>207.85</v>
      </c>
    </row>
    <row r="15">
      <c r="B15" s="1137" t="s">
        <v>312</v>
      </c>
      <c r="C15" s="73"/>
      <c r="D15" s="1137"/>
      <c r="E15" s="73"/>
      <c r="F15" s="73"/>
      <c r="G15" s="73"/>
      <c r="H15" s="73"/>
      <c r="I15" s="73"/>
      <c r="J15" s="739" t="n">
        <f t="shared" ref="J15:N17" si="1">J11/J$14</f>
        <v>0.49984467225846541</v>
      </c>
      <c r="K15" s="739" t="n">
        <f t="shared" si="1"/>
        <v>0.49957228400342168</v>
      </c>
      <c r="L15" s="739" t="n">
        <f t="shared" si="1"/>
        <v>0.5</v>
      </c>
      <c r="M15" s="739" t="n">
        <f t="shared" si="1"/>
        <v>0.43852459016393441</v>
      </c>
      <c r="N15" s="739" t="n">
        <f t="shared" si="1"/>
        <v>0.4375</v>
      </c>
      <c r="O15" s="739" t="n">
        <f>O11/O$14</f>
        <v>0.43793911007025754</v>
      </c>
      <c r="P15" s="739" t="n">
        <f t="shared" ref="P15:T15" si="2">P11/P$14</f>
        <v>0.43869209809264303</v>
      </c>
      <c r="Q15" s="739" t="n">
        <f t="shared" si="2"/>
        <v>0.43954248366013071</v>
      </c>
      <c r="R15" s="739" t="n">
        <f t="shared" si="2"/>
        <v>0.43859649122807015</v>
      </c>
      <c r="S15" s="778" t="n">
        <f t="shared" si="2"/>
        <v>0.37674418604651161</v>
      </c>
      <c r="T15" s="1146" t="n">
        <f t="shared" si="2"/>
        <v>0.33333333333333331</v>
      </c>
    </row>
    <row r="16">
      <c r="B16" s="1137" t="s">
        <v>313</v>
      </c>
      <c r="C16" s="73"/>
      <c r="D16" s="1137"/>
      <c r="E16" s="73"/>
      <c r="F16" s="73"/>
      <c r="G16" s="73"/>
      <c r="H16" s="73"/>
      <c r="I16" s="73"/>
      <c r="J16" s="739" t="n">
        <f t="shared" si="1"/>
        <v>0.20006213109661389</v>
      </c>
      <c r="K16" s="739" t="n">
        <f t="shared" si="1"/>
        <v>0.20017108639863129</v>
      </c>
      <c r="L16" s="739" t="n">
        <f t="shared" si="1"/>
        <v>0.2</v>
      </c>
      <c r="M16" s="739" t="n">
        <f t="shared" si="1"/>
        <v>0.24590163934426232</v>
      </c>
      <c r="N16" s="739" t="n">
        <f t="shared" si="1"/>
        <v>0.24671052631578946</v>
      </c>
      <c r="O16" s="739" t="n">
        <f t="shared" ref="O16:T16" si="3">O12/O$14</f>
        <v>0.24590163934426229</v>
      </c>
      <c r="P16" s="739" t="n">
        <f t="shared" si="3"/>
        <v>0.24523160762942778</v>
      </c>
      <c r="Q16" s="739" t="n">
        <f t="shared" si="3"/>
        <v>0.24509803921568629</v>
      </c>
      <c r="R16" s="739" t="n">
        <f t="shared" si="3"/>
        <v>0.24561403508771928</v>
      </c>
      <c r="S16" s="778" t="n">
        <f t="shared" si="3"/>
        <v>0.34883720930232559</v>
      </c>
      <c r="T16" s="1146" t="n">
        <f t="shared" si="3"/>
        <v>0.42176870748299317</v>
      </c>
      <c r="U16" s="396"/>
    </row>
    <row r="17">
      <c r="B17" s="1139" t="s">
        <v>314</v>
      </c>
      <c r="C17" s="1142"/>
      <c r="D17" s="1139"/>
      <c r="E17" s="1142"/>
      <c r="F17" s="1142"/>
      <c r="G17" s="1142"/>
      <c r="H17" s="1142"/>
      <c r="I17" s="1142"/>
      <c r="J17" s="759" t="n">
        <f t="shared" si="1"/>
        <v>0.30009319664492079</v>
      </c>
      <c r="K17" s="759" t="n">
        <f t="shared" si="1"/>
        <v>0.30025662959794697</v>
      </c>
      <c r="L17" s="759" t="n">
        <f t="shared" si="1"/>
        <v>0.3</v>
      </c>
      <c r="M17" s="759" t="n">
        <f t="shared" si="1"/>
        <v>0.3155737704918033</v>
      </c>
      <c r="N17" s="759" t="n">
        <f t="shared" si="1"/>
        <v>0.31578947368421051</v>
      </c>
      <c r="O17" s="759" t="n">
        <f t="shared" ref="O17:T17" si="4">O13/O$14</f>
        <v>0.31615925058548006</v>
      </c>
      <c r="P17" s="759" t="n">
        <f t="shared" si="4"/>
        <v>0.3160762942779291</v>
      </c>
      <c r="Q17" s="759" t="n">
        <f t="shared" si="4"/>
        <v>0.31535947712418305</v>
      </c>
      <c r="R17" s="759" t="n">
        <f t="shared" si="4"/>
        <v>0.31578947368421051</v>
      </c>
      <c r="S17" s="1149" t="n">
        <f t="shared" si="4"/>
        <v>0.2744186046511628</v>
      </c>
      <c r="T17" s="1160" t="n">
        <f t="shared" si="4"/>
        <v>0.24489795918367346</v>
      </c>
    </row>
    <row r="18">
      <c r="B18" s="73"/>
      <c r="C18" s="73"/>
      <c r="D18" s="73"/>
      <c r="E18" s="73"/>
      <c r="F18" s="73"/>
      <c r="G18" s="73"/>
      <c r="H18" s="73"/>
      <c r="I18" s="73"/>
      <c r="J18" s="739"/>
      <c r="K18" s="739"/>
      <c r="L18" s="739"/>
      <c r="M18" s="739"/>
      <c r="N18" s="739"/>
      <c r="O18" s="739"/>
    </row>
    <row r="19" ht="15.75" customHeight="1"/>
    <row r="21" ht="30" customHeight="1"/>
    <row r="22" ht="27" customHeight="1">
      <c r="M22" s="85"/>
      <c r="N22" s="85"/>
      <c r="O22" s="85"/>
      <c r="P22" s="34"/>
      <c r="Q22" s="34"/>
      <c r="R22" s="34"/>
      <c r="S22" s="34"/>
      <c r="T22" s="34"/>
      <c r="U22" s="85"/>
    </row>
    <row r="23" ht="31.5" customHeight="1">
      <c r="M23" s="85"/>
      <c r="N23" s="85"/>
      <c r="O23" s="85"/>
      <c r="P23" s="34"/>
      <c r="Q23" s="34"/>
      <c r="R23" s="34"/>
      <c r="S23" s="34"/>
      <c r="T23" s="34"/>
      <c r="U23" s="85"/>
    </row>
    <row r="24" ht="24.65" customHeight="1">
      <c r="M24" s="85"/>
      <c r="N24" s="85"/>
      <c r="O24" s="85"/>
      <c r="P24" s="34"/>
      <c r="Q24" s="34"/>
      <c r="R24" s="34"/>
      <c r="S24" s="34"/>
      <c r="T24" s="34"/>
      <c r="U24" s="85"/>
    </row>
    <row r="25">
      <c r="M25" s="85"/>
      <c r="N25" s="85"/>
      <c r="O25" s="85"/>
      <c r="P25" s="85"/>
      <c r="Q25" s="85"/>
      <c r="R25" s="85"/>
      <c r="S25" s="85"/>
      <c r="T25" s="85"/>
      <c r="U25" s="85"/>
    </row>
    <row r="26">
      <c r="M26" s="85"/>
      <c r="N26" s="85"/>
      <c r="O26" s="85"/>
      <c r="P26" s="85"/>
      <c r="Q26" s="85"/>
      <c r="R26" s="85"/>
      <c r="S26" s="85"/>
      <c r="T26" s="85"/>
      <c r="U26" s="85"/>
    </row>
    <row r="27">
      <c r="M27" s="85"/>
      <c r="N27" s="85"/>
      <c r="O27" s="85"/>
      <c r="P27" s="85"/>
      <c r="Q27" s="85"/>
      <c r="R27" s="85"/>
      <c r="S27" s="85"/>
      <c r="T27" s="85"/>
      <c r="U27" s="85"/>
    </row>
    <row r="28">
      <c r="M28" s="85"/>
      <c r="N28" s="85"/>
      <c r="O28" s="85"/>
      <c r="P28" s="85"/>
      <c r="Q28" s="85"/>
      <c r="R28" s="85"/>
      <c r="S28" s="85"/>
      <c r="T28" s="85"/>
      <c r="U28" s="85"/>
    </row>
    <row r="29">
      <c r="M29" s="85"/>
      <c r="N29" s="85"/>
      <c r="O29" s="85"/>
      <c r="P29" s="85"/>
      <c r="Q29" s="85"/>
      <c r="R29" s="85"/>
      <c r="S29" s="85"/>
      <c r="T29" s="85"/>
      <c r="U29" s="85"/>
    </row>
    <row r="30">
      <c r="M30" s="85"/>
      <c r="N30" s="85"/>
      <c r="O30" s="85"/>
      <c r="P30" s="85"/>
      <c r="Q30" s="85"/>
      <c r="R30" s="85"/>
      <c r="S30" s="85"/>
      <c r="T30" s="85"/>
      <c r="U30" s="85"/>
    </row>
    <row r="31">
      <c r="M31" s="85"/>
      <c r="N31" s="85"/>
      <c r="O31" s="85"/>
      <c r="P31" s="85"/>
      <c r="Q31" s="85"/>
      <c r="R31" s="85"/>
      <c r="S31" s="85"/>
      <c r="T31" s="85"/>
      <c r="U31" s="85"/>
    </row>
    <row r="32">
      <c r="M32" s="85"/>
      <c r="N32" s="85"/>
      <c r="O32" s="85"/>
      <c r="P32" s="85"/>
      <c r="Q32" s="85"/>
      <c r="R32" s="85"/>
      <c r="S32" s="85"/>
      <c r="T32" s="85"/>
      <c r="U32" s="85"/>
    </row>
    <row r="33">
      <c r="M33" s="85"/>
      <c r="N33" s="85"/>
      <c r="O33" s="85"/>
      <c r="P33" s="85"/>
      <c r="Q33" s="85"/>
      <c r="R33" s="85"/>
      <c r="S33" s="85"/>
      <c r="T33" s="85"/>
      <c r="U33" s="85"/>
    </row>
    <row r="34">
      <c r="M34" s="85"/>
      <c r="N34" s="85"/>
      <c r="O34" s="85"/>
      <c r="P34" s="85"/>
      <c r="Q34" s="85"/>
      <c r="R34" s="85"/>
      <c r="S34" s="85"/>
      <c r="T34" s="85"/>
      <c r="U34" s="85"/>
    </row>
    <row r="35">
      <c r="M35" s="85"/>
      <c r="N35" s="85"/>
      <c r="O35" s="85"/>
      <c r="P35" s="85"/>
      <c r="Q35" s="85"/>
      <c r="R35" s="85"/>
      <c r="S35" s="85"/>
      <c r="T35" s="85"/>
      <c r="U35" s="85"/>
    </row>
    <row r="36">
      <c r="M36" s="85"/>
      <c r="N36" s="85"/>
      <c r="O36" s="85"/>
      <c r="P36" s="85"/>
      <c r="Q36" s="85"/>
      <c r="R36" s="85"/>
      <c r="S36" s="85"/>
      <c r="T36" s="85"/>
      <c r="U36" s="85"/>
    </row>
    <row r="37">
      <c r="M37" s="85"/>
      <c r="N37" s="85"/>
      <c r="O37" s="85"/>
      <c r="P37" s="85"/>
      <c r="Q37" s="85"/>
      <c r="R37" s="85"/>
      <c r="S37" s="85"/>
      <c r="T37" s="85"/>
      <c r="U37" s="85"/>
    </row>
    <row r="38">
      <c r="M38" s="85"/>
      <c r="N38" s="85"/>
      <c r="O38" s="85"/>
      <c r="P38" s="85"/>
      <c r="Q38" s="85"/>
      <c r="R38" s="85"/>
      <c r="S38" s="85"/>
      <c r="T38" s="85"/>
      <c r="U38" s="85"/>
    </row>
    <row r="39">
      <c r="M39" s="85"/>
      <c r="N39" s="85"/>
      <c r="O39" s="85"/>
      <c r="P39" s="85"/>
      <c r="Q39" s="85"/>
      <c r="R39" s="85"/>
      <c r="S39" s="85"/>
      <c r="T39" s="85"/>
      <c r="U39" s="85"/>
    </row>
    <row r="40">
      <c r="M40" s="85"/>
      <c r="N40" s="85"/>
      <c r="O40" s="85"/>
      <c r="P40" s="85"/>
      <c r="Q40" s="85"/>
      <c r="R40" s="85"/>
      <c r="S40" s="85"/>
      <c r="T40" s="85"/>
      <c r="U40" s="85"/>
    </row>
    <row r="41">
      <c r="M41" s="85"/>
      <c r="N41" s="85"/>
      <c r="O41" s="85"/>
      <c r="P41" s="85"/>
      <c r="Q41" s="85"/>
      <c r="R41" s="85"/>
      <c r="S41" s="85"/>
      <c r="T41" s="85"/>
      <c r="U41" s="85"/>
    </row>
    <row r="42">
      <c r="M42" s="85"/>
      <c r="N42" s="85"/>
      <c r="O42" s="85"/>
      <c r="P42" s="85"/>
      <c r="Q42" s="85"/>
      <c r="R42" s="85"/>
      <c r="S42" s="85"/>
      <c r="T42" s="85"/>
      <c r="U42" s="85"/>
    </row>
    <row r="43">
      <c r="M43" s="85"/>
      <c r="N43" s="85"/>
      <c r="O43" s="85"/>
      <c r="P43" s="85"/>
      <c r="Q43" s="85"/>
      <c r="R43" s="85"/>
      <c r="S43" s="85"/>
      <c r="T43" s="85"/>
      <c r="U43" s="85"/>
    </row>
    <row r="44">
      <c r="M44" s="85"/>
      <c r="N44" s="85"/>
      <c r="O44" s="85"/>
      <c r="P44" s="85"/>
      <c r="Q44" s="85"/>
      <c r="R44" s="85"/>
      <c r="S44" s="85"/>
      <c r="T44" s="85"/>
      <c r="U44" s="85"/>
    </row>
    <row r="45">
      <c r="M45" s="85"/>
      <c r="N45" s="85"/>
      <c r="O45" s="85"/>
      <c r="P45" s="85"/>
      <c r="Q45" s="85"/>
      <c r="R45" s="85"/>
      <c r="S45" s="85"/>
      <c r="T45" s="85"/>
      <c r="U45" s="85"/>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C1" zoomScale="90" zoomScaleNormal="90" workbookViewId="0">
      <selection activeCell="T9" sqref="T9"/>
    </sheetView>
  </sheetViews>
  <sheetFormatPr defaultRowHeight="15.0" baseColWidth="10"/>
  <cols>
    <col min="1" max="1" width="6" hidden="0" customWidth="1"/>
    <col min="2" max="2" width="29.453125" hidden="0" customWidth="1"/>
    <col min="3" max="3" width="10.453125" hidden="0" customWidth="1"/>
    <col min="4" max="4" width="10.453125" hidden="0" customWidth="1"/>
    <col min="5" max="5" width="10.453125" hidden="0" customWidth="1"/>
    <col min="6" max="6" width="10.453125" hidden="0" customWidth="1"/>
    <col min="7" max="7" width="10.453125" hidden="0" customWidth="1"/>
  </cols>
  <sheetData>
    <row r="1">
      <c r="B1" s="254" t="s">
        <v>56</v>
      </c>
      <c r="C1" s="254"/>
      <c r="D1" s="254"/>
      <c r="E1" s="254"/>
      <c r="F1" s="254"/>
      <c r="G1" s="254"/>
      <c r="H1" s="254"/>
      <c r="I1" s="254"/>
      <c r="J1" s="254"/>
      <c r="K1" s="254"/>
      <c r="L1" s="254"/>
      <c r="M1" s="254"/>
      <c r="N1" s="254"/>
      <c r="O1" s="254"/>
      <c r="P1" s="254"/>
      <c r="Q1" s="254"/>
      <c r="R1" s="254"/>
      <c r="S1" s="254"/>
      <c r="T1" s="254"/>
      <c r="U1" s="254"/>
      <c r="V1" s="254"/>
      <c r="W1" s="254"/>
      <c r="X1" s="254"/>
      <c r="Y1" s="254"/>
      <c r="Z1" s="254"/>
      <c r="AA1" s="254"/>
      <c r="AB1" s="254"/>
      <c r="AC1" s="254"/>
    </row>
    <row r="2" ht="14.9" customHeight="1">
      <c r="B2" s="255" t="s">
        <v>458</v>
      </c>
      <c r="C2" s="255"/>
      <c r="D2" s="255"/>
      <c r="E2" s="255"/>
      <c r="F2" s="255"/>
      <c r="G2" s="255"/>
      <c r="H2" s="255"/>
      <c r="I2" s="255"/>
      <c r="J2" s="255"/>
      <c r="K2" s="255"/>
      <c r="L2" s="255"/>
      <c r="M2" s="255"/>
      <c r="N2" s="255"/>
      <c r="O2" s="255"/>
      <c r="P2" s="255"/>
      <c r="Q2" s="255"/>
      <c r="R2" s="255"/>
      <c r="S2" s="255"/>
      <c r="T2" s="255"/>
      <c r="U2" s="255"/>
      <c r="V2" s="255"/>
      <c r="W2" s="255"/>
      <c r="X2" s="255"/>
      <c r="Y2" s="255"/>
      <c r="Z2" s="255"/>
      <c r="AA2" s="255"/>
      <c r="AB2" s="255"/>
      <c r="AC2" s="255"/>
    </row>
    <row r="3">
      <c r="B3" s="255"/>
      <c r="C3" s="255"/>
      <c r="D3" s="255"/>
      <c r="E3" s="255"/>
      <c r="F3" s="255"/>
      <c r="G3" s="255"/>
      <c r="H3" s="255"/>
      <c r="I3" s="255"/>
      <c r="J3" s="255"/>
      <c r="K3" s="255"/>
      <c r="L3" s="255"/>
      <c r="M3" s="255"/>
      <c r="N3" s="255"/>
      <c r="O3" s="255"/>
      <c r="P3" s="255"/>
      <c r="Q3" s="255"/>
      <c r="R3" s="255"/>
      <c r="S3" s="255"/>
      <c r="T3" s="255"/>
      <c r="U3" s="255"/>
      <c r="V3" s="255"/>
      <c r="W3" s="255"/>
      <c r="X3" s="255"/>
      <c r="Y3" s="255"/>
      <c r="Z3" s="255"/>
      <c r="AA3" s="255"/>
      <c r="AB3" s="255"/>
      <c r="AC3" s="255"/>
    </row>
    <row r="4">
      <c r="B4" s="255"/>
      <c r="C4" s="255"/>
      <c r="D4" s="255"/>
      <c r="E4" s="255"/>
      <c r="F4" s="255"/>
      <c r="G4" s="255"/>
      <c r="H4" s="255"/>
      <c r="I4" s="255"/>
      <c r="J4" s="255"/>
      <c r="K4" s="255"/>
      <c r="L4" s="255"/>
      <c r="M4" s="255"/>
      <c r="N4" s="255"/>
      <c r="O4" s="255"/>
      <c r="P4" s="255"/>
      <c r="Q4" s="255"/>
      <c r="R4" s="255"/>
      <c r="S4" s="255"/>
      <c r="T4" s="255"/>
      <c r="U4" s="255"/>
      <c r="V4" s="255"/>
      <c r="W4" s="255"/>
      <c r="X4" s="255"/>
      <c r="Y4" s="255"/>
      <c r="Z4" s="255"/>
      <c r="AA4" s="255"/>
      <c r="AB4" s="255"/>
      <c r="AC4" s="255"/>
    </row>
    <row r="5">
      <c r="B5" s="477"/>
      <c r="C5" s="298"/>
      <c r="D5" s="298"/>
      <c r="E5" s="298"/>
      <c r="F5" s="298"/>
      <c r="G5" s="298"/>
      <c r="H5" s="298"/>
      <c r="I5" s="298"/>
      <c r="J5" s="298"/>
      <c r="K5" s="298"/>
      <c r="L5" s="298"/>
      <c r="M5" s="298"/>
      <c r="N5" s="298"/>
      <c r="O5" s="298"/>
      <c r="P5" s="298"/>
      <c r="Q5" s="298"/>
      <c r="R5" s="298"/>
      <c r="S5" s="298"/>
      <c r="T5" s="298"/>
      <c r="U5" s="298"/>
      <c r="V5" s="298"/>
      <c r="W5" s="298"/>
      <c r="X5" s="298"/>
      <c r="Y5" s="298"/>
    </row>
    <row r="6">
      <c r="B6" s="259" t="s">
        <v>403</v>
      </c>
      <c r="C6" s="260"/>
      <c r="D6" s="349" t="s">
        <v>279</v>
      </c>
      <c r="E6" s="350"/>
      <c r="F6" s="350"/>
      <c r="G6" s="350"/>
      <c r="H6" s="350"/>
      <c r="I6" s="350"/>
      <c r="J6" s="350"/>
      <c r="K6" s="350"/>
      <c r="L6" s="350"/>
      <c r="M6" s="350"/>
      <c r="N6" s="350"/>
      <c r="O6" s="350"/>
      <c r="P6" s="350"/>
      <c r="Q6" s="589"/>
      <c r="R6" s="589"/>
      <c r="S6" s="589"/>
      <c r="T6" s="260"/>
      <c r="U6" s="353" t="s">
        <v>280</v>
      </c>
      <c r="V6" s="353"/>
      <c r="W6" s="353"/>
      <c r="X6" s="353"/>
      <c r="Y6" s="353"/>
      <c r="Z6" s="353"/>
      <c r="AA6" s="353"/>
      <c r="AB6" s="353"/>
      <c r="AC6" s="354"/>
    </row>
    <row r="7">
      <c r="B7" s="261"/>
      <c r="C7" s="262"/>
      <c r="D7" s="268" t="n">
        <v>2018</v>
      </c>
      <c r="E7" s="268" t="n">
        <v>2019</v>
      </c>
      <c r="F7" s="269"/>
      <c r="G7" s="269"/>
      <c r="H7" s="270"/>
      <c r="I7" s="268" t="n">
        <v>2020</v>
      </c>
      <c r="J7" s="269"/>
      <c r="K7" s="269"/>
      <c r="L7" s="269"/>
      <c r="M7" s="268" t="n">
        <v>2021</v>
      </c>
      <c r="N7" s="269"/>
      <c r="O7" s="269"/>
      <c r="P7" s="269"/>
      <c r="Q7" s="268" t="n">
        <v>2022</v>
      </c>
      <c r="R7" s="360"/>
      <c r="S7" s="360"/>
      <c r="T7" s="270"/>
      <c r="U7" s="266" t="n">
        <v>2023</v>
      </c>
      <c r="V7" s="348"/>
      <c r="W7" s="348"/>
      <c r="X7" s="348"/>
      <c r="Y7" s="265" t="n">
        <v>2024</v>
      </c>
      <c r="Z7" s="348"/>
      <c r="AA7" s="348"/>
      <c r="AB7" s="267"/>
      <c r="AC7" s="358" t="n">
        <v>2025</v>
      </c>
    </row>
    <row r="8">
      <c r="B8" s="263"/>
      <c r="C8" s="264"/>
      <c r="D8" s="256" t="s">
        <v>281</v>
      </c>
      <c r="E8" s="256" t="s">
        <v>282</v>
      </c>
      <c r="F8" s="257" t="s">
        <v>283</v>
      </c>
      <c r="G8" s="257" t="s">
        <v>238</v>
      </c>
      <c r="H8" s="258" t="s">
        <v>281</v>
      </c>
      <c r="I8" s="257" t="s">
        <v>282</v>
      </c>
      <c r="J8" s="257" t="s">
        <v>283</v>
      </c>
      <c r="K8" s="257" t="s">
        <v>238</v>
      </c>
      <c r="L8" s="257" t="s">
        <v>281</v>
      </c>
      <c r="M8" s="256" t="s">
        <v>282</v>
      </c>
      <c r="N8" s="257" t="s">
        <v>283</v>
      </c>
      <c r="O8" s="257" t="s">
        <v>238</v>
      </c>
      <c r="P8" s="257" t="s">
        <v>281</v>
      </c>
      <c r="Q8" s="256" t="s">
        <v>282</v>
      </c>
      <c r="R8" s="257" t="s">
        <v>283</v>
      </c>
      <c r="S8" s="257" t="s">
        <v>238</v>
      </c>
      <c r="T8" s="258" t="s">
        <v>281</v>
      </c>
      <c r="U8" s="409" t="s">
        <v>282</v>
      </c>
      <c r="V8" s="409" t="s">
        <v>283</v>
      </c>
      <c r="W8" s="409" t="s">
        <v>238</v>
      </c>
      <c r="X8" s="409" t="s">
        <v>281</v>
      </c>
      <c r="Y8" s="510" t="s">
        <v>282</v>
      </c>
      <c r="Z8" s="416" t="s">
        <v>283</v>
      </c>
      <c r="AA8" s="409" t="s">
        <v>238</v>
      </c>
      <c r="AB8" s="509" t="s">
        <v>281</v>
      </c>
      <c r="AC8" s="1066" t="s">
        <v>282</v>
      </c>
    </row>
    <row r="9">
      <c r="B9" s="667" t="s">
        <v>56</v>
      </c>
      <c r="C9" s="534" t="s">
        <v>459</v>
      </c>
      <c r="D9" s="667"/>
      <c r="E9" s="827"/>
      <c r="F9" s="827"/>
      <c r="G9" s="827"/>
      <c r="H9" s="827"/>
      <c r="I9" s="827"/>
      <c r="J9" s="375" t="n">
        <f>'Haver Pivoted'!GU45</f>
        <v>1078.0999999999999</v>
      </c>
      <c r="K9" s="375" t="n">
        <f>'Haver Pivoted'!GV45</f>
        <v>15.6</v>
      </c>
      <c r="L9" s="375" t="n">
        <f>'Haver Pivoted'!GW45</f>
        <v>5</v>
      </c>
      <c r="M9" s="375" t="n">
        <f>'Haver Pivoted'!GX45</f>
        <v>1933.7</v>
      </c>
      <c r="N9" s="375" t="n">
        <f>'Haver Pivoted'!GY45</f>
        <v>290.10000000000002</v>
      </c>
      <c r="O9" s="375" t="n">
        <f>'Haver Pivoted'!GZ45</f>
        <v>38.9</v>
      </c>
      <c r="P9" s="375" t="n">
        <f>'Haver Pivoted'!HA45</f>
        <v>14.2</v>
      </c>
      <c r="Q9" s="375" t="n">
        <f>'Haver Pivoted'!HB45</f>
        <v>0</v>
      </c>
      <c r="R9" s="375" t="n">
        <f>'Haver Pivoted'!HC45</f>
        <v>0</v>
      </c>
      <c r="S9" s="360" t="n">
        <f>'Haver Pivoted'!HD45</f>
        <v>0</v>
      </c>
      <c r="T9" s="270" t="n">
        <f>'Haver Pivoted'!HE45</f>
        <v>0</v>
      </c>
      <c r="U9" s="348"/>
      <c r="V9" s="348"/>
      <c r="W9" s="348"/>
      <c r="X9" s="348"/>
      <c r="Y9" s="348"/>
      <c r="Z9" s="348"/>
      <c r="AA9" s="348"/>
      <c r="AB9" s="348"/>
      <c r="AC9" s="267"/>
    </row>
    <row r="10">
      <c r="B10" s="685" t="s">
        <v>214</v>
      </c>
      <c r="C10" s="319"/>
      <c r="D10" s="685"/>
      <c r="E10" s="319"/>
      <c r="F10" s="319"/>
      <c r="G10" s="319"/>
      <c r="H10" s="319"/>
      <c r="I10" s="319"/>
      <c r="J10" s="740"/>
      <c r="K10" s="740"/>
      <c r="L10" s="740"/>
      <c r="M10" s="740" t="n">
        <f t="shared" ref="M10:T10" si="0">M9-M11</f>
        <v>1348.1</v>
      </c>
      <c r="N10" s="740" t="n">
        <f t="shared" si="0"/>
        <v>290.10000000000002</v>
      </c>
      <c r="O10" s="740" t="n">
        <f t="shared" si="0"/>
        <v>38.9</v>
      </c>
      <c r="P10" s="740" t="n">
        <f t="shared" si="0"/>
        <v>14.2</v>
      </c>
      <c r="Q10" s="740" t="n">
        <f t="shared" si="0"/>
        <v>0</v>
      </c>
      <c r="R10" s="740" t="n">
        <f t="shared" si="0"/>
        <v>0</v>
      </c>
      <c r="S10" s="1186" t="n">
        <f t="shared" si="0"/>
        <v>0</v>
      </c>
      <c r="T10" s="1176" t="n">
        <f t="shared" si="0"/>
        <v>0</v>
      </c>
      <c r="U10" s="1184"/>
      <c r="V10" s="1184"/>
      <c r="W10" s="1184"/>
      <c r="X10" s="1184"/>
      <c r="Y10" s="1184"/>
      <c r="Z10" s="1184"/>
      <c r="AA10" s="1184"/>
      <c r="AB10" s="1184"/>
      <c r="AC10" s="1185"/>
    </row>
    <row r="11">
      <c r="B11" s="630" t="s">
        <v>460</v>
      </c>
      <c r="C11" s="631"/>
      <c r="D11" s="630"/>
      <c r="E11" s="631"/>
      <c r="F11" s="631"/>
      <c r="G11" s="631"/>
      <c r="H11" s="631"/>
      <c r="I11" s="631"/>
      <c r="J11" s="760" t="n">
        <f t="shared" ref="J11:L11" si="1">J9-J10</f>
        <v>1078.0999999999999</v>
      </c>
      <c r="K11" s="760" t="n">
        <f t="shared" si="1"/>
        <v>15.6</v>
      </c>
      <c r="L11" s="760" t="n">
        <f t="shared" si="1"/>
        <v>5</v>
      </c>
      <c r="M11" s="760" t="n">
        <f>SUM(C17:D17)/12*4</f>
        <v>585.6</v>
      </c>
      <c r="N11" s="760" t="n">
        <v>0</v>
      </c>
      <c r="O11" s="760" t="n">
        <v>0</v>
      </c>
      <c r="P11" s="760" t="n">
        <v>0</v>
      </c>
      <c r="Q11" s="760" t="n">
        <v>0</v>
      </c>
      <c r="R11" s="760" t="n">
        <v>0</v>
      </c>
      <c r="S11" s="760" t="n">
        <v>0</v>
      </c>
      <c r="T11" s="1060"/>
      <c r="U11" s="1178"/>
      <c r="V11" s="1178"/>
      <c r="W11" s="1178"/>
      <c r="X11" s="1178"/>
      <c r="Y11" s="1178"/>
      <c r="Z11" s="1178"/>
      <c r="AA11" s="1178"/>
      <c r="AB11" s="1178"/>
      <c r="AC11" s="1179"/>
    </row>
    <row r="12">
      <c r="B12" s="298"/>
      <c r="C12" s="298"/>
      <c r="D12" s="298"/>
      <c r="E12" s="298"/>
      <c r="F12" s="298"/>
      <c r="G12" s="298"/>
      <c r="H12" s="298"/>
      <c r="I12" s="298"/>
      <c r="J12" s="298"/>
      <c r="K12" s="298"/>
      <c r="L12" s="298"/>
      <c r="M12" s="298"/>
      <c r="N12" s="298"/>
      <c r="O12" s="298"/>
      <c r="P12" s="298"/>
      <c r="Q12" s="298"/>
      <c r="R12" s="298"/>
      <c r="S12" s="298"/>
      <c r="T12" s="298"/>
      <c r="U12" s="298"/>
      <c r="V12" s="298"/>
      <c r="W12" s="298"/>
      <c r="X12" s="298"/>
      <c r="Y12" s="298"/>
      <c r="Z12" s="85"/>
      <c r="AA12" s="85"/>
      <c r="AB12" s="85"/>
      <c r="AC12" s="85"/>
    </row>
    <row r="13">
      <c r="A13" s="105"/>
      <c r="B13" s="105"/>
      <c r="C13" s="105"/>
      <c r="D13" s="105"/>
      <c r="E13" s="105"/>
      <c r="F13" s="105"/>
      <c r="G13" s="105"/>
      <c r="H13" s="105"/>
      <c r="I13" s="105"/>
      <c r="J13" s="105"/>
      <c r="K13" s="105"/>
      <c r="L13" s="99"/>
      <c r="M13" s="99"/>
      <c r="N13" s="99"/>
    </row>
    <row r="14">
      <c r="A14" s="105"/>
      <c r="N14" s="85"/>
    </row>
    <row r="15">
      <c r="A15" s="739"/>
      <c r="B15" s="1187" t="s">
        <v>461</v>
      </c>
      <c r="C15" s="1166" t="n">
        <v>2021</v>
      </c>
      <c r="D15" s="1167"/>
      <c r="E15" s="1167"/>
      <c r="F15" s="1167"/>
      <c r="G15" s="97"/>
      <c r="K15" s="739"/>
      <c r="L15" s="739"/>
      <c r="M15" s="85"/>
      <c r="N15" s="85"/>
    </row>
    <row r="16">
      <c r="B16" s="1188"/>
      <c r="C16" s="1181" t="s">
        <v>234</v>
      </c>
      <c r="D16" s="1149" t="s">
        <v>235</v>
      </c>
      <c r="E16" s="1149" t="s">
        <v>236</v>
      </c>
      <c r="F16" s="1149" t="s">
        <v>237</v>
      </c>
      <c r="G16" s="1177"/>
      <c r="H16" s="739"/>
      <c r="I16" s="739"/>
      <c r="J16" s="739"/>
      <c r="K16" s="739"/>
      <c r="L16" s="739"/>
      <c r="M16" s="739"/>
      <c r="N16" s="739"/>
    </row>
    <row r="17" ht="16.399999999999999" customHeight="1">
      <c r="B17" s="1180" t="s">
        <v>462</v>
      </c>
      <c r="C17" s="1182" t="n">
        <v>1660.9</v>
      </c>
      <c r="D17" s="1182" t="n">
        <v>95.9</v>
      </c>
      <c r="E17" s="1182" t="n">
        <v>4044.2</v>
      </c>
      <c r="F17" s="1183" t="n">
        <v>688</v>
      </c>
      <c r="G17" s="176"/>
      <c r="H17" s="176"/>
      <c r="I17" s="176"/>
      <c r="J17" s="176"/>
      <c r="K17" s="176"/>
      <c r="L17" s="176"/>
      <c r="M17" s="298"/>
      <c r="N17" s="298"/>
    </row>
    <row r="18">
      <c r="B18" s="1132" t="s">
        <v>463</v>
      </c>
      <c r="C18" s="298"/>
      <c r="D18" s="298"/>
      <c r="E18" s="298"/>
      <c r="F18" s="298"/>
      <c r="G18" s="298"/>
      <c r="H18" s="298"/>
      <c r="I18" s="298"/>
      <c r="J18" s="298"/>
      <c r="K18" s="298"/>
      <c r="L18" s="298"/>
      <c r="M18" s="298"/>
      <c r="N18" s="298"/>
    </row>
    <row r="19">
      <c r="B19" s="298"/>
      <c r="C19" s="298"/>
      <c r="D19" s="298"/>
      <c r="E19" s="298"/>
      <c r="F19" s="298"/>
      <c r="G19" s="298"/>
      <c r="H19" s="298"/>
      <c r="I19" s="298"/>
      <c r="J19" s="298"/>
      <c r="K19" s="298"/>
      <c r="L19" s="298"/>
      <c r="M19" s="298"/>
      <c r="N19" s="298"/>
    </row>
    <row r="20">
      <c r="B20" s="1132"/>
      <c r="C20" s="298"/>
      <c r="D20" s="298"/>
      <c r="E20" s="298"/>
      <c r="F20" s="298"/>
      <c r="G20" s="298"/>
      <c r="H20" s="298"/>
      <c r="I20" s="298"/>
      <c r="J20" s="298"/>
      <c r="K20" s="298"/>
      <c r="L20" s="298"/>
      <c r="M20" s="298"/>
      <c r="N20" s="298"/>
    </row>
    <row r="21">
      <c r="B21" s="298"/>
      <c r="C21" s="298"/>
      <c r="D21" s="298"/>
      <c r="E21" s="298"/>
      <c r="F21" s="298"/>
      <c r="G21" s="298"/>
      <c r="H21" s="298"/>
      <c r="I21" s="298"/>
      <c r="J21" s="298"/>
      <c r="K21" s="298"/>
      <c r="L21" s="298"/>
      <c r="M21" s="298"/>
      <c r="N21" s="298"/>
      <c r="O21" s="298"/>
      <c r="P21" s="298"/>
      <c r="Q21" s="298"/>
      <c r="R21" s="298"/>
      <c r="S21" s="298"/>
      <c r="T21" s="298"/>
      <c r="U21" s="298"/>
      <c r="V21" s="298"/>
      <c r="W21" s="298"/>
      <c r="X21" s="298"/>
      <c r="Y21" s="298"/>
      <c r="Z21" s="85"/>
      <c r="AA21" s="85"/>
      <c r="AB21" s="85"/>
      <c r="AC21" s="85"/>
    </row>
    <row r="22">
      <c r="B22" s="105"/>
      <c r="C22" s="105"/>
      <c r="D22" s="105"/>
      <c r="E22" s="105"/>
      <c r="F22" s="105"/>
      <c r="G22" s="105"/>
      <c r="H22" s="105"/>
      <c r="I22" s="105"/>
      <c r="J22" s="105"/>
      <c r="K22" s="105"/>
      <c r="L22" s="99"/>
      <c r="M22" s="99"/>
      <c r="N22" s="99"/>
    </row>
    <row r="23">
      <c r="B23" s="298"/>
      <c r="C23" s="298"/>
      <c r="D23" s="298"/>
      <c r="E23" s="298"/>
      <c r="F23" s="298"/>
      <c r="G23" s="298"/>
      <c r="H23" s="298"/>
      <c r="I23" s="298"/>
      <c r="J23" s="298"/>
      <c r="K23" s="298"/>
      <c r="L23" s="298"/>
      <c r="M23" s="298"/>
      <c r="N23" s="298"/>
      <c r="O23" s="298"/>
      <c r="P23" s="298"/>
      <c r="Q23" s="298"/>
      <c r="R23" s="298"/>
      <c r="S23" s="298"/>
      <c r="T23" s="298"/>
      <c r="U23" s="298"/>
      <c r="V23" s="298"/>
      <c r="W23" s="298"/>
      <c r="X23" s="298"/>
      <c r="Y23" s="298"/>
    </row>
    <row r="24">
      <c r="B24" s="298"/>
      <c r="C24" s="298"/>
      <c r="D24" s="298"/>
      <c r="E24" s="298"/>
      <c r="F24" s="298"/>
      <c r="G24" s="298"/>
      <c r="H24" s="298"/>
      <c r="I24" s="298"/>
      <c r="J24" s="298"/>
      <c r="K24" s="298"/>
      <c r="L24" s="298"/>
      <c r="M24" s="298"/>
      <c r="N24" s="298"/>
      <c r="O24" s="298"/>
      <c r="P24" s="298"/>
      <c r="Q24" s="298"/>
      <c r="R24" s="298"/>
      <c r="S24" s="298"/>
      <c r="T24" s="298"/>
      <c r="U24" s="298"/>
      <c r="V24" s="298"/>
      <c r="W24" s="298"/>
      <c r="X24" s="298"/>
      <c r="Y24" s="298"/>
    </row>
    <row r="25">
      <c r="B25" s="298"/>
      <c r="C25" s="298"/>
      <c r="D25" s="298"/>
      <c r="E25" s="298"/>
      <c r="F25" s="298"/>
      <c r="G25" s="298"/>
      <c r="H25" s="298"/>
      <c r="I25" s="298"/>
      <c r="J25" s="298"/>
      <c r="K25" s="298"/>
      <c r="L25" s="298"/>
      <c r="M25" s="298"/>
      <c r="N25" s="298"/>
      <c r="O25" s="298"/>
      <c r="P25" s="298"/>
      <c r="Q25" s="298"/>
      <c r="R25" s="298"/>
      <c r="S25" s="298"/>
      <c r="T25" s="298"/>
      <c r="U25" s="298"/>
      <c r="V25" s="298"/>
      <c r="W25" s="298"/>
      <c r="X25" s="298"/>
      <c r="Y25" s="298"/>
    </row>
    <row r="26">
      <c r="B26" s="298"/>
      <c r="C26" s="298"/>
      <c r="D26" s="298"/>
      <c r="E26" s="298"/>
      <c r="F26" s="298"/>
      <c r="G26" s="298"/>
      <c r="H26" s="298"/>
      <c r="I26" s="298"/>
      <c r="J26" s="298"/>
      <c r="K26" s="298"/>
      <c r="L26" s="298"/>
      <c r="M26" s="298"/>
      <c r="N26" s="298"/>
      <c r="O26" s="298"/>
      <c r="P26" s="298"/>
      <c r="Q26" s="298"/>
      <c r="R26" s="298"/>
      <c r="S26" s="298"/>
      <c r="T26" s="298"/>
      <c r="U26" s="298"/>
      <c r="V26" s="298"/>
      <c r="W26" s="298"/>
      <c r="X26" s="298"/>
      <c r="Y26" s="298"/>
    </row>
    <row r="27">
      <c r="B27" s="298"/>
      <c r="C27" s="298"/>
      <c r="D27" s="298"/>
      <c r="E27" s="298"/>
      <c r="F27" s="298"/>
      <c r="G27" s="298"/>
      <c r="H27" s="298"/>
      <c r="I27" s="298"/>
      <c r="J27" s="298"/>
      <c r="K27" s="298"/>
      <c r="L27" s="298"/>
      <c r="M27" s="298"/>
      <c r="N27" s="298"/>
      <c r="O27" s="298"/>
      <c r="P27" s="298"/>
      <c r="Q27" s="298"/>
      <c r="R27" s="298"/>
      <c r="S27" s="298"/>
      <c r="T27" s="298"/>
      <c r="U27" s="298"/>
      <c r="V27" s="298"/>
      <c r="W27" s="298"/>
      <c r="X27" s="298"/>
      <c r="Y27" s="298"/>
    </row>
    <row r="28">
      <c r="B28" s="298"/>
      <c r="C28" s="298"/>
      <c r="D28" s="298"/>
      <c r="E28" s="298"/>
      <c r="F28" s="298"/>
      <c r="G28" s="298"/>
      <c r="H28" s="298"/>
      <c r="I28" s="298"/>
      <c r="J28" s="298"/>
      <c r="K28" s="298"/>
      <c r="L28" s="298"/>
      <c r="M28" s="298"/>
      <c r="N28" s="298"/>
      <c r="O28" s="298"/>
      <c r="P28" s="298"/>
      <c r="Q28" s="298"/>
      <c r="R28" s="298"/>
      <c r="S28" s="298"/>
      <c r="T28" s="298"/>
      <c r="U28" s="298"/>
      <c r="V28" s="298"/>
      <c r="W28" s="298"/>
      <c r="X28" s="298"/>
      <c r="Y28" s="298"/>
    </row>
    <row r="29">
      <c r="B29" s="298"/>
      <c r="C29" s="298"/>
      <c r="D29" s="298"/>
      <c r="E29" s="298"/>
      <c r="F29" s="298"/>
      <c r="G29" s="298"/>
      <c r="H29" s="298"/>
      <c r="I29" s="298"/>
      <c r="J29" s="298"/>
      <c r="K29" s="298"/>
      <c r="L29" s="298"/>
      <c r="M29" s="298"/>
      <c r="N29" s="298"/>
      <c r="O29" s="298"/>
      <c r="P29" s="298"/>
      <c r="Q29" s="298"/>
      <c r="R29" s="298"/>
      <c r="S29" s="298"/>
      <c r="T29" s="298"/>
      <c r="U29" s="298"/>
      <c r="V29" s="298"/>
      <c r="W29" s="298"/>
      <c r="X29" s="298"/>
      <c r="Y29" s="298"/>
    </row>
    <row r="30">
      <c r="B30" s="298"/>
      <c r="C30" s="298"/>
      <c r="D30" s="298"/>
      <c r="E30" s="298"/>
      <c r="F30" s="298"/>
      <c r="G30" s="298"/>
      <c r="H30" s="298"/>
      <c r="I30" s="298"/>
      <c r="J30" s="298"/>
      <c r="K30" s="298"/>
      <c r="L30" s="298"/>
      <c r="M30" s="298"/>
      <c r="N30" s="298"/>
      <c r="O30" s="298"/>
      <c r="P30" s="298"/>
      <c r="Q30" s="298"/>
      <c r="R30" s="298"/>
      <c r="S30" s="298"/>
      <c r="T30" s="298"/>
      <c r="U30" s="298"/>
      <c r="V30" s="298"/>
      <c r="W30" s="298"/>
      <c r="X30" s="298"/>
      <c r="Y30" s="298"/>
    </row>
    <row r="31">
      <c r="B31" s="298"/>
      <c r="C31" s="298"/>
      <c r="D31" s="298"/>
      <c r="E31" s="298"/>
      <c r="F31" s="298"/>
      <c r="G31" s="298"/>
      <c r="H31" s="298"/>
      <c r="I31" s="298"/>
      <c r="J31" s="298"/>
      <c r="K31" s="298"/>
      <c r="L31" s="298"/>
      <c r="M31" s="298"/>
      <c r="N31" s="298"/>
      <c r="O31" s="298"/>
      <c r="P31" s="298"/>
      <c r="Q31" s="298"/>
      <c r="R31" s="298"/>
      <c r="S31" s="298"/>
      <c r="T31" s="298"/>
      <c r="U31" s="298"/>
      <c r="V31" s="298"/>
      <c r="W31" s="298"/>
      <c r="X31" s="298"/>
      <c r="Y31" s="298"/>
    </row>
    <row r="32">
      <c r="B32" s="298"/>
      <c r="C32" s="298"/>
      <c r="D32" s="298"/>
      <c r="E32" s="298"/>
      <c r="F32" s="298"/>
      <c r="G32" s="298"/>
      <c r="H32" s="298"/>
      <c r="I32" s="298"/>
      <c r="J32" s="298"/>
      <c r="K32" s="298"/>
      <c r="L32" s="298"/>
      <c r="M32" s="298"/>
      <c r="N32" s="298"/>
      <c r="O32" s="298"/>
      <c r="P32" s="298"/>
      <c r="Q32" s="298"/>
      <c r="R32" s="298"/>
      <c r="S32" s="298"/>
      <c r="T32" s="298"/>
      <c r="U32" s="298"/>
      <c r="V32" s="298"/>
      <c r="W32" s="298"/>
      <c r="X32" s="298"/>
      <c r="Y32" s="298"/>
    </row>
    <row r="33">
      <c r="B33" s="298"/>
      <c r="C33" s="298"/>
      <c r="D33" s="298"/>
      <c r="E33" s="298"/>
      <c r="F33" s="298"/>
      <c r="G33" s="298"/>
      <c r="H33" s="298"/>
      <c r="I33" s="298"/>
      <c r="J33" s="298"/>
      <c r="K33" s="298"/>
      <c r="L33" s="298"/>
      <c r="M33" s="298"/>
      <c r="N33" s="298"/>
      <c r="O33" s="298"/>
      <c r="P33" s="298"/>
      <c r="Q33" s="298"/>
      <c r="R33" s="298"/>
      <c r="S33" s="298"/>
      <c r="T33" s="298"/>
      <c r="U33" s="298"/>
      <c r="V33" s="298"/>
      <c r="W33" s="298"/>
      <c r="X33" s="298"/>
      <c r="Y33" s="298"/>
    </row>
    <row r="34">
      <c r="B34" s="298"/>
      <c r="C34" s="298"/>
      <c r="D34" s="298"/>
      <c r="E34" s="298"/>
      <c r="F34" s="298"/>
      <c r="G34" s="298"/>
      <c r="H34" s="298"/>
      <c r="I34" s="298"/>
      <c r="J34" s="298"/>
      <c r="K34" s="298"/>
      <c r="L34" s="298"/>
      <c r="M34" s="298"/>
      <c r="N34" s="298"/>
      <c r="O34" s="298"/>
      <c r="P34" s="298"/>
      <c r="Q34" s="298"/>
      <c r="R34" s="298"/>
      <c r="S34" s="298"/>
      <c r="T34" s="298"/>
      <c r="U34" s="298"/>
      <c r="V34" s="298"/>
      <c r="W34" s="298"/>
      <c r="X34" s="298"/>
      <c r="Y34" s="298"/>
    </row>
    <row r="35">
      <c r="B35" s="298"/>
      <c r="C35" s="298"/>
      <c r="D35" s="298"/>
      <c r="E35" s="298"/>
      <c r="F35" s="298"/>
      <c r="G35" s="298"/>
      <c r="H35" s="298"/>
      <c r="I35" s="298"/>
      <c r="J35" s="298"/>
      <c r="K35" s="298"/>
      <c r="L35" s="298"/>
      <c r="M35" s="298"/>
      <c r="N35" s="298"/>
      <c r="O35" s="298"/>
      <c r="P35" s="298"/>
      <c r="Q35" s="298"/>
      <c r="R35" s="298"/>
      <c r="S35" s="298"/>
      <c r="T35" s="298"/>
      <c r="U35" s="298"/>
      <c r="V35" s="298"/>
      <c r="W35" s="298"/>
      <c r="X35" s="298"/>
      <c r="Y35" s="298"/>
    </row>
    <row r="36">
      <c r="B36" s="298"/>
      <c r="C36" s="298"/>
      <c r="D36" s="298"/>
      <c r="E36" s="298"/>
      <c r="F36" s="298"/>
      <c r="G36" s="298"/>
      <c r="H36" s="298"/>
      <c r="I36" s="298"/>
      <c r="J36" s="298"/>
      <c r="K36" s="298"/>
      <c r="L36" s="298"/>
      <c r="M36" s="298"/>
      <c r="N36" s="298"/>
      <c r="O36" s="298"/>
      <c r="P36" s="298"/>
      <c r="Q36" s="298"/>
      <c r="R36" s="298"/>
      <c r="S36" s="298"/>
      <c r="T36" s="298"/>
      <c r="U36" s="298"/>
      <c r="V36" s="298"/>
      <c r="W36" s="298"/>
      <c r="X36" s="298"/>
      <c r="Y36" s="298"/>
    </row>
    <row r="37">
      <c r="B37" s="298"/>
      <c r="C37" s="298"/>
      <c r="D37" s="298"/>
      <c r="E37" s="298"/>
      <c r="F37" s="298"/>
      <c r="G37" s="298"/>
      <c r="H37" s="298"/>
      <c r="I37" s="298"/>
      <c r="J37" s="298"/>
      <c r="K37" s="298"/>
      <c r="L37" s="298"/>
      <c r="M37" s="298"/>
      <c r="N37" s="298"/>
      <c r="O37" s="298"/>
      <c r="P37" s="298"/>
      <c r="Q37" s="298"/>
      <c r="R37" s="298"/>
      <c r="S37" s="298"/>
      <c r="T37" s="298"/>
      <c r="U37" s="298"/>
      <c r="V37" s="298"/>
      <c r="W37" s="298"/>
      <c r="X37" s="298"/>
      <c r="Y37" s="298"/>
    </row>
    <row r="38">
      <c r="B38" s="298"/>
      <c r="C38" s="298"/>
      <c r="D38" s="298"/>
      <c r="E38" s="298"/>
      <c r="F38" s="298"/>
      <c r="G38" s="298"/>
      <c r="H38" s="298"/>
      <c r="I38" s="298"/>
      <c r="J38" s="298"/>
      <c r="K38" s="298"/>
      <c r="L38" s="298"/>
      <c r="M38" s="298"/>
      <c r="N38" s="298"/>
      <c r="O38" s="298"/>
      <c r="P38" s="298"/>
      <c r="Q38" s="298"/>
      <c r="R38" s="298"/>
      <c r="S38" s="298"/>
      <c r="T38" s="298"/>
      <c r="U38" s="298"/>
      <c r="V38" s="298"/>
      <c r="W38" s="298"/>
      <c r="X38" s="298"/>
      <c r="Y38" s="298"/>
    </row>
    <row r="39">
      <c r="B39" s="298"/>
      <c r="C39" s="298"/>
      <c r="D39" s="298"/>
      <c r="E39" s="298"/>
      <c r="F39" s="298"/>
      <c r="G39" s="298"/>
      <c r="H39" s="298"/>
      <c r="I39" s="298"/>
      <c r="J39" s="298"/>
      <c r="K39" s="298"/>
      <c r="L39" s="298"/>
      <c r="M39" s="298"/>
      <c r="N39" s="298"/>
      <c r="O39" s="298"/>
      <c r="P39" s="298"/>
      <c r="Q39" s="298"/>
      <c r="R39" s="298"/>
      <c r="S39" s="298"/>
      <c r="T39" s="298"/>
      <c r="U39" s="298"/>
      <c r="V39" s="298"/>
      <c r="W39" s="298"/>
      <c r="X39" s="298"/>
      <c r="Y39" s="298"/>
    </row>
    <row r="40">
      <c r="B40" s="298"/>
      <c r="C40" s="298"/>
      <c r="D40" s="298"/>
      <c r="E40" s="298"/>
      <c r="F40" s="298"/>
      <c r="G40" s="298"/>
      <c r="H40" s="298"/>
      <c r="I40" s="298"/>
      <c r="J40" s="298"/>
      <c r="K40" s="298"/>
      <c r="L40" s="298"/>
      <c r="M40" s="298"/>
      <c r="N40" s="298"/>
      <c r="O40" s="298"/>
      <c r="P40" s="298"/>
      <c r="Q40" s="298"/>
      <c r="R40" s="298"/>
      <c r="S40" s="298"/>
      <c r="T40" s="298"/>
      <c r="U40" s="298"/>
      <c r="V40" s="298"/>
      <c r="W40" s="298"/>
      <c r="X40" s="298"/>
      <c r="Y40" s="298"/>
    </row>
    <row r="41">
      <c r="B41" s="298"/>
      <c r="C41" s="298"/>
      <c r="D41" s="298"/>
      <c r="E41" s="298"/>
      <c r="F41" s="298"/>
      <c r="G41" s="298"/>
      <c r="H41" s="298"/>
      <c r="I41" s="298"/>
      <c r="J41" s="298"/>
      <c r="K41" s="298"/>
      <c r="L41" s="298"/>
      <c r="M41" s="298"/>
      <c r="N41" s="298"/>
      <c r="O41" s="298"/>
      <c r="P41" s="298"/>
      <c r="Q41" s="298"/>
      <c r="R41" s="298"/>
      <c r="S41" s="298"/>
      <c r="T41" s="298"/>
      <c r="U41" s="298"/>
      <c r="V41" s="298"/>
      <c r="W41" s="298"/>
      <c r="X41" s="298"/>
      <c r="Y41" s="298"/>
    </row>
    <row r="42">
      <c r="B42" s="298"/>
      <c r="C42" s="298"/>
      <c r="D42" s="298"/>
      <c r="E42" s="298"/>
      <c r="F42" s="298"/>
      <c r="G42" s="298"/>
      <c r="H42" s="298"/>
      <c r="I42" s="298"/>
      <c r="J42" s="298"/>
      <c r="K42" s="298"/>
      <c r="L42" s="298"/>
      <c r="M42" s="298"/>
      <c r="N42" s="298"/>
      <c r="O42" s="298"/>
      <c r="P42" s="298"/>
      <c r="Q42" s="298"/>
      <c r="R42" s="298"/>
      <c r="S42" s="298"/>
      <c r="T42" s="298"/>
      <c r="U42" s="298"/>
      <c r="V42" s="298"/>
      <c r="W42" s="298"/>
      <c r="X42" s="298"/>
      <c r="Y42" s="298"/>
    </row>
    <row r="43">
      <c r="B43" s="298"/>
      <c r="C43" s="298"/>
      <c r="D43" s="298"/>
      <c r="E43" s="298"/>
      <c r="F43" s="298"/>
      <c r="G43" s="298"/>
      <c r="H43" s="298"/>
      <c r="I43" s="298"/>
      <c r="J43" s="298"/>
      <c r="K43" s="298"/>
      <c r="L43" s="298"/>
      <c r="M43" s="298"/>
      <c r="N43" s="298"/>
      <c r="O43" s="298"/>
      <c r="P43" s="298"/>
      <c r="Q43" s="298"/>
      <c r="R43" s="298"/>
      <c r="S43" s="298"/>
      <c r="T43" s="298"/>
      <c r="U43" s="298"/>
      <c r="V43" s="298"/>
      <c r="W43" s="298"/>
      <c r="X43" s="298"/>
      <c r="Y43" s="298"/>
    </row>
    <row r="44">
      <c r="B44" s="298"/>
      <c r="C44" s="298"/>
      <c r="D44" s="298"/>
      <c r="E44" s="298"/>
      <c r="F44" s="298"/>
      <c r="G44" s="298"/>
      <c r="H44" s="298"/>
      <c r="I44" s="298"/>
      <c r="J44" s="298"/>
      <c r="K44" s="298"/>
      <c r="L44" s="298"/>
      <c r="M44" s="298"/>
      <c r="N44" s="298"/>
      <c r="O44" s="298"/>
      <c r="P44" s="298"/>
      <c r="Q44" s="298"/>
      <c r="R44" s="298"/>
      <c r="S44" s="298"/>
      <c r="T44" s="298"/>
      <c r="U44" s="298"/>
      <c r="V44" s="298"/>
      <c r="W44" s="298"/>
      <c r="X44" s="298"/>
      <c r="Y44" s="298"/>
    </row>
    <row r="45">
      <c r="B45" s="298"/>
      <c r="C45" s="298"/>
      <c r="D45" s="298"/>
      <c r="E45" s="298"/>
      <c r="F45" s="298"/>
      <c r="G45" s="298"/>
      <c r="H45" s="298"/>
      <c r="I45" s="298"/>
      <c r="J45" s="298"/>
      <c r="K45" s="298"/>
      <c r="L45" s="298"/>
      <c r="M45" s="298"/>
      <c r="N45" s="298"/>
      <c r="O45" s="298"/>
      <c r="P45" s="298"/>
      <c r="Q45" s="298"/>
      <c r="R45" s="298"/>
      <c r="S45" s="298"/>
      <c r="T45" s="298"/>
      <c r="U45" s="298"/>
      <c r="V45" s="298"/>
      <c r="W45" s="298"/>
      <c r="X45" s="298"/>
      <c r="Y45" s="298"/>
    </row>
    <row r="46">
      <c r="B46" s="298"/>
      <c r="C46" s="298"/>
      <c r="D46" s="298"/>
      <c r="E46" s="298"/>
      <c r="F46" s="298"/>
      <c r="G46" s="298"/>
      <c r="H46" s="298"/>
      <c r="I46" s="298"/>
      <c r="J46" s="298"/>
      <c r="K46" s="298"/>
      <c r="L46" s="298"/>
      <c r="M46" s="298"/>
      <c r="N46" s="298"/>
      <c r="O46" s="298"/>
      <c r="P46" s="298"/>
      <c r="Q46" s="298"/>
      <c r="R46" s="298"/>
      <c r="S46" s="298"/>
      <c r="T46" s="298"/>
      <c r="U46" s="298"/>
      <c r="V46" s="298"/>
      <c r="W46" s="298"/>
      <c r="X46" s="298"/>
      <c r="Y46" s="298"/>
    </row>
    <row r="47">
      <c r="B47" s="298"/>
      <c r="C47" s="298"/>
      <c r="D47" s="298"/>
      <c r="E47" s="298"/>
      <c r="F47" s="298"/>
      <c r="G47" s="298"/>
      <c r="H47" s="298"/>
      <c r="I47" s="298"/>
      <c r="J47" s="298"/>
      <c r="K47" s="298"/>
      <c r="L47" s="298"/>
      <c r="M47" s="298"/>
      <c r="N47" s="298"/>
      <c r="O47" s="298"/>
      <c r="P47" s="298"/>
      <c r="Q47" s="298"/>
      <c r="R47" s="298"/>
      <c r="S47" s="298"/>
      <c r="T47" s="298"/>
      <c r="U47" s="298"/>
      <c r="V47" s="298"/>
      <c r="W47" s="298"/>
      <c r="X47" s="298"/>
      <c r="Y47" s="298"/>
    </row>
    <row r="48">
      <c r="B48" s="298"/>
      <c r="C48" s="298"/>
      <c r="D48" s="298"/>
      <c r="E48" s="298"/>
      <c r="F48" s="298"/>
      <c r="G48" s="298"/>
      <c r="H48" s="298"/>
      <c r="I48" s="298"/>
      <c r="J48" s="298"/>
      <c r="K48" s="298"/>
      <c r="L48" s="298"/>
      <c r="M48" s="298"/>
      <c r="N48" s="298"/>
      <c r="O48" s="298"/>
      <c r="P48" s="298"/>
      <c r="Q48" s="298"/>
      <c r="R48" s="298"/>
      <c r="S48" s="298"/>
      <c r="T48" s="298"/>
      <c r="U48" s="298"/>
      <c r="V48" s="298"/>
      <c r="W48" s="298"/>
      <c r="X48" s="298"/>
      <c r="Y48" s="298"/>
    </row>
    <row r="49">
      <c r="B49" s="298"/>
      <c r="C49" s="298"/>
      <c r="D49" s="298"/>
      <c r="E49" s="298"/>
      <c r="F49" s="298"/>
      <c r="G49" s="298"/>
      <c r="H49" s="298"/>
      <c r="I49" s="298"/>
      <c r="J49" s="298"/>
      <c r="K49" s="298"/>
      <c r="L49" s="298"/>
      <c r="M49" s="298"/>
      <c r="N49" s="298"/>
      <c r="O49" s="298"/>
      <c r="P49" s="298"/>
      <c r="Q49" s="298"/>
      <c r="R49" s="298"/>
      <c r="S49" s="298"/>
      <c r="T49" s="298"/>
      <c r="U49" s="298"/>
      <c r="V49" s="298"/>
      <c r="W49" s="298"/>
      <c r="X49" s="298"/>
      <c r="Y49" s="298"/>
    </row>
    <row r="50">
      <c r="B50" s="298"/>
      <c r="C50" s="298"/>
      <c r="D50" s="298"/>
      <c r="E50" s="298"/>
      <c r="F50" s="298"/>
      <c r="G50" s="298"/>
      <c r="H50" s="298"/>
      <c r="I50" s="298"/>
      <c r="J50" s="298"/>
      <c r="K50" s="298"/>
      <c r="L50" s="298"/>
      <c r="M50" s="298"/>
      <c r="N50" s="298"/>
      <c r="O50" s="298"/>
      <c r="P50" s="298"/>
      <c r="Q50" s="298"/>
      <c r="R50" s="298"/>
      <c r="S50" s="298"/>
      <c r="T50" s="298"/>
      <c r="U50" s="298"/>
      <c r="V50" s="298"/>
      <c r="W50" s="298"/>
      <c r="X50" s="298"/>
      <c r="Y50" s="298"/>
    </row>
    <row r="51">
      <c r="B51" s="298"/>
      <c r="C51" s="298"/>
      <c r="D51" s="298"/>
      <c r="E51" s="298"/>
      <c r="F51" s="298"/>
      <c r="G51" s="298"/>
      <c r="H51" s="298"/>
      <c r="I51" s="298"/>
      <c r="J51" s="298"/>
      <c r="K51" s="298"/>
      <c r="L51" s="298"/>
      <c r="M51" s="298"/>
      <c r="N51" s="298"/>
      <c r="O51" s="298"/>
      <c r="P51" s="298"/>
      <c r="Q51" s="298"/>
      <c r="R51" s="298"/>
      <c r="S51" s="298"/>
      <c r="T51" s="298"/>
      <c r="U51" s="298"/>
      <c r="V51" s="298"/>
      <c r="W51" s="298"/>
      <c r="X51" s="298"/>
      <c r="Y51" s="298"/>
    </row>
    <row r="52">
      <c r="B52" s="298"/>
      <c r="C52" s="298"/>
      <c r="D52" s="298"/>
      <c r="E52" s="298"/>
      <c r="F52" s="298"/>
      <c r="G52" s="298"/>
      <c r="H52" s="298"/>
      <c r="I52" s="298"/>
      <c r="J52" s="298"/>
      <c r="K52" s="298"/>
      <c r="L52" s="298"/>
      <c r="M52" s="298"/>
      <c r="N52" s="298"/>
      <c r="O52" s="298"/>
      <c r="P52" s="298"/>
      <c r="Q52" s="298"/>
      <c r="R52" s="298"/>
      <c r="S52" s="298"/>
      <c r="T52" s="298"/>
      <c r="U52" s="298"/>
      <c r="V52" s="298"/>
      <c r="W52" s="298"/>
      <c r="X52" s="298"/>
      <c r="Y52" s="298"/>
    </row>
  </sheetData>
  <mergeCells count="14">
    <mergeCell ref="B15:B16"/>
    <mergeCell ref="K15:L15"/>
    <mergeCell ref="C15:F15"/>
    <mergeCell ref="Y7:AB7"/>
    <mergeCell ref="M7:P7"/>
    <mergeCell ref="B1:AC1"/>
    <mergeCell ref="B2:AC4"/>
    <mergeCell ref="B6:C8"/>
    <mergeCell ref="I7:L7"/>
    <mergeCell ref="U7:X7"/>
    <mergeCell ref="E7:H7"/>
    <mergeCell ref="D6:T6"/>
    <mergeCell ref="U6:AC6"/>
    <mergeCell ref="Q7:T7"/>
  </mergeCells>
  <hyperlinks>
    <hyperlink ref="B18" r:id="rId1h"/>
  </hyperlinks>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67" workbookViewId="0">
      <selection activeCell="A38" sqref="A38:P42"/>
    </sheetView>
  </sheetViews>
  <sheetFormatPr defaultRowHeight="15.0" baseColWidth="10"/>
  <cols>
    <col min="3" max="3" width="33.81640625" hidden="0" customWidth="1"/>
  </cols>
  <sheetData>
    <row r="3">
      <c r="A3" s="1019" t="s">
        <v>520</v>
      </c>
      <c r="B3" s="298"/>
    </row>
    <row r="4">
      <c r="A4" s="1190" t="s">
        <v>521</v>
      </c>
      <c r="B4" s="1191"/>
      <c r="C4" s="1191"/>
    </row>
    <row r="7">
      <c r="A7" s="1201" t="s">
        <v>522</v>
      </c>
      <c r="B7" s="1202"/>
      <c r="C7" s="1202"/>
      <c r="D7" s="1202"/>
      <c r="E7" s="1202"/>
      <c r="F7" s="1202"/>
      <c r="G7" s="1202"/>
      <c r="H7" s="1202"/>
      <c r="I7" s="1202"/>
      <c r="J7" s="1202"/>
      <c r="K7" s="1202"/>
      <c r="L7" s="1202"/>
      <c r="M7" s="1202"/>
      <c r="N7" s="1202"/>
      <c r="O7" s="1202"/>
      <c r="P7" s="1202"/>
    </row>
    <row r="8">
      <c r="A8" s="437" t="s">
        <v>523</v>
      </c>
      <c r="B8" s="437"/>
      <c r="C8" s="437"/>
      <c r="D8" s="1195"/>
      <c r="E8" s="437"/>
      <c r="F8" s="437"/>
      <c r="G8" s="437"/>
      <c r="H8" s="437"/>
      <c r="I8" s="437"/>
      <c r="J8" s="437"/>
      <c r="K8" s="437"/>
      <c r="L8" s="437"/>
      <c r="M8" s="437"/>
      <c r="N8" s="437"/>
      <c r="O8" s="437"/>
      <c r="P8" s="437"/>
    </row>
    <row r="9">
      <c r="A9" s="298"/>
      <c r="B9" s="298"/>
      <c r="C9" s="298"/>
      <c r="D9" s="853"/>
      <c r="E9" s="298"/>
      <c r="F9" s="298"/>
      <c r="G9" s="298"/>
      <c r="H9" s="298"/>
      <c r="I9" s="298"/>
      <c r="J9" s="298"/>
      <c r="K9" s="298"/>
      <c r="L9" s="298"/>
      <c r="M9" s="298"/>
      <c r="N9" s="298"/>
      <c r="O9" s="298"/>
      <c r="P9" s="298"/>
    </row>
    <row r="10">
      <c r="A10" s="298"/>
      <c r="B10" s="298"/>
      <c r="C10" s="298"/>
      <c r="D10" s="853"/>
      <c r="E10" s="298"/>
      <c r="F10" s="298"/>
      <c r="G10" s="298"/>
      <c r="H10" s="298"/>
      <c r="I10" s="298"/>
      <c r="J10" s="298"/>
      <c r="K10" s="298"/>
      <c r="L10" s="298"/>
      <c r="M10" s="298"/>
      <c r="N10" s="298"/>
      <c r="O10" s="668" t="s">
        <v>311</v>
      </c>
      <c r="P10" s="668"/>
    </row>
    <row r="11">
      <c r="A11" s="298"/>
      <c r="B11" s="298"/>
      <c r="C11" s="831"/>
      <c r="D11" s="322"/>
      <c r="E11" s="831"/>
      <c r="F11" s="831"/>
      <c r="G11" s="831"/>
      <c r="H11" s="831"/>
      <c r="I11" s="831"/>
      <c r="J11" s="831"/>
      <c r="K11" s="831"/>
      <c r="L11" s="831"/>
      <c r="M11" s="831"/>
      <c r="N11" s="831"/>
      <c r="O11" s="1194" t="s">
        <v>524</v>
      </c>
      <c r="P11" s="1194" t="s">
        <v>524</v>
      </c>
    </row>
    <row r="12">
      <c r="A12" s="437"/>
      <c r="B12" s="437"/>
      <c r="C12" s="437"/>
      <c r="D12" s="1195" t="n">
        <v>2020</v>
      </c>
      <c r="E12" s="1195" t="n">
        <v>2021</v>
      </c>
      <c r="F12" s="1195" t="n">
        <v>2022</v>
      </c>
      <c r="G12" s="1195" t="n">
        <v>2023</v>
      </c>
      <c r="H12" s="1195" t="n">
        <v>2024</v>
      </c>
      <c r="I12" s="1195" t="n">
        <v>2025</v>
      </c>
      <c r="J12" s="1195" t="n">
        <v>2026</v>
      </c>
      <c r="K12" s="1195" t="n">
        <v>2027</v>
      </c>
      <c r="L12" s="1195" t="n">
        <v>2028</v>
      </c>
      <c r="M12" s="1195" t="n">
        <v>2029</v>
      </c>
      <c r="N12" s="1195" t="n">
        <v>2030</v>
      </c>
      <c r="O12" s="988" t="n">
        <v>2025</v>
      </c>
      <c r="P12" s="988" t="n">
        <v>2030</v>
      </c>
    </row>
    <row r="13">
      <c r="A13" s="831" t="s">
        <v>525</v>
      </c>
      <c r="B13" s="831"/>
      <c r="C13" s="831"/>
      <c r="D13" s="736" t="n">
        <v>540.56299999999999</v>
      </c>
      <c r="E13" s="736" t="n">
        <v>0</v>
      </c>
      <c r="F13" s="736" t="n">
        <v>0</v>
      </c>
      <c r="G13" s="736" t="n">
        <v>0</v>
      </c>
      <c r="H13" s="736" t="n">
        <v>0</v>
      </c>
      <c r="I13" s="736" t="n">
        <v>0</v>
      </c>
      <c r="J13" s="736" t="n">
        <v>0</v>
      </c>
      <c r="K13" s="736" t="n">
        <v>0</v>
      </c>
      <c r="L13" s="736" t="n">
        <v>0</v>
      </c>
      <c r="M13" s="736" t="n">
        <v>0</v>
      </c>
      <c r="N13" s="736" t="n">
        <v>0</v>
      </c>
      <c r="O13" s="736" t="n">
        <v>0</v>
      </c>
      <c r="P13" s="736" t="n">
        <v>0</v>
      </c>
      <c r="Q13" t="s">
        <v>50</v>
      </c>
    </row>
    <row r="14">
      <c r="A14" s="298" t="s">
        <v>526</v>
      </c>
      <c r="B14" s="298"/>
      <c r="C14" s="298"/>
      <c r="D14" s="322"/>
      <c r="E14" s="831"/>
      <c r="F14" s="831"/>
      <c r="G14" s="831"/>
      <c r="H14" s="831"/>
      <c r="I14" s="831"/>
      <c r="J14" s="831"/>
      <c r="K14" s="831"/>
      <c r="L14" s="831"/>
      <c r="M14" s="831"/>
      <c r="N14" s="831"/>
      <c r="O14" s="831"/>
      <c r="P14" s="831"/>
      <c r="Q14" t="s">
        <v>527</v>
      </c>
    </row>
    <row r="15">
      <c r="A15" s="298"/>
      <c r="B15" s="298" t="s">
        <v>528</v>
      </c>
      <c r="C15" s="298"/>
      <c r="D15" s="322" t="n">
        <v>285.56</v>
      </c>
      <c r="E15" s="322" t="n">
        <v>5</v>
      </c>
      <c r="F15" s="322" t="n">
        <v>0</v>
      </c>
      <c r="G15" s="322" t="n">
        <v>0</v>
      </c>
      <c r="H15" s="322" t="n">
        <v>0</v>
      </c>
      <c r="I15" s="322" t="n">
        <v>0</v>
      </c>
      <c r="J15" s="322" t="n">
        <v>0</v>
      </c>
      <c r="K15" s="322" t="n">
        <v>0</v>
      </c>
      <c r="L15" s="322" t="n">
        <v>0</v>
      </c>
      <c r="M15" s="322" t="n">
        <v>0</v>
      </c>
      <c r="N15" s="322" t="n">
        <v>0</v>
      </c>
      <c r="O15" s="322" t="n">
        <v>5</v>
      </c>
      <c r="P15" s="322" t="n">
        <v>5</v>
      </c>
    </row>
    <row r="16">
      <c r="A16" s="831"/>
      <c r="B16" s="298" t="s">
        <v>529</v>
      </c>
      <c r="C16" s="831"/>
      <c r="D16" s="322" t="n">
        <v>67.209999999999994</v>
      </c>
      <c r="E16" s="322" t="n">
        <v>13.68</v>
      </c>
      <c r="F16" s="322" t="n">
        <v>0</v>
      </c>
      <c r="G16" s="322" t="n">
        <v>0</v>
      </c>
      <c r="H16" s="322" t="n">
        <v>0</v>
      </c>
      <c r="I16" s="322" t="n">
        <v>0</v>
      </c>
      <c r="J16" s="322" t="n">
        <v>0</v>
      </c>
      <c r="K16" s="322" t="n">
        <v>0</v>
      </c>
      <c r="L16" s="322" t="n">
        <v>0</v>
      </c>
      <c r="M16" s="322" t="n">
        <v>0</v>
      </c>
      <c r="N16" s="322" t="n">
        <v>0</v>
      </c>
      <c r="O16" s="322" t="n">
        <v>13.68</v>
      </c>
      <c r="P16" s="322" t="n">
        <v>13.68</v>
      </c>
    </row>
    <row r="17">
      <c r="A17" s="831"/>
      <c r="B17" s="298" t="s">
        <v>530</v>
      </c>
      <c r="C17" s="831"/>
      <c r="D17" s="322" t="n">
        <v>11.12</v>
      </c>
      <c r="E17" s="322" t="n">
        <v>47.8</v>
      </c>
      <c r="F17" s="322" t="n">
        <v>0</v>
      </c>
      <c r="G17" s="322" t="n">
        <v>0</v>
      </c>
      <c r="H17" s="322" t="n">
        <v>0</v>
      </c>
      <c r="I17" s="322" t="n">
        <v>0</v>
      </c>
      <c r="J17" s="322" t="n">
        <v>0</v>
      </c>
      <c r="K17" s="322" t="n">
        <v>0</v>
      </c>
      <c r="L17" s="322" t="n">
        <v>0</v>
      </c>
      <c r="M17" s="322" t="n">
        <v>0</v>
      </c>
      <c r="N17" s="322" t="n">
        <v>0</v>
      </c>
      <c r="O17" s="322" t="n">
        <v>47.8</v>
      </c>
      <c r="P17" s="322" t="n">
        <v>47.8</v>
      </c>
    </row>
    <row r="18">
      <c r="A18" s="831"/>
      <c r="B18" s="298" t="s">
        <v>531</v>
      </c>
      <c r="C18" s="831"/>
      <c r="D18" s="322" t="n">
        <v>6.2149999999999999</v>
      </c>
      <c r="E18" s="322" t="n">
        <v>5.0049999999999999</v>
      </c>
      <c r="F18" s="322" t="n">
        <v>0</v>
      </c>
      <c r="G18" s="322" t="n">
        <v>0</v>
      </c>
      <c r="H18" s="322" t="n">
        <v>0</v>
      </c>
      <c r="I18" s="322" t="n">
        <v>0</v>
      </c>
      <c r="J18" s="322" t="n">
        <v>0</v>
      </c>
      <c r="K18" s="322" t="n">
        <v>0</v>
      </c>
      <c r="L18" s="322" t="n">
        <v>0</v>
      </c>
      <c r="M18" s="322" t="n">
        <v>0</v>
      </c>
      <c r="N18" s="322" t="n">
        <v>0</v>
      </c>
      <c r="O18" s="322" t="n">
        <v>5.0049999999999999</v>
      </c>
      <c r="P18" s="322" t="n">
        <v>5.0049999999999999</v>
      </c>
    </row>
    <row r="19">
      <c r="A19" s="831"/>
      <c r="B19" s="298"/>
      <c r="C19" s="831"/>
      <c r="D19" s="322" t="s">
        <v>532</v>
      </c>
      <c r="E19" s="322" t="s">
        <v>532</v>
      </c>
      <c r="F19" s="322" t="s">
        <v>532</v>
      </c>
      <c r="G19" s="322" t="s">
        <v>532</v>
      </c>
      <c r="H19" s="322" t="s">
        <v>532</v>
      </c>
      <c r="I19" s="322" t="s">
        <v>532</v>
      </c>
      <c r="J19" s="322" t="s">
        <v>532</v>
      </c>
      <c r="K19" s="322" t="s">
        <v>532</v>
      </c>
      <c r="L19" s="322" t="s">
        <v>532</v>
      </c>
      <c r="M19" s="322" t="s">
        <v>532</v>
      </c>
      <c r="N19" s="322" t="s">
        <v>532</v>
      </c>
      <c r="O19" s="322" t="s">
        <v>532</v>
      </c>
      <c r="P19" s="322" t="s">
        <v>532</v>
      </c>
    </row>
    <row r="20">
      <c r="A20" s="831"/>
      <c r="B20" s="298"/>
      <c r="C20" s="831" t="s">
        <v>533</v>
      </c>
      <c r="D20" s="322" t="n">
        <v>370.10500000000002</v>
      </c>
      <c r="E20" s="322" t="n">
        <v>71.484999999999999</v>
      </c>
      <c r="F20" s="322" t="n">
        <v>0</v>
      </c>
      <c r="G20" s="322" t="n">
        <v>0</v>
      </c>
      <c r="H20" s="322" t="n">
        <v>0</v>
      </c>
      <c r="I20" s="322" t="n">
        <v>0</v>
      </c>
      <c r="J20" s="322" t="n">
        <v>0</v>
      </c>
      <c r="K20" s="322" t="n">
        <v>0</v>
      </c>
      <c r="L20" s="322" t="n">
        <v>0</v>
      </c>
      <c r="M20" s="322" t="n">
        <v>0</v>
      </c>
      <c r="N20" s="322" t="n">
        <v>0</v>
      </c>
      <c r="O20" s="322" t="n">
        <v>71.484999999999999</v>
      </c>
      <c r="P20" s="322" t="n">
        <v>71.484999999999999</v>
      </c>
    </row>
    <row r="21">
      <c r="A21" s="831"/>
      <c r="B21" s="298"/>
      <c r="C21" s="831"/>
      <c r="D21" s="322"/>
      <c r="E21" s="322"/>
      <c r="F21" s="322"/>
      <c r="G21" s="322"/>
      <c r="H21" s="322"/>
      <c r="I21" s="322"/>
      <c r="J21" s="322"/>
      <c r="K21" s="322"/>
      <c r="L21" s="322"/>
      <c r="M21" s="322"/>
      <c r="N21" s="322"/>
      <c r="O21" s="322"/>
      <c r="P21" s="322"/>
    </row>
    <row r="22" ht="17.149999999999999" customHeight="1">
      <c r="A22" s="831" t="s">
        <v>534</v>
      </c>
      <c r="B22" s="298"/>
      <c r="C22" s="831"/>
      <c r="D22" s="322" t="n">
        <v>271.98399999999998</v>
      </c>
      <c r="E22" s="322" t="n">
        <v>9.327</v>
      </c>
      <c r="F22" s="322" t="n">
        <v>0</v>
      </c>
      <c r="G22" s="322" t="n">
        <v>0</v>
      </c>
      <c r="H22" s="322" t="n">
        <v>0</v>
      </c>
      <c r="I22" s="322" t="n">
        <v>0</v>
      </c>
      <c r="J22" s="322" t="n">
        <v>0</v>
      </c>
      <c r="K22" s="322" t="n">
        <v>0</v>
      </c>
      <c r="L22" s="322" t="n">
        <v>0</v>
      </c>
      <c r="M22" s="322" t="n">
        <v>0</v>
      </c>
      <c r="N22" s="322" t="n">
        <v>0</v>
      </c>
      <c r="O22" s="322" t="n">
        <v>9.327</v>
      </c>
      <c r="P22" s="322" t="n">
        <v>9.327</v>
      </c>
      <c r="Q22" t="s">
        <v>535</v>
      </c>
    </row>
    <row r="23">
      <c r="A23" s="831" t="s">
        <v>149</v>
      </c>
      <c r="B23" s="298"/>
      <c r="C23" s="298"/>
      <c r="D23" s="322" t="n">
        <v>149.97300000000001</v>
      </c>
      <c r="E23" s="322" t="n">
        <v>2.5999999999999999E-2</v>
      </c>
      <c r="F23" s="322" t="n">
        <v>0</v>
      </c>
      <c r="G23" s="322" t="n">
        <v>0</v>
      </c>
      <c r="H23" s="322" t="n">
        <v>0</v>
      </c>
      <c r="I23" s="322" t="n">
        <v>0</v>
      </c>
      <c r="J23" s="322" t="n">
        <v>0</v>
      </c>
      <c r="K23" s="322" t="n">
        <v>0</v>
      </c>
      <c r="L23" s="322" t="n">
        <v>0</v>
      </c>
      <c r="M23" s="322" t="n">
        <v>0</v>
      </c>
      <c r="N23" s="322" t="n">
        <v>0</v>
      </c>
      <c r="O23" s="322" t="n">
        <v>2.5999999999999999E-2</v>
      </c>
      <c r="P23" s="322" t="n">
        <v>2.5999999999999999E-2</v>
      </c>
      <c r="Q23" t="s">
        <v>51</v>
      </c>
    </row>
    <row r="24">
      <c r="A24" s="831" t="s">
        <v>536</v>
      </c>
      <c r="B24" s="298"/>
      <c r="C24" s="298"/>
      <c r="D24" s="322" t="n">
        <v>135.41999999999999</v>
      </c>
      <c r="E24" s="322" t="n">
        <v>72.537999999999997</v>
      </c>
      <c r="F24" s="322" t="n">
        <v>10.331</v>
      </c>
      <c r="G24" s="322" t="n">
        <v>4.2670000000000003</v>
      </c>
      <c r="H24" s="322" t="n">
        <v>1.347</v>
      </c>
      <c r="I24" s="322" t="n">
        <v>0.67400000000000004</v>
      </c>
      <c r="J24" s="322" t="n">
        <v>0</v>
      </c>
      <c r="K24" s="322" t="n">
        <v>0</v>
      </c>
      <c r="L24" s="322" t="n">
        <v>0</v>
      </c>
      <c r="M24" s="322" t="n">
        <v>0</v>
      </c>
      <c r="N24" s="322" t="n">
        <v>0</v>
      </c>
      <c r="O24" s="322" t="n">
        <v>89.156999999999996</v>
      </c>
      <c r="P24" s="322" t="n">
        <v>89.156999999999996</v>
      </c>
      <c r="Q24" t="s">
        <v>537</v>
      </c>
    </row>
    <row r="25">
      <c r="A25" s="831" t="s">
        <v>538</v>
      </c>
      <c r="B25" s="298"/>
      <c r="C25" s="298"/>
      <c r="D25" s="322"/>
      <c r="E25" s="322"/>
      <c r="F25" s="322"/>
      <c r="G25" s="322"/>
      <c r="H25" s="322"/>
      <c r="I25" s="322"/>
      <c r="J25" s="322"/>
      <c r="K25" s="322"/>
      <c r="L25" s="322"/>
      <c r="M25" s="322"/>
      <c r="N25" s="322"/>
      <c r="O25" s="322"/>
      <c r="P25" s="322"/>
    </row>
    <row r="26">
      <c r="A26" s="831" t="s">
        <v>539</v>
      </c>
      <c r="B26" s="298"/>
      <c r="C26" s="298"/>
      <c r="D26" s="322" t="n">
        <v>40.831000000000003</v>
      </c>
      <c r="E26" s="322" t="n">
        <v>79.391999999999996</v>
      </c>
      <c r="F26" s="322" t="n">
        <v>47.442999999999998</v>
      </c>
      <c r="G26" s="322" t="n">
        <v>4.7220000000000004</v>
      </c>
      <c r="H26" s="322" t="n">
        <v>0</v>
      </c>
      <c r="I26" s="322" t="n">
        <v>0</v>
      </c>
      <c r="J26" s="322" t="n">
        <v>0</v>
      </c>
      <c r="K26" s="322" t="n">
        <v>0</v>
      </c>
      <c r="L26" s="322" t="n">
        <v>0</v>
      </c>
      <c r="M26" s="322" t="n">
        <v>0</v>
      </c>
      <c r="N26" s="322" t="n">
        <v>0</v>
      </c>
      <c r="O26" s="322" t="n">
        <v>131.55699999999999</v>
      </c>
      <c r="P26" s="322" t="n">
        <v>131.55699999999999</v>
      </c>
      <c r="Q26" t="s">
        <v>133</v>
      </c>
    </row>
    <row r="27">
      <c r="A27" s="831" t="s">
        <v>540</v>
      </c>
      <c r="B27" s="298"/>
      <c r="C27" s="298"/>
      <c r="D27" s="322" t="n">
        <v>58.054000000000002</v>
      </c>
      <c r="E27" s="322" t="n">
        <v>14.755000000000001</v>
      </c>
      <c r="F27" s="322" t="n">
        <v>3.4750000000000001</v>
      </c>
      <c r="G27" s="322" t="n">
        <v>3.9249999999999998</v>
      </c>
      <c r="H27" s="322" t="n">
        <v>4.375</v>
      </c>
      <c r="I27" s="322" t="n">
        <v>4.375</v>
      </c>
      <c r="J27" s="322" t="n">
        <v>4.5</v>
      </c>
      <c r="K27" s="322" t="n">
        <v>4.5</v>
      </c>
      <c r="L27" s="322" t="n">
        <v>4.5</v>
      </c>
      <c r="M27" s="322" t="n">
        <v>4.5</v>
      </c>
      <c r="N27" s="322" t="n">
        <v>4.5</v>
      </c>
      <c r="O27" s="322" t="n">
        <v>30.905000000000001</v>
      </c>
      <c r="P27" s="322" t="n">
        <v>53.405000000000001</v>
      </c>
    </row>
    <row r="28">
      <c r="A28" s="831" t="s">
        <v>541</v>
      </c>
      <c r="B28" s="298"/>
      <c r="C28" s="298"/>
      <c r="D28" s="322" t="n">
        <v>47.372999999999998</v>
      </c>
      <c r="E28" s="322" t="n">
        <v>-46.081000000000003</v>
      </c>
      <c r="F28" s="322" t="n">
        <v>0</v>
      </c>
      <c r="G28" s="322" t="n">
        <v>0</v>
      </c>
      <c r="H28" s="322" t="n">
        <v>0</v>
      </c>
      <c r="I28" s="322" t="n">
        <v>0</v>
      </c>
      <c r="J28" s="322" t="n">
        <v>0</v>
      </c>
      <c r="K28" s="322" t="n">
        <v>0</v>
      </c>
      <c r="L28" s="322" t="n">
        <v>0</v>
      </c>
      <c r="M28" s="322" t="n">
        <v>0</v>
      </c>
      <c r="N28" s="322" t="n">
        <v>0</v>
      </c>
      <c r="O28" s="322" t="n">
        <v>-46.081000000000003</v>
      </c>
      <c r="P28" s="322" t="n">
        <v>-46.081000000000003</v>
      </c>
      <c r="Q28" t="s">
        <v>55</v>
      </c>
    </row>
    <row r="29">
      <c r="A29" s="831" t="s">
        <v>542</v>
      </c>
      <c r="B29" s="298"/>
      <c r="C29" s="298"/>
      <c r="D29" s="322" t="n">
        <v>24.475000000000001</v>
      </c>
      <c r="E29" s="322" t="n">
        <v>32.784999999999997</v>
      </c>
      <c r="F29" s="322" t="n">
        <v>8.4600000000000009</v>
      </c>
      <c r="G29" s="322" t="n">
        <v>0</v>
      </c>
      <c r="H29" s="322" t="n">
        <v>0</v>
      </c>
      <c r="I29" s="322" t="n">
        <v>0</v>
      </c>
      <c r="J29" s="322" t="n">
        <v>0</v>
      </c>
      <c r="K29" s="322" t="n">
        <v>0</v>
      </c>
      <c r="L29" s="322" t="n">
        <v>0</v>
      </c>
      <c r="M29" s="322" t="n">
        <v>0</v>
      </c>
      <c r="N29" s="322" t="n">
        <v>0</v>
      </c>
      <c r="O29" s="322" t="n">
        <v>41.244999999999997</v>
      </c>
      <c r="P29" s="322" t="n">
        <v>41.244999999999997</v>
      </c>
      <c r="Q29" t="s">
        <v>543</v>
      </c>
    </row>
    <row r="30">
      <c r="A30" s="831" t="s">
        <v>544</v>
      </c>
      <c r="B30" s="298"/>
      <c r="C30" s="298"/>
      <c r="D30" s="322" t="n">
        <v>27.5</v>
      </c>
      <c r="E30" s="322" t="n">
        <v>0.86</v>
      </c>
      <c r="F30" s="322" t="n">
        <v>-0.22</v>
      </c>
      <c r="G30" s="322" t="n">
        <v>-0.49</v>
      </c>
      <c r="H30" s="322" t="n">
        <v>-0.56000000000000005</v>
      </c>
      <c r="I30" s="322" t="n">
        <v>-0.98</v>
      </c>
      <c r="J30" s="322" t="n">
        <v>-0.76</v>
      </c>
      <c r="K30" s="322" t="n">
        <v>-0.74</v>
      </c>
      <c r="L30" s="322" t="n">
        <v>-0.72</v>
      </c>
      <c r="M30" s="322" t="n">
        <v>-0.7</v>
      </c>
      <c r="N30" s="322" t="n">
        <v>-0.69</v>
      </c>
      <c r="O30" s="322" t="n">
        <v>-1.39</v>
      </c>
      <c r="P30" s="322" t="n">
        <v>-5</v>
      </c>
      <c r="Q30" t="s">
        <v>52</v>
      </c>
    </row>
    <row r="31">
      <c r="A31" s="831" t="s">
        <v>150</v>
      </c>
      <c r="B31" s="298"/>
      <c r="C31" s="298"/>
      <c r="D31" s="322" t="n">
        <v>11.407999999999999</v>
      </c>
      <c r="E31" s="322" t="n">
        <v>10.763</v>
      </c>
      <c r="F31" s="322" t="n">
        <v>5.7809999999999997</v>
      </c>
      <c r="G31" s="322" t="n">
        <v>0.92300000000000004</v>
      </c>
      <c r="H31" s="322" t="n">
        <v>0.52300000000000002</v>
      </c>
      <c r="I31" s="322" t="n">
        <v>0.43099999999999999</v>
      </c>
      <c r="J31" s="322" t="n">
        <v>0.246</v>
      </c>
      <c r="K31" s="322" t="n">
        <v>0</v>
      </c>
      <c r="L31" s="322" t="n">
        <v>0</v>
      </c>
      <c r="M31" s="322" t="n">
        <v>0</v>
      </c>
      <c r="N31" s="322" t="n">
        <v>0</v>
      </c>
      <c r="O31" s="322" t="n">
        <v>18.420999999999999</v>
      </c>
      <c r="P31" s="322" t="n">
        <v>18.667000000000002</v>
      </c>
      <c r="Q31" t="s">
        <v>545</v>
      </c>
    </row>
    <row r="32">
      <c r="A32" s="831" t="s">
        <v>546</v>
      </c>
      <c r="B32" s="298"/>
      <c r="C32" s="298"/>
      <c r="D32" s="322" t="n">
        <v>99.444000000000003</v>
      </c>
      <c r="E32" s="322" t="n">
        <v>61.634</v>
      </c>
      <c r="F32" s="322" t="n">
        <v>23.815000000000001</v>
      </c>
      <c r="G32" s="322" t="n">
        <v>7.35</v>
      </c>
      <c r="H32" s="322" t="n">
        <v>4.4029999999999996</v>
      </c>
      <c r="I32" s="322" t="n">
        <v>1.663</v>
      </c>
      <c r="J32" s="322" t="n">
        <v>0.74399999999999999</v>
      </c>
      <c r="K32" s="322" t="n">
        <v>0.65500000000000003</v>
      </c>
      <c r="L32" s="322" t="n">
        <v>0.68799999999999994</v>
      </c>
      <c r="M32" s="322" t="n">
        <v>10.603</v>
      </c>
      <c r="N32" s="322" t="n">
        <v>-35.328000000000003</v>
      </c>
      <c r="O32" s="322" t="n">
        <v>98.864999999999995</v>
      </c>
      <c r="P32" s="322" t="n">
        <v>76.227000000000004</v>
      </c>
      <c r="Q32" t="s">
        <v>547</v>
      </c>
    </row>
    <row r="33">
      <c r="A33" s="831"/>
      <c r="B33" s="298"/>
      <c r="C33" s="298"/>
      <c r="D33" s="322"/>
      <c r="E33" s="322"/>
      <c r="F33" s="322"/>
      <c r="G33" s="322"/>
      <c r="H33" s="322"/>
      <c r="I33" s="322"/>
      <c r="J33" s="322"/>
      <c r="K33" s="322"/>
      <c r="L33" s="322"/>
      <c r="M33" s="322"/>
      <c r="N33" s="322"/>
      <c r="O33" s="322"/>
      <c r="P33" s="322"/>
    </row>
    <row r="34">
      <c r="A34" s="1193"/>
      <c r="B34" s="1193"/>
      <c r="C34" s="1193" t="s">
        <v>311</v>
      </c>
      <c r="D34" s="1196" t="n">
        <v>1777.13</v>
      </c>
      <c r="E34" s="1196" t="n">
        <v>307.48399999999998</v>
      </c>
      <c r="F34" s="1196" t="n">
        <v>99.084999999999994</v>
      </c>
      <c r="G34" s="1196" t="n">
        <v>20.696999999999999</v>
      </c>
      <c r="H34" s="1196" t="n">
        <v>10.087999999999999</v>
      </c>
      <c r="I34" s="1196" t="n">
        <v>6.1630000000000003</v>
      </c>
      <c r="J34" s="1196" t="n">
        <v>4.7300000000000004</v>
      </c>
      <c r="K34" s="1196" t="n">
        <v>4.415</v>
      </c>
      <c r="L34" s="1196" t="n">
        <v>4.468</v>
      </c>
      <c r="M34" s="1196" t="n">
        <v>14.403</v>
      </c>
      <c r="N34" s="1196" t="n">
        <v>-31.518000000000001</v>
      </c>
      <c r="O34" s="1196" t="n">
        <v>443.517</v>
      </c>
      <c r="P34" s="1196" t="n">
        <v>440.01499999999999</v>
      </c>
    </row>
    <row r="35">
      <c r="A35" s="298"/>
      <c r="B35" s="298"/>
      <c r="C35" s="298"/>
      <c r="D35" s="1192"/>
      <c r="E35" s="577"/>
      <c r="F35" s="831"/>
      <c r="G35" s="831"/>
      <c r="H35" s="831"/>
      <c r="I35" s="831"/>
      <c r="J35" s="831"/>
      <c r="K35" s="831"/>
      <c r="L35" s="831"/>
      <c r="M35" s="831"/>
      <c r="N35" s="831"/>
      <c r="O35" s="831"/>
      <c r="P35" s="831"/>
    </row>
    <row r="36">
      <c r="A36" s="1197" t="s">
        <v>548</v>
      </c>
      <c r="B36" s="1197"/>
      <c r="C36" s="1197"/>
      <c r="D36" s="1198"/>
      <c r="E36" s="1197"/>
      <c r="F36" s="1197"/>
      <c r="G36" s="1197"/>
      <c r="H36" s="1197"/>
      <c r="I36" s="1197"/>
      <c r="J36" s="1197"/>
      <c r="K36" s="1197"/>
      <c r="L36" s="1197"/>
      <c r="M36" s="1197"/>
      <c r="N36" s="1197"/>
      <c r="O36" s="1197"/>
      <c r="P36" s="1197"/>
    </row>
    <row r="37">
      <c r="A37" s="1197"/>
      <c r="B37" s="1197"/>
      <c r="C37" s="1197"/>
      <c r="D37" s="1198"/>
      <c r="E37" s="1197"/>
      <c r="F37" s="1197"/>
      <c r="G37" s="1197"/>
      <c r="H37" s="1197"/>
      <c r="I37" s="1197"/>
      <c r="J37" s="1197"/>
      <c r="K37" s="1197"/>
      <c r="L37" s="1197"/>
      <c r="M37" s="1197"/>
      <c r="N37" s="1197"/>
      <c r="O37" s="1197"/>
      <c r="P37" s="1197"/>
    </row>
    <row r="38">
      <c r="A38" s="1204" t="s">
        <v>549</v>
      </c>
      <c r="B38" s="1204"/>
      <c r="C38" s="1204"/>
      <c r="D38" s="1204"/>
      <c r="E38" s="1204"/>
      <c r="F38" s="1204"/>
      <c r="G38" s="1204"/>
      <c r="H38" s="1204"/>
      <c r="I38" s="1204"/>
      <c r="J38" s="1204"/>
      <c r="K38" s="1204"/>
      <c r="L38" s="1204"/>
      <c r="M38" s="1204"/>
      <c r="N38" s="1204"/>
      <c r="O38" s="1204"/>
      <c r="P38" s="1204"/>
    </row>
    <row r="39">
      <c r="A39" s="1204"/>
      <c r="B39" s="1204"/>
      <c r="C39" s="1204"/>
      <c r="D39" s="1204"/>
      <c r="E39" s="1204"/>
      <c r="F39" s="1204"/>
      <c r="G39" s="1204"/>
      <c r="H39" s="1204"/>
      <c r="I39" s="1204"/>
      <c r="J39" s="1204"/>
      <c r="K39" s="1204"/>
      <c r="L39" s="1204"/>
      <c r="M39" s="1204"/>
      <c r="N39" s="1204"/>
      <c r="O39" s="1204"/>
      <c r="P39" s="1204"/>
    </row>
    <row r="40">
      <c r="A40" s="1204"/>
      <c r="B40" s="1204"/>
      <c r="C40" s="1204"/>
      <c r="D40" s="1204"/>
      <c r="E40" s="1204"/>
      <c r="F40" s="1204"/>
      <c r="G40" s="1204"/>
      <c r="H40" s="1204"/>
      <c r="I40" s="1204"/>
      <c r="J40" s="1204"/>
      <c r="K40" s="1204"/>
      <c r="L40" s="1204"/>
      <c r="M40" s="1204"/>
      <c r="N40" s="1204"/>
      <c r="O40" s="1204"/>
      <c r="P40" s="1204"/>
    </row>
    <row r="41">
      <c r="A41" s="1204"/>
      <c r="B41" s="1204"/>
      <c r="C41" s="1204"/>
      <c r="D41" s="1204"/>
      <c r="E41" s="1204"/>
      <c r="F41" s="1204"/>
      <c r="G41" s="1204"/>
      <c r="H41" s="1204"/>
      <c r="I41" s="1204"/>
      <c r="J41" s="1204"/>
      <c r="K41" s="1204"/>
      <c r="L41" s="1204"/>
      <c r="M41" s="1204"/>
      <c r="N41" s="1204"/>
      <c r="O41" s="1204"/>
      <c r="P41" s="1204"/>
    </row>
    <row r="42">
      <c r="A42" s="1204"/>
      <c r="B42" s="1204"/>
      <c r="C42" s="1204"/>
      <c r="D42" s="1204"/>
      <c r="E42" s="1204"/>
      <c r="F42" s="1204"/>
      <c r="G42" s="1204"/>
      <c r="H42" s="1204"/>
      <c r="I42" s="1204"/>
      <c r="J42" s="1204"/>
      <c r="K42" s="1204"/>
      <c r="L42" s="1204"/>
      <c r="M42" s="1204"/>
      <c r="N42" s="1204"/>
      <c r="O42" s="1204"/>
      <c r="P42" s="1204"/>
    </row>
    <row r="43">
      <c r="A43" s="304"/>
      <c r="B43" s="304"/>
      <c r="C43" s="304"/>
      <c r="D43" s="304"/>
      <c r="E43" s="304"/>
      <c r="F43" s="304"/>
      <c r="G43" s="304"/>
      <c r="H43" s="304"/>
      <c r="I43" s="304"/>
      <c r="J43" s="304"/>
      <c r="K43" s="304"/>
      <c r="L43" s="304"/>
      <c r="M43" s="304"/>
      <c r="N43" s="304"/>
      <c r="O43" s="304"/>
      <c r="P43" s="304"/>
    </row>
    <row r="44">
      <c r="A44" s="304" t="s">
        <v>550</v>
      </c>
      <c r="B44" s="304"/>
      <c r="C44" s="304"/>
      <c r="D44" s="304"/>
      <c r="E44" s="304"/>
      <c r="F44" s="304"/>
      <c r="G44" s="304"/>
      <c r="H44" s="304"/>
      <c r="I44" s="304"/>
      <c r="J44" s="304"/>
      <c r="K44" s="304"/>
      <c r="L44" s="304"/>
      <c r="M44" s="304"/>
      <c r="N44" s="304"/>
      <c r="O44" s="304"/>
      <c r="P44" s="304"/>
    </row>
    <row r="45">
      <c r="A45" s="304"/>
      <c r="B45" s="304"/>
      <c r="C45" s="304"/>
      <c r="D45" s="304"/>
      <c r="E45" s="304"/>
      <c r="F45" s="304"/>
      <c r="G45" s="304"/>
      <c r="H45" s="304"/>
      <c r="I45" s="304"/>
      <c r="J45" s="304"/>
      <c r="K45" s="304"/>
      <c r="L45" s="304"/>
      <c r="M45" s="304"/>
      <c r="N45" s="304"/>
      <c r="O45" s="304"/>
      <c r="P45" s="304"/>
    </row>
    <row r="46">
      <c r="A46" s="304"/>
      <c r="B46" s="304"/>
      <c r="C46" s="304"/>
      <c r="D46" s="304"/>
      <c r="E46" s="304"/>
      <c r="F46" s="304"/>
      <c r="G46" s="304"/>
      <c r="H46" s="304"/>
      <c r="I46" s="304"/>
      <c r="J46" s="304"/>
      <c r="K46" s="304"/>
      <c r="L46" s="304"/>
      <c r="M46" s="304"/>
      <c r="N46" s="304"/>
      <c r="O46" s="304"/>
      <c r="P46" s="304"/>
    </row>
    <row r="47">
      <c r="A47" s="1197"/>
      <c r="B47" s="1197"/>
      <c r="C47" s="1197"/>
      <c r="D47" s="1198"/>
      <c r="E47" s="1197"/>
      <c r="F47" s="1197"/>
      <c r="G47" s="1197"/>
      <c r="H47" s="1197"/>
      <c r="I47" s="1197"/>
      <c r="J47" s="1197"/>
      <c r="K47" s="1197"/>
      <c r="L47" s="1197"/>
      <c r="M47" s="1197"/>
      <c r="N47" s="1197"/>
      <c r="O47" s="1197"/>
      <c r="P47" s="1197"/>
    </row>
    <row r="48">
      <c r="A48" s="1203" t="s">
        <v>551</v>
      </c>
      <c r="B48" s="1197"/>
      <c r="C48" s="1197"/>
      <c r="D48" s="1197"/>
      <c r="E48" s="1197"/>
      <c r="F48" s="1197"/>
      <c r="G48" s="1197"/>
      <c r="H48" s="1197"/>
      <c r="I48" s="1197"/>
      <c r="J48" s="1197"/>
      <c r="K48" s="1197"/>
      <c r="L48" s="1197"/>
      <c r="M48" s="1197"/>
      <c r="N48" s="1197"/>
      <c r="O48" s="1197"/>
      <c r="P48" s="1197"/>
    </row>
    <row r="49">
      <c r="A49" s="1197"/>
      <c r="B49" s="1197"/>
      <c r="C49" s="1197"/>
      <c r="D49" s="1197"/>
      <c r="E49" s="1197"/>
      <c r="F49" s="1197"/>
      <c r="G49" s="1197"/>
      <c r="H49" s="1197"/>
      <c r="I49" s="1197"/>
      <c r="J49" s="1197"/>
      <c r="K49" s="1197"/>
      <c r="L49" s="1197"/>
      <c r="M49" s="1197"/>
      <c r="N49" s="1197"/>
      <c r="O49" s="1197"/>
      <c r="P49" s="1197"/>
    </row>
    <row r="50">
      <c r="A50" s="1197"/>
      <c r="B50" s="1197"/>
      <c r="C50" s="1197"/>
      <c r="D50" s="1198"/>
      <c r="E50" s="1197"/>
      <c r="F50" s="1197"/>
      <c r="G50" s="1197"/>
      <c r="H50" s="1197"/>
      <c r="I50" s="1197"/>
      <c r="J50" s="1197"/>
      <c r="K50" s="1197"/>
      <c r="L50" s="1197"/>
      <c r="M50" s="1197"/>
      <c r="N50" s="1197"/>
      <c r="O50" s="1197"/>
      <c r="P50" s="1197"/>
    </row>
    <row r="51">
      <c r="A51" s="1200" t="s">
        <v>552</v>
      </c>
      <c r="B51" s="1200"/>
      <c r="C51" s="1200"/>
      <c r="D51" s="1200"/>
      <c r="E51" s="1200"/>
      <c r="F51" s="1200"/>
      <c r="G51" s="1200"/>
      <c r="H51" s="1200"/>
      <c r="I51" s="1200"/>
      <c r="J51" s="1200"/>
      <c r="K51" s="1200"/>
      <c r="L51" s="1200"/>
      <c r="M51" s="1200"/>
      <c r="N51" s="1200"/>
      <c r="O51" s="1200"/>
      <c r="P51" s="1200"/>
    </row>
    <row r="52">
      <c r="A52" s="1200"/>
      <c r="B52" s="1200"/>
      <c r="C52" s="1200"/>
      <c r="D52" s="1200"/>
      <c r="E52" s="1200"/>
      <c r="F52" s="1200"/>
      <c r="G52" s="1200"/>
      <c r="H52" s="1200"/>
      <c r="I52" s="1200"/>
      <c r="J52" s="1200"/>
      <c r="K52" s="1200"/>
      <c r="L52" s="1200"/>
      <c r="M52" s="1200"/>
      <c r="N52" s="1200"/>
      <c r="O52" s="1200"/>
      <c r="P52" s="1200"/>
    </row>
    <row r="53">
      <c r="A53" s="1200"/>
      <c r="B53" s="1200"/>
      <c r="C53" s="1200"/>
      <c r="D53" s="1200"/>
      <c r="E53" s="1200"/>
      <c r="F53" s="1200"/>
      <c r="G53" s="1200"/>
      <c r="H53" s="1200"/>
      <c r="I53" s="1200"/>
      <c r="J53" s="1200"/>
      <c r="K53" s="1200"/>
      <c r="L53" s="1200"/>
      <c r="M53" s="1200"/>
      <c r="N53" s="1200"/>
      <c r="O53" s="1200"/>
      <c r="P53" s="1200"/>
    </row>
    <row r="54">
      <c r="A54" s="1199"/>
      <c r="B54" s="1199"/>
      <c r="C54" s="1199"/>
      <c r="D54" s="1189"/>
      <c r="E54" s="1199"/>
      <c r="F54" s="1199"/>
      <c r="G54" s="1199"/>
      <c r="H54" s="1199"/>
      <c r="I54" s="1199"/>
      <c r="J54" s="1199"/>
      <c r="K54" s="1199"/>
      <c r="L54" s="1199"/>
      <c r="M54" s="1199"/>
      <c r="N54" s="1199"/>
      <c r="O54" s="1199"/>
      <c r="P54" s="1199"/>
    </row>
  </sheetData>
  <mergeCells count="6">
    <mergeCell ref="A51:P53"/>
    <mergeCell ref="A7:P7"/>
    <mergeCell ref="O10:P10"/>
    <mergeCell ref="A48:P49"/>
    <mergeCell ref="A38:P42"/>
    <mergeCell ref="A44:P46"/>
  </mergeCells>
  <hyperlinks>
    <hyperlink ref="A4" r:id="rId1h"/>
  </hyperlinks>
  <pageMargins left="0.7" right="0.7" top="0.75" bottom="0.75"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H100" workbookViewId="0">
      <selection activeCell="C197" sqref="C197"/>
    </sheetView>
  </sheetViews>
  <sheetFormatPr defaultRowHeight="15.0" baseColWidth="10"/>
  <cols>
    <col min="1" max="1" width="36" hidden="0" customWidth="1"/>
    <col min="2" max="2" width="15.54296875" hidden="0" customWidth="1"/>
    <col min="3" max="3" width="10.7265625" hidden="0" customWidth="1"/>
    <col min="4" max="4" width="10.7265625" hidden="0" customWidth="1"/>
    <col min="5" max="5" width="10.7265625" hidden="0" customWidth="1"/>
    <col min="6" max="6" width="10.7265625" hidden="0" customWidth="1"/>
    <col min="7" max="7" width="10.7265625" hidden="0" customWidth="1"/>
    <col min="8" max="8" width="10.7265625" hidden="0" customWidth="1"/>
    <col min="9" max="9" width="10.7265625" hidden="0" customWidth="1"/>
    <col min="10" max="10" width="10.7265625" hidden="0" customWidth="1"/>
    <col min="11" max="11" width="10.7265625" hidden="0" customWidth="1"/>
    <col min="12" max="12" width="10.7265625" hidden="0" customWidth="1"/>
    <col min="13" max="13" width="10.7265625" hidden="0" customWidth="1"/>
    <col min="14" max="14" width="10.7265625" hidden="0" customWidth="1"/>
    <col min="15" max="15" width="10.7265625" hidden="0" customWidth="1"/>
    <col min="16" max="16" width="10.7265625" hidden="0" customWidth="1"/>
    <col min="17" max="17" width="10.7265625" hidden="0" customWidth="1"/>
    <col min="18" max="18" width="10.7265625" hidden="0" customWidth="1"/>
    <col min="19" max="19" width="10.7265625" hidden="0" customWidth="1"/>
    <col min="20" max="20" width="125.81640625" hidden="0" customWidth="1"/>
  </cols>
  <sheetData>
    <row r="1">
      <c r="A1" s="738" t="s">
        <v>1385</v>
      </c>
      <c r="D1" s="1283" t="n">
        <v>2022</v>
      </c>
      <c r="E1" s="1283" t="n">
        <v>2023</v>
      </c>
      <c r="F1" s="1283" t="n">
        <v>2024</v>
      </c>
      <c r="G1" s="1283" t="n">
        <v>2025</v>
      </c>
      <c r="H1" s="1283" t="n">
        <v>2026</v>
      </c>
      <c r="I1" s="1283" t="n">
        <v>2027</v>
      </c>
      <c r="J1" s="1283" t="n">
        <v>2028</v>
      </c>
      <c r="K1" s="1283" t="n">
        <v>2029</v>
      </c>
      <c r="L1" s="1283" t="n">
        <v>2030</v>
      </c>
      <c r="M1" s="1284" t="n">
        <v>2031</v>
      </c>
      <c r="N1" s="1285" t="s">
        <v>1187</v>
      </c>
      <c r="O1" s="1285" t="s">
        <v>1188</v>
      </c>
      <c r="P1" s="1270"/>
      <c r="Q1" s="1270"/>
      <c r="R1" s="1270"/>
      <c r="S1" s="1270"/>
    </row>
    <row r="2">
      <c r="C2" s="1309" t="s">
        <v>1386</v>
      </c>
      <c r="D2" s="1309"/>
      <c r="E2" s="1309"/>
      <c r="F2" s="1309"/>
      <c r="G2" s="1309"/>
      <c r="H2" s="1309"/>
      <c r="I2" s="1309"/>
      <c r="J2" s="1309"/>
      <c r="K2" s="1309"/>
      <c r="L2" s="1309"/>
      <c r="M2" s="1309"/>
      <c r="N2" s="1309"/>
      <c r="O2" s="1309"/>
      <c r="P2" s="1269"/>
      <c r="Q2" s="1269"/>
      <c r="R2" s="1269"/>
      <c r="S2" s="1269"/>
    </row>
    <row r="3">
      <c r="A3" s="85" t="s">
        <v>1196</v>
      </c>
      <c r="B3" s="85" t="n">
        <v>13601</v>
      </c>
      <c r="C3" s="85" t="s">
        <v>1387</v>
      </c>
      <c r="D3" s="85" t="n">
        <v>0</v>
      </c>
      <c r="E3" s="85" t="n">
        <v>0</v>
      </c>
      <c r="F3" s="85" t="n">
        <v>601</v>
      </c>
      <c r="G3" s="85" t="n">
        <v>1038</v>
      </c>
      <c r="H3" s="85" t="n">
        <v>1251</v>
      </c>
      <c r="I3" s="85" t="n">
        <v>1431</v>
      </c>
      <c r="J3" s="85" t="n">
        <v>1492</v>
      </c>
      <c r="K3" s="85" t="n">
        <v>1530</v>
      </c>
      <c r="L3" s="85" t="n">
        <v>1567</v>
      </c>
      <c r="M3" s="85" t="n">
        <v>1606</v>
      </c>
      <c r="N3" s="85" t="n">
        <v>2890</v>
      </c>
      <c r="O3" s="85" t="n">
        <v>10516</v>
      </c>
      <c r="P3" s="85"/>
      <c r="Q3" s="85"/>
      <c r="R3" s="85"/>
      <c r="S3" s="85"/>
    </row>
    <row r="4">
      <c r="A4" s="85" t="s">
        <v>1209</v>
      </c>
      <c r="B4" s="85" t="n">
        <v>10301</v>
      </c>
      <c r="C4" s="85" t="s">
        <v>1387</v>
      </c>
      <c r="D4" s="85" t="n">
        <v>0</v>
      </c>
      <c r="E4" s="85" t="n">
        <v>3823</v>
      </c>
      <c r="F4" s="85" t="n">
        <v>3380</v>
      </c>
      <c r="G4" s="85" t="n">
        <v>4970</v>
      </c>
      <c r="H4" s="85" t="n">
        <v>6248</v>
      </c>
      <c r="I4" s="85" t="n">
        <v>7996</v>
      </c>
      <c r="J4" s="85" t="n">
        <v>10106</v>
      </c>
      <c r="K4" s="85" t="n">
        <v>12617</v>
      </c>
      <c r="L4" s="85" t="n">
        <v>15072</v>
      </c>
      <c r="M4" s="85" t="n">
        <v>15388</v>
      </c>
      <c r="N4" s="85" t="n">
        <v>18421</v>
      </c>
      <c r="O4" s="85" t="n">
        <v>79600</v>
      </c>
      <c r="P4" s="85"/>
      <c r="Q4" s="85"/>
      <c r="R4" s="85"/>
      <c r="S4" s="85"/>
    </row>
    <row r="5">
      <c r="A5" s="85" t="s">
        <v>1211</v>
      </c>
      <c r="B5" s="85" t="n">
        <v>13802</v>
      </c>
      <c r="C5" s="85" t="s">
        <v>1387</v>
      </c>
      <c r="D5" s="85" t="n">
        <v>0</v>
      </c>
      <c r="E5" s="85" t="n">
        <v>55</v>
      </c>
      <c r="F5" s="85" t="n">
        <v>55</v>
      </c>
      <c r="G5" s="85" t="n">
        <v>55</v>
      </c>
      <c r="H5" s="85" t="n">
        <v>55</v>
      </c>
      <c r="I5" s="85" t="n">
        <v>55</v>
      </c>
      <c r="J5" s="85" t="n">
        <v>55</v>
      </c>
      <c r="K5" s="85" t="n">
        <v>55</v>
      </c>
      <c r="L5" s="85" t="n">
        <v>55</v>
      </c>
      <c r="M5" s="85" t="n">
        <v>55</v>
      </c>
      <c r="N5" s="85" t="n">
        <v>220</v>
      </c>
      <c r="O5" s="85" t="n">
        <v>495</v>
      </c>
      <c r="P5" s="85"/>
      <c r="Q5" s="85"/>
      <c r="R5" s="85"/>
      <c r="S5" s="85"/>
    </row>
    <row r="6">
      <c r="A6" s="85" t="s">
        <v>1213</v>
      </c>
      <c r="B6" s="85" t="n">
        <v>22005</v>
      </c>
      <c r="C6" s="85" t="s">
        <v>1387</v>
      </c>
      <c r="D6" s="85" t="n">
        <v>0</v>
      </c>
      <c r="E6" s="85" t="n">
        <v>19</v>
      </c>
      <c r="F6" s="85" t="n">
        <v>26</v>
      </c>
      <c r="G6" s="85" t="n">
        <v>27</v>
      </c>
      <c r="H6" s="85" t="n">
        <v>17</v>
      </c>
      <c r="I6" s="85" t="n">
        <v>7</v>
      </c>
      <c r="J6" s="85" t="n">
        <v>3</v>
      </c>
      <c r="K6" s="85" t="n">
        <v>1</v>
      </c>
      <c r="L6" s="85" t="n">
        <v>0</v>
      </c>
      <c r="M6" s="85" t="n">
        <v>0</v>
      </c>
      <c r="N6" s="85" t="n">
        <v>89</v>
      </c>
      <c r="O6" s="85" t="n">
        <v>100</v>
      </c>
      <c r="P6" s="85"/>
      <c r="Q6" s="85"/>
      <c r="R6" s="85"/>
      <c r="S6" s="85"/>
    </row>
    <row r="7">
      <c r="A7" s="85" t="s">
        <v>1199</v>
      </c>
      <c r="B7" s="85" t="n">
        <v>23001</v>
      </c>
      <c r="C7" s="85" t="s">
        <v>1387</v>
      </c>
      <c r="D7" s="85" t="n">
        <v>0</v>
      </c>
      <c r="E7" s="85" t="n">
        <v>35</v>
      </c>
      <c r="F7" s="85" t="n">
        <v>125</v>
      </c>
      <c r="G7" s="85" t="n">
        <v>170</v>
      </c>
      <c r="H7" s="85" t="n">
        <v>375</v>
      </c>
      <c r="I7" s="85" t="n">
        <v>470</v>
      </c>
      <c r="J7" s="85" t="n">
        <v>415</v>
      </c>
      <c r="K7" s="85" t="n">
        <v>280</v>
      </c>
      <c r="L7" s="85" t="n">
        <v>217</v>
      </c>
      <c r="M7" s="85" t="n">
        <v>58</v>
      </c>
      <c r="N7" s="85" t="n">
        <v>705</v>
      </c>
      <c r="O7" s="85" t="n">
        <v>2145</v>
      </c>
      <c r="P7" s="85"/>
      <c r="Q7" s="85"/>
      <c r="R7" s="85"/>
      <c r="S7" s="85"/>
    </row>
    <row r="8">
      <c r="A8" s="85" t="s">
        <v>1215</v>
      </c>
      <c r="B8" s="85" t="n">
        <v>23005</v>
      </c>
      <c r="C8" s="85" t="s">
        <v>1387</v>
      </c>
      <c r="D8" s="85" t="n">
        <v>0</v>
      </c>
      <c r="E8" s="85" t="n">
        <v>15</v>
      </c>
      <c r="F8" s="85" t="n">
        <v>15</v>
      </c>
      <c r="G8" s="85" t="n">
        <v>15</v>
      </c>
      <c r="H8" s="85" t="n">
        <v>10</v>
      </c>
      <c r="I8" s="85" t="n">
        <v>10</v>
      </c>
      <c r="J8" s="85" t="n">
        <v>10</v>
      </c>
      <c r="K8" s="85" t="n">
        <v>10</v>
      </c>
      <c r="L8" s="85" t="n">
        <v>10</v>
      </c>
      <c r="M8" s="85" t="n">
        <v>5</v>
      </c>
      <c r="N8" s="85" t="n">
        <v>55</v>
      </c>
      <c r="O8" s="85" t="n">
        <v>100</v>
      </c>
      <c r="P8" s="85"/>
      <c r="Q8" s="85"/>
      <c r="R8" s="85"/>
      <c r="S8" s="85"/>
    </row>
    <row r="9">
      <c r="A9" s="85" t="s">
        <v>1268</v>
      </c>
      <c r="B9" s="85" t="n">
        <v>23003</v>
      </c>
      <c r="C9" s="85" t="s">
        <v>1255</v>
      </c>
      <c r="D9" s="85" t="n">
        <v>0</v>
      </c>
      <c r="E9" s="85" t="n">
        <v>65</v>
      </c>
      <c r="F9" s="85" t="n">
        <v>150</v>
      </c>
      <c r="G9" s="85" t="n">
        <v>290</v>
      </c>
      <c r="H9" s="85" t="n">
        <v>290</v>
      </c>
      <c r="I9" s="85" t="n">
        <v>290</v>
      </c>
      <c r="J9" s="85" t="n">
        <v>285</v>
      </c>
      <c r="K9" s="85" t="n">
        <v>250</v>
      </c>
      <c r="L9" s="85" t="n">
        <v>220</v>
      </c>
      <c r="M9" s="85" t="n">
        <v>160</v>
      </c>
      <c r="N9" s="85" t="n">
        <v>795</v>
      </c>
      <c r="O9" s="85" t="n">
        <v>2000</v>
      </c>
      <c r="P9" s="85"/>
      <c r="Q9" s="85"/>
      <c r="R9" s="85"/>
      <c r="S9" s="85"/>
    </row>
    <row r="10">
      <c r="A10" s="85" t="s">
        <v>1296</v>
      </c>
      <c r="B10" s="85" t="n">
        <v>11102</v>
      </c>
      <c r="C10" s="85" t="s">
        <v>210</v>
      </c>
      <c r="D10" s="85" t="n">
        <v>0</v>
      </c>
      <c r="E10" s="85" t="n">
        <v>110</v>
      </c>
      <c r="F10" s="85" t="n">
        <v>504</v>
      </c>
      <c r="G10" s="85" t="n">
        <v>878</v>
      </c>
      <c r="H10" s="85" t="n">
        <v>1193</v>
      </c>
      <c r="I10" s="85" t="n">
        <v>1596</v>
      </c>
      <c r="J10" s="85" t="n">
        <v>2081</v>
      </c>
      <c r="K10" s="85" t="n">
        <v>2587</v>
      </c>
      <c r="L10" s="85" t="n">
        <v>3117</v>
      </c>
      <c r="M10" s="85" t="n">
        <v>3648</v>
      </c>
      <c r="N10" s="85" t="n">
        <v>2685</v>
      </c>
      <c r="O10" s="85" t="n">
        <v>15714</v>
      </c>
      <c r="P10" s="85"/>
      <c r="Q10" s="85"/>
      <c r="R10" s="85"/>
      <c r="S10" s="85"/>
    </row>
    <row r="11">
      <c r="A11" s="85" t="s">
        <v>1298</v>
      </c>
      <c r="B11" s="85" t="n">
        <v>11405</v>
      </c>
      <c r="C11" s="85" t="s">
        <v>210</v>
      </c>
      <c r="D11" s="85" t="n">
        <v>0</v>
      </c>
      <c r="E11" s="85" t="n">
        <v>0</v>
      </c>
      <c r="F11" s="85" t="n">
        <v>235</v>
      </c>
      <c r="G11" s="85" t="n">
        <v>317</v>
      </c>
      <c r="H11" s="85" t="n">
        <v>304</v>
      </c>
      <c r="I11" s="85" t="n">
        <v>314</v>
      </c>
      <c r="J11" s="85" t="n">
        <v>324</v>
      </c>
      <c r="K11" s="85" t="n">
        <v>335</v>
      </c>
      <c r="L11" s="85" t="n">
        <v>346</v>
      </c>
      <c r="M11" s="85" t="n">
        <v>359</v>
      </c>
      <c r="N11" s="85" t="n">
        <v>856</v>
      </c>
      <c r="O11" s="85" t="n">
        <v>2534</v>
      </c>
      <c r="P11" s="85"/>
      <c r="Q11" s="85"/>
      <c r="R11" s="85"/>
      <c r="S11" s="85"/>
    </row>
    <row r="12">
      <c r="A12" s="85" t="s">
        <v>1300</v>
      </c>
      <c r="B12" s="85" t="n">
        <v>11001</v>
      </c>
      <c r="C12" s="85" t="s">
        <v>211</v>
      </c>
      <c r="D12" s="85" t="n">
        <v>0</v>
      </c>
      <c r="E12" s="85" t="n">
        <v>0</v>
      </c>
      <c r="F12" s="85" t="n">
        <v>0</v>
      </c>
      <c r="G12" s="85" t="n">
        <v>0</v>
      </c>
      <c r="H12" s="85" t="n">
        <v>-3728</v>
      </c>
      <c r="I12" s="85" t="n">
        <v>-8317</v>
      </c>
      <c r="J12" s="85" t="n">
        <v>-17535</v>
      </c>
      <c r="K12" s="85" t="n">
        <v>-21009</v>
      </c>
      <c r="L12" s="85" t="n">
        <v>-23416</v>
      </c>
      <c r="M12" s="85" t="n">
        <v>-24516</v>
      </c>
      <c r="N12" s="85" t="n">
        <v>-3728</v>
      </c>
      <c r="O12" s="85" t="n">
        <v>-98521</v>
      </c>
      <c r="P12" s="85"/>
      <c r="Q12" s="85"/>
      <c r="R12" s="85"/>
      <c r="S12" s="85"/>
    </row>
    <row r="13">
      <c r="A13" s="85" t="n">
        <v>0</v>
      </c>
      <c r="B13" s="85" t="n">
        <v>11004</v>
      </c>
      <c r="C13" s="85" t="s">
        <v>211</v>
      </c>
      <c r="D13" s="85" t="n">
        <v>0</v>
      </c>
      <c r="E13" s="85" t="n">
        <v>333</v>
      </c>
      <c r="F13" s="85" t="n">
        <v>314</v>
      </c>
      <c r="G13" s="85" t="n">
        <v>314</v>
      </c>
      <c r="H13" s="85" t="n">
        <v>314</v>
      </c>
      <c r="I13" s="85" t="n">
        <v>314</v>
      </c>
      <c r="J13" s="85" t="n">
        <v>314</v>
      </c>
      <c r="K13" s="85" t="n">
        <v>314</v>
      </c>
      <c r="L13" s="85" t="n">
        <v>314</v>
      </c>
      <c r="M13" s="85" t="n">
        <v>314</v>
      </c>
      <c r="N13" s="85" t="n">
        <v>1275</v>
      </c>
      <c r="O13" s="85" t="n">
        <v>2845</v>
      </c>
      <c r="P13" s="85"/>
      <c r="Q13" s="85"/>
      <c r="R13" s="85"/>
      <c r="S13" s="85"/>
    </row>
    <row r="14">
      <c r="A14" s="85" t="s">
        <v>1296</v>
      </c>
      <c r="B14" s="85" t="n">
        <v>11102</v>
      </c>
      <c r="C14" s="85" t="s">
        <v>211</v>
      </c>
      <c r="D14" s="85" t="n">
        <v>0</v>
      </c>
      <c r="E14" s="85" t="n">
        <v>-719</v>
      </c>
      <c r="F14" s="85" t="n">
        <v>-1051</v>
      </c>
      <c r="G14" s="85" t="n">
        <v>-18680</v>
      </c>
      <c r="H14" s="85" t="n">
        <v>-7174</v>
      </c>
      <c r="I14" s="85" t="n">
        <v>-7523</v>
      </c>
      <c r="J14" s="85" t="n">
        <v>-7820</v>
      </c>
      <c r="K14" s="85" t="n">
        <v>-8529</v>
      </c>
      <c r="L14" s="85" t="n">
        <v>-9564</v>
      </c>
      <c r="M14" s="85" t="n">
        <v>-10720</v>
      </c>
      <c r="N14" s="85" t="n">
        <v>-27624</v>
      </c>
      <c r="O14" s="85" t="n">
        <v>-71780</v>
      </c>
      <c r="P14" s="85"/>
      <c r="Q14" s="85"/>
      <c r="R14" s="85"/>
      <c r="S14" s="85"/>
    </row>
    <row r="15">
      <c r="A15" s="85" t="n">
        <v>0</v>
      </c>
      <c r="B15" s="85" t="n">
        <v>11102</v>
      </c>
      <c r="C15" s="85" t="s">
        <v>211</v>
      </c>
      <c r="D15" s="85" t="n">
        <v>0</v>
      </c>
      <c r="E15" s="85" t="n">
        <v>-23</v>
      </c>
      <c r="F15" s="85" t="n">
        <v>-60</v>
      </c>
      <c r="G15" s="85" t="n">
        <v>-61</v>
      </c>
      <c r="H15" s="85" t="n">
        <v>-43</v>
      </c>
      <c r="I15" s="85" t="n">
        <v>-30</v>
      </c>
      <c r="J15" s="85" t="n">
        <v>-34</v>
      </c>
      <c r="K15" s="85" t="n">
        <v>-26</v>
      </c>
      <c r="L15" s="85" t="n">
        <v>-3</v>
      </c>
      <c r="M15" s="85" t="n">
        <v>7</v>
      </c>
      <c r="N15" s="85" t="n">
        <v>-187</v>
      </c>
      <c r="O15" s="85" t="n">
        <v>-273</v>
      </c>
      <c r="P15" s="85"/>
      <c r="Q15" s="85"/>
      <c r="R15" s="85"/>
      <c r="S15" s="85"/>
    </row>
    <row r="16">
      <c r="A16" s="85" t="s">
        <v>1303</v>
      </c>
      <c r="B16" s="85" t="n">
        <v>11201</v>
      </c>
      <c r="C16" s="85" t="s">
        <v>211</v>
      </c>
      <c r="D16" s="85" t="n">
        <v>0</v>
      </c>
      <c r="E16" s="85" t="n">
        <v>48</v>
      </c>
      <c r="F16" s="85" t="n">
        <v>2541</v>
      </c>
      <c r="G16" s="85" t="n">
        <v>4311</v>
      </c>
      <c r="H16" s="85" t="n">
        <v>3827</v>
      </c>
      <c r="I16" s="85" t="n">
        <v>4927</v>
      </c>
      <c r="J16" s="85" t="n">
        <v>5162</v>
      </c>
      <c r="K16" s="85" t="n">
        <v>4780</v>
      </c>
      <c r="L16" s="85" t="n">
        <v>2375</v>
      </c>
      <c r="M16" s="85" t="n">
        <v>1866</v>
      </c>
      <c r="N16" s="85" t="n">
        <v>10727</v>
      </c>
      <c r="O16" s="85" t="n">
        <v>29837</v>
      </c>
      <c r="P16" s="85"/>
      <c r="Q16" s="85"/>
      <c r="R16" s="85"/>
      <c r="S16" s="85"/>
    </row>
    <row r="17">
      <c r="A17" s="85" t="s">
        <v>1388</v>
      </c>
      <c r="B17" s="85" t="n">
        <v>11202</v>
      </c>
      <c r="C17" s="85" t="s">
        <v>211</v>
      </c>
      <c r="D17" s="85" t="n">
        <v>0</v>
      </c>
      <c r="E17" s="85" t="n">
        <v>5</v>
      </c>
      <c r="F17" s="85" t="n">
        <v>3</v>
      </c>
      <c r="G17" s="85" t="n">
        <v>17</v>
      </c>
      <c r="H17" s="85" t="n">
        <v>15</v>
      </c>
      <c r="I17" s="85" t="n">
        <v>15</v>
      </c>
      <c r="J17" s="85" t="n">
        <v>20</v>
      </c>
      <c r="K17" s="85" t="n">
        <v>15</v>
      </c>
      <c r="L17" s="85" t="n">
        <v>15</v>
      </c>
      <c r="M17" s="85" t="n">
        <v>20</v>
      </c>
      <c r="N17" s="85" t="n">
        <v>40</v>
      </c>
      <c r="O17" s="85" t="n">
        <v>125</v>
      </c>
      <c r="P17" s="85"/>
      <c r="Q17" s="85"/>
      <c r="R17" s="85"/>
      <c r="S17" s="85"/>
    </row>
    <row r="18">
      <c r="A18" s="85" t="s">
        <v>1305</v>
      </c>
      <c r="B18" s="85" t="n">
        <v>11301</v>
      </c>
      <c r="C18" s="85" t="s">
        <v>211</v>
      </c>
      <c r="D18" s="85" t="n">
        <v>0</v>
      </c>
      <c r="E18" s="85" t="n">
        <v>0</v>
      </c>
      <c r="F18" s="85" t="n">
        <v>0</v>
      </c>
      <c r="G18" s="85" t="n">
        <v>0</v>
      </c>
      <c r="H18" s="85" t="n">
        <v>0</v>
      </c>
      <c r="I18" s="85" t="n">
        <v>-16290</v>
      </c>
      <c r="J18" s="85" t="n">
        <v>-25656</v>
      </c>
      <c r="K18" s="85" t="n">
        <v>-23394</v>
      </c>
      <c r="L18" s="85" t="n">
        <v>-27561</v>
      </c>
      <c r="M18" s="85" t="n">
        <v>-29250</v>
      </c>
      <c r="N18" s="85" t="n">
        <v>0</v>
      </c>
      <c r="O18" s="85" t="n">
        <v>-122151</v>
      </c>
      <c r="P18" s="85"/>
      <c r="Q18" s="85"/>
      <c r="R18" s="85"/>
      <c r="S18" s="85"/>
    </row>
    <row r="19">
      <c r="A19" s="85" t="s">
        <v>1307</v>
      </c>
      <c r="B19" s="85" t="n">
        <v>11401</v>
      </c>
      <c r="C19" s="85" t="s">
        <v>211</v>
      </c>
      <c r="D19" s="85" t="n">
        <v>0</v>
      </c>
      <c r="E19" s="85" t="n">
        <v>-69</v>
      </c>
      <c r="F19" s="85" t="n">
        <v>301</v>
      </c>
      <c r="G19" s="85" t="n">
        <v>863</v>
      </c>
      <c r="H19" s="85" t="n">
        <v>579</v>
      </c>
      <c r="I19" s="85" t="n">
        <v>466</v>
      </c>
      <c r="J19" s="85" t="n">
        <v>551</v>
      </c>
      <c r="K19" s="85" t="n">
        <v>503</v>
      </c>
      <c r="L19" s="85" t="n">
        <v>593</v>
      </c>
      <c r="M19" s="85" t="n">
        <v>632</v>
      </c>
      <c r="N19" s="85" t="n">
        <v>1674</v>
      </c>
      <c r="O19" s="85" t="n">
        <v>4419</v>
      </c>
      <c r="P19" s="85"/>
      <c r="Q19" s="85"/>
      <c r="R19" s="85"/>
      <c r="S19" s="85"/>
    </row>
    <row r="20">
      <c r="A20" s="85" t="n">
        <v>0</v>
      </c>
      <c r="B20" s="85" t="n">
        <v>11402</v>
      </c>
      <c r="C20" s="85" t="s">
        <v>211</v>
      </c>
      <c r="D20" s="85" t="n">
        <v>0</v>
      </c>
      <c r="E20" s="85" t="n">
        <v>-1</v>
      </c>
      <c r="F20" s="85" t="n">
        <v>-1</v>
      </c>
      <c r="G20" s="85" t="n">
        <v>-1</v>
      </c>
      <c r="H20" s="85" t="n">
        <v>-2</v>
      </c>
      <c r="I20" s="85" t="n">
        <v>-2</v>
      </c>
      <c r="J20" s="85" t="n">
        <v>-2</v>
      </c>
      <c r="K20" s="85" t="n">
        <v>-2</v>
      </c>
      <c r="L20" s="85" t="n">
        <v>-2</v>
      </c>
      <c r="M20" s="85" t="n">
        <v>-2</v>
      </c>
      <c r="N20" s="85" t="n">
        <v>-5</v>
      </c>
      <c r="O20" s="85" t="n">
        <v>-15</v>
      </c>
      <c r="P20" s="85"/>
      <c r="Q20" s="85"/>
      <c r="R20" s="85"/>
      <c r="S20" s="85"/>
    </row>
    <row r="21">
      <c r="A21" s="85" t="n">
        <v>0</v>
      </c>
      <c r="B21" s="85" t="n">
        <v>11403</v>
      </c>
      <c r="C21" s="85" t="s">
        <v>211</v>
      </c>
      <c r="D21" s="85" t="n">
        <v>0</v>
      </c>
      <c r="E21" s="85" t="n">
        <v>0</v>
      </c>
      <c r="F21" s="85" t="n">
        <v>0</v>
      </c>
      <c r="G21" s="85" t="n">
        <v>0</v>
      </c>
      <c r="H21" s="85" t="n">
        <v>0</v>
      </c>
      <c r="I21" s="85" t="n">
        <v>0</v>
      </c>
      <c r="J21" s="85" t="n">
        <v>0</v>
      </c>
      <c r="K21" s="85" t="n">
        <v>0</v>
      </c>
      <c r="L21" s="85" t="n">
        <v>0</v>
      </c>
      <c r="M21" s="85" t="n">
        <v>0</v>
      </c>
      <c r="N21" s="85" t="n">
        <v>0</v>
      </c>
      <c r="O21" s="85" t="n">
        <v>0</v>
      </c>
      <c r="P21" s="85"/>
      <c r="Q21" s="85"/>
      <c r="R21" s="85"/>
      <c r="S21" s="85"/>
    </row>
    <row r="22">
      <c r="A22" s="85" t="n">
        <v>0</v>
      </c>
      <c r="B22" s="85" t="n">
        <v>11406</v>
      </c>
      <c r="C22" s="85" t="s">
        <v>211</v>
      </c>
      <c r="D22" s="85" t="n">
        <v>0</v>
      </c>
      <c r="E22" s="85" t="n">
        <v>1</v>
      </c>
      <c r="F22" s="85" t="n">
        <v>501</v>
      </c>
      <c r="G22" s="85" t="n">
        <v>506</v>
      </c>
      <c r="H22" s="85" t="n">
        <v>561</v>
      </c>
      <c r="I22" s="85" t="n">
        <v>628</v>
      </c>
      <c r="J22" s="85" t="n">
        <v>681</v>
      </c>
      <c r="K22" s="85" t="n">
        <v>608</v>
      </c>
      <c r="L22" s="85" t="n">
        <v>659</v>
      </c>
      <c r="M22" s="85" t="n">
        <v>684</v>
      </c>
      <c r="N22" s="85" t="n">
        <v>1569</v>
      </c>
      <c r="O22" s="85" t="n">
        <v>4829</v>
      </c>
      <c r="P22" s="85"/>
      <c r="Q22" s="85"/>
      <c r="R22" s="85"/>
      <c r="S22" s="85"/>
    </row>
    <row r="23">
      <c r="A23" s="85" t="n">
        <v>0</v>
      </c>
      <c r="B23" s="85" t="n">
        <v>11407</v>
      </c>
      <c r="C23" s="85" t="s">
        <v>211</v>
      </c>
      <c r="D23" s="85" t="n">
        <v>0</v>
      </c>
      <c r="E23" s="85" t="n">
        <v>10</v>
      </c>
      <c r="F23" s="85" t="n">
        <v>25</v>
      </c>
      <c r="G23" s="85" t="n">
        <v>28</v>
      </c>
      <c r="H23" s="85" t="n">
        <v>29</v>
      </c>
      <c r="I23" s="85" t="n">
        <v>31</v>
      </c>
      <c r="J23" s="85" t="n">
        <v>33</v>
      </c>
      <c r="K23" s="85" t="n">
        <v>33</v>
      </c>
      <c r="L23" s="85" t="n">
        <v>35</v>
      </c>
      <c r="M23" s="85" t="n">
        <v>37</v>
      </c>
      <c r="N23" s="85" t="n">
        <v>92</v>
      </c>
      <c r="O23" s="85" t="n">
        <v>261</v>
      </c>
      <c r="P23" s="85"/>
      <c r="Q23" s="85"/>
      <c r="R23" s="85"/>
      <c r="S23" s="85"/>
    </row>
    <row r="24">
      <c r="A24" s="85" t="n">
        <v>0</v>
      </c>
      <c r="B24" s="85" t="n">
        <v>11408</v>
      </c>
      <c r="C24" s="85" t="s">
        <v>211</v>
      </c>
      <c r="D24" s="85" t="n">
        <v>0</v>
      </c>
      <c r="E24" s="85" t="n">
        <v>0</v>
      </c>
      <c r="F24" s="85" t="n">
        <v>0</v>
      </c>
      <c r="G24" s="85" t="n">
        <v>0</v>
      </c>
      <c r="H24" s="85" t="n">
        <v>0</v>
      </c>
      <c r="I24" s="85" t="n">
        <v>0</v>
      </c>
      <c r="J24" s="85" t="n">
        <v>0</v>
      </c>
      <c r="K24" s="85" t="n">
        <v>0</v>
      </c>
      <c r="L24" s="85" t="n">
        <v>0</v>
      </c>
      <c r="M24" s="85" t="n">
        <v>0</v>
      </c>
      <c r="N24" s="85" t="n">
        <v>0</v>
      </c>
      <c r="O24" s="85" t="n">
        <v>0</v>
      </c>
      <c r="P24" s="85"/>
      <c r="Q24" s="85"/>
      <c r="R24" s="85"/>
      <c r="S24" s="85"/>
    </row>
    <row r="25">
      <c r="A25" s="85" t="s">
        <v>1309</v>
      </c>
      <c r="B25" s="85" t="n">
        <v>11404</v>
      </c>
      <c r="C25" s="85" t="s">
        <v>211</v>
      </c>
      <c r="D25" s="85" t="n">
        <v>0</v>
      </c>
      <c r="E25" s="85" t="n">
        <v>0</v>
      </c>
      <c r="F25" s="85" t="n">
        <v>195</v>
      </c>
      <c r="G25" s="85" t="n">
        <v>230</v>
      </c>
      <c r="H25" s="85" t="n">
        <v>248</v>
      </c>
      <c r="I25" s="85" t="n">
        <v>266</v>
      </c>
      <c r="J25" s="85" t="n">
        <v>311</v>
      </c>
      <c r="K25" s="85" t="n">
        <v>281</v>
      </c>
      <c r="L25" s="85" t="n">
        <v>327</v>
      </c>
      <c r="M25" s="85" t="n">
        <v>347</v>
      </c>
      <c r="N25" s="85" t="n">
        <v>673</v>
      </c>
      <c r="O25" s="85" t="n">
        <v>2205</v>
      </c>
      <c r="P25" s="85"/>
      <c r="Q25" s="85"/>
      <c r="R25" s="85"/>
      <c r="S25" s="85"/>
    </row>
    <row r="26">
      <c r="A26" s="85" t="s">
        <v>1321</v>
      </c>
      <c r="B26" s="85" t="n">
        <v>12001</v>
      </c>
      <c r="C26" s="85" t="s">
        <v>1389</v>
      </c>
      <c r="D26" s="85" t="n">
        <v>0</v>
      </c>
      <c r="E26" s="85" t="n">
        <v>20892</v>
      </c>
      <c r="F26" s="85" t="n">
        <v>11288</v>
      </c>
      <c r="G26" s="85" t="n">
        <v>9651</v>
      </c>
      <c r="H26" s="85" t="n">
        <v>-8548</v>
      </c>
      <c r="I26" s="85" t="n">
        <v>-463</v>
      </c>
      <c r="J26" s="85" t="n">
        <v>0</v>
      </c>
      <c r="K26" s="85" t="n">
        <v>0</v>
      </c>
      <c r="L26" s="85" t="n">
        <v>0</v>
      </c>
      <c r="M26" s="85" t="n">
        <v>0</v>
      </c>
      <c r="N26" s="85" t="n">
        <v>33283</v>
      </c>
      <c r="O26" s="85" t="n">
        <v>32820</v>
      </c>
      <c r="P26" s="85"/>
      <c r="Q26" s="85"/>
      <c r="R26" s="85"/>
      <c r="S26" s="85"/>
    </row>
    <row r="27">
      <c r="A27" s="85" t="s">
        <v>1323</v>
      </c>
      <c r="B27" s="85" t="n">
        <v>22003</v>
      </c>
      <c r="C27" s="85" t="s">
        <v>1389</v>
      </c>
      <c r="D27" s="85" t="n">
        <v>0</v>
      </c>
      <c r="E27" s="85" t="n">
        <v>24</v>
      </c>
      <c r="F27" s="85" t="n">
        <v>65</v>
      </c>
      <c r="G27" s="85" t="n">
        <v>112</v>
      </c>
      <c r="H27" s="85" t="n">
        <v>130</v>
      </c>
      <c r="I27" s="85" t="n">
        <v>98</v>
      </c>
      <c r="J27" s="85" t="n">
        <v>56</v>
      </c>
      <c r="K27" s="85" t="n">
        <v>15</v>
      </c>
      <c r="L27" s="85" t="n">
        <v>0</v>
      </c>
      <c r="M27" s="85" t="n">
        <v>0</v>
      </c>
      <c r="N27" s="85" t="n">
        <v>331</v>
      </c>
      <c r="O27" s="85" t="n">
        <v>500</v>
      </c>
      <c r="P27" s="85"/>
      <c r="Q27" s="85"/>
      <c r="R27" s="85"/>
      <c r="S27" s="85"/>
    </row>
    <row r="28">
      <c r="A28" s="85" t="s">
        <v>1325</v>
      </c>
      <c r="B28" s="85" t="n">
        <v>22004</v>
      </c>
      <c r="C28" s="85" t="s">
        <v>1389</v>
      </c>
      <c r="D28" s="85" t="n">
        <v>0</v>
      </c>
      <c r="E28" s="85" t="n">
        <v>50</v>
      </c>
      <c r="F28" s="85" t="n">
        <v>500</v>
      </c>
      <c r="G28" s="85" t="n">
        <v>920</v>
      </c>
      <c r="H28" s="85" t="n">
        <v>1310</v>
      </c>
      <c r="I28" s="85" t="n">
        <v>1680</v>
      </c>
      <c r="J28" s="85" t="n">
        <v>1780</v>
      </c>
      <c r="K28" s="85" t="n">
        <v>1640</v>
      </c>
      <c r="L28" s="85" t="n">
        <v>1090</v>
      </c>
      <c r="M28" s="85" t="n">
        <v>630</v>
      </c>
      <c r="N28" s="85" t="n">
        <v>2780</v>
      </c>
      <c r="O28" s="85" t="n">
        <v>9600</v>
      </c>
      <c r="P28" s="85"/>
      <c r="Q28" s="85"/>
      <c r="R28" s="85"/>
      <c r="S28" s="85"/>
    </row>
    <row r="29" ht="45" customHeight="1">
      <c r="A29" s="34" t="s">
        <v>1390</v>
      </c>
      <c r="B29" s="85" t="n">
        <v>22007</v>
      </c>
      <c r="C29" s="85" t="s">
        <v>1389</v>
      </c>
      <c r="D29" s="85" t="n">
        <v>-622</v>
      </c>
      <c r="E29" s="85" t="n">
        <v>80</v>
      </c>
      <c r="F29" s="85" t="n">
        <v>248</v>
      </c>
      <c r="G29" s="85" t="n">
        <v>266</v>
      </c>
      <c r="H29" s="85" t="n">
        <v>363</v>
      </c>
      <c r="I29" s="85" t="n">
        <v>464</v>
      </c>
      <c r="J29" s="85" t="n">
        <v>451</v>
      </c>
      <c r="K29" s="85" t="n">
        <v>336</v>
      </c>
      <c r="L29" s="85" t="n">
        <v>226</v>
      </c>
      <c r="M29" s="85" t="n">
        <v>117</v>
      </c>
      <c r="N29" s="85" t="n">
        <v>335</v>
      </c>
      <c r="O29" s="85" t="n">
        <v>1929</v>
      </c>
      <c r="P29" s="85"/>
      <c r="Q29" s="85"/>
      <c r="R29" s="85"/>
      <c r="S29" s="85"/>
    </row>
    <row r="30">
      <c r="A30" s="85" t="s">
        <v>1327</v>
      </c>
      <c r="B30" s="85" t="n">
        <v>23002</v>
      </c>
      <c r="C30" s="85" t="s">
        <v>1389</v>
      </c>
      <c r="D30" s="85" t="n">
        <v>0</v>
      </c>
      <c r="E30" s="85" t="n">
        <v>30</v>
      </c>
      <c r="F30" s="85" t="n">
        <v>90</v>
      </c>
      <c r="G30" s="85" t="n">
        <v>90</v>
      </c>
      <c r="H30" s="85" t="n">
        <v>85</v>
      </c>
      <c r="I30" s="85" t="n">
        <v>70</v>
      </c>
      <c r="J30" s="85" t="n">
        <v>65</v>
      </c>
      <c r="K30" s="85" t="n">
        <v>65</v>
      </c>
      <c r="L30" s="85" t="n">
        <v>35</v>
      </c>
      <c r="M30" s="85" t="n">
        <v>15</v>
      </c>
      <c r="N30" s="85" t="n">
        <v>295</v>
      </c>
      <c r="O30" s="85" t="n">
        <v>545</v>
      </c>
      <c r="P30" s="85"/>
      <c r="Q30" s="85"/>
      <c r="R30" s="85"/>
      <c r="S30" s="85"/>
    </row>
    <row r="31">
      <c r="A31" s="85" t="s">
        <v>1318</v>
      </c>
      <c r="B31" s="85" t="n">
        <v>30002</v>
      </c>
      <c r="C31" s="85" t="s">
        <v>1389</v>
      </c>
      <c r="D31" s="85" t="n">
        <v>0</v>
      </c>
      <c r="E31" s="85" t="n">
        <v>20</v>
      </c>
      <c r="F31" s="85" t="n">
        <v>65</v>
      </c>
      <c r="G31" s="85" t="n">
        <v>110</v>
      </c>
      <c r="H31" s="85" t="n">
        <v>135</v>
      </c>
      <c r="I31" s="85" t="n">
        <v>180</v>
      </c>
      <c r="J31" s="85" t="n">
        <v>230</v>
      </c>
      <c r="K31" s="85" t="n">
        <v>180</v>
      </c>
      <c r="L31" s="85" t="n">
        <v>60</v>
      </c>
      <c r="M31" s="85" t="n">
        <v>10</v>
      </c>
      <c r="N31" s="85" t="n">
        <v>330</v>
      </c>
      <c r="O31" s="85" t="n">
        <v>990</v>
      </c>
      <c r="P31" s="85"/>
      <c r="Q31" s="85"/>
      <c r="R31" s="85"/>
      <c r="S31" s="85"/>
    </row>
    <row r="32">
      <c r="A32" s="85" t="s">
        <v>1391</v>
      </c>
      <c r="B32" s="85" t="n">
        <v>13104</v>
      </c>
      <c r="C32" s="85" t="s">
        <v>1392</v>
      </c>
      <c r="D32" s="85" t="n">
        <v>0</v>
      </c>
      <c r="E32" s="85" t="n">
        <v>20</v>
      </c>
      <c r="F32" s="85" t="n">
        <v>145</v>
      </c>
      <c r="G32" s="85" t="n">
        <v>225</v>
      </c>
      <c r="H32" s="85" t="n">
        <v>238</v>
      </c>
      <c r="I32" s="85" t="n">
        <v>222</v>
      </c>
      <c r="J32" s="85" t="n">
        <v>206</v>
      </c>
      <c r="K32" s="85" t="n">
        <v>186</v>
      </c>
      <c r="L32" s="85" t="n">
        <v>165</v>
      </c>
      <c r="M32" s="85" t="n">
        <v>142</v>
      </c>
      <c r="N32" s="85" t="n">
        <v>628</v>
      </c>
      <c r="O32" s="85" t="n">
        <v>1550</v>
      </c>
      <c r="P32" s="85"/>
      <c r="Q32" s="85"/>
      <c r="R32" s="85"/>
      <c r="S32" s="85"/>
    </row>
    <row r="33">
      <c r="A33" s="85" t="s">
        <v>1393</v>
      </c>
      <c r="B33" s="85" t="n">
        <v>13105</v>
      </c>
      <c r="C33" s="85" t="s">
        <v>1392</v>
      </c>
      <c r="D33" s="85" t="n">
        <v>0</v>
      </c>
      <c r="E33" s="85" t="n">
        <v>0</v>
      </c>
      <c r="F33" s="85" t="n">
        <v>1050</v>
      </c>
      <c r="G33" s="85" t="n">
        <v>1692</v>
      </c>
      <c r="H33" s="85" t="n">
        <v>1781</v>
      </c>
      <c r="I33" s="85" t="n">
        <v>1842</v>
      </c>
      <c r="J33" s="85" t="n">
        <v>1901</v>
      </c>
      <c r="K33" s="85" t="n">
        <v>1944</v>
      </c>
      <c r="L33" s="85" t="n">
        <v>2054</v>
      </c>
      <c r="M33" s="85" t="n">
        <v>2137</v>
      </c>
      <c r="N33" s="85" t="n">
        <v>4522</v>
      </c>
      <c r="O33" s="85" t="n">
        <v>14401</v>
      </c>
      <c r="P33" s="85"/>
      <c r="Q33" s="85"/>
      <c r="R33" s="85"/>
      <c r="S33" s="85"/>
    </row>
    <row r="34">
      <c r="A34" s="85" t="s">
        <v>1355</v>
      </c>
      <c r="B34" s="85" t="n">
        <v>13204</v>
      </c>
      <c r="C34" s="85" t="s">
        <v>1392</v>
      </c>
      <c r="D34" s="85" t="n">
        <v>0</v>
      </c>
      <c r="E34" s="85" t="n">
        <v>59</v>
      </c>
      <c r="F34" s="85" t="n">
        <v>149</v>
      </c>
      <c r="G34" s="85" t="n">
        <v>244</v>
      </c>
      <c r="H34" s="85" t="n">
        <v>364</v>
      </c>
      <c r="I34" s="85" t="n">
        <v>498</v>
      </c>
      <c r="J34" s="85" t="n">
        <v>657</v>
      </c>
      <c r="K34" s="85" t="n">
        <v>851</v>
      </c>
      <c r="L34" s="85" t="n">
        <v>1086</v>
      </c>
      <c r="M34" s="85" t="n">
        <v>1410</v>
      </c>
      <c r="N34" s="85" t="n">
        <v>815</v>
      </c>
      <c r="O34" s="85" t="n">
        <v>5317</v>
      </c>
      <c r="P34" s="85"/>
      <c r="Q34" s="85"/>
      <c r="R34" s="85"/>
      <c r="S34" s="85"/>
    </row>
    <row r="35">
      <c r="A35" s="85" t="s">
        <v>1394</v>
      </c>
      <c r="B35" s="85" t="n">
        <v>13502</v>
      </c>
      <c r="C35" s="85" t="s">
        <v>1392</v>
      </c>
      <c r="D35" s="85" t="n">
        <v>0</v>
      </c>
      <c r="E35" s="85" t="n">
        <v>842</v>
      </c>
      <c r="F35" s="85" t="n">
        <v>1201</v>
      </c>
      <c r="G35" s="85" t="n">
        <v>1291</v>
      </c>
      <c r="H35" s="85" t="n">
        <v>1519</v>
      </c>
      <c r="I35" s="85" t="n">
        <v>1710</v>
      </c>
      <c r="J35" s="85" t="n">
        <v>1890</v>
      </c>
      <c r="K35" s="85" t="n">
        <v>2176</v>
      </c>
      <c r="L35" s="85" t="n">
        <v>2189</v>
      </c>
      <c r="M35" s="85" t="n">
        <v>1882</v>
      </c>
      <c r="N35" s="85" t="n">
        <v>4853</v>
      </c>
      <c r="O35" s="85" t="n">
        <v>14699</v>
      </c>
      <c r="P35" s="85"/>
      <c r="Q35" s="85"/>
      <c r="R35" s="85"/>
      <c r="S35" s="85"/>
    </row>
    <row r="36">
      <c r="A36" s="85" t="s">
        <v>1395</v>
      </c>
      <c r="B36" s="85" t="n">
        <v>13701</v>
      </c>
      <c r="C36" s="85" t="s">
        <v>1392</v>
      </c>
      <c r="D36" s="85" t="n">
        <v>0</v>
      </c>
      <c r="E36" s="85" t="n">
        <v>1</v>
      </c>
      <c r="F36" s="85" t="n">
        <v>1</v>
      </c>
      <c r="G36" s="85" t="n">
        <v>2</v>
      </c>
      <c r="H36" s="85" t="n">
        <v>2</v>
      </c>
      <c r="I36" s="85" t="n">
        <v>3</v>
      </c>
      <c r="J36" s="85" t="n">
        <v>3</v>
      </c>
      <c r="K36" s="85" t="n">
        <v>4</v>
      </c>
      <c r="L36" s="85" t="n">
        <v>5</v>
      </c>
      <c r="M36" s="85" t="n">
        <v>6</v>
      </c>
      <c r="N36" s="85" t="n">
        <v>6</v>
      </c>
      <c r="O36" s="85" t="n">
        <v>26</v>
      </c>
      <c r="P36" s="85"/>
      <c r="Q36" s="85"/>
      <c r="R36" s="85"/>
      <c r="S36" s="85"/>
    </row>
    <row r="37">
      <c r="A37" s="85" t="s">
        <v>1337</v>
      </c>
      <c r="B37" s="85" t="n">
        <v>21001</v>
      </c>
      <c r="C37" s="85" t="s">
        <v>1392</v>
      </c>
      <c r="D37" s="85" t="n">
        <v>0</v>
      </c>
      <c r="E37" s="85" t="n">
        <v>178</v>
      </c>
      <c r="F37" s="85" t="n">
        <v>716</v>
      </c>
      <c r="G37" s="85" t="n">
        <v>1268</v>
      </c>
      <c r="H37" s="85" t="n">
        <v>2150</v>
      </c>
      <c r="I37" s="85" t="n">
        <v>3000</v>
      </c>
      <c r="J37" s="85" t="n">
        <v>2906</v>
      </c>
      <c r="K37" s="85" t="n">
        <v>2533</v>
      </c>
      <c r="L37" s="85" t="n">
        <v>1750</v>
      </c>
      <c r="M37" s="85" t="n">
        <v>807</v>
      </c>
      <c r="N37" s="85" t="n">
        <v>4312</v>
      </c>
      <c r="O37" s="85" t="n">
        <v>15308</v>
      </c>
      <c r="P37" s="85"/>
      <c r="Q37" s="85"/>
      <c r="R37" s="85"/>
      <c r="S37" s="85"/>
    </row>
    <row r="38">
      <c r="A38" s="85" t="n">
        <v>0</v>
      </c>
      <c r="B38" s="85" t="n">
        <v>21002</v>
      </c>
      <c r="C38" s="85" t="s">
        <v>1392</v>
      </c>
      <c r="D38" s="85" t="n">
        <v>0</v>
      </c>
      <c r="E38" s="85" t="n">
        <v>86</v>
      </c>
      <c r="F38" s="85" t="n">
        <v>95</v>
      </c>
      <c r="G38" s="85" t="n">
        <v>125</v>
      </c>
      <c r="H38" s="85" t="n">
        <v>225</v>
      </c>
      <c r="I38" s="85" t="n">
        <v>225</v>
      </c>
      <c r="J38" s="85" t="n">
        <v>245</v>
      </c>
      <c r="K38" s="85" t="n">
        <v>240</v>
      </c>
      <c r="L38" s="85" t="n">
        <v>109</v>
      </c>
      <c r="M38" s="85" t="n">
        <v>50</v>
      </c>
      <c r="N38" s="85" t="n">
        <v>531</v>
      </c>
      <c r="O38" s="85" t="n">
        <v>1400</v>
      </c>
      <c r="P38" s="85"/>
      <c r="Q38" s="85"/>
      <c r="R38" s="85"/>
      <c r="S38" s="85"/>
    </row>
    <row r="39">
      <c r="A39" s="85" t="s">
        <v>1349</v>
      </c>
      <c r="B39" s="85" t="n">
        <v>22002</v>
      </c>
      <c r="C39" s="85" t="s">
        <v>1392</v>
      </c>
      <c r="D39" s="85" t="n">
        <v>0</v>
      </c>
      <c r="E39" s="85" t="n">
        <v>5</v>
      </c>
      <c r="F39" s="85" t="n">
        <v>41</v>
      </c>
      <c r="G39" s="85" t="n">
        <v>116</v>
      </c>
      <c r="H39" s="85" t="n">
        <v>284</v>
      </c>
      <c r="I39" s="85" t="n">
        <v>417</v>
      </c>
      <c r="J39" s="85" t="n">
        <v>459</v>
      </c>
      <c r="K39" s="85" t="n">
        <v>355</v>
      </c>
      <c r="L39" s="85" t="n">
        <v>210</v>
      </c>
      <c r="M39" s="85" t="n">
        <v>90</v>
      </c>
      <c r="N39" s="85" t="n">
        <v>446</v>
      </c>
      <c r="O39" s="85" t="n">
        <v>1977</v>
      </c>
      <c r="P39" s="85"/>
      <c r="Q39" s="85"/>
      <c r="R39" s="85"/>
      <c r="S39" s="85"/>
    </row>
    <row r="40">
      <c r="A40" s="85" t="s">
        <v>1365</v>
      </c>
      <c r="B40" s="85" t="n">
        <v>30001</v>
      </c>
      <c r="C40" s="85" t="s">
        <v>1392</v>
      </c>
      <c r="D40" s="85" t="n">
        <v>0</v>
      </c>
      <c r="E40" s="85" t="n">
        <v>25</v>
      </c>
      <c r="F40" s="85" t="n">
        <v>100</v>
      </c>
      <c r="G40" s="85" t="n">
        <v>125</v>
      </c>
      <c r="H40" s="85" t="n">
        <v>100</v>
      </c>
      <c r="I40" s="85" t="n">
        <v>75</v>
      </c>
      <c r="J40" s="85" t="n">
        <v>30</v>
      </c>
      <c r="K40" s="85" t="n">
        <v>20</v>
      </c>
      <c r="L40" s="85" t="n">
        <v>0</v>
      </c>
      <c r="M40" s="85" t="n">
        <v>0</v>
      </c>
      <c r="N40" s="85" t="n">
        <v>350</v>
      </c>
      <c r="O40" s="85" t="n">
        <v>475</v>
      </c>
      <c r="P40" s="85"/>
      <c r="Q40" s="85"/>
      <c r="R40" s="85"/>
      <c r="S40" s="85"/>
    </row>
    <row r="42">
      <c r="C42" s="1269" t="s">
        <v>1396</v>
      </c>
      <c r="D42" s="1269"/>
      <c r="E42" s="1269"/>
      <c r="F42" s="1269"/>
      <c r="G42" s="1269"/>
      <c r="H42" s="1269"/>
      <c r="I42" s="1269"/>
      <c r="J42" s="1269"/>
      <c r="K42" s="1269"/>
      <c r="L42" s="1269"/>
      <c r="M42" s="1269"/>
      <c r="N42" s="1269"/>
      <c r="O42" s="1269"/>
      <c r="P42" s="1269"/>
      <c r="Q42" s="1269"/>
      <c r="R42" s="1269"/>
      <c r="S42" s="1269"/>
    </row>
    <row r="43">
      <c r="A43" s="85" t="s">
        <v>1397</v>
      </c>
      <c r="B43" s="85" t="n">
        <v>10101</v>
      </c>
      <c r="C43" s="85" t="s">
        <v>1398</v>
      </c>
      <c r="D43" s="85" t="n">
        <v>0</v>
      </c>
      <c r="E43" s="85" t="n">
        <v>34679</v>
      </c>
      <c r="F43" s="85" t="n">
        <v>34258</v>
      </c>
      <c r="G43" s="85" t="n">
        <v>22039</v>
      </c>
      <c r="H43" s="85" t="n">
        <v>17702</v>
      </c>
      <c r="I43" s="85" t="n">
        <v>18699</v>
      </c>
      <c r="J43" s="85" t="n">
        <v>20798</v>
      </c>
      <c r="K43" s="85" t="n">
        <v>22756</v>
      </c>
      <c r="L43" s="85" t="n">
        <v>24658</v>
      </c>
      <c r="M43" s="85" t="n">
        <v>26659</v>
      </c>
      <c r="N43" s="85" t="n">
        <v>108678</v>
      </c>
      <c r="O43" s="85" t="n">
        <v>222248</v>
      </c>
      <c r="P43" s="85"/>
      <c r="Q43" s="85"/>
      <c r="R43" s="85"/>
      <c r="S43" s="85"/>
    </row>
    <row r="44">
      <c r="A44" s="85" t="s">
        <v>1399</v>
      </c>
      <c r="B44" s="85" t="s">
        <v>1400</v>
      </c>
      <c r="C44" s="85" t="s">
        <v>1398</v>
      </c>
      <c r="D44" s="85" t="n">
        <v>0</v>
      </c>
      <c r="E44" s="85" t="n">
        <v>113</v>
      </c>
      <c r="F44" s="85" t="n">
        <v>314</v>
      </c>
      <c r="G44" s="85" t="n">
        <v>470</v>
      </c>
      <c r="H44" s="85" t="n">
        <v>642</v>
      </c>
      <c r="I44" s="85" t="n">
        <v>812</v>
      </c>
      <c r="J44" s="85" t="n">
        <v>973</v>
      </c>
      <c r="K44" s="85" t="n">
        <v>1100</v>
      </c>
      <c r="L44" s="85" t="n">
        <v>1181</v>
      </c>
      <c r="M44" s="85" t="n">
        <v>1245</v>
      </c>
      <c r="N44" s="85" t="n">
        <v>1539</v>
      </c>
      <c r="O44" s="85" t="n">
        <v>6850</v>
      </c>
      <c r="P44" s="85"/>
      <c r="Q44" s="85"/>
      <c r="R44" s="85"/>
      <c r="S44" s="85"/>
    </row>
    <row r="45">
      <c r="A45" s="85" t="s">
        <v>1401</v>
      </c>
      <c r="B45" s="85" t="n">
        <v>13101</v>
      </c>
      <c r="C45" s="85" t="s">
        <v>1398</v>
      </c>
      <c r="D45" s="85" t="n">
        <v>0</v>
      </c>
      <c r="E45" s="85" t="n">
        <v>-1562</v>
      </c>
      <c r="F45" s="85" t="n">
        <v>-2183</v>
      </c>
      <c r="G45" s="85" t="n">
        <v>-3317</v>
      </c>
      <c r="H45" s="85" t="n">
        <v>-4822</v>
      </c>
      <c r="I45" s="85" t="n">
        <v>-6428</v>
      </c>
      <c r="J45" s="85" t="n">
        <v>-7677</v>
      </c>
      <c r="K45" s="85" t="n">
        <v>-8232</v>
      </c>
      <c r="L45" s="85" t="n">
        <v>-8329</v>
      </c>
      <c r="M45" s="85" t="n">
        <v>-8511</v>
      </c>
      <c r="N45" s="85" t="n">
        <v>-11885</v>
      </c>
      <c r="O45" s="85" t="n">
        <v>-51062</v>
      </c>
      <c r="P45" s="85"/>
      <c r="Q45" s="85"/>
      <c r="R45" s="85"/>
      <c r="S45" s="85"/>
    </row>
    <row r="46">
      <c r="A46" s="85" t="s">
        <v>1402</v>
      </c>
      <c r="B46" s="85" t="n">
        <v>13102</v>
      </c>
      <c r="C46" s="85" t="s">
        <v>1398</v>
      </c>
      <c r="D46" s="85" t="n">
        <v>0</v>
      </c>
      <c r="E46" s="85" t="n">
        <v>-2140</v>
      </c>
      <c r="F46" s="85" t="n">
        <v>-1559</v>
      </c>
      <c r="G46" s="85" t="n">
        <v>-2458</v>
      </c>
      <c r="H46" s="85" t="n">
        <v>-5367</v>
      </c>
      <c r="I46" s="85" t="n">
        <v>-2359</v>
      </c>
      <c r="J46" s="85" t="n">
        <v>-48</v>
      </c>
      <c r="K46" s="85" t="n">
        <v>-38</v>
      </c>
      <c r="L46" s="85" t="n">
        <v>-9</v>
      </c>
      <c r="M46" s="85" t="n">
        <v>15</v>
      </c>
      <c r="N46" s="85" t="n">
        <v>-11523</v>
      </c>
      <c r="O46" s="85" t="n">
        <v>-13962</v>
      </c>
      <c r="P46" s="85"/>
      <c r="Q46" s="85"/>
      <c r="R46" s="85"/>
      <c r="S46" s="85"/>
    </row>
    <row r="47">
      <c r="A47" s="85" t="s">
        <v>1403</v>
      </c>
      <c r="B47" s="85" t="n">
        <v>13104</v>
      </c>
      <c r="C47" s="85" t="s">
        <v>1398</v>
      </c>
      <c r="D47" s="85" t="n">
        <v>0</v>
      </c>
      <c r="E47" s="85" t="n">
        <v>-22</v>
      </c>
      <c r="F47" s="85" t="n">
        <v>-158</v>
      </c>
      <c r="G47" s="85" t="n">
        <v>-244</v>
      </c>
      <c r="H47" s="85" t="n">
        <v>-257</v>
      </c>
      <c r="I47" s="85" t="n">
        <v>-241</v>
      </c>
      <c r="J47" s="85" t="n">
        <v>-223</v>
      </c>
      <c r="K47" s="85" t="n">
        <v>-202</v>
      </c>
      <c r="L47" s="85" t="n">
        <v>-178</v>
      </c>
      <c r="M47" s="85" t="n">
        <v>-154</v>
      </c>
      <c r="N47" s="85" t="n">
        <v>-681</v>
      </c>
      <c r="O47" s="85" t="n">
        <v>-1679</v>
      </c>
      <c r="P47" s="85"/>
      <c r="Q47" s="85"/>
      <c r="R47" s="85"/>
      <c r="S47" s="85"/>
    </row>
    <row r="48">
      <c r="A48" s="85" t="s">
        <v>1404</v>
      </c>
      <c r="B48" s="85" t="n">
        <v>13105</v>
      </c>
      <c r="C48" s="85" t="s">
        <v>1398</v>
      </c>
      <c r="D48" s="85" t="n">
        <v>0</v>
      </c>
      <c r="E48" s="85" t="n">
        <v>0</v>
      </c>
      <c r="F48" s="85" t="n">
        <v>-1138</v>
      </c>
      <c r="G48" s="85" t="n">
        <v>-1832</v>
      </c>
      <c r="H48" s="85" t="n">
        <v>-1929</v>
      </c>
      <c r="I48" s="85" t="n">
        <v>-1996</v>
      </c>
      <c r="J48" s="85" t="n">
        <v>-2059</v>
      </c>
      <c r="K48" s="85" t="n">
        <v>-2106</v>
      </c>
      <c r="L48" s="85" t="n">
        <v>-2225</v>
      </c>
      <c r="M48" s="85" t="n">
        <v>-2315</v>
      </c>
      <c r="N48" s="85" t="n">
        <v>-4899</v>
      </c>
      <c r="O48" s="85" t="n">
        <v>-15600</v>
      </c>
      <c r="P48" s="85"/>
      <c r="Q48" s="85"/>
      <c r="R48" s="85"/>
      <c r="S48" s="85"/>
    </row>
    <row r="49">
      <c r="A49" s="85" t="s">
        <v>1405</v>
      </c>
      <c r="B49" s="85" t="n">
        <v>13303</v>
      </c>
      <c r="C49" s="85" t="s">
        <v>1398</v>
      </c>
      <c r="D49" s="85" t="n">
        <v>0</v>
      </c>
      <c r="E49" s="85" t="n">
        <v>-62</v>
      </c>
      <c r="F49" s="85" t="n">
        <v>-50</v>
      </c>
      <c r="G49" s="85" t="n">
        <v>-46</v>
      </c>
      <c r="H49" s="85" t="n">
        <v>-42</v>
      </c>
      <c r="I49" s="85" t="n">
        <v>-38</v>
      </c>
      <c r="J49" s="85" t="n">
        <v>-35</v>
      </c>
      <c r="K49" s="85" t="n">
        <v>-32</v>
      </c>
      <c r="L49" s="85" t="n">
        <v>-30</v>
      </c>
      <c r="M49" s="85" t="n">
        <v>-28</v>
      </c>
      <c r="N49" s="85" t="n">
        <v>-200</v>
      </c>
      <c r="O49" s="85" t="n">
        <v>-362</v>
      </c>
      <c r="P49" s="85"/>
      <c r="Q49" s="85"/>
      <c r="R49" s="85"/>
      <c r="S49" s="85"/>
    </row>
    <row r="50">
      <c r="A50" s="85" t="s">
        <v>1406</v>
      </c>
      <c r="B50" s="85" t="s">
        <v>1407</v>
      </c>
      <c r="C50" s="85" t="s">
        <v>1398</v>
      </c>
      <c r="D50" s="85" t="n">
        <v>0</v>
      </c>
      <c r="E50" s="85" t="n">
        <v>-2376</v>
      </c>
      <c r="F50" s="85" t="n">
        <v>-2679</v>
      </c>
      <c r="G50" s="85" t="n">
        <v>-2315</v>
      </c>
      <c r="H50" s="85" t="n">
        <v>-2572</v>
      </c>
      <c r="I50" s="85" t="n">
        <v>-2467</v>
      </c>
      <c r="J50" s="85" t="n">
        <v>-2490</v>
      </c>
      <c r="K50" s="85" t="n">
        <v>-2638</v>
      </c>
      <c r="L50" s="85" t="n">
        <v>-2569</v>
      </c>
      <c r="M50" s="85" t="n">
        <v>-2081</v>
      </c>
      <c r="N50" s="85" t="n">
        <v>-9943</v>
      </c>
      <c r="O50" s="85" t="n">
        <v>-22188</v>
      </c>
      <c r="P50" s="85"/>
      <c r="Q50" s="85"/>
      <c r="R50" s="85"/>
      <c r="S50" s="85"/>
    </row>
    <row r="51">
      <c r="A51" s="85" t="s">
        <v>1408</v>
      </c>
      <c r="B51" s="85" t="n">
        <v>13601</v>
      </c>
      <c r="C51" s="85" t="s">
        <v>1398</v>
      </c>
      <c r="D51" s="85" t="n">
        <v>0</v>
      </c>
      <c r="E51" s="85" t="n">
        <v>902</v>
      </c>
      <c r="F51" s="85" t="n">
        <v>1230</v>
      </c>
      <c r="G51" s="85" t="n">
        <v>1271</v>
      </c>
      <c r="H51" s="85" t="n">
        <v>1304</v>
      </c>
      <c r="I51" s="85" t="n">
        <v>1336</v>
      </c>
      <c r="J51" s="85" t="n">
        <v>1368</v>
      </c>
      <c r="K51" s="85" t="n">
        <v>1402</v>
      </c>
      <c r="L51" s="85" t="n">
        <v>1436</v>
      </c>
      <c r="M51" s="85" t="n">
        <v>1470</v>
      </c>
      <c r="N51" s="85" t="n">
        <v>4707</v>
      </c>
      <c r="O51" s="85" t="n">
        <v>11719</v>
      </c>
      <c r="P51" s="85"/>
      <c r="Q51" s="85"/>
      <c r="R51" s="85"/>
      <c r="S51" s="85"/>
    </row>
    <row r="52">
      <c r="A52" s="85" t="s">
        <v>1409</v>
      </c>
      <c r="B52" s="85" t="s">
        <v>1410</v>
      </c>
      <c r="C52" s="85" t="s">
        <v>1398</v>
      </c>
      <c r="D52" s="85" t="n">
        <v>0</v>
      </c>
      <c r="E52" s="85" t="n">
        <v>1</v>
      </c>
      <c r="F52" s="85" t="n">
        <v>1</v>
      </c>
      <c r="G52" s="85" t="n">
        <v>-678</v>
      </c>
      <c r="H52" s="85" t="n">
        <v>-858</v>
      </c>
      <c r="I52" s="85" t="n">
        <v>-7820</v>
      </c>
      <c r="J52" s="85" t="n">
        <v>-11303</v>
      </c>
      <c r="K52" s="85" t="n">
        <v>-12736</v>
      </c>
      <c r="L52" s="85" t="n">
        <v>-14927</v>
      </c>
      <c r="M52" s="85" t="n">
        <v>-17285</v>
      </c>
      <c r="N52" s="85" t="n">
        <v>-1535</v>
      </c>
      <c r="O52" s="85" t="n">
        <v>-65606</v>
      </c>
      <c r="P52" s="85"/>
      <c r="Q52" s="85"/>
      <c r="R52" s="85"/>
      <c r="S52" s="85"/>
    </row>
    <row r="53">
      <c r="A53" s="85" t="s">
        <v>1411</v>
      </c>
      <c r="B53" s="85" t="n">
        <v>13901</v>
      </c>
      <c r="C53" s="85" t="s">
        <v>1398</v>
      </c>
      <c r="D53" s="85" t="n">
        <v>0</v>
      </c>
      <c r="E53" s="85" t="n">
        <v>103</v>
      </c>
      <c r="F53" s="85" t="n">
        <v>135</v>
      </c>
      <c r="G53" s="85" t="n">
        <v>131</v>
      </c>
      <c r="H53" s="85" t="n">
        <v>130</v>
      </c>
      <c r="I53" s="85" t="n">
        <v>130</v>
      </c>
      <c r="J53" s="85" t="n">
        <v>131</v>
      </c>
      <c r="K53" s="85" t="n">
        <v>132</v>
      </c>
      <c r="L53" s="85" t="n">
        <v>133</v>
      </c>
      <c r="M53" s="85" t="n">
        <v>134</v>
      </c>
      <c r="N53" s="85" t="n">
        <v>498</v>
      </c>
      <c r="O53" s="85" t="n">
        <v>1159</v>
      </c>
      <c r="P53" s="85"/>
      <c r="Q53" s="85"/>
      <c r="R53" s="85"/>
      <c r="S53" s="85"/>
    </row>
    <row r="54">
      <c r="A54" s="85" t="s">
        <v>1412</v>
      </c>
      <c r="B54" s="85" t="n">
        <v>13902</v>
      </c>
      <c r="C54" s="85" t="s">
        <v>1398</v>
      </c>
      <c r="D54" s="85" t="n">
        <v>0</v>
      </c>
      <c r="E54" s="85" t="n">
        <v>-16</v>
      </c>
      <c r="F54" s="85" t="n">
        <v>-13</v>
      </c>
      <c r="G54" s="85" t="n">
        <v>-15</v>
      </c>
      <c r="H54" s="85" t="n">
        <v>-16</v>
      </c>
      <c r="I54" s="85" t="n">
        <v>-18</v>
      </c>
      <c r="J54" s="85" t="n">
        <v>-21</v>
      </c>
      <c r="K54" s="85" t="n">
        <v>-22</v>
      </c>
      <c r="L54" s="85" t="n">
        <v>-23</v>
      </c>
      <c r="M54" s="85" t="n">
        <v>-24</v>
      </c>
      <c r="N54" s="85" t="n">
        <v>-60</v>
      </c>
      <c r="O54" s="85" t="n">
        <v>-168</v>
      </c>
      <c r="P54" s="85"/>
      <c r="Q54" s="85"/>
      <c r="R54" s="85"/>
      <c r="S54" s="85"/>
    </row>
    <row r="55">
      <c r="A55" s="85" t="s">
        <v>1413</v>
      </c>
      <c r="B55" s="85" t="s">
        <v>1414</v>
      </c>
      <c r="C55" s="85" t="s">
        <v>1398</v>
      </c>
      <c r="D55" s="85" t="n">
        <v>0</v>
      </c>
      <c r="E55" s="85" t="n">
        <v>0</v>
      </c>
      <c r="F55" s="85" t="n">
        <v>0</v>
      </c>
      <c r="G55" s="85" t="n">
        <v>0</v>
      </c>
      <c r="H55" s="85" t="n">
        <v>0</v>
      </c>
      <c r="I55" s="85" t="n">
        <v>17666</v>
      </c>
      <c r="J55" s="85" t="n">
        <v>26198</v>
      </c>
      <c r="K55" s="85" t="n">
        <v>9453</v>
      </c>
      <c r="L55" s="85" t="n">
        <v>-274</v>
      </c>
      <c r="M55" s="85" t="n">
        <v>-284</v>
      </c>
      <c r="N55" s="85" t="n">
        <v>0</v>
      </c>
      <c r="O55" s="85" t="n">
        <v>52759</v>
      </c>
      <c r="P55" s="85"/>
      <c r="Q55" s="85"/>
      <c r="R55" s="85"/>
      <c r="S55" s="85"/>
    </row>
    <row r="56">
      <c r="A56" s="85" t="s">
        <v>1415</v>
      </c>
      <c r="B56" s="85" t="n">
        <v>60113</v>
      </c>
      <c r="C56" s="85" t="s">
        <v>1398</v>
      </c>
      <c r="D56" s="85" t="n">
        <v>0</v>
      </c>
      <c r="E56" s="85" t="n">
        <v>0</v>
      </c>
      <c r="F56" s="85" t="n">
        <v>0</v>
      </c>
      <c r="G56" s="85" t="n">
        <v>0</v>
      </c>
      <c r="H56" s="85" t="n">
        <v>850</v>
      </c>
      <c r="I56" s="103" t="n">
        <v>1350</v>
      </c>
      <c r="J56" s="103" t="n">
        <v>1400</v>
      </c>
      <c r="K56" s="103" t="n">
        <v>1200</v>
      </c>
      <c r="L56" s="103" t="n">
        <v>1050</v>
      </c>
      <c r="M56" s="85" t="n">
        <v>500</v>
      </c>
      <c r="N56" s="85" t="n">
        <v>850</v>
      </c>
      <c r="O56" s="103" t="n">
        <v>6350</v>
      </c>
      <c r="P56" s="103"/>
      <c r="Q56" s="103"/>
      <c r="R56" s="103"/>
      <c r="S56" s="103"/>
    </row>
    <row r="57">
      <c r="A57" s="85" t="s">
        <v>1416</v>
      </c>
      <c r="B57" s="85" t="n">
        <v>10201</v>
      </c>
      <c r="C57" s="85" t="s">
        <v>1398</v>
      </c>
      <c r="D57" s="85" t="n">
        <v>0</v>
      </c>
      <c r="E57" s="85" t="n">
        <v>5697</v>
      </c>
      <c r="F57" s="85" t="n">
        <v>7875</v>
      </c>
      <c r="G57" s="85" t="n">
        <v>8070</v>
      </c>
      <c r="H57" s="85" t="n">
        <v>8581</v>
      </c>
      <c r="I57" s="85" t="n">
        <v>8882</v>
      </c>
      <c r="J57" s="85" t="n">
        <v>8838</v>
      </c>
      <c r="K57" s="85" t="n">
        <v>8603</v>
      </c>
      <c r="L57" s="85" t="n">
        <v>8500</v>
      </c>
      <c r="M57" s="85" t="n">
        <v>8641</v>
      </c>
      <c r="N57" s="85" t="n">
        <v>30223</v>
      </c>
      <c r="O57" s="85" t="n">
        <v>73686</v>
      </c>
      <c r="P57" s="85"/>
      <c r="Q57" s="85"/>
      <c r="R57" s="85"/>
      <c r="S57" s="85"/>
    </row>
    <row r="58">
      <c r="A58" s="85" t="s">
        <v>1423</v>
      </c>
      <c r="B58" s="85" t="n">
        <v>13304</v>
      </c>
      <c r="C58" s="85" t="s">
        <v>1428</v>
      </c>
      <c r="D58" s="85" t="n">
        <v>0</v>
      </c>
      <c r="E58" s="85" t="n">
        <v>-273</v>
      </c>
      <c r="F58" s="85" t="n">
        <v>-193</v>
      </c>
      <c r="G58" s="85" t="n">
        <v>-203</v>
      </c>
      <c r="H58" s="85" t="n">
        <v>-216</v>
      </c>
      <c r="I58" s="85" t="n">
        <v>-230</v>
      </c>
      <c r="J58" s="85" t="n">
        <v>-241</v>
      </c>
      <c r="K58" s="85" t="n">
        <v>-240</v>
      </c>
      <c r="L58" s="85" t="n">
        <v>-229</v>
      </c>
      <c r="M58" s="85" t="n">
        <v>-217</v>
      </c>
      <c r="N58" s="85" t="n">
        <v>-887</v>
      </c>
      <c r="O58" s="85" t="n">
        <v>-2043</v>
      </c>
      <c r="P58" s="85"/>
      <c r="Q58" s="85"/>
      <c r="R58" s="85"/>
      <c r="S58" s="85"/>
    </row>
    <row r="59">
      <c r="A59" s="85" t="s">
        <v>1419</v>
      </c>
      <c r="B59" s="85" t="s">
        <v>1420</v>
      </c>
      <c r="C59" s="85" t="s">
        <v>1428</v>
      </c>
      <c r="D59" s="85" t="n">
        <v>0</v>
      </c>
      <c r="E59" s="85" t="n">
        <v>-2882</v>
      </c>
      <c r="F59" s="85" t="n">
        <v>-2038</v>
      </c>
      <c r="G59" s="85" t="n">
        <v>-1405</v>
      </c>
      <c r="H59" s="85" t="n">
        <v>-554</v>
      </c>
      <c r="I59" s="85" t="n">
        <v>-753</v>
      </c>
      <c r="J59" s="85" t="n">
        <v>-970</v>
      </c>
      <c r="K59" s="85" t="n">
        <v>-1231</v>
      </c>
      <c r="L59" s="85" t="n">
        <v>-1581</v>
      </c>
      <c r="M59" s="85" t="n">
        <v>-2108</v>
      </c>
      <c r="N59" s="85" t="n">
        <v>-6880</v>
      </c>
      <c r="O59" s="85" t="n">
        <v>-13523</v>
      </c>
      <c r="P59" s="85"/>
      <c r="Q59" s="85"/>
      <c r="R59" s="85"/>
      <c r="S59" s="85"/>
    </row>
    <row r="60">
      <c r="A60" s="1286" t="s">
        <v>1417</v>
      </c>
      <c r="B60" s="1287" t="n">
        <v>10301</v>
      </c>
      <c r="C60" s="1287" t="s">
        <v>239</v>
      </c>
      <c r="D60" s="1287" t="n">
        <v>0</v>
      </c>
      <c r="E60" s="1288" t="n">
        <v>2012</v>
      </c>
      <c r="F60" s="1288" t="n">
        <v>5106</v>
      </c>
      <c r="G60" s="1288" t="n">
        <v>11125</v>
      </c>
      <c r="H60" s="1288" t="n">
        <v>16116</v>
      </c>
      <c r="I60" s="1288" t="n">
        <v>21716</v>
      </c>
      <c r="J60" s="1288" t="n">
        <v>26314</v>
      </c>
      <c r="K60" s="1288" t="n">
        <v>31218</v>
      </c>
      <c r="L60" s="1288" t="n">
        <v>34877</v>
      </c>
      <c r="M60" s="1288" t="n">
        <v>31904</v>
      </c>
      <c r="N60" s="1288" t="n">
        <v>34359</v>
      </c>
      <c r="O60" s="1289" t="n">
        <v>180388</v>
      </c>
      <c r="P60" s="103"/>
      <c r="Q60" s="103"/>
      <c r="R60" s="103"/>
      <c r="S60" s="103"/>
    </row>
    <row r="61">
      <c r="A61" s="85" t="s">
        <v>1418</v>
      </c>
      <c r="B61" s="85" t="n">
        <v>12001</v>
      </c>
      <c r="C61" s="85" t="s">
        <v>239</v>
      </c>
      <c r="D61" s="85" t="n">
        <v>0</v>
      </c>
      <c r="E61" s="85" t="n">
        <v>1297</v>
      </c>
      <c r="F61" s="85" t="n">
        <v>-10555</v>
      </c>
      <c r="G61" s="85" t="n">
        <v>-10586</v>
      </c>
      <c r="H61" s="85" t="n">
        <v>-11431</v>
      </c>
      <c r="I61" s="85" t="n">
        <v>-154</v>
      </c>
      <c r="J61" s="85" t="n">
        <v>132</v>
      </c>
      <c r="K61" s="85" t="n">
        <v>53</v>
      </c>
      <c r="L61" s="85" t="n">
        <v>6</v>
      </c>
      <c r="M61" s="85" t="n">
        <v>0</v>
      </c>
      <c r="N61" s="85" t="n">
        <v>-31275</v>
      </c>
      <c r="O61" s="85" t="n">
        <v>-31238</v>
      </c>
      <c r="P61" s="85"/>
      <c r="Q61" s="85"/>
      <c r="R61" s="85"/>
      <c r="S61" s="85"/>
    </row>
    <row r="62">
      <c r="A62" s="85" t="s">
        <v>1421</v>
      </c>
      <c r="B62" s="85" t="n">
        <v>13301</v>
      </c>
      <c r="C62" s="85" t="s">
        <v>239</v>
      </c>
      <c r="D62" s="85" t="n">
        <v>0</v>
      </c>
      <c r="E62" s="85" t="n">
        <v>-1887</v>
      </c>
      <c r="F62" s="85" t="n">
        <v>-1348</v>
      </c>
      <c r="G62" s="85" t="n">
        <v>-1324</v>
      </c>
      <c r="H62" s="85" t="n">
        <v>-1345</v>
      </c>
      <c r="I62" s="85" t="n">
        <v>-1327</v>
      </c>
      <c r="J62" s="85" t="n">
        <v>-1277</v>
      </c>
      <c r="K62" s="85" t="n">
        <v>-1301</v>
      </c>
      <c r="L62" s="85" t="n">
        <v>-1314</v>
      </c>
      <c r="M62" s="85" t="n">
        <v>-1327</v>
      </c>
      <c r="N62" s="85" t="n">
        <v>-5904</v>
      </c>
      <c r="O62" s="85" t="n">
        <v>-12451</v>
      </c>
      <c r="P62" s="85"/>
      <c r="Q62" s="85"/>
      <c r="R62" s="85"/>
      <c r="S62" s="85"/>
    </row>
    <row r="63">
      <c r="A63" s="85" t="s">
        <v>1422</v>
      </c>
      <c r="B63" s="85" t="n">
        <v>13302</v>
      </c>
      <c r="C63" s="85" t="s">
        <v>239</v>
      </c>
      <c r="D63" s="85" t="n">
        <v>0</v>
      </c>
      <c r="E63" s="85" t="n">
        <v>-459</v>
      </c>
      <c r="F63" s="85" t="n">
        <v>-1021</v>
      </c>
      <c r="G63" s="85" t="n">
        <v>-2692</v>
      </c>
      <c r="H63" s="85" t="n">
        <v>-2770</v>
      </c>
      <c r="I63" s="85" t="n">
        <v>-2850</v>
      </c>
      <c r="J63" s="85" t="n">
        <v>-2935</v>
      </c>
      <c r="K63" s="85" t="n">
        <v>-3019</v>
      </c>
      <c r="L63" s="85" t="n">
        <v>-3092</v>
      </c>
      <c r="M63" s="85" t="n">
        <v>-3185</v>
      </c>
      <c r="N63" s="85" t="n">
        <v>-6942</v>
      </c>
      <c r="O63" s="85" t="n">
        <v>-22022</v>
      </c>
      <c r="P63" s="85"/>
      <c r="Q63" s="85"/>
      <c r="R63" s="85"/>
      <c r="S63" s="85"/>
    </row>
    <row r="64">
      <c r="A64" s="85" t="s">
        <v>1424</v>
      </c>
      <c r="B64" s="85" t="s">
        <v>1425</v>
      </c>
      <c r="C64" s="85" t="s">
        <v>239</v>
      </c>
      <c r="D64" s="85" t="n">
        <v>0</v>
      </c>
      <c r="E64" s="85" t="n">
        <v>-511</v>
      </c>
      <c r="F64" s="85" t="n">
        <v>-852</v>
      </c>
      <c r="G64" s="85" t="n">
        <v>-1050</v>
      </c>
      <c r="H64" s="85" t="n">
        <v>-1275</v>
      </c>
      <c r="I64" s="85" t="n">
        <v>-1572</v>
      </c>
      <c r="J64" s="85" t="n">
        <v>-1862</v>
      </c>
      <c r="K64" s="85" t="n">
        <v>-2104</v>
      </c>
      <c r="L64" s="85" t="n">
        <v>-2364</v>
      </c>
      <c r="M64" s="85" t="n">
        <v>-2615</v>
      </c>
      <c r="N64" s="85" t="n">
        <v>-3689</v>
      </c>
      <c r="O64" s="85" t="n">
        <v>-14209</v>
      </c>
      <c r="P64" s="85"/>
      <c r="Q64" s="85"/>
      <c r="R64" s="85"/>
      <c r="S64" s="85"/>
    </row>
    <row r="67">
      <c r="D67" s="1290" t="n">
        <v>2022</v>
      </c>
      <c r="E67" s="1290" t="n">
        <v>2023</v>
      </c>
      <c r="F67" s="1290" t="n">
        <v>2024</v>
      </c>
      <c r="G67" s="1290" t="n">
        <v>2025</v>
      </c>
      <c r="H67" s="1290" t="n">
        <v>2026</v>
      </c>
      <c r="I67" s="1290" t="n">
        <v>2027</v>
      </c>
      <c r="J67" s="1290" t="n">
        <v>2028</v>
      </c>
      <c r="K67" s="1290" t="n">
        <v>2029</v>
      </c>
      <c r="L67" s="1290" t="n">
        <v>2030</v>
      </c>
      <c r="M67" s="1291" t="n">
        <v>2031</v>
      </c>
      <c r="N67" s="1270" t="s">
        <v>1367</v>
      </c>
      <c r="O67" s="1292" t="s">
        <v>1368</v>
      </c>
      <c r="P67" s="1270"/>
      <c r="Q67" s="1270"/>
      <c r="R67" s="1270"/>
      <c r="S67" s="1270"/>
    </row>
    <row r="68">
      <c r="C68" s="1310" t="s">
        <v>1426</v>
      </c>
      <c r="D68" s="1311"/>
      <c r="E68" s="1311"/>
      <c r="F68" s="1311"/>
      <c r="G68" s="1311"/>
      <c r="H68" s="1311"/>
      <c r="I68" s="1311"/>
      <c r="J68" s="1311"/>
      <c r="K68" s="1311"/>
      <c r="L68" s="1311"/>
      <c r="M68" s="1311"/>
      <c r="N68" s="1311"/>
      <c r="O68" s="1312"/>
      <c r="P68" s="1269"/>
      <c r="Q68" s="1269"/>
      <c r="R68" s="1269"/>
      <c r="S68" s="1269"/>
    </row>
    <row r="69">
      <c r="C69" s="97" t="s">
        <v>1387</v>
      </c>
      <c r="D69" s="85" t="n">
        <f t="shared" ref="D69:O69" si="0">SUM(D3:D8)</f>
        <v>0</v>
      </c>
      <c r="E69" s="85" t="n">
        <f t="shared" si="0"/>
        <v>3947</v>
      </c>
      <c r="F69" s="85" t="n">
        <f t="shared" si="0"/>
        <v>4202</v>
      </c>
      <c r="G69" s="85" t="n">
        <f t="shared" si="0"/>
        <v>6275</v>
      </c>
      <c r="H69" s="85" t="n">
        <f t="shared" si="0"/>
        <v>7956</v>
      </c>
      <c r="I69" s="85" t="n">
        <f t="shared" si="0"/>
        <v>9969</v>
      </c>
      <c r="J69" s="85" t="n">
        <f t="shared" si="0"/>
        <v>12081</v>
      </c>
      <c r="K69" s="85" t="n">
        <f t="shared" si="0"/>
        <v>14493</v>
      </c>
      <c r="L69" s="85" t="n">
        <f t="shared" si="0"/>
        <v>16921</v>
      </c>
      <c r="M69" s="85" t="n">
        <f t="shared" si="0"/>
        <v>17112</v>
      </c>
      <c r="N69" s="85" t="n">
        <f t="shared" si="0"/>
        <v>22380</v>
      </c>
      <c r="O69" s="85" t="n">
        <f t="shared" si="0"/>
        <v>92956</v>
      </c>
      <c r="P69" s="85"/>
      <c r="Q69" s="85"/>
      <c r="R69" s="85"/>
      <c r="S69" s="85"/>
    </row>
    <row r="70">
      <c r="C70" s="97" t="s">
        <v>1255</v>
      </c>
      <c r="D70" s="85" t="n">
        <f t="shared" ref="D70:O70" si="1">SUM(D9)</f>
        <v>0</v>
      </c>
      <c r="E70" s="85" t="n">
        <f t="shared" si="1"/>
        <v>65</v>
      </c>
      <c r="F70" s="85" t="n">
        <f t="shared" si="1"/>
        <v>150</v>
      </c>
      <c r="G70" s="85" t="n">
        <f t="shared" si="1"/>
        <v>290</v>
      </c>
      <c r="H70" s="85" t="n">
        <f t="shared" si="1"/>
        <v>290</v>
      </c>
      <c r="I70" s="85" t="n">
        <f t="shared" si="1"/>
        <v>290</v>
      </c>
      <c r="J70" s="85" t="n">
        <f t="shared" si="1"/>
        <v>285</v>
      </c>
      <c r="K70" s="85" t="n">
        <f t="shared" si="1"/>
        <v>250</v>
      </c>
      <c r="L70" s="85" t="n">
        <f t="shared" si="1"/>
        <v>220</v>
      </c>
      <c r="M70" s="85" t="n">
        <f t="shared" si="1"/>
        <v>160</v>
      </c>
      <c r="N70" s="97" t="n">
        <f t="shared" si="1"/>
        <v>795</v>
      </c>
      <c r="O70" s="284" t="n">
        <f t="shared" si="1"/>
        <v>2000</v>
      </c>
      <c r="P70" s="85"/>
      <c r="Q70" s="85"/>
      <c r="R70" s="85"/>
      <c r="S70" s="85"/>
    </row>
    <row r="71">
      <c r="C71" s="97" t="s">
        <v>210</v>
      </c>
      <c r="D71" s="85" t="n">
        <f t="shared" ref="D71:O71" si="2">SUM(D10:D11)</f>
        <v>0</v>
      </c>
      <c r="E71" s="85" t="n">
        <f t="shared" si="2"/>
        <v>110</v>
      </c>
      <c r="F71" s="85" t="n">
        <f t="shared" si="2"/>
        <v>739</v>
      </c>
      <c r="G71" s="85" t="n">
        <f t="shared" si="2"/>
        <v>1195</v>
      </c>
      <c r="H71" s="85" t="n">
        <f t="shared" si="2"/>
        <v>1497</v>
      </c>
      <c r="I71" s="85" t="n">
        <f t="shared" si="2"/>
        <v>1910</v>
      </c>
      <c r="J71" s="85" t="n">
        <f t="shared" si="2"/>
        <v>2405</v>
      </c>
      <c r="K71" s="85" t="n">
        <f t="shared" si="2"/>
        <v>2922</v>
      </c>
      <c r="L71" s="85" t="n">
        <f t="shared" si="2"/>
        <v>3463</v>
      </c>
      <c r="M71" s="85" t="n">
        <f t="shared" si="2"/>
        <v>4007</v>
      </c>
      <c r="N71" s="97" t="n">
        <f t="shared" si="2"/>
        <v>3541</v>
      </c>
      <c r="O71" s="284" t="n">
        <f t="shared" si="2"/>
        <v>18248</v>
      </c>
      <c r="P71" s="85"/>
      <c r="Q71" s="85"/>
      <c r="R71" s="85"/>
      <c r="S71" s="85"/>
    </row>
    <row r="72">
      <c r="C72" s="97" t="s">
        <v>211</v>
      </c>
      <c r="D72" s="85" t="n">
        <f t="shared" ref="D72:O72" si="3">SUM(D12:D25)</f>
        <v>0</v>
      </c>
      <c r="E72" s="85" t="n">
        <f t="shared" si="3"/>
        <v>-415</v>
      </c>
      <c r="F72" s="85" t="n">
        <f t="shared" si="3"/>
        <v>2768</v>
      </c>
      <c r="G72" s="85" t="n">
        <f t="shared" si="3"/>
        <v>-12473</v>
      </c>
      <c r="H72" s="85" t="n">
        <f t="shared" si="3"/>
        <v>-5374</v>
      </c>
      <c r="I72" s="85" t="n">
        <f t="shared" si="3"/>
        <v>-25515</v>
      </c>
      <c r="J72" s="85" t="n">
        <f t="shared" si="3"/>
        <v>-43975</v>
      </c>
      <c r="K72" s="85" t="n">
        <f t="shared" si="3"/>
        <v>-46426</v>
      </c>
      <c r="L72" s="85" t="n">
        <f t="shared" si="3"/>
        <v>-56228</v>
      </c>
      <c r="M72" s="85" t="n">
        <f t="shared" si="3"/>
        <v>-60581</v>
      </c>
      <c r="N72" s="97" t="n">
        <f t="shared" si="3"/>
        <v>-15494</v>
      </c>
      <c r="O72" s="284" t="n">
        <f t="shared" si="3"/>
        <v>-248219</v>
      </c>
      <c r="P72" s="85"/>
      <c r="Q72" s="85"/>
      <c r="R72" s="85"/>
      <c r="S72" s="85"/>
    </row>
    <row r="73">
      <c r="C73" s="97" t="s">
        <v>1389</v>
      </c>
      <c r="D73" s="85" t="n">
        <f t="shared" ref="D73:O73" si="4">SUM(D26:D31)</f>
        <v>-622</v>
      </c>
      <c r="E73" s="85" t="n">
        <f t="shared" si="4"/>
        <v>21096</v>
      </c>
      <c r="F73" s="85" t="n">
        <f t="shared" si="4"/>
        <v>12256</v>
      </c>
      <c r="G73" s="85" t="n">
        <f t="shared" si="4"/>
        <v>11149</v>
      </c>
      <c r="H73" s="85" t="n">
        <f t="shared" si="4"/>
        <v>-6525</v>
      </c>
      <c r="I73" s="85" t="n">
        <f t="shared" si="4"/>
        <v>2029</v>
      </c>
      <c r="J73" s="85" t="n">
        <f t="shared" si="4"/>
        <v>2582</v>
      </c>
      <c r="K73" s="85" t="n">
        <f t="shared" si="4"/>
        <v>2236</v>
      </c>
      <c r="L73" s="85" t="n">
        <f t="shared" si="4"/>
        <v>1411</v>
      </c>
      <c r="M73" s="85" t="n">
        <f t="shared" si="4"/>
        <v>772</v>
      </c>
      <c r="N73" s="97" t="n">
        <f t="shared" si="4"/>
        <v>37354</v>
      </c>
      <c r="O73" s="284" t="n">
        <f t="shared" si="4"/>
        <v>46384</v>
      </c>
      <c r="P73" s="85"/>
      <c r="Q73" s="85"/>
      <c r="R73" s="85"/>
      <c r="S73" s="85"/>
    </row>
    <row r="74">
      <c r="C74" s="97" t="s">
        <v>1392</v>
      </c>
      <c r="D74" s="85" t="n">
        <f t="shared" ref="D74:O74" si="5">SUM(D32:D40)</f>
        <v>0</v>
      </c>
      <c r="E74" s="85" t="n">
        <f t="shared" si="5"/>
        <v>1216</v>
      </c>
      <c r="F74" s="85" t="n">
        <f t="shared" si="5"/>
        <v>3498</v>
      </c>
      <c r="G74" s="85" t="n">
        <f t="shared" si="5"/>
        <v>5088</v>
      </c>
      <c r="H74" s="85" t="n">
        <f t="shared" si="5"/>
        <v>6663</v>
      </c>
      <c r="I74" s="85" t="n">
        <f t="shared" si="5"/>
        <v>7992</v>
      </c>
      <c r="J74" s="85" t="n">
        <f t="shared" si="5"/>
        <v>8297</v>
      </c>
      <c r="K74" s="85" t="n">
        <f t="shared" si="5"/>
        <v>8309</v>
      </c>
      <c r="L74" s="85" t="n">
        <f t="shared" si="5"/>
        <v>7568</v>
      </c>
      <c r="M74" s="85" t="n">
        <f t="shared" si="5"/>
        <v>6524</v>
      </c>
      <c r="N74" s="402" t="n">
        <f t="shared" si="5"/>
        <v>16463</v>
      </c>
      <c r="O74" s="285" t="n">
        <f t="shared" si="5"/>
        <v>55153</v>
      </c>
      <c r="P74" s="85"/>
      <c r="Q74" s="85"/>
      <c r="R74" s="85"/>
      <c r="S74" s="85"/>
    </row>
    <row r="75">
      <c r="C75" s="1310" t="s">
        <v>1427</v>
      </c>
      <c r="D75" s="1311"/>
      <c r="E75" s="1311"/>
      <c r="F75" s="1311"/>
      <c r="G75" s="1311"/>
      <c r="H75" s="1311"/>
      <c r="I75" s="1311"/>
      <c r="J75" s="1311"/>
      <c r="K75" s="1311"/>
      <c r="L75" s="1311"/>
      <c r="M75" s="1311"/>
      <c r="N75" s="1311"/>
      <c r="O75" s="1312"/>
      <c r="P75" s="1269"/>
      <c r="Q75" s="1269"/>
      <c r="R75" s="1269"/>
      <c r="S75" s="1269"/>
    </row>
    <row r="76">
      <c r="C76" s="97" t="s">
        <v>384</v>
      </c>
      <c r="D76" s="85" t="n">
        <v>0</v>
      </c>
      <c r="E76" s="85" t="n">
        <v>596</v>
      </c>
      <c r="F76" s="85" t="n">
        <v>1406</v>
      </c>
      <c r="G76" s="85" t="n">
        <v>1885</v>
      </c>
      <c r="H76" s="85" t="n">
        <v>2113</v>
      </c>
      <c r="I76" s="85" t="n">
        <v>2058</v>
      </c>
      <c r="J76" s="85" t="n">
        <v>1745</v>
      </c>
      <c r="K76" s="85" t="n">
        <v>1369</v>
      </c>
      <c r="L76" s="85" t="n">
        <v>970</v>
      </c>
      <c r="M76" s="85" t="n">
        <v>369</v>
      </c>
      <c r="N76" s="861" t="n">
        <v>6000</v>
      </c>
      <c r="O76" s="540" t="n">
        <v>12511</v>
      </c>
      <c r="P76" s="85"/>
      <c r="Q76" s="85"/>
      <c r="R76" s="85"/>
      <c r="S76" s="85"/>
    </row>
    <row r="77">
      <c r="C77" s="97" t="s">
        <v>134</v>
      </c>
      <c r="D77" s="85" t="n">
        <v>0</v>
      </c>
      <c r="E77" s="85" t="n">
        <v>754</v>
      </c>
      <c r="F77" s="85" t="n">
        <v>2328</v>
      </c>
      <c r="G77" s="85" t="n">
        <v>3782</v>
      </c>
      <c r="H77" s="85" t="n">
        <v>5158</v>
      </c>
      <c r="I77" s="85" t="n">
        <v>4539</v>
      </c>
      <c r="J77" s="85" t="n">
        <v>3010</v>
      </c>
      <c r="K77" s="85" t="n">
        <v>1730</v>
      </c>
      <c r="L77" s="85" t="n">
        <v>790</v>
      </c>
      <c r="M77" s="85" t="n">
        <v>244</v>
      </c>
      <c r="N77" s="97" t="n">
        <v>12022</v>
      </c>
      <c r="O77" s="284" t="n">
        <v>22335</v>
      </c>
      <c r="P77" s="85"/>
      <c r="Q77" s="85"/>
      <c r="R77" s="85"/>
      <c r="S77" s="85"/>
    </row>
    <row r="78">
      <c r="C78" s="97" t="s">
        <v>192</v>
      </c>
      <c r="D78" s="85" t="n">
        <v>0</v>
      </c>
      <c r="E78" s="85" t="n">
        <v>68</v>
      </c>
      <c r="F78" s="85" t="n">
        <v>1363</v>
      </c>
      <c r="G78" s="85" t="n">
        <v>2433</v>
      </c>
      <c r="H78" s="85" t="n">
        <v>2803</v>
      </c>
      <c r="I78" s="85" t="n">
        <v>1741</v>
      </c>
      <c r="J78" s="85" t="n">
        <v>570</v>
      </c>
      <c r="K78" s="85" t="n">
        <v>35</v>
      </c>
      <c r="L78" s="85" t="n">
        <v>0</v>
      </c>
      <c r="M78" s="85" t="n">
        <v>0</v>
      </c>
      <c r="N78" s="97" t="n">
        <v>6667</v>
      </c>
      <c r="O78" s="284" t="n">
        <v>9013</v>
      </c>
      <c r="P78" s="85"/>
      <c r="Q78" s="85"/>
      <c r="R78" s="85"/>
      <c r="S78" s="85"/>
    </row>
    <row r="79">
      <c r="C79" s="97" t="s">
        <v>52</v>
      </c>
      <c r="D79" s="85" t="n">
        <v>0</v>
      </c>
      <c r="E79" s="85" t="n">
        <v>81</v>
      </c>
      <c r="F79" s="85" t="n">
        <v>350</v>
      </c>
      <c r="G79" s="85" t="n">
        <v>1354</v>
      </c>
      <c r="H79" s="85" t="n">
        <v>2869</v>
      </c>
      <c r="I79" s="85" t="n">
        <v>3890</v>
      </c>
      <c r="J79" s="85" t="n">
        <v>3430</v>
      </c>
      <c r="K79" s="85" t="n">
        <v>2260</v>
      </c>
      <c r="L79" s="85" t="n">
        <v>1320</v>
      </c>
      <c r="M79" s="85" t="n">
        <v>665</v>
      </c>
      <c r="N79" s="97" t="n">
        <v>4654</v>
      </c>
      <c r="O79" s="284" t="n">
        <v>16219</v>
      </c>
      <c r="P79" s="85"/>
      <c r="Q79" s="85"/>
      <c r="R79" s="85"/>
      <c r="S79" s="85"/>
    </row>
    <row r="80">
      <c r="C80" s="97" t="s">
        <v>57</v>
      </c>
      <c r="D80" s="85" t="n">
        <v>0</v>
      </c>
      <c r="E80" s="85" t="n">
        <v>794</v>
      </c>
      <c r="F80" s="85" t="n">
        <v>3183</v>
      </c>
      <c r="G80" s="85" t="n">
        <v>5818</v>
      </c>
      <c r="H80" s="85" t="n">
        <v>7253</v>
      </c>
      <c r="I80" s="85" t="n">
        <v>5628</v>
      </c>
      <c r="J80" s="85" t="n">
        <v>1977</v>
      </c>
      <c r="K80" s="85" t="n">
        <v>229</v>
      </c>
      <c r="L80" s="85" t="n">
        <v>33</v>
      </c>
      <c r="M80" s="85" t="n">
        <v>1</v>
      </c>
      <c r="N80" s="97" t="n">
        <v>17048</v>
      </c>
      <c r="O80" s="284" t="n">
        <v>24916</v>
      </c>
      <c r="P80" s="85"/>
      <c r="Q80" s="85"/>
      <c r="R80" s="85"/>
      <c r="S80" s="85"/>
    </row>
    <row r="81">
      <c r="C81" s="97"/>
      <c r="N81" s="402"/>
      <c r="O81" s="285"/>
      <c r="P81" s="85"/>
      <c r="Q81" s="85"/>
      <c r="R81" s="85"/>
      <c r="S81" s="85"/>
    </row>
    <row r="82">
      <c r="C82" s="1310" t="s">
        <v>1396</v>
      </c>
      <c r="D82" s="1311"/>
      <c r="E82" s="1311"/>
      <c r="F82" s="1311"/>
      <c r="G82" s="1311"/>
      <c r="H82" s="1311"/>
      <c r="I82" s="1311"/>
      <c r="J82" s="1311"/>
      <c r="K82" s="1311"/>
      <c r="L82" s="1311"/>
      <c r="M82" s="1311"/>
      <c r="N82" s="1311"/>
      <c r="O82" s="1312"/>
      <c r="P82" s="1269"/>
      <c r="Q82" s="1269"/>
      <c r="R82" s="1269"/>
      <c r="S82" s="1269"/>
    </row>
    <row r="83">
      <c r="C83" s="97" t="s">
        <v>1398</v>
      </c>
      <c r="D83" s="85" t="n">
        <f t="shared" ref="D83:O83" si="6">SUM(D43:D57)</f>
        <v>0</v>
      </c>
      <c r="E83" s="85" t="n">
        <f t="shared" si="6"/>
        <v>35317</v>
      </c>
      <c r="F83" s="85" t="n">
        <f t="shared" si="6"/>
        <v>36033</v>
      </c>
      <c r="G83" s="85" t="n">
        <f t="shared" si="6"/>
        <v>21076</v>
      </c>
      <c r="H83" s="85" t="n">
        <f t="shared" si="6"/>
        <v>13346</v>
      </c>
      <c r="I83" s="85" t="n">
        <f t="shared" si="6"/>
        <v>27508</v>
      </c>
      <c r="J83" s="85" t="n">
        <f t="shared" si="6"/>
        <v>35850</v>
      </c>
      <c r="K83" s="85" t="n">
        <f t="shared" si="6"/>
        <v>18640</v>
      </c>
      <c r="L83" s="85" t="n">
        <f t="shared" si="6"/>
        <v>8394</v>
      </c>
      <c r="M83" s="85" t="n">
        <f t="shared" si="6"/>
        <v>7982</v>
      </c>
      <c r="N83" s="85" t="n">
        <f t="shared" si="6"/>
        <v>105769</v>
      </c>
      <c r="O83" s="85" t="n">
        <f t="shared" si="6"/>
        <v>204144</v>
      </c>
      <c r="P83" s="85"/>
      <c r="Q83" s="85"/>
      <c r="R83" s="85"/>
      <c r="S83" s="85"/>
    </row>
    <row r="84">
      <c r="C84" s="97" t="s">
        <v>483</v>
      </c>
      <c r="D84" s="85" t="n">
        <f>SUM(D58:D59)</f>
        <v>0</v>
      </c>
      <c r="E84" s="85" t="n">
        <f t="shared" ref="E84:O84" si="7">SUM(E58:E59)</f>
        <v>-3155</v>
      </c>
      <c r="F84" s="85" t="n">
        <f t="shared" si="7"/>
        <v>-2231</v>
      </c>
      <c r="G84" s="85" t="n">
        <f t="shared" si="7"/>
        <v>-1608</v>
      </c>
      <c r="H84" s="85" t="n">
        <f t="shared" si="7"/>
        <v>-770</v>
      </c>
      <c r="I84" s="85" t="n">
        <f t="shared" si="7"/>
        <v>-983</v>
      </c>
      <c r="J84" s="85" t="n">
        <f t="shared" si="7"/>
        <v>-1211</v>
      </c>
      <c r="K84" s="85" t="n">
        <f t="shared" si="7"/>
        <v>-1471</v>
      </c>
      <c r="L84" s="85" t="n">
        <f t="shared" si="7"/>
        <v>-1810</v>
      </c>
      <c r="M84" s="85" t="n">
        <f t="shared" si="7"/>
        <v>-2325</v>
      </c>
      <c r="N84" s="85" t="n">
        <f t="shared" si="7"/>
        <v>-7767</v>
      </c>
      <c r="O84" s="85" t="n">
        <f t="shared" si="7"/>
        <v>-15566</v>
      </c>
      <c r="P84" s="85"/>
      <c r="Q84" s="85"/>
      <c r="R84" s="85"/>
      <c r="S84" s="85"/>
    </row>
    <row r="85">
      <c r="C85" s="97" t="s">
        <v>239</v>
      </c>
      <c r="D85" s="85" t="n">
        <f>SUM(D60:D64)</f>
        <v>0</v>
      </c>
      <c r="E85" s="85" t="n">
        <f t="shared" ref="E85:O85" si="8">SUM(E60:E64)</f>
        <v>452</v>
      </c>
      <c r="F85" s="85" t="n">
        <f t="shared" si="8"/>
        <v>-8670</v>
      </c>
      <c r="G85" s="85" t="n">
        <f t="shared" si="8"/>
        <v>-4527</v>
      </c>
      <c r="H85" s="85" t="n">
        <f t="shared" si="8"/>
        <v>-705</v>
      </c>
      <c r="I85" s="85" t="n">
        <f t="shared" si="8"/>
        <v>15813</v>
      </c>
      <c r="J85" s="85" t="n">
        <f t="shared" si="8"/>
        <v>20372</v>
      </c>
      <c r="K85" s="85" t="n">
        <f t="shared" si="8"/>
        <v>24847</v>
      </c>
      <c r="L85" s="85" t="n">
        <f t="shared" si="8"/>
        <v>28113</v>
      </c>
      <c r="M85" s="85" t="n">
        <f t="shared" si="8"/>
        <v>24777</v>
      </c>
      <c r="N85" s="85" t="n">
        <f t="shared" si="8"/>
        <v>-13451</v>
      </c>
      <c r="O85" s="85" t="n">
        <f t="shared" si="8"/>
        <v>100468</v>
      </c>
      <c r="P85" s="85"/>
      <c r="Q85" s="85"/>
      <c r="R85" s="85"/>
      <c r="S85" s="85"/>
    </row>
    <row r="87">
      <c r="A87" s="75" t="s">
        <v>1378</v>
      </c>
    </row>
    <row r="88">
      <c r="A88" s="1205" t="s">
        <v>1185</v>
      </c>
      <c r="B88" s="1206" t="s">
        <v>1186</v>
      </c>
      <c r="C88" s="1207" t="n">
        <v>2022</v>
      </c>
      <c r="D88" s="1207" t="n">
        <v>2023</v>
      </c>
      <c r="E88" s="1207" t="n">
        <v>2024</v>
      </c>
      <c r="F88" s="1207" t="n">
        <v>2025</v>
      </c>
      <c r="G88" s="1207" t="n">
        <v>2026</v>
      </c>
      <c r="H88" s="1207" t="n">
        <v>2027</v>
      </c>
      <c r="I88" s="1207" t="n">
        <v>2028</v>
      </c>
      <c r="J88" s="1207" t="n">
        <v>2029</v>
      </c>
      <c r="K88" s="1207" t="n">
        <v>2030</v>
      </c>
      <c r="L88" s="1207" t="n">
        <v>2031</v>
      </c>
      <c r="M88" s="1208" t="s">
        <v>1187</v>
      </c>
      <c r="N88" s="1208" t="s">
        <v>1188</v>
      </c>
      <c r="O88" s="1209" t="s">
        <v>1189</v>
      </c>
      <c r="P88" s="1209"/>
      <c r="Q88" s="1209"/>
      <c r="R88" s="1209"/>
      <c r="S88" s="1209"/>
      <c r="T88" s="1210" t="s">
        <v>1190</v>
      </c>
    </row>
    <row r="89">
      <c r="A89" s="1211" t="s">
        <v>1191</v>
      </c>
      <c r="B89" s="1212" t="s">
        <v>1192</v>
      </c>
      <c r="C89" s="1213" t="n">
        <v>0</v>
      </c>
      <c r="D89" s="1213" t="n">
        <v>3</v>
      </c>
      <c r="E89" s="1213" t="n">
        <v>3</v>
      </c>
      <c r="F89" s="1213" t="n">
        <v>3</v>
      </c>
      <c r="G89" s="1213" t="n">
        <v>3</v>
      </c>
      <c r="H89" s="1213" t="n">
        <v>1</v>
      </c>
      <c r="I89" s="1213" t="n">
        <v>0</v>
      </c>
      <c r="J89" s="1213" t="n">
        <v>0</v>
      </c>
      <c r="K89" s="1213" t="n">
        <v>0</v>
      </c>
      <c r="L89" s="1213" t="n">
        <v>0</v>
      </c>
      <c r="M89" s="1213" t="n">
        <v>12</v>
      </c>
      <c r="N89" s="1213" t="n">
        <v>13</v>
      </c>
      <c r="O89" s="1214" t="s">
        <v>1193</v>
      </c>
      <c r="P89" s="1214"/>
      <c r="Q89" s="1214"/>
      <c r="R89" s="1214"/>
      <c r="S89" s="1214"/>
      <c r="T89" s="1215"/>
    </row>
    <row r="90" ht="24" customHeight="1">
      <c r="A90" s="1211" t="s">
        <v>1194</v>
      </c>
      <c r="B90" s="1212" t="s">
        <v>1195</v>
      </c>
      <c r="C90" s="1213" t="n">
        <v>0</v>
      </c>
      <c r="D90" s="1213" t="n">
        <v>65</v>
      </c>
      <c r="E90" s="1213" t="n">
        <v>1360</v>
      </c>
      <c r="F90" s="1213" t="n">
        <v>2430</v>
      </c>
      <c r="G90" s="1213" t="n">
        <v>2800</v>
      </c>
      <c r="H90" s="1213" t="n">
        <v>1740</v>
      </c>
      <c r="I90" s="1213" t="n">
        <v>570</v>
      </c>
      <c r="J90" s="1213" t="n">
        <v>35</v>
      </c>
      <c r="K90" s="1213" t="n">
        <v>0</v>
      </c>
      <c r="L90" s="1213" t="n">
        <v>0</v>
      </c>
      <c r="M90" s="1213" t="n">
        <v>6655</v>
      </c>
      <c r="N90" s="1213" t="n">
        <v>9000</v>
      </c>
      <c r="O90" s="1214" t="s">
        <v>1193</v>
      </c>
      <c r="P90" s="1214"/>
      <c r="Q90" s="1214"/>
      <c r="R90" s="1214"/>
      <c r="S90" s="1214"/>
      <c r="T90" s="1216"/>
    </row>
    <row r="91">
      <c r="A91" s="1217" t="s">
        <v>1196</v>
      </c>
      <c r="B91" s="1218" t="s">
        <v>1197</v>
      </c>
      <c r="C91" s="1219" t="n">
        <v>0</v>
      </c>
      <c r="D91" s="1219" t="n">
        <v>0</v>
      </c>
      <c r="E91" s="1219" t="n">
        <v>601</v>
      </c>
      <c r="F91" s="1220" t="n">
        <v>1038</v>
      </c>
      <c r="G91" s="1220" t="n">
        <v>1251</v>
      </c>
      <c r="H91" s="1220" t="n">
        <v>1431</v>
      </c>
      <c r="I91" s="1220" t="n">
        <v>1492</v>
      </c>
      <c r="J91" s="1220" t="n">
        <v>1530</v>
      </c>
      <c r="K91" s="1220" t="n">
        <v>1567</v>
      </c>
      <c r="L91" s="1220" t="n">
        <v>1606</v>
      </c>
      <c r="M91" s="1220" t="n">
        <v>2890</v>
      </c>
      <c r="N91" s="1220" t="n">
        <v>10516</v>
      </c>
      <c r="O91" s="1221" t="s">
        <v>1198</v>
      </c>
      <c r="P91" s="1221"/>
      <c r="Q91" s="1221"/>
      <c r="R91" s="1221"/>
      <c r="S91" s="1221"/>
      <c r="T91" s="1222"/>
    </row>
    <row r="92">
      <c r="A92" s="1223" t="s">
        <v>1199</v>
      </c>
      <c r="B92" s="1224" t="s">
        <v>1200</v>
      </c>
      <c r="C92" s="1290" t="n">
        <v>0</v>
      </c>
      <c r="D92" s="1290" t="n">
        <v>30</v>
      </c>
      <c r="E92" s="1290" t="n">
        <v>120</v>
      </c>
      <c r="F92" s="1290" t="n">
        <v>165</v>
      </c>
      <c r="G92" s="1290" t="n">
        <v>370</v>
      </c>
      <c r="H92" s="1290" t="n">
        <v>470</v>
      </c>
      <c r="I92" s="1290" t="n">
        <v>420</v>
      </c>
      <c r="J92" s="1290" t="n">
        <v>285</v>
      </c>
      <c r="K92" s="1290" t="n">
        <v>220</v>
      </c>
      <c r="L92" s="1291" t="n">
        <v>65</v>
      </c>
      <c r="M92" s="1290" t="n">
        <v>685</v>
      </c>
      <c r="N92" s="1225" t="n">
        <v>2145</v>
      </c>
      <c r="O92" s="1226" t="s">
        <v>1201</v>
      </c>
      <c r="P92" s="1271"/>
      <c r="Q92" s="1271"/>
      <c r="R92" s="1271"/>
      <c r="S92" s="1271"/>
      <c r="T92" s="1227" t="s">
        <v>1202</v>
      </c>
    </row>
    <row r="93">
      <c r="A93" s="1211" t="s">
        <v>1203</v>
      </c>
      <c r="B93" s="1212" t="s">
        <v>1204</v>
      </c>
      <c r="C93" s="1213" t="n">
        <v>0</v>
      </c>
      <c r="D93" s="1213" t="n">
        <v>2</v>
      </c>
      <c r="E93" s="1213" t="n">
        <v>10</v>
      </c>
      <c r="F93" s="1213" t="n">
        <v>25</v>
      </c>
      <c r="G93" s="1213" t="n">
        <v>28</v>
      </c>
      <c r="H93" s="1213" t="n">
        <v>17</v>
      </c>
      <c r="I93" s="1213" t="n">
        <v>11</v>
      </c>
      <c r="J93" s="1213" t="n">
        <v>4</v>
      </c>
      <c r="K93" s="1213" t="n">
        <v>2</v>
      </c>
      <c r="L93" s="1213" t="n">
        <v>1</v>
      </c>
      <c r="M93" s="1213" t="n">
        <v>65</v>
      </c>
      <c r="N93" s="1213" t="n">
        <v>100</v>
      </c>
      <c r="O93" s="1214" t="s">
        <v>1201</v>
      </c>
      <c r="P93" s="1214"/>
      <c r="Q93" s="1214"/>
      <c r="R93" s="1214"/>
      <c r="S93" s="1214"/>
      <c r="T93" s="1215" t="s">
        <v>1205</v>
      </c>
    </row>
    <row r="94" ht="24" customHeight="1">
      <c r="A94" s="1228" t="s">
        <v>1206</v>
      </c>
      <c r="B94" s="1229" t="s">
        <v>1207</v>
      </c>
      <c r="C94" s="1213" t="n">
        <v>0</v>
      </c>
      <c r="D94" s="1213" t="n">
        <v>36</v>
      </c>
      <c r="E94" s="1213" t="n">
        <v>30</v>
      </c>
      <c r="F94" s="1213" t="n">
        <v>14</v>
      </c>
      <c r="G94" s="1213" t="n">
        <v>7</v>
      </c>
      <c r="H94" s="1213" t="n">
        <v>0</v>
      </c>
      <c r="I94" s="1213" t="n">
        <v>0</v>
      </c>
      <c r="J94" s="1213" t="n">
        <v>0</v>
      </c>
      <c r="K94" s="1213" t="n">
        <v>0</v>
      </c>
      <c r="L94" s="1213" t="n">
        <v>0</v>
      </c>
      <c r="M94" s="1213" t="n">
        <v>87</v>
      </c>
      <c r="N94" s="1213" t="n">
        <v>87</v>
      </c>
      <c r="O94" s="1214" t="s">
        <v>1201</v>
      </c>
      <c r="P94" s="1214"/>
      <c r="Q94" s="1214"/>
      <c r="R94" s="1214"/>
      <c r="S94" s="1214"/>
      <c r="T94" s="1215" t="s">
        <v>1208</v>
      </c>
    </row>
    <row r="95">
      <c r="A95" s="1211" t="s">
        <v>1209</v>
      </c>
      <c r="B95" s="1212" t="s">
        <v>1210</v>
      </c>
      <c r="C95" s="1213" t="n">
        <v>0</v>
      </c>
      <c r="D95" s="1230" t="n">
        <v>5240</v>
      </c>
      <c r="E95" s="1230" t="n">
        <v>4175</v>
      </c>
      <c r="F95" s="1230" t="n">
        <v>5215</v>
      </c>
      <c r="G95" s="1230" t="n">
        <v>6493</v>
      </c>
      <c r="H95" s="1230" t="n">
        <v>7982</v>
      </c>
      <c r="I95" s="1230" t="n">
        <v>9820</v>
      </c>
      <c r="J95" s="1230" t="n">
        <v>11813</v>
      </c>
      <c r="K95" s="1230" t="n">
        <v>14269</v>
      </c>
      <c r="L95" s="1230" t="n">
        <v>14605</v>
      </c>
      <c r="M95" s="1230" t="n">
        <v>21123</v>
      </c>
      <c r="N95" s="1230" t="n">
        <v>79612</v>
      </c>
      <c r="O95" s="1231" t="s">
        <v>1201</v>
      </c>
      <c r="P95" s="1231"/>
      <c r="Q95" s="1231"/>
      <c r="R95" s="1231"/>
      <c r="S95" s="1231"/>
      <c r="T95" s="1215"/>
    </row>
    <row r="96">
      <c r="A96" s="1211" t="s">
        <v>1211</v>
      </c>
      <c r="B96" s="1212" t="s">
        <v>1212</v>
      </c>
      <c r="C96" s="1232" t="n">
        <v>0</v>
      </c>
      <c r="D96" s="1232" t="n">
        <v>55</v>
      </c>
      <c r="E96" s="1232" t="n">
        <v>55</v>
      </c>
      <c r="F96" s="1232" t="n">
        <v>55</v>
      </c>
      <c r="G96" s="1232" t="n">
        <v>55</v>
      </c>
      <c r="H96" s="1232" t="n">
        <v>55</v>
      </c>
      <c r="I96" s="1232" t="n">
        <v>55</v>
      </c>
      <c r="J96" s="1232" t="n">
        <v>55</v>
      </c>
      <c r="K96" s="1232" t="n">
        <v>55</v>
      </c>
      <c r="L96" s="1232" t="n">
        <v>55</v>
      </c>
      <c r="M96" s="1232" t="n">
        <v>220</v>
      </c>
      <c r="N96" s="1232" t="n">
        <v>495</v>
      </c>
      <c r="O96" s="1233" t="s">
        <v>1201</v>
      </c>
      <c r="P96" s="1233"/>
      <c r="Q96" s="1233"/>
      <c r="R96" s="1233"/>
      <c r="S96" s="1233"/>
      <c r="T96" s="1216"/>
    </row>
    <row r="97">
      <c r="A97" s="1211" t="s">
        <v>1213</v>
      </c>
      <c r="B97" s="1212" t="s">
        <v>1214</v>
      </c>
      <c r="C97" s="1213" t="n">
        <v>0</v>
      </c>
      <c r="D97" s="1213" t="n">
        <v>19</v>
      </c>
      <c r="E97" s="1213" t="n">
        <v>26</v>
      </c>
      <c r="F97" s="1213" t="n">
        <v>27</v>
      </c>
      <c r="G97" s="1213" t="n">
        <v>17</v>
      </c>
      <c r="H97" s="1213" t="n">
        <v>7</v>
      </c>
      <c r="I97" s="1213" t="n">
        <v>3</v>
      </c>
      <c r="J97" s="1213" t="n">
        <v>1</v>
      </c>
      <c r="K97" s="1213" t="n">
        <v>0</v>
      </c>
      <c r="L97" s="1213" t="n">
        <v>0</v>
      </c>
      <c r="M97" s="1213" t="n">
        <v>89</v>
      </c>
      <c r="N97" s="1213" t="n">
        <v>100</v>
      </c>
      <c r="O97" s="1231" t="s">
        <v>1201</v>
      </c>
      <c r="P97" s="1231"/>
      <c r="Q97" s="1231"/>
      <c r="R97" s="1231"/>
      <c r="S97" s="1231"/>
      <c r="T97" s="1216"/>
    </row>
    <row r="98">
      <c r="A98" s="1211" t="s">
        <v>1215</v>
      </c>
      <c r="B98" s="1212" t="s">
        <v>1216</v>
      </c>
      <c r="C98" s="1213" t="n">
        <v>0</v>
      </c>
      <c r="D98" s="1213" t="n">
        <v>15</v>
      </c>
      <c r="E98" s="1213" t="n">
        <v>15</v>
      </c>
      <c r="F98" s="1213" t="n">
        <v>15</v>
      </c>
      <c r="G98" s="1213" t="n">
        <v>10</v>
      </c>
      <c r="H98" s="1213" t="n">
        <v>10</v>
      </c>
      <c r="I98" s="1213" t="n">
        <v>10</v>
      </c>
      <c r="J98" s="1213" t="n">
        <v>10</v>
      </c>
      <c r="K98" s="1213" t="n">
        <v>10</v>
      </c>
      <c r="L98" s="1213" t="n">
        <v>5</v>
      </c>
      <c r="M98" s="1213" t="n">
        <v>55</v>
      </c>
      <c r="N98" s="1213" t="n">
        <v>100</v>
      </c>
      <c r="O98" s="1214" t="s">
        <v>1201</v>
      </c>
      <c r="P98" s="1214"/>
      <c r="Q98" s="1214"/>
      <c r="R98" s="1214"/>
      <c r="S98" s="1214"/>
      <c r="T98" s="1216"/>
    </row>
    <row r="99" ht="36" customHeight="1">
      <c r="A99" s="1211" t="s">
        <v>1217</v>
      </c>
      <c r="B99" s="1212" t="s">
        <v>1218</v>
      </c>
      <c r="C99" s="1234" t="n">
        <v>0</v>
      </c>
      <c r="D99" s="1234" t="n">
        <v>22</v>
      </c>
      <c r="E99" s="1234" t="n">
        <v>96</v>
      </c>
      <c r="F99" s="1234" t="n">
        <v>170</v>
      </c>
      <c r="G99" s="1234" t="n">
        <v>213</v>
      </c>
      <c r="H99" s="1234" t="n">
        <v>160</v>
      </c>
      <c r="I99" s="1234" t="n">
        <v>47</v>
      </c>
      <c r="J99" s="1234" t="n">
        <v>2</v>
      </c>
      <c r="K99" s="1234" t="n">
        <v>0</v>
      </c>
      <c r="L99" s="1234" t="n">
        <v>0</v>
      </c>
      <c r="M99" s="1234" t="n">
        <v>501</v>
      </c>
      <c r="N99" s="1234" t="n">
        <v>710</v>
      </c>
      <c r="O99" s="1213" t="s">
        <v>1201</v>
      </c>
      <c r="P99" s="1213"/>
      <c r="Q99" s="1213"/>
      <c r="R99" s="1213"/>
      <c r="S99" s="1213"/>
      <c r="T99" s="1216"/>
    </row>
    <row r="100" ht="36" customHeight="1">
      <c r="A100" s="1211" t="s">
        <v>1219</v>
      </c>
      <c r="B100" s="1212" t="s">
        <v>1220</v>
      </c>
      <c r="C100" s="1235"/>
      <c r="D100" s="1235" t="n">
        <v>90</v>
      </c>
      <c r="E100" s="1235" t="n">
        <v>260</v>
      </c>
      <c r="F100" s="1235" t="n">
        <v>427</v>
      </c>
      <c r="G100" s="1235" t="n">
        <v>560</v>
      </c>
      <c r="H100" s="1235" t="n">
        <v>572</v>
      </c>
      <c r="I100" s="1235" t="n">
        <v>534</v>
      </c>
      <c r="J100" s="1235" t="n">
        <v>275</v>
      </c>
      <c r="K100" s="1235" t="n">
        <v>162</v>
      </c>
      <c r="L100" s="1235" t="n">
        <v>70</v>
      </c>
      <c r="M100" s="1235" t="n">
        <v>1347</v>
      </c>
      <c r="N100" s="1235" t="n">
        <v>2960</v>
      </c>
      <c r="O100" s="1236" t="s">
        <v>1201</v>
      </c>
      <c r="P100" s="1236"/>
      <c r="Q100" s="1236"/>
      <c r="R100" s="1236"/>
      <c r="S100" s="1236"/>
      <c r="T100" s="1216"/>
    </row>
    <row r="101">
      <c r="A101" s="1211" t="s">
        <v>1221</v>
      </c>
      <c r="B101" s="1212" t="s">
        <v>1222</v>
      </c>
      <c r="C101" s="1213" t="n">
        <v>0</v>
      </c>
      <c r="D101" s="1213" t="n">
        <v>40</v>
      </c>
      <c r="E101" s="1213" t="n">
        <v>60</v>
      </c>
      <c r="F101" s="1213" t="n">
        <v>52</v>
      </c>
      <c r="G101" s="1213" t="n">
        <v>40</v>
      </c>
      <c r="H101" s="1213" t="n">
        <v>27</v>
      </c>
      <c r="I101" s="1213" t="n">
        <v>19</v>
      </c>
      <c r="J101" s="1213" t="n">
        <v>10</v>
      </c>
      <c r="K101" s="1213" t="n">
        <v>2</v>
      </c>
      <c r="L101" s="1213" t="n">
        <v>0</v>
      </c>
      <c r="M101" s="1213" t="n">
        <v>192</v>
      </c>
      <c r="N101" s="1213" t="n">
        <v>250</v>
      </c>
      <c r="O101" s="1214" t="s">
        <v>1201</v>
      </c>
      <c r="P101" s="1214"/>
      <c r="Q101" s="1214"/>
      <c r="R101" s="1214"/>
      <c r="S101" s="1214"/>
      <c r="T101" s="1216"/>
    </row>
    <row r="102">
      <c r="A102" s="1228" t="s">
        <v>1223</v>
      </c>
      <c r="B102" s="1229" t="s">
        <v>1224</v>
      </c>
      <c r="C102" s="1213" t="n">
        <v>0</v>
      </c>
      <c r="D102" s="1213" t="n">
        <v>49</v>
      </c>
      <c r="E102" s="1213" t="n">
        <v>62</v>
      </c>
      <c r="F102" s="1213" t="n">
        <v>62</v>
      </c>
      <c r="G102" s="1213" t="n">
        <v>62</v>
      </c>
      <c r="H102" s="1213" t="n">
        <v>63</v>
      </c>
      <c r="I102" s="1213" t="n">
        <v>63</v>
      </c>
      <c r="J102" s="1213" t="n">
        <v>63</v>
      </c>
      <c r="K102" s="1213" t="n">
        <v>64</v>
      </c>
      <c r="L102" s="1213" t="n">
        <v>12</v>
      </c>
      <c r="M102" s="1213" t="n">
        <v>235</v>
      </c>
      <c r="N102" s="1213" t="n">
        <v>500</v>
      </c>
      <c r="O102" s="1214" t="s">
        <v>1201</v>
      </c>
      <c r="P102" s="1214"/>
      <c r="Q102" s="1214"/>
      <c r="R102" s="1214"/>
      <c r="S102" s="1214"/>
      <c r="T102" s="1216"/>
    </row>
    <row r="103">
      <c r="A103" s="1211" t="s">
        <v>1225</v>
      </c>
      <c r="B103" s="1212" t="s">
        <v>1226</v>
      </c>
      <c r="C103" s="1213" t="n">
        <v>0</v>
      </c>
      <c r="D103" s="1213" t="n">
        <v>0</v>
      </c>
      <c r="E103" s="1213" t="n">
        <v>0</v>
      </c>
      <c r="F103" s="1213" t="n">
        <v>0</v>
      </c>
      <c r="G103" s="1213" t="n">
        <v>-20</v>
      </c>
      <c r="H103" s="1213" t="n">
        <v>-28</v>
      </c>
      <c r="I103" s="1213" t="n">
        <v>-28</v>
      </c>
      <c r="J103" s="1213" t="n">
        <v>-28</v>
      </c>
      <c r="K103" s="1213" t="n">
        <v>-28</v>
      </c>
      <c r="L103" s="1213" t="n">
        <v>-28</v>
      </c>
      <c r="M103" s="1213" t="n">
        <v>-20</v>
      </c>
      <c r="N103" s="1213" t="n">
        <v>-160</v>
      </c>
      <c r="O103" s="1214" t="s">
        <v>1201</v>
      </c>
      <c r="P103" s="1214"/>
      <c r="Q103" s="1214"/>
      <c r="R103" s="1214"/>
      <c r="S103" s="1214"/>
      <c r="T103" s="1216"/>
    </row>
    <row r="104" ht="24" customHeight="1">
      <c r="A104" s="1211" t="s">
        <v>1227</v>
      </c>
      <c r="B104" s="1212" t="s">
        <v>1228</v>
      </c>
      <c r="C104" s="1213" t="n">
        <v>0</v>
      </c>
      <c r="D104" s="1213" t="n">
        <v>-235</v>
      </c>
      <c r="E104" s="1213" t="n">
        <v>-44</v>
      </c>
      <c r="F104" s="1213" t="n">
        <v>-22</v>
      </c>
      <c r="G104" s="1213" t="n">
        <v>-26</v>
      </c>
      <c r="H104" s="1213" t="n">
        <v>-23</v>
      </c>
      <c r="I104" s="1213" t="n">
        <v>-19</v>
      </c>
      <c r="J104" s="1213" t="n">
        <v>-41</v>
      </c>
      <c r="K104" s="1213" t="n">
        <v>-35</v>
      </c>
      <c r="L104" s="1213" t="n">
        <v>-39</v>
      </c>
      <c r="M104" s="1213" t="n">
        <v>-327</v>
      </c>
      <c r="N104" s="1213" t="n">
        <v>-484</v>
      </c>
      <c r="O104" s="1214" t="s">
        <v>1201</v>
      </c>
      <c r="P104" s="1214"/>
      <c r="Q104" s="1214"/>
      <c r="R104" s="1214"/>
      <c r="S104" s="1214"/>
      <c r="T104" s="1216"/>
    </row>
    <row r="105">
      <c r="A105" s="1211" t="s">
        <v>1229</v>
      </c>
      <c r="B105" s="1212" t="s">
        <v>1230</v>
      </c>
      <c r="C105" s="1213" t="n">
        <v>0</v>
      </c>
      <c r="D105" s="1213" t="n">
        <v>7</v>
      </c>
      <c r="E105" s="1213" t="n">
        <v>8</v>
      </c>
      <c r="F105" s="1213" t="n">
        <v>6</v>
      </c>
      <c r="G105" s="1213" t="n">
        <v>2</v>
      </c>
      <c r="H105" s="1213" t="n">
        <v>1</v>
      </c>
      <c r="I105" s="1213" t="n">
        <v>0</v>
      </c>
      <c r="J105" s="1213" t="n">
        <v>0</v>
      </c>
      <c r="K105" s="1213" t="n">
        <v>0</v>
      </c>
      <c r="L105" s="1213" t="n">
        <v>0</v>
      </c>
      <c r="M105" s="1213" t="n">
        <v>23</v>
      </c>
      <c r="N105" s="1213" t="n">
        <v>24</v>
      </c>
      <c r="O105" s="1214" t="s">
        <v>1201</v>
      </c>
      <c r="P105" s="1214"/>
      <c r="Q105" s="1214"/>
      <c r="R105" s="1214"/>
      <c r="S105" s="1214"/>
      <c r="T105" s="1216"/>
    </row>
    <row r="106" ht="36" customHeight="1">
      <c r="A106" s="1211" t="s">
        <v>1231</v>
      </c>
      <c r="B106" s="1212" t="s">
        <v>1232</v>
      </c>
      <c r="C106" s="1213" t="n">
        <v>0</v>
      </c>
      <c r="D106" s="1213" t="n">
        <v>50</v>
      </c>
      <c r="E106" s="1213" t="n">
        <v>77</v>
      </c>
      <c r="F106" s="1213" t="n">
        <v>87</v>
      </c>
      <c r="G106" s="1213" t="n">
        <v>81</v>
      </c>
      <c r="H106" s="1213" t="n">
        <v>50</v>
      </c>
      <c r="I106" s="1213" t="n">
        <v>30</v>
      </c>
      <c r="J106" s="1213" t="n">
        <v>10</v>
      </c>
      <c r="K106" s="1213" t="n">
        <v>0</v>
      </c>
      <c r="L106" s="1213" t="n">
        <v>0</v>
      </c>
      <c r="M106" s="1213" t="n">
        <v>295</v>
      </c>
      <c r="N106" s="1213" t="n">
        <v>385</v>
      </c>
      <c r="O106" s="1214" t="s">
        <v>1201</v>
      </c>
      <c r="P106" s="1214"/>
      <c r="Q106" s="1214"/>
      <c r="R106" s="1214"/>
      <c r="S106" s="1214"/>
      <c r="T106" s="1216"/>
    </row>
    <row r="107">
      <c r="A107" s="1228" t="s">
        <v>1233</v>
      </c>
      <c r="B107" s="1229" t="s">
        <v>1234</v>
      </c>
      <c r="C107" s="1213" t="n">
        <v>0</v>
      </c>
      <c r="D107" s="1213" t="n">
        <v>3</v>
      </c>
      <c r="E107" s="1213" t="n">
        <v>2</v>
      </c>
      <c r="F107" s="1213" t="n">
        <v>0</v>
      </c>
      <c r="G107" s="1213" t="n">
        <v>0</v>
      </c>
      <c r="H107" s="1213" t="n">
        <v>0</v>
      </c>
      <c r="I107" s="1213" t="n">
        <v>0</v>
      </c>
      <c r="J107" s="1213" t="n">
        <v>0</v>
      </c>
      <c r="K107" s="1213" t="n">
        <v>0</v>
      </c>
      <c r="L107" s="1213" t="n">
        <v>0</v>
      </c>
      <c r="M107" s="1213" t="n">
        <v>5</v>
      </c>
      <c r="N107" s="1213" t="n">
        <v>5</v>
      </c>
      <c r="O107" s="1214" t="s">
        <v>1235</v>
      </c>
      <c r="P107" s="1214"/>
      <c r="Q107" s="1214"/>
      <c r="R107" s="1214"/>
      <c r="S107" s="1214"/>
      <c r="T107" s="1216"/>
    </row>
    <row r="108">
      <c r="A108" s="1228" t="s">
        <v>1236</v>
      </c>
      <c r="B108" s="1229" t="s">
        <v>1237</v>
      </c>
      <c r="C108" s="1213" t="n">
        <v>0</v>
      </c>
      <c r="D108" s="1213" t="n">
        <v>70</v>
      </c>
      <c r="E108" s="1213" t="n">
        <v>80</v>
      </c>
      <c r="F108" s="1213" t="n">
        <v>62</v>
      </c>
      <c r="G108" s="1213" t="n">
        <v>25</v>
      </c>
      <c r="H108" s="1213" t="n">
        <v>13</v>
      </c>
      <c r="I108" s="1213" t="n">
        <v>0</v>
      </c>
      <c r="J108" s="1213" t="n">
        <v>0</v>
      </c>
      <c r="K108" s="1213" t="n">
        <v>0</v>
      </c>
      <c r="L108" s="1213" t="n">
        <v>0</v>
      </c>
      <c r="M108" s="1213" t="n">
        <v>237</v>
      </c>
      <c r="N108" s="1213" t="n">
        <v>250</v>
      </c>
      <c r="O108" s="1214" t="s">
        <v>1235</v>
      </c>
      <c r="P108" s="1214"/>
      <c r="Q108" s="1214"/>
      <c r="R108" s="1214"/>
      <c r="S108" s="1214"/>
      <c r="T108" s="1216"/>
    </row>
    <row r="109" ht="24" customHeight="1">
      <c r="A109" s="1228" t="s">
        <v>1238</v>
      </c>
      <c r="B109" s="1229" t="s">
        <v>1239</v>
      </c>
      <c r="C109" s="1232" t="n">
        <v>0</v>
      </c>
      <c r="D109" s="1232" t="n">
        <v>33</v>
      </c>
      <c r="E109" s="1232" t="n">
        <v>54</v>
      </c>
      <c r="F109" s="1232" t="n">
        <v>37</v>
      </c>
      <c r="G109" s="1232" t="n">
        <v>16</v>
      </c>
      <c r="H109" s="1232" t="n">
        <v>0</v>
      </c>
      <c r="I109" s="1232" t="n">
        <v>0</v>
      </c>
      <c r="J109" s="1232" t="n">
        <v>0</v>
      </c>
      <c r="K109" s="1232" t="n">
        <v>0</v>
      </c>
      <c r="L109" s="1232" t="n">
        <v>0</v>
      </c>
      <c r="M109" s="1232" t="n">
        <v>140</v>
      </c>
      <c r="N109" s="1232" t="n">
        <v>140</v>
      </c>
      <c r="O109" s="1214" t="s">
        <v>1201</v>
      </c>
      <c r="P109" s="1214"/>
      <c r="Q109" s="1214"/>
      <c r="R109" s="1214"/>
      <c r="S109" s="1214"/>
      <c r="T109" s="1216"/>
    </row>
    <row r="110">
      <c r="A110" s="1211" t="s">
        <v>1240</v>
      </c>
      <c r="B110" s="1212" t="s">
        <v>1241</v>
      </c>
      <c r="C110" s="1213" t="n">
        <v>0</v>
      </c>
      <c r="D110" s="1213" t="n">
        <v>40</v>
      </c>
      <c r="E110" s="1213" t="n">
        <v>40</v>
      </c>
      <c r="F110" s="1213" t="n">
        <v>30</v>
      </c>
      <c r="G110" s="1213" t="n">
        <v>10</v>
      </c>
      <c r="H110" s="1213" t="n">
        <v>5</v>
      </c>
      <c r="I110" s="1213" t="n">
        <v>0</v>
      </c>
      <c r="J110" s="1213" t="n">
        <v>0</v>
      </c>
      <c r="K110" s="1213" t="n">
        <v>0</v>
      </c>
      <c r="L110" s="1213" t="n">
        <v>0</v>
      </c>
      <c r="M110" s="1213" t="n">
        <v>120</v>
      </c>
      <c r="N110" s="1213" t="n">
        <v>125</v>
      </c>
      <c r="O110" s="1214" t="s">
        <v>1201</v>
      </c>
      <c r="P110" s="1214"/>
      <c r="Q110" s="1214"/>
      <c r="R110" s="1214"/>
      <c r="S110" s="1214"/>
      <c r="T110" s="1216"/>
    </row>
    <row r="111">
      <c r="A111" s="1228" t="s">
        <v>1242</v>
      </c>
      <c r="B111" s="1212" t="s">
        <v>1243</v>
      </c>
      <c r="C111" s="1213" t="n">
        <v>0</v>
      </c>
      <c r="D111" s="1213" t="n">
        <v>5</v>
      </c>
      <c r="E111" s="1213" t="n">
        <v>8</v>
      </c>
      <c r="F111" s="1213" t="n">
        <v>8</v>
      </c>
      <c r="G111" s="1213" t="n">
        <v>8</v>
      </c>
      <c r="H111" s="1213" t="n">
        <v>4</v>
      </c>
      <c r="I111" s="1213" t="n">
        <v>0</v>
      </c>
      <c r="J111" s="1213" t="n">
        <v>0</v>
      </c>
      <c r="K111" s="1213" t="n">
        <v>0</v>
      </c>
      <c r="L111" s="1213" t="n">
        <v>0</v>
      </c>
      <c r="M111" s="1213" t="n">
        <v>29</v>
      </c>
      <c r="N111" s="1213" t="n">
        <v>33</v>
      </c>
      <c r="O111" s="1214" t="s">
        <v>1201</v>
      </c>
      <c r="P111" s="1214"/>
      <c r="Q111" s="1214"/>
      <c r="R111" s="1214"/>
      <c r="S111" s="1214"/>
      <c r="T111" s="1216"/>
    </row>
    <row r="112">
      <c r="A112" s="1211" t="s">
        <v>1244</v>
      </c>
      <c r="B112" s="1229" t="s">
        <v>1245</v>
      </c>
      <c r="C112" s="1213" t="n">
        <v>0</v>
      </c>
      <c r="D112" s="1213" t="n">
        <v>3</v>
      </c>
      <c r="E112" s="1213" t="n">
        <v>8</v>
      </c>
      <c r="F112" s="1213" t="n">
        <v>8</v>
      </c>
      <c r="G112" s="1213" t="n">
        <v>8</v>
      </c>
      <c r="H112" s="1213" t="n">
        <v>3</v>
      </c>
      <c r="I112" s="1213" t="n">
        <v>0</v>
      </c>
      <c r="J112" s="1213" t="n">
        <v>0</v>
      </c>
      <c r="K112" s="1213" t="n">
        <v>0</v>
      </c>
      <c r="L112" s="1213" t="n">
        <v>0</v>
      </c>
      <c r="M112" s="1213" t="n">
        <v>27</v>
      </c>
      <c r="N112" s="1213" t="n">
        <v>30</v>
      </c>
      <c r="O112" s="1214" t="s">
        <v>1201</v>
      </c>
      <c r="P112" s="1214"/>
      <c r="Q112" s="1214"/>
      <c r="R112" s="1214"/>
      <c r="S112" s="1214"/>
      <c r="T112" s="1216"/>
    </row>
    <row r="113" ht="24" customHeight="1">
      <c r="A113" s="1211" t="s">
        <v>1246</v>
      </c>
      <c r="B113" s="1212" t="s">
        <v>1247</v>
      </c>
      <c r="C113" s="1232" t="n">
        <v>0</v>
      </c>
      <c r="D113" s="1232" t="n">
        <v>165</v>
      </c>
      <c r="E113" s="1232" t="n">
        <v>165</v>
      </c>
      <c r="F113" s="1232" t="n">
        <v>230</v>
      </c>
      <c r="G113" s="1232" t="n">
        <v>340</v>
      </c>
      <c r="H113" s="1232" t="n">
        <v>490</v>
      </c>
      <c r="I113" s="1232" t="n">
        <v>540</v>
      </c>
      <c r="J113" s="1232" t="n">
        <v>640</v>
      </c>
      <c r="K113" s="1232" t="n">
        <v>475</v>
      </c>
      <c r="L113" s="1232" t="n">
        <v>330</v>
      </c>
      <c r="M113" s="1232" t="n">
        <v>900</v>
      </c>
      <c r="N113" s="1232" t="n">
        <v>3375</v>
      </c>
      <c r="O113" s="1231" t="s">
        <v>1201</v>
      </c>
      <c r="P113" s="1231"/>
      <c r="Q113" s="1231"/>
      <c r="R113" s="1231"/>
      <c r="S113" s="1231"/>
      <c r="T113" s="1216"/>
    </row>
    <row r="114" ht="24" customHeight="1">
      <c r="A114" s="1237" t="s">
        <v>1217</v>
      </c>
      <c r="B114" s="1238" t="s">
        <v>1248</v>
      </c>
      <c r="C114" s="1213" t="n">
        <v>0</v>
      </c>
      <c r="D114" s="1213" t="n">
        <v>195</v>
      </c>
      <c r="E114" s="1213" t="n">
        <v>448</v>
      </c>
      <c r="F114" s="1213" t="n">
        <v>641</v>
      </c>
      <c r="G114" s="1213" t="n">
        <v>716</v>
      </c>
      <c r="H114" s="1213" t="n">
        <v>681</v>
      </c>
      <c r="I114" s="1213" t="n">
        <v>528</v>
      </c>
      <c r="J114" s="1213" t="n">
        <v>421</v>
      </c>
      <c r="K114" s="1213" t="n">
        <v>323</v>
      </c>
      <c r="L114" s="1213" t="n">
        <v>23</v>
      </c>
      <c r="M114" s="1230" t="n">
        <v>2000</v>
      </c>
      <c r="N114" s="1230" t="n">
        <v>3976</v>
      </c>
      <c r="O114" s="1231" t="s">
        <v>1201</v>
      </c>
      <c r="P114" s="1231"/>
      <c r="Q114" s="1231"/>
      <c r="R114" s="1231"/>
      <c r="S114" s="1231"/>
      <c r="T114" s="1239"/>
    </row>
    <row r="115" ht="30" customHeight="1">
      <c r="A115" s="1223" t="s">
        <v>1249</v>
      </c>
      <c r="B115" s="1224" t="s">
        <v>1250</v>
      </c>
      <c r="C115" s="1240" t="n">
        <v>0</v>
      </c>
      <c r="D115" s="1240" t="n">
        <v>20</v>
      </c>
      <c r="E115" s="1240" t="n">
        <v>57</v>
      </c>
      <c r="F115" s="1240" t="n">
        <v>96</v>
      </c>
      <c r="G115" s="1240" t="n">
        <v>150</v>
      </c>
      <c r="H115" s="1240" t="n">
        <v>200</v>
      </c>
      <c r="I115" s="1240" t="n">
        <v>185</v>
      </c>
      <c r="J115" s="1240" t="n">
        <v>147</v>
      </c>
      <c r="K115" s="1240" t="n">
        <v>106</v>
      </c>
      <c r="L115" s="1240" t="n">
        <v>39</v>
      </c>
      <c r="M115" s="1240" t="n">
        <v>323</v>
      </c>
      <c r="N115" s="1241" t="n">
        <v>1000</v>
      </c>
      <c r="O115" s="1242" t="s">
        <v>1251</v>
      </c>
      <c r="P115" s="1272"/>
      <c r="Q115" s="1272"/>
      <c r="R115" s="1272"/>
      <c r="S115" s="1272"/>
      <c r="T115" s="1243" t="s">
        <v>1252</v>
      </c>
    </row>
    <row r="116">
      <c r="A116" s="1228" t="s">
        <v>1253</v>
      </c>
      <c r="B116" s="1212" t="s">
        <v>1254</v>
      </c>
      <c r="C116" s="1213" t="n">
        <v>0</v>
      </c>
      <c r="D116" s="1213" t="n">
        <v>15</v>
      </c>
      <c r="E116" s="1213" t="n">
        <v>53</v>
      </c>
      <c r="F116" s="1213" t="n">
        <v>57</v>
      </c>
      <c r="G116" s="1213" t="n">
        <v>48</v>
      </c>
      <c r="H116" s="1213" t="n">
        <v>43</v>
      </c>
      <c r="I116" s="1213" t="n">
        <v>17</v>
      </c>
      <c r="J116" s="1213" t="n">
        <v>2</v>
      </c>
      <c r="K116" s="1213" t="n">
        <v>0</v>
      </c>
      <c r="L116" s="1213" t="n">
        <v>0</v>
      </c>
      <c r="M116" s="1213" t="n">
        <v>173</v>
      </c>
      <c r="N116" s="1213" t="n">
        <v>235</v>
      </c>
      <c r="O116" s="1214" t="s">
        <v>1255</v>
      </c>
      <c r="P116" s="1214"/>
      <c r="Q116" s="1214"/>
      <c r="R116" s="1214"/>
      <c r="S116" s="1214"/>
      <c r="T116" s="1215" t="s">
        <v>1256</v>
      </c>
    </row>
    <row r="117">
      <c r="A117" s="1211" t="s">
        <v>1257</v>
      </c>
      <c r="B117" s="1212" t="s">
        <v>1258</v>
      </c>
      <c r="C117" s="1213" t="n">
        <v>0</v>
      </c>
      <c r="D117" s="1213" t="n">
        <v>15</v>
      </c>
      <c r="E117" s="1213" t="n">
        <v>53</v>
      </c>
      <c r="F117" s="1213" t="n">
        <v>57</v>
      </c>
      <c r="G117" s="1213" t="n">
        <v>48</v>
      </c>
      <c r="H117" s="1213" t="n">
        <v>43</v>
      </c>
      <c r="I117" s="1213" t="n">
        <v>17</v>
      </c>
      <c r="J117" s="1213" t="n">
        <v>2</v>
      </c>
      <c r="K117" s="1213" t="n">
        <v>0</v>
      </c>
      <c r="L117" s="1213" t="n">
        <v>0</v>
      </c>
      <c r="M117" s="1213" t="n">
        <v>173</v>
      </c>
      <c r="N117" s="1213" t="n">
        <v>235</v>
      </c>
      <c r="O117" s="1214" t="s">
        <v>1255</v>
      </c>
      <c r="P117" s="1214"/>
      <c r="Q117" s="1214"/>
      <c r="R117" s="1214"/>
      <c r="S117" s="1214"/>
      <c r="T117" s="1215" t="s">
        <v>1256</v>
      </c>
    </row>
    <row r="118">
      <c r="A118" s="1228" t="s">
        <v>1259</v>
      </c>
      <c r="B118" s="1229" t="s">
        <v>1260</v>
      </c>
      <c r="C118" s="1213" t="n">
        <v>0</v>
      </c>
      <c r="D118" s="1213" t="n">
        <v>42</v>
      </c>
      <c r="E118" s="1213" t="n">
        <v>18</v>
      </c>
      <c r="F118" s="1213" t="n">
        <v>0</v>
      </c>
      <c r="G118" s="1213" t="n">
        <v>0</v>
      </c>
      <c r="H118" s="1213" t="n">
        <v>0</v>
      </c>
      <c r="I118" s="1213" t="n">
        <v>0</v>
      </c>
      <c r="J118" s="1213" t="n">
        <v>0</v>
      </c>
      <c r="K118" s="1213" t="n">
        <v>0</v>
      </c>
      <c r="L118" s="1213" t="n">
        <v>0</v>
      </c>
      <c r="M118" s="1213" t="n">
        <v>60</v>
      </c>
      <c r="N118" s="1213" t="n">
        <v>60</v>
      </c>
      <c r="O118" s="1214" t="s">
        <v>1251</v>
      </c>
      <c r="P118" s="1214"/>
      <c r="Q118" s="1214"/>
      <c r="R118" s="1214"/>
      <c r="S118" s="1214"/>
      <c r="T118" s="1216" t="s">
        <v>1261</v>
      </c>
    </row>
    <row r="119">
      <c r="A119" s="1211" t="s">
        <v>1262</v>
      </c>
      <c r="B119" s="1212" t="s">
        <v>1263</v>
      </c>
      <c r="C119" s="1213" t="n">
        <v>0</v>
      </c>
      <c r="D119" s="1213" t="n">
        <v>2</v>
      </c>
      <c r="E119" s="1213" t="n">
        <v>13</v>
      </c>
      <c r="F119" s="1213" t="n">
        <v>26</v>
      </c>
      <c r="G119" s="1213" t="n">
        <v>30</v>
      </c>
      <c r="H119" s="1213" t="n">
        <v>24</v>
      </c>
      <c r="I119" s="1213" t="n">
        <v>0</v>
      </c>
      <c r="J119" s="1213" t="n">
        <v>0</v>
      </c>
      <c r="K119" s="1213" t="n">
        <v>0</v>
      </c>
      <c r="L119" s="1213" t="n">
        <v>0</v>
      </c>
      <c r="M119" s="1213" t="n">
        <v>71</v>
      </c>
      <c r="N119" s="1213" t="n">
        <v>95</v>
      </c>
      <c r="O119" s="1214" t="s">
        <v>1251</v>
      </c>
      <c r="P119" s="1214"/>
      <c r="Q119" s="1214"/>
      <c r="R119" s="1214"/>
      <c r="S119" s="1214"/>
      <c r="T119" s="1215" t="s">
        <v>1264</v>
      </c>
    </row>
    <row r="120" ht="36" customHeight="1">
      <c r="A120" s="1211" t="s">
        <v>1265</v>
      </c>
      <c r="B120" s="1212" t="s">
        <v>1266</v>
      </c>
      <c r="C120" s="1213" t="n">
        <v>0</v>
      </c>
      <c r="D120" s="1213" t="n">
        <v>3</v>
      </c>
      <c r="E120" s="1213" t="n">
        <v>19</v>
      </c>
      <c r="F120" s="1213" t="n">
        <v>67</v>
      </c>
      <c r="G120" s="1213" t="n">
        <v>86</v>
      </c>
      <c r="H120" s="1213" t="n">
        <v>59</v>
      </c>
      <c r="I120" s="1213" t="n">
        <v>35</v>
      </c>
      <c r="J120" s="1213" t="n">
        <v>19</v>
      </c>
      <c r="K120" s="1213" t="n">
        <v>6</v>
      </c>
      <c r="L120" s="1213" t="n">
        <v>0</v>
      </c>
      <c r="M120" s="1213" t="n">
        <v>175</v>
      </c>
      <c r="N120" s="1213" t="n">
        <v>294</v>
      </c>
      <c r="O120" s="1214" t="s">
        <v>1251</v>
      </c>
      <c r="P120" s="1214"/>
      <c r="Q120" s="1214"/>
      <c r="R120" s="1214"/>
      <c r="S120" s="1214"/>
      <c r="T120" s="1239" t="s">
        <v>1267</v>
      </c>
    </row>
    <row r="121">
      <c r="A121" s="1211" t="s">
        <v>1268</v>
      </c>
      <c r="B121" s="1212" t="s">
        <v>1269</v>
      </c>
      <c r="C121" s="1213" t="n">
        <v>0</v>
      </c>
      <c r="D121" s="1213" t="n">
        <v>65</v>
      </c>
      <c r="E121" s="1213" t="n">
        <v>150</v>
      </c>
      <c r="F121" s="1213" t="n">
        <v>290</v>
      </c>
      <c r="G121" s="1213" t="n">
        <v>290</v>
      </c>
      <c r="H121" s="1213" t="n">
        <v>290</v>
      </c>
      <c r="I121" s="1213" t="n">
        <v>285</v>
      </c>
      <c r="J121" s="1213" t="n">
        <v>250</v>
      </c>
      <c r="K121" s="1213" t="n">
        <v>220</v>
      </c>
      <c r="L121" s="1213" t="n">
        <v>160</v>
      </c>
      <c r="M121" s="1213" t="n">
        <v>795</v>
      </c>
      <c r="N121" s="1230" t="n">
        <v>2000</v>
      </c>
      <c r="O121" s="1214" t="s">
        <v>1251</v>
      </c>
      <c r="P121" s="1214"/>
      <c r="Q121" s="1214"/>
      <c r="R121" s="1214"/>
      <c r="S121" s="1214"/>
      <c r="T121" s="1216"/>
    </row>
    <row r="122">
      <c r="A122" s="1211" t="s">
        <v>1270</v>
      </c>
      <c r="B122" s="1212" t="s">
        <v>1271</v>
      </c>
      <c r="C122" s="1213" t="n">
        <v>0</v>
      </c>
      <c r="D122" s="1213" t="n">
        <v>5</v>
      </c>
      <c r="E122" s="1213" t="n">
        <v>20</v>
      </c>
      <c r="F122" s="1213" t="n">
        <v>65</v>
      </c>
      <c r="G122" s="1213" t="n">
        <v>105</v>
      </c>
      <c r="H122" s="1213" t="n">
        <v>140</v>
      </c>
      <c r="I122" s="1213" t="n">
        <v>175</v>
      </c>
      <c r="J122" s="1213" t="n">
        <v>210</v>
      </c>
      <c r="K122" s="1213" t="n">
        <v>150</v>
      </c>
      <c r="L122" s="1213" t="n">
        <v>35</v>
      </c>
      <c r="M122" s="1213" t="n">
        <v>195</v>
      </c>
      <c r="N122" s="1213" t="n">
        <v>905</v>
      </c>
      <c r="O122" s="1244" t="s">
        <v>1251</v>
      </c>
      <c r="P122" s="1244"/>
      <c r="Q122" s="1244"/>
      <c r="R122" s="1244"/>
      <c r="S122" s="1244"/>
      <c r="T122" s="1245"/>
    </row>
    <row r="123">
      <c r="A123" s="1211" t="s">
        <v>1272</v>
      </c>
      <c r="B123" s="1212" t="s">
        <v>1273</v>
      </c>
      <c r="C123" s="1213" t="n">
        <v>0</v>
      </c>
      <c r="D123" s="1213" t="n">
        <v>10</v>
      </c>
      <c r="E123" s="1213" t="n">
        <v>150</v>
      </c>
      <c r="F123" s="1213" t="n">
        <v>300</v>
      </c>
      <c r="G123" s="1213" t="n">
        <v>590</v>
      </c>
      <c r="H123" s="1213" t="n">
        <v>460</v>
      </c>
      <c r="I123" s="1213" t="n">
        <v>295</v>
      </c>
      <c r="J123" s="1213" t="n">
        <v>195</v>
      </c>
      <c r="K123" s="1213" t="n">
        <v>0</v>
      </c>
      <c r="L123" s="1213" t="n">
        <v>0</v>
      </c>
      <c r="M123" s="1230" t="n">
        <v>1050</v>
      </c>
      <c r="N123" s="1230" t="n">
        <v>2000</v>
      </c>
      <c r="O123" s="1214" t="s">
        <v>1251</v>
      </c>
      <c r="P123" s="1214"/>
      <c r="Q123" s="1214"/>
      <c r="R123" s="1214"/>
      <c r="S123" s="1214"/>
      <c r="T123" s="1216"/>
    </row>
    <row r="124">
      <c r="A124" s="1211" t="s">
        <v>1274</v>
      </c>
      <c r="B124" s="1212" t="s">
        <v>1275</v>
      </c>
      <c r="C124" s="1213"/>
      <c r="D124" s="1213"/>
      <c r="E124" s="1213"/>
      <c r="F124" s="1213"/>
      <c r="G124" s="1213"/>
      <c r="H124" s="1213"/>
      <c r="I124" s="1213"/>
      <c r="J124" s="1213"/>
      <c r="K124" s="1213"/>
      <c r="L124" s="1213"/>
      <c r="M124" s="1213"/>
      <c r="N124" s="1213"/>
      <c r="O124" s="1214"/>
      <c r="P124" s="1214"/>
      <c r="Q124" s="1214"/>
      <c r="R124" s="1214"/>
      <c r="S124" s="1214"/>
      <c r="T124" s="1216"/>
    </row>
    <row r="125" ht="24" customHeight="1">
      <c r="A125" s="1228" t="s">
        <v>1276</v>
      </c>
      <c r="B125" s="1229" t="s">
        <v>1277</v>
      </c>
      <c r="C125" s="1232" t="n">
        <v>0</v>
      </c>
      <c r="D125" s="1232" t="n">
        <v>72</v>
      </c>
      <c r="E125" s="1232" t="n">
        <v>123</v>
      </c>
      <c r="F125" s="1232" t="n">
        <v>122</v>
      </c>
      <c r="G125" s="1232" t="n">
        <v>115</v>
      </c>
      <c r="H125" s="1232" t="n">
        <v>55</v>
      </c>
      <c r="I125" s="1232" t="n">
        <v>55</v>
      </c>
      <c r="J125" s="1232" t="n">
        <v>33</v>
      </c>
      <c r="K125" s="1232" t="n">
        <v>0</v>
      </c>
      <c r="L125" s="1232" t="n">
        <v>0</v>
      </c>
      <c r="M125" s="1232" t="n">
        <v>432</v>
      </c>
      <c r="N125" s="1232" t="n">
        <v>575</v>
      </c>
      <c r="O125" s="1213" t="s">
        <v>1251</v>
      </c>
      <c r="P125" s="1213"/>
      <c r="Q125" s="1213"/>
      <c r="R125" s="1213"/>
      <c r="S125" s="1213"/>
      <c r="T125" s="1216"/>
    </row>
    <row r="126">
      <c r="A126" s="1211" t="s">
        <v>1278</v>
      </c>
      <c r="B126" s="1212" t="s">
        <v>1279</v>
      </c>
      <c r="C126" s="1213" t="n">
        <v>0</v>
      </c>
      <c r="D126" s="1213" t="n">
        <v>1</v>
      </c>
      <c r="E126" s="1213" t="n">
        <v>2</v>
      </c>
      <c r="F126" s="1213" t="n">
        <v>2</v>
      </c>
      <c r="G126" s="1213" t="n">
        <v>2</v>
      </c>
      <c r="H126" s="1213" t="n">
        <v>2</v>
      </c>
      <c r="I126" s="1213" t="n">
        <v>2</v>
      </c>
      <c r="J126" s="1213" t="n">
        <v>2</v>
      </c>
      <c r="K126" s="1213" t="n">
        <v>2</v>
      </c>
      <c r="L126" s="1213" t="n">
        <v>1</v>
      </c>
      <c r="M126" s="1213" t="n">
        <v>7</v>
      </c>
      <c r="N126" s="1213" t="n">
        <v>16</v>
      </c>
      <c r="O126" s="1214" t="s">
        <v>1251</v>
      </c>
      <c r="P126" s="1214"/>
      <c r="Q126" s="1214"/>
      <c r="R126" s="1214"/>
      <c r="S126" s="1214"/>
      <c r="T126" s="1216"/>
    </row>
    <row r="127">
      <c r="A127" s="1211" t="s">
        <v>1280</v>
      </c>
      <c r="B127" s="1212" t="s">
        <v>1281</v>
      </c>
      <c r="C127" s="1213" t="n">
        <v>0</v>
      </c>
      <c r="D127" s="1213" t="n">
        <v>49</v>
      </c>
      <c r="E127" s="1213" t="n">
        <v>190</v>
      </c>
      <c r="F127" s="1213" t="n">
        <v>379</v>
      </c>
      <c r="G127" s="1213" t="n">
        <v>531</v>
      </c>
      <c r="H127" s="1213" t="n">
        <v>619</v>
      </c>
      <c r="I127" s="1213" t="n">
        <v>580</v>
      </c>
      <c r="J127" s="1213" t="n">
        <v>387</v>
      </c>
      <c r="K127" s="1213" t="n">
        <v>196</v>
      </c>
      <c r="L127" s="1213" t="n">
        <v>69</v>
      </c>
      <c r="M127" s="1230" t="n">
        <v>1149</v>
      </c>
      <c r="N127" s="1230" t="n">
        <v>3000</v>
      </c>
      <c r="O127" s="1214" t="s">
        <v>1251</v>
      </c>
      <c r="P127" s="1214"/>
      <c r="Q127" s="1214"/>
      <c r="R127" s="1214"/>
      <c r="S127" s="1214"/>
      <c r="T127" s="1216"/>
    </row>
    <row r="128">
      <c r="A128" s="1228" t="s">
        <v>1282</v>
      </c>
      <c r="B128" s="1229" t="s">
        <v>1283</v>
      </c>
      <c r="C128" s="1213" t="n">
        <v>0</v>
      </c>
      <c r="D128" s="1213" t="n">
        <v>22</v>
      </c>
      <c r="E128" s="1213" t="n">
        <v>22</v>
      </c>
      <c r="F128" s="1213" t="n">
        <v>6</v>
      </c>
      <c r="G128" s="1213" t="n">
        <v>0</v>
      </c>
      <c r="H128" s="1213" t="n">
        <v>0</v>
      </c>
      <c r="I128" s="1213" t="n">
        <v>0</v>
      </c>
      <c r="J128" s="1213" t="n">
        <v>0</v>
      </c>
      <c r="K128" s="1213" t="n">
        <v>0</v>
      </c>
      <c r="L128" s="1213" t="n">
        <v>0</v>
      </c>
      <c r="M128" s="1213" t="n">
        <v>50</v>
      </c>
      <c r="N128" s="1213" t="n">
        <v>50</v>
      </c>
      <c r="O128" s="1214" t="s">
        <v>1251</v>
      </c>
      <c r="P128" s="1214"/>
      <c r="Q128" s="1214"/>
      <c r="R128" s="1214"/>
      <c r="S128" s="1214"/>
      <c r="T128" s="1215"/>
    </row>
    <row r="129">
      <c r="A129" s="1211" t="s">
        <v>1284</v>
      </c>
      <c r="B129" s="1212" t="s">
        <v>1285</v>
      </c>
      <c r="C129" s="1213" t="n">
        <v>0</v>
      </c>
      <c r="D129" s="1213" t="n">
        <v>30</v>
      </c>
      <c r="E129" s="1213" t="n">
        <v>30</v>
      </c>
      <c r="F129" s="1213" t="n">
        <v>40</v>
      </c>
      <c r="G129" s="1213" t="n">
        <v>15</v>
      </c>
      <c r="H129" s="1213" t="n">
        <v>5</v>
      </c>
      <c r="I129" s="1213" t="n">
        <v>5</v>
      </c>
      <c r="J129" s="1213" t="n">
        <v>0</v>
      </c>
      <c r="K129" s="1213" t="n">
        <v>0</v>
      </c>
      <c r="L129" s="1213" t="n">
        <v>0</v>
      </c>
      <c r="M129" s="1213" t="n">
        <v>115</v>
      </c>
      <c r="N129" s="1213" t="n">
        <v>125</v>
      </c>
      <c r="O129" s="1214" t="s">
        <v>1251</v>
      </c>
      <c r="P129" s="1214"/>
      <c r="Q129" s="1214"/>
      <c r="R129" s="1214"/>
      <c r="S129" s="1214"/>
      <c r="T129" s="1216"/>
    </row>
    <row r="130">
      <c r="A130" s="1211" t="s">
        <v>1286</v>
      </c>
      <c r="B130" s="1212" t="s">
        <v>1287</v>
      </c>
      <c r="C130" s="1213" t="n">
        <v>0</v>
      </c>
      <c r="D130" s="1213" t="n">
        <v>10</v>
      </c>
      <c r="E130" s="1213" t="n">
        <v>230</v>
      </c>
      <c r="F130" s="1213" t="n">
        <v>660</v>
      </c>
      <c r="G130" s="1213" t="n">
        <v>945</v>
      </c>
      <c r="H130" s="1213" t="n">
        <v>605</v>
      </c>
      <c r="I130" s="1213" t="n">
        <v>100</v>
      </c>
      <c r="J130" s="1213" t="n">
        <v>0</v>
      </c>
      <c r="K130" s="1213" t="n">
        <v>0</v>
      </c>
      <c r="L130" s="1213" t="n">
        <v>0</v>
      </c>
      <c r="M130" s="1230" t="n">
        <v>1845</v>
      </c>
      <c r="N130" s="1230" t="n">
        <v>2550</v>
      </c>
      <c r="O130" s="1214" t="s">
        <v>1251</v>
      </c>
      <c r="P130" s="1214"/>
      <c r="Q130" s="1214"/>
      <c r="R130" s="1214"/>
      <c r="S130" s="1214"/>
      <c r="T130" s="1216"/>
    </row>
    <row r="131">
      <c r="A131" s="1211" t="s">
        <v>1288</v>
      </c>
      <c r="B131" s="1212" t="s">
        <v>1289</v>
      </c>
      <c r="C131" s="1213" t="n">
        <v>0</v>
      </c>
      <c r="D131" s="1213" t="n">
        <v>10</v>
      </c>
      <c r="E131" s="1213" t="n">
        <v>45</v>
      </c>
      <c r="F131" s="1213" t="n">
        <v>70</v>
      </c>
      <c r="G131" s="1213" t="n">
        <v>100</v>
      </c>
      <c r="H131" s="1213" t="n">
        <v>100</v>
      </c>
      <c r="I131" s="1213" t="n">
        <v>100</v>
      </c>
      <c r="J131" s="1213" t="n">
        <v>100</v>
      </c>
      <c r="K131" s="1213" t="n">
        <v>100</v>
      </c>
      <c r="L131" s="1213" t="n">
        <v>100</v>
      </c>
      <c r="M131" s="1213" t="n">
        <v>225</v>
      </c>
      <c r="N131" s="1213" t="n">
        <v>725</v>
      </c>
      <c r="O131" s="1214" t="s">
        <v>1251</v>
      </c>
      <c r="P131" s="1214"/>
      <c r="Q131" s="1214"/>
      <c r="R131" s="1214"/>
      <c r="S131" s="1214"/>
      <c r="T131" s="1216"/>
    </row>
    <row r="132">
      <c r="A132" s="1228" t="s">
        <v>1290</v>
      </c>
      <c r="B132" s="1229" t="s">
        <v>1291</v>
      </c>
      <c r="C132" s="1213" t="n">
        <v>0</v>
      </c>
      <c r="D132" s="1213" t="n">
        <v>14</v>
      </c>
      <c r="E132" s="1213" t="n">
        <v>11</v>
      </c>
      <c r="F132" s="1213" t="n">
        <v>0</v>
      </c>
      <c r="G132" s="1213" t="n">
        <v>0</v>
      </c>
      <c r="H132" s="1213" t="n">
        <v>0</v>
      </c>
      <c r="I132" s="1213" t="n">
        <v>0</v>
      </c>
      <c r="J132" s="1213" t="n">
        <v>0</v>
      </c>
      <c r="K132" s="1213" t="n">
        <v>0</v>
      </c>
      <c r="L132" s="1213" t="n">
        <v>0</v>
      </c>
      <c r="M132" s="1213" t="n">
        <v>25</v>
      </c>
      <c r="N132" s="1213" t="n">
        <v>25</v>
      </c>
      <c r="O132" s="1214" t="s">
        <v>1255</v>
      </c>
      <c r="P132" s="1214"/>
      <c r="Q132" s="1214"/>
      <c r="R132" s="1214"/>
      <c r="S132" s="1214"/>
      <c r="T132" s="1215"/>
    </row>
    <row r="133">
      <c r="A133" s="1228" t="s">
        <v>1292</v>
      </c>
      <c r="B133" s="1229" t="s">
        <v>1293</v>
      </c>
      <c r="C133" s="1213" t="n">
        <v>0</v>
      </c>
      <c r="D133" s="1213" t="n">
        <v>84</v>
      </c>
      <c r="E133" s="1213" t="n">
        <v>320</v>
      </c>
      <c r="F133" s="1213" t="n">
        <v>638</v>
      </c>
      <c r="G133" s="1213" t="n">
        <v>928</v>
      </c>
      <c r="H133" s="1213" t="n">
        <v>940</v>
      </c>
      <c r="I133" s="1213" t="n">
        <v>720</v>
      </c>
      <c r="J133" s="1213" t="n">
        <v>300</v>
      </c>
      <c r="K133" s="1213" t="n">
        <v>120</v>
      </c>
      <c r="L133" s="1213" t="n">
        <v>0</v>
      </c>
      <c r="M133" s="1230" t="n">
        <v>1970</v>
      </c>
      <c r="N133" s="1230" t="n">
        <v>4050</v>
      </c>
      <c r="O133" s="1214" t="s">
        <v>1255</v>
      </c>
      <c r="P133" s="1214"/>
      <c r="Q133" s="1214"/>
      <c r="R133" s="1214"/>
      <c r="S133" s="1214"/>
      <c r="T133" s="1216"/>
    </row>
    <row r="134">
      <c r="A134" s="1211" t="s">
        <v>1294</v>
      </c>
      <c r="B134" s="1212" t="s">
        <v>1295</v>
      </c>
      <c r="C134" s="1213" t="n">
        <v>0</v>
      </c>
      <c r="D134" s="1213" t="n">
        <v>40</v>
      </c>
      <c r="E134" s="1213" t="n">
        <v>200</v>
      </c>
      <c r="F134" s="1213" t="n">
        <v>400</v>
      </c>
      <c r="G134" s="1213" t="n">
        <v>660</v>
      </c>
      <c r="H134" s="1213" t="n">
        <v>640</v>
      </c>
      <c r="I134" s="1213" t="n">
        <v>515</v>
      </c>
      <c r="J134" s="1213" t="n">
        <v>240</v>
      </c>
      <c r="K134" s="1213" t="n">
        <v>105</v>
      </c>
      <c r="L134" s="1213" t="n">
        <v>0</v>
      </c>
      <c r="M134" s="1230" t="n">
        <v>1300</v>
      </c>
      <c r="N134" s="1230" t="n">
        <v>2800</v>
      </c>
      <c r="O134" s="1214" t="s">
        <v>1255</v>
      </c>
      <c r="P134" s="1214"/>
      <c r="Q134" s="1214"/>
      <c r="R134" s="1214"/>
      <c r="S134" s="1214"/>
      <c r="T134" s="1216"/>
    </row>
    <row r="135">
      <c r="A135" s="1211" t="s">
        <v>1296</v>
      </c>
      <c r="B135" s="1212" t="s">
        <v>1297</v>
      </c>
      <c r="C135" s="1246" t="n">
        <v>0</v>
      </c>
      <c r="D135" s="1246" t="n">
        <v>138</v>
      </c>
      <c r="E135" s="1246" t="n">
        <v>566</v>
      </c>
      <c r="F135" s="1246" t="n">
        <v>994</v>
      </c>
      <c r="G135" s="1247" t="n">
        <v>1328</v>
      </c>
      <c r="H135" s="1247" t="n">
        <v>1791</v>
      </c>
      <c r="I135" s="1247" t="n">
        <v>2350</v>
      </c>
      <c r="J135" s="1247" t="n">
        <v>2928</v>
      </c>
      <c r="K135" s="1247" t="n">
        <v>3548</v>
      </c>
      <c r="L135" s="1247" t="n">
        <v>4162</v>
      </c>
      <c r="M135" s="1247" t="n">
        <v>3026</v>
      </c>
      <c r="N135" s="1247" t="n">
        <v>17805</v>
      </c>
      <c r="O135" s="1248" t="s">
        <v>54</v>
      </c>
      <c r="P135" s="1248"/>
      <c r="Q135" s="1248"/>
      <c r="R135" s="1248"/>
      <c r="S135" s="1248"/>
      <c r="T135" s="1249"/>
    </row>
    <row r="136">
      <c r="A136" s="1211" t="s">
        <v>1298</v>
      </c>
      <c r="B136" s="1212" t="s">
        <v>1299</v>
      </c>
      <c r="C136" s="1246" t="n">
        <v>0</v>
      </c>
      <c r="D136" s="1246" t="n">
        <v>0</v>
      </c>
      <c r="E136" s="1246" t="n">
        <v>235</v>
      </c>
      <c r="F136" s="1246" t="n">
        <v>317</v>
      </c>
      <c r="G136" s="1246" t="n">
        <v>304</v>
      </c>
      <c r="H136" s="1246" t="n">
        <v>314</v>
      </c>
      <c r="I136" s="1246" t="n">
        <v>324</v>
      </c>
      <c r="J136" s="1246" t="n">
        <v>335</v>
      </c>
      <c r="K136" s="1246" t="n">
        <v>346</v>
      </c>
      <c r="L136" s="1246" t="n">
        <v>359</v>
      </c>
      <c r="M136" s="1246" t="n">
        <v>856</v>
      </c>
      <c r="N136" s="1247" t="n">
        <v>2534</v>
      </c>
      <c r="O136" s="1248" t="s">
        <v>54</v>
      </c>
      <c r="P136" s="1248"/>
      <c r="Q136" s="1248"/>
      <c r="R136" s="1248"/>
      <c r="S136" s="1248"/>
      <c r="T136" s="1216"/>
    </row>
    <row r="137" ht="24" customHeight="1">
      <c r="A137" s="1211" t="s">
        <v>1300</v>
      </c>
      <c r="B137" s="1212" t="s">
        <v>1301</v>
      </c>
      <c r="C137" s="1250"/>
      <c r="D137" s="1250" t="n">
        <v>333</v>
      </c>
      <c r="E137" s="1250" t="n">
        <v>314</v>
      </c>
      <c r="F137" s="1250" t="n">
        <v>314</v>
      </c>
      <c r="G137" s="1250" t="n">
        <v>-4530</v>
      </c>
      <c r="H137" s="1250" t="n">
        <v>-9118</v>
      </c>
      <c r="I137" s="1250" t="n">
        <v>-18184</v>
      </c>
      <c r="J137" s="1250" t="n">
        <v>-20493</v>
      </c>
      <c r="K137" s="1250" t="n">
        <v>-23289</v>
      </c>
      <c r="L137" s="1250" t="n">
        <v>-24298</v>
      </c>
      <c r="M137" s="1250" t="n">
        <v>-569</v>
      </c>
      <c r="N137" s="1250" t="n">
        <v>-95951</v>
      </c>
      <c r="O137" s="1251" t="s">
        <v>55</v>
      </c>
      <c r="P137" s="1251"/>
      <c r="Q137" s="1251"/>
      <c r="R137" s="1251"/>
      <c r="S137" s="1251"/>
      <c r="T137" s="1252"/>
    </row>
    <row r="138" ht="36" customHeight="1">
      <c r="A138" s="1211" t="s">
        <v>1296</v>
      </c>
      <c r="B138" s="1212" t="s">
        <v>1302</v>
      </c>
      <c r="C138" s="1253" t="n">
        <v>0</v>
      </c>
      <c r="D138" s="1253" t="n">
        <v>-2447</v>
      </c>
      <c r="E138" s="1253" t="n">
        <v>-3716</v>
      </c>
      <c r="F138" s="1253" t="n">
        <v>-19171</v>
      </c>
      <c r="G138" s="1253" t="n">
        <v>-7014</v>
      </c>
      <c r="H138" s="1253" t="n">
        <v>-7706</v>
      </c>
      <c r="I138" s="1253" t="n">
        <v>-8497</v>
      </c>
      <c r="J138" s="1253" t="n">
        <v>-9360</v>
      </c>
      <c r="K138" s="1253" t="n">
        <v>-10602</v>
      </c>
      <c r="L138" s="1253" t="n">
        <v>-11603</v>
      </c>
      <c r="M138" s="1253" t="n">
        <v>-32348</v>
      </c>
      <c r="N138" s="1253" t="n">
        <v>-80116</v>
      </c>
      <c r="O138" s="1251" t="s">
        <v>55</v>
      </c>
      <c r="P138" s="1251"/>
      <c r="Q138" s="1251"/>
      <c r="R138" s="1251"/>
      <c r="S138" s="1251"/>
      <c r="T138" s="1216"/>
    </row>
    <row r="139">
      <c r="A139" s="1211" t="s">
        <v>1303</v>
      </c>
      <c r="B139" s="1212" t="s">
        <v>1304</v>
      </c>
      <c r="C139" s="1250" t="n">
        <v>0</v>
      </c>
      <c r="D139" s="1250" t="n">
        <v>53</v>
      </c>
      <c r="E139" s="1250" t="n">
        <v>1991</v>
      </c>
      <c r="F139" s="1250" t="n">
        <v>3308</v>
      </c>
      <c r="G139" s="1250" t="n">
        <v>3545</v>
      </c>
      <c r="H139" s="1250" t="n">
        <v>4537</v>
      </c>
      <c r="I139" s="1250" t="n">
        <v>4476</v>
      </c>
      <c r="J139" s="1250" t="n">
        <v>3947</v>
      </c>
      <c r="K139" s="1250" t="n">
        <v>1781</v>
      </c>
      <c r="L139" s="1250" t="n">
        <v>1462</v>
      </c>
      <c r="M139" s="1250" t="n">
        <v>8897</v>
      </c>
      <c r="N139" s="1250" t="n">
        <v>25100</v>
      </c>
      <c r="O139" s="1251" t="s">
        <v>55</v>
      </c>
      <c r="P139" s="1251"/>
      <c r="Q139" s="1251"/>
      <c r="R139" s="1251"/>
      <c r="S139" s="1251"/>
      <c r="T139" s="1216"/>
    </row>
    <row r="140">
      <c r="A140" s="1211" t="s">
        <v>1305</v>
      </c>
      <c r="B140" s="1212" t="s">
        <v>1306</v>
      </c>
      <c r="C140" s="1254" t="n">
        <v>0</v>
      </c>
      <c r="D140" s="1254" t="n">
        <v>0</v>
      </c>
      <c r="E140" s="1254" t="n">
        <v>0</v>
      </c>
      <c r="F140" s="1254" t="n">
        <v>0</v>
      </c>
      <c r="G140" s="1254" t="n">
        <v>0</v>
      </c>
      <c r="H140" s="1255" t="n">
        <v>-16290</v>
      </c>
      <c r="I140" s="1255" t="n">
        <v>-25656</v>
      </c>
      <c r="J140" s="1255" t="n">
        <v>-23394</v>
      </c>
      <c r="K140" s="1255" t="n">
        <v>-27561</v>
      </c>
      <c r="L140" s="1255" t="n">
        <v>-29250</v>
      </c>
      <c r="M140" s="1254" t="n">
        <v>0</v>
      </c>
      <c r="N140" s="1255" t="n">
        <v>-122151</v>
      </c>
      <c r="O140" s="1251" t="s">
        <v>55</v>
      </c>
      <c r="P140" s="1251"/>
      <c r="Q140" s="1251"/>
      <c r="R140" s="1251"/>
      <c r="S140" s="1251"/>
      <c r="T140" s="1216"/>
    </row>
    <row r="141" ht="36" customHeight="1">
      <c r="A141" s="1211" t="s">
        <v>1307</v>
      </c>
      <c r="B141" s="1212" t="s">
        <v>1308</v>
      </c>
      <c r="C141" s="1250" t="n">
        <v>0</v>
      </c>
      <c r="D141" s="1250" t="n">
        <v>-70</v>
      </c>
      <c r="E141" s="1250" t="n">
        <v>300</v>
      </c>
      <c r="F141" s="1250" t="n">
        <v>862</v>
      </c>
      <c r="G141" s="1250" t="n">
        <v>577</v>
      </c>
      <c r="H141" s="1250" t="n">
        <v>464</v>
      </c>
      <c r="I141" s="1250" t="n">
        <v>549</v>
      </c>
      <c r="J141" s="1250" t="n">
        <v>501</v>
      </c>
      <c r="K141" s="1250" t="n">
        <v>591</v>
      </c>
      <c r="L141" s="1250" t="n">
        <v>630</v>
      </c>
      <c r="M141" s="1250" t="n">
        <v>1669</v>
      </c>
      <c r="N141" s="1250" t="n">
        <v>4404</v>
      </c>
      <c r="O141" s="1251" t="s">
        <v>55</v>
      </c>
      <c r="P141" s="1251"/>
      <c r="Q141" s="1251"/>
      <c r="R141" s="1251"/>
      <c r="S141" s="1251"/>
      <c r="T141" s="1216"/>
    </row>
    <row r="142">
      <c r="A142" s="1211" t="s">
        <v>1309</v>
      </c>
      <c r="B142" s="1212" t="s">
        <v>1310</v>
      </c>
      <c r="C142" s="1254" t="n">
        <v>0</v>
      </c>
      <c r="D142" s="1254" t="n">
        <v>0</v>
      </c>
      <c r="E142" s="1254" t="n">
        <v>195</v>
      </c>
      <c r="F142" s="1254" t="n">
        <v>230</v>
      </c>
      <c r="G142" s="1254" t="n">
        <v>248</v>
      </c>
      <c r="H142" s="1254" t="n">
        <v>266</v>
      </c>
      <c r="I142" s="1254" t="n">
        <v>311</v>
      </c>
      <c r="J142" s="1254" t="n">
        <v>281</v>
      </c>
      <c r="K142" s="1254" t="n">
        <v>327</v>
      </c>
      <c r="L142" s="1254" t="n">
        <v>347</v>
      </c>
      <c r="M142" s="1254" t="n">
        <v>673</v>
      </c>
      <c r="N142" s="1255" t="n">
        <v>2205</v>
      </c>
      <c r="O142" s="1251" t="s">
        <v>55</v>
      </c>
      <c r="P142" s="1251"/>
      <c r="Q142" s="1251"/>
      <c r="R142" s="1251"/>
      <c r="S142" s="1251"/>
      <c r="T142" s="1216"/>
    </row>
    <row r="143">
      <c r="A143" s="1228" t="s">
        <v>1311</v>
      </c>
      <c r="B143" s="1229" t="s">
        <v>1312</v>
      </c>
      <c r="C143" s="1256" t="n">
        <v>0</v>
      </c>
      <c r="D143" s="1256" t="n">
        <v>70</v>
      </c>
      <c r="E143" s="1256" t="n">
        <v>132</v>
      </c>
      <c r="F143" s="1256" t="n">
        <v>51</v>
      </c>
      <c r="G143" s="1256" t="n">
        <v>20</v>
      </c>
      <c r="H143" s="1256" t="n">
        <v>8</v>
      </c>
      <c r="I143" s="1256" t="n">
        <v>0</v>
      </c>
      <c r="J143" s="1256" t="n">
        <v>0</v>
      </c>
      <c r="K143" s="1256" t="n">
        <v>0</v>
      </c>
      <c r="L143" s="1256" t="n">
        <v>0</v>
      </c>
      <c r="M143" s="1256" t="n">
        <v>273</v>
      </c>
      <c r="N143" s="1256" t="n">
        <v>281</v>
      </c>
      <c r="O143" s="1257" t="s">
        <v>1313</v>
      </c>
      <c r="P143" s="1257"/>
      <c r="Q143" s="1257"/>
      <c r="R143" s="1257"/>
      <c r="S143" s="1257"/>
      <c r="T143" s="1216" t="s">
        <v>1314</v>
      </c>
    </row>
    <row r="144">
      <c r="A144" s="1228" t="s">
        <v>1315</v>
      </c>
      <c r="B144" s="1229" t="s">
        <v>1316</v>
      </c>
      <c r="C144" s="1256" t="n">
        <v>0</v>
      </c>
      <c r="D144" s="1256" t="n">
        <v>465</v>
      </c>
      <c r="E144" s="1258" t="n">
        <v>2420</v>
      </c>
      <c r="F144" s="1258" t="n">
        <v>4755</v>
      </c>
      <c r="G144" s="1258" t="n">
        <v>5980</v>
      </c>
      <c r="H144" s="1258" t="n">
        <v>4694</v>
      </c>
      <c r="I144" s="1258" t="n">
        <v>1573</v>
      </c>
      <c r="J144" s="1256" t="n">
        <v>93</v>
      </c>
      <c r="K144" s="1256" t="n">
        <v>0</v>
      </c>
      <c r="L144" s="1256" t="n">
        <v>0</v>
      </c>
      <c r="M144" s="1258" t="n">
        <v>13620</v>
      </c>
      <c r="N144" s="1258" t="n">
        <v>19980</v>
      </c>
      <c r="O144" s="1257" t="s">
        <v>1313</v>
      </c>
      <c r="P144" s="1257"/>
      <c r="Q144" s="1257"/>
      <c r="R144" s="1257"/>
      <c r="S144" s="1257"/>
      <c r="T144" s="1216" t="s">
        <v>1317</v>
      </c>
    </row>
    <row r="145">
      <c r="A145" s="1211" t="s">
        <v>1318</v>
      </c>
      <c r="B145" s="1212" t="s">
        <v>1319</v>
      </c>
      <c r="C145" s="1256" t="n">
        <v>0</v>
      </c>
      <c r="D145" s="1256" t="n">
        <v>20</v>
      </c>
      <c r="E145" s="1256" t="n">
        <v>65</v>
      </c>
      <c r="F145" s="1256" t="n">
        <v>110</v>
      </c>
      <c r="G145" s="1256" t="n">
        <v>135</v>
      </c>
      <c r="H145" s="1256" t="n">
        <v>180</v>
      </c>
      <c r="I145" s="1256" t="n">
        <v>230</v>
      </c>
      <c r="J145" s="1256" t="n">
        <v>180</v>
      </c>
      <c r="K145" s="1256" t="n">
        <v>60</v>
      </c>
      <c r="L145" s="1256" t="n">
        <v>10</v>
      </c>
      <c r="M145" s="1256" t="n">
        <v>330</v>
      </c>
      <c r="N145" s="1256" t="n">
        <v>990</v>
      </c>
      <c r="O145" s="1257" t="s">
        <v>1313</v>
      </c>
      <c r="P145" s="1257"/>
      <c r="Q145" s="1257"/>
      <c r="R145" s="1257"/>
      <c r="S145" s="1257"/>
      <c r="T145" s="1239" t="s">
        <v>1320</v>
      </c>
    </row>
    <row r="146">
      <c r="A146" s="1211" t="s">
        <v>1321</v>
      </c>
      <c r="B146" s="1212" t="s">
        <v>1322</v>
      </c>
      <c r="C146" s="1256" t="n">
        <v>0</v>
      </c>
      <c r="D146" s="1258" t="n">
        <v>20892</v>
      </c>
      <c r="E146" s="1258" t="n">
        <v>11288</v>
      </c>
      <c r="F146" s="1258" t="n">
        <v>9651</v>
      </c>
      <c r="G146" s="1258" t="n">
        <v>-8548</v>
      </c>
      <c r="H146" s="1256" t="n">
        <v>-463</v>
      </c>
      <c r="I146" s="1256" t="n">
        <v>0</v>
      </c>
      <c r="J146" s="1256" t="n">
        <v>0</v>
      </c>
      <c r="K146" s="1256" t="n">
        <v>0</v>
      </c>
      <c r="L146" s="1256" t="n">
        <v>0</v>
      </c>
      <c r="M146" s="1258" t="n">
        <v>33283</v>
      </c>
      <c r="N146" s="1258" t="n">
        <v>32820</v>
      </c>
      <c r="O146" s="1259" t="s">
        <v>1313</v>
      </c>
      <c r="P146" s="1259"/>
      <c r="Q146" s="1259"/>
      <c r="R146" s="1259"/>
      <c r="S146" s="1259"/>
      <c r="T146" s="1216"/>
    </row>
    <row r="147">
      <c r="A147" s="1211" t="s">
        <v>1323</v>
      </c>
      <c r="B147" s="1212" t="s">
        <v>1324</v>
      </c>
      <c r="C147" s="1256" t="n">
        <v>0</v>
      </c>
      <c r="D147" s="1256" t="n">
        <v>24</v>
      </c>
      <c r="E147" s="1256" t="n">
        <v>65</v>
      </c>
      <c r="F147" s="1256" t="n">
        <v>112</v>
      </c>
      <c r="G147" s="1256" t="n">
        <v>130</v>
      </c>
      <c r="H147" s="1256" t="n">
        <v>98</v>
      </c>
      <c r="I147" s="1256" t="n">
        <v>56</v>
      </c>
      <c r="J147" s="1256" t="n">
        <v>15</v>
      </c>
      <c r="K147" s="1256" t="n">
        <v>0</v>
      </c>
      <c r="L147" s="1256" t="n">
        <v>0</v>
      </c>
      <c r="M147" s="1256" t="n">
        <v>331</v>
      </c>
      <c r="N147" s="1256" t="n">
        <v>500</v>
      </c>
      <c r="O147" s="1259" t="s">
        <v>1313</v>
      </c>
      <c r="P147" s="1259"/>
      <c r="Q147" s="1259"/>
      <c r="R147" s="1259"/>
      <c r="S147" s="1259"/>
      <c r="T147" s="1216"/>
    </row>
    <row r="148">
      <c r="A148" s="1260" t="s">
        <v>1325</v>
      </c>
      <c r="B148" s="1261" t="s">
        <v>1326</v>
      </c>
      <c r="C148" s="1256" t="n">
        <v>0</v>
      </c>
      <c r="D148" s="1256" t="n">
        <v>50</v>
      </c>
      <c r="E148" s="1256" t="n">
        <v>500</v>
      </c>
      <c r="F148" s="1256" t="n">
        <v>920</v>
      </c>
      <c r="G148" s="1258" t="n">
        <v>1310</v>
      </c>
      <c r="H148" s="1258" t="n">
        <v>1680</v>
      </c>
      <c r="I148" s="1258" t="n">
        <v>1780</v>
      </c>
      <c r="J148" s="1258" t="n">
        <v>1640</v>
      </c>
      <c r="K148" s="1258" t="n">
        <v>1090</v>
      </c>
      <c r="L148" s="1256" t="n">
        <v>630</v>
      </c>
      <c r="M148" s="1258" t="n">
        <v>2780</v>
      </c>
      <c r="N148" s="1258" t="n">
        <v>9600</v>
      </c>
      <c r="O148" s="1259" t="s">
        <v>1313</v>
      </c>
      <c r="P148" s="1259"/>
      <c r="Q148" s="1259"/>
      <c r="R148" s="1259"/>
      <c r="S148" s="1259"/>
      <c r="T148" s="1262"/>
    </row>
    <row r="149">
      <c r="A149" s="1211" t="s">
        <v>1327</v>
      </c>
      <c r="B149" s="1212" t="s">
        <v>1328</v>
      </c>
      <c r="C149" s="1256" t="n">
        <v>0</v>
      </c>
      <c r="D149" s="1256" t="n">
        <v>30</v>
      </c>
      <c r="E149" s="1256" t="n">
        <v>90</v>
      </c>
      <c r="F149" s="1256" t="n">
        <v>90</v>
      </c>
      <c r="G149" s="1256" t="n">
        <v>85</v>
      </c>
      <c r="H149" s="1256" t="n">
        <v>70</v>
      </c>
      <c r="I149" s="1256" t="n">
        <v>65</v>
      </c>
      <c r="J149" s="1256" t="n">
        <v>65</v>
      </c>
      <c r="K149" s="1256" t="n">
        <v>35</v>
      </c>
      <c r="L149" s="1256" t="n">
        <v>15</v>
      </c>
      <c r="M149" s="1256" t="n">
        <v>295</v>
      </c>
      <c r="N149" s="1256" t="n">
        <v>545</v>
      </c>
      <c r="O149" s="1259" t="s">
        <v>1313</v>
      </c>
      <c r="P149" s="1259"/>
      <c r="Q149" s="1259"/>
      <c r="R149" s="1259"/>
      <c r="S149" s="1259"/>
      <c r="T149" s="1216"/>
    </row>
    <row r="150">
      <c r="A150" s="1211" t="s">
        <v>1329</v>
      </c>
      <c r="B150" s="1212" t="s">
        <v>1330</v>
      </c>
      <c r="C150" s="1256" t="n">
        <v>0</v>
      </c>
      <c r="D150" s="1256" t="n">
        <v>185</v>
      </c>
      <c r="E150" s="1256" t="n">
        <v>394</v>
      </c>
      <c r="F150" s="1256" t="n">
        <v>639</v>
      </c>
      <c r="G150" s="1256" t="n">
        <v>722</v>
      </c>
      <c r="H150" s="1256" t="n">
        <v>595</v>
      </c>
      <c r="I150" s="1256" t="n">
        <v>346</v>
      </c>
      <c r="J150" s="1256" t="n">
        <v>101</v>
      </c>
      <c r="K150" s="1256" t="n">
        <v>18</v>
      </c>
      <c r="L150" s="1256" t="n">
        <v>0</v>
      </c>
      <c r="M150" s="1258" t="n">
        <v>1940</v>
      </c>
      <c r="N150" s="1258" t="n">
        <v>3000</v>
      </c>
      <c r="O150" s="1257" t="s">
        <v>1313</v>
      </c>
      <c r="P150" s="1257"/>
      <c r="Q150" s="1257"/>
      <c r="R150" s="1257"/>
      <c r="S150" s="1257"/>
      <c r="T150" s="1216"/>
    </row>
    <row r="151">
      <c r="A151" s="1211" t="s">
        <v>1331</v>
      </c>
      <c r="B151" s="1212" t="s">
        <v>1332</v>
      </c>
      <c r="C151" s="1256" t="n">
        <v>0</v>
      </c>
      <c r="D151" s="1256" t="n">
        <v>8</v>
      </c>
      <c r="E151" s="1256" t="n">
        <v>26</v>
      </c>
      <c r="F151" s="1256" t="n">
        <v>41</v>
      </c>
      <c r="G151" s="1256" t="n">
        <v>38</v>
      </c>
      <c r="H151" s="1256" t="n">
        <v>22</v>
      </c>
      <c r="I151" s="1256" t="n">
        <v>11</v>
      </c>
      <c r="J151" s="1256" t="n">
        <v>4</v>
      </c>
      <c r="K151" s="1256" t="n">
        <v>0</v>
      </c>
      <c r="L151" s="1256" t="n">
        <v>0</v>
      </c>
      <c r="M151" s="1256" t="n">
        <v>113</v>
      </c>
      <c r="N151" s="1256" t="n">
        <v>150</v>
      </c>
      <c r="O151" s="1257" t="s">
        <v>1313</v>
      </c>
      <c r="P151" s="1257"/>
      <c r="Q151" s="1257"/>
      <c r="R151" s="1257"/>
      <c r="S151" s="1257"/>
      <c r="T151" s="1216"/>
    </row>
    <row r="152" ht="24" customHeight="1">
      <c r="A152" s="1228" t="s">
        <v>1333</v>
      </c>
      <c r="B152" s="1229" t="s">
        <v>1334</v>
      </c>
      <c r="C152" s="1263" t="n">
        <v>0</v>
      </c>
      <c r="D152" s="1264" t="n">
        <v>77</v>
      </c>
      <c r="E152" s="1264" t="n">
        <v>232</v>
      </c>
      <c r="F152" s="1264" t="n">
        <v>341</v>
      </c>
      <c r="G152" s="1264" t="n">
        <v>496</v>
      </c>
      <c r="H152" s="1264" t="n">
        <v>310</v>
      </c>
      <c r="I152" s="1264" t="n">
        <v>47</v>
      </c>
      <c r="J152" s="1264" t="n">
        <v>31</v>
      </c>
      <c r="K152" s="1264" t="n">
        <v>15</v>
      </c>
      <c r="L152" s="1264" t="n">
        <v>1</v>
      </c>
      <c r="M152" s="1265" t="n">
        <v>1146</v>
      </c>
      <c r="N152" s="1265" t="n">
        <v>1550</v>
      </c>
      <c r="O152" s="1266" t="s">
        <v>1335</v>
      </c>
      <c r="P152" s="1273"/>
      <c r="Q152" s="1273"/>
      <c r="R152" s="1273"/>
      <c r="S152" s="1273"/>
      <c r="T152" s="1216" t="s">
        <v>1336</v>
      </c>
    </row>
    <row r="153" ht="30" customHeight="1">
      <c r="A153" s="1211" t="s">
        <v>1337</v>
      </c>
      <c r="B153" s="1212" t="s">
        <v>1338</v>
      </c>
      <c r="C153" s="1267" t="n">
        <v>0</v>
      </c>
      <c r="D153" s="1267" t="n">
        <v>264</v>
      </c>
      <c r="E153" s="1267" t="n">
        <v>715</v>
      </c>
      <c r="F153" s="1267" t="n">
        <v>1393</v>
      </c>
      <c r="G153" s="1267" t="n">
        <v>2492</v>
      </c>
      <c r="H153" s="1267" t="n">
        <v>3364</v>
      </c>
      <c r="I153" s="1267" t="n">
        <v>3209</v>
      </c>
      <c r="J153" s="1267" t="n">
        <v>2750</v>
      </c>
      <c r="K153" s="1267" t="n">
        <v>1783</v>
      </c>
      <c r="L153" s="1267" t="n">
        <v>744</v>
      </c>
      <c r="M153" s="1268" t="n">
        <v>4864</v>
      </c>
      <c r="N153" s="1268" t="n">
        <v>16714</v>
      </c>
      <c r="O153" s="1274" t="s">
        <v>52</v>
      </c>
      <c r="P153" s="1274"/>
      <c r="Q153" s="1274"/>
      <c r="R153" s="1274"/>
      <c r="S153" s="1274"/>
      <c r="T153" s="1275" t="s">
        <v>1339</v>
      </c>
    </row>
    <row r="154">
      <c r="A154" s="1211" t="s">
        <v>1340</v>
      </c>
      <c r="B154" s="1212" t="s">
        <v>1341</v>
      </c>
      <c r="C154" s="1276" t="n">
        <v>0</v>
      </c>
      <c r="D154" s="1276" t="n">
        <v>0</v>
      </c>
      <c r="E154" s="1276" t="n">
        <v>50</v>
      </c>
      <c r="F154" s="1276" t="n">
        <v>270</v>
      </c>
      <c r="G154" s="1276" t="n">
        <v>680</v>
      </c>
      <c r="H154" s="1276" t="n">
        <v>850</v>
      </c>
      <c r="I154" s="1276" t="n">
        <v>730</v>
      </c>
      <c r="J154" s="1276" t="n">
        <v>485</v>
      </c>
      <c r="K154" s="1276" t="n">
        <v>285</v>
      </c>
      <c r="L154" s="1276" t="n">
        <v>145</v>
      </c>
      <c r="M154" s="1277" t="n">
        <v>1000</v>
      </c>
      <c r="N154" s="1277" t="n">
        <v>3495</v>
      </c>
      <c r="O154" s="1278" t="s">
        <v>52</v>
      </c>
      <c r="P154" s="1278"/>
      <c r="Q154" s="1278"/>
      <c r="R154" s="1278"/>
      <c r="S154" s="1278"/>
      <c r="T154" s="1279" t="s">
        <v>1342</v>
      </c>
    </row>
    <row r="155">
      <c r="A155" s="1211" t="s">
        <v>1343</v>
      </c>
      <c r="B155" s="1212" t="s">
        <v>1344</v>
      </c>
      <c r="C155" s="1276" t="n">
        <v>0</v>
      </c>
      <c r="D155" s="1276" t="n">
        <v>5</v>
      </c>
      <c r="E155" s="1276" t="n">
        <v>5</v>
      </c>
      <c r="F155" s="1276" t="n">
        <v>10</v>
      </c>
      <c r="G155" s="1276" t="n">
        <v>25</v>
      </c>
      <c r="H155" s="1276" t="n">
        <v>70</v>
      </c>
      <c r="I155" s="1276" t="n">
        <v>175</v>
      </c>
      <c r="J155" s="1276" t="n">
        <v>385</v>
      </c>
      <c r="K155" s="1276" t="n">
        <v>460</v>
      </c>
      <c r="L155" s="1276" t="n">
        <v>325</v>
      </c>
      <c r="M155" s="1276" t="n">
        <v>45</v>
      </c>
      <c r="N155" s="1277" t="n">
        <v>1460</v>
      </c>
      <c r="O155" s="1280" t="s">
        <v>52</v>
      </c>
      <c r="P155" s="1280"/>
      <c r="Q155" s="1280"/>
      <c r="R155" s="1280"/>
      <c r="S155" s="1280"/>
      <c r="T155" s="1279" t="s">
        <v>1345</v>
      </c>
    </row>
    <row r="156">
      <c r="A156" s="1228" t="s">
        <v>1346</v>
      </c>
      <c r="B156" s="1229" t="s">
        <v>1347</v>
      </c>
      <c r="C156" s="1276" t="n">
        <v>0</v>
      </c>
      <c r="D156" s="1276" t="n">
        <v>6</v>
      </c>
      <c r="E156" s="1276" t="n">
        <v>8</v>
      </c>
      <c r="F156" s="1276" t="n">
        <v>1</v>
      </c>
      <c r="G156" s="1276" t="n">
        <v>0</v>
      </c>
      <c r="H156" s="1276" t="n">
        <v>0</v>
      </c>
      <c r="I156" s="1276" t="n">
        <v>0</v>
      </c>
      <c r="J156" s="1276" t="n">
        <v>0</v>
      </c>
      <c r="K156" s="1276" t="n">
        <v>0</v>
      </c>
      <c r="L156" s="1276" t="n">
        <v>0</v>
      </c>
      <c r="M156" s="1276" t="n">
        <v>15</v>
      </c>
      <c r="N156" s="1276" t="n">
        <v>15</v>
      </c>
      <c r="O156" s="1280" t="s">
        <v>52</v>
      </c>
      <c r="P156" s="1280"/>
      <c r="Q156" s="1280"/>
      <c r="R156" s="1280"/>
      <c r="S156" s="1280"/>
      <c r="T156" s="1279" t="s">
        <v>1348</v>
      </c>
    </row>
    <row r="157" ht="24" customHeight="1">
      <c r="A157" s="1211" t="s">
        <v>1349</v>
      </c>
      <c r="B157" s="1212" t="s">
        <v>1350</v>
      </c>
      <c r="C157" s="1276" t="n">
        <v>0</v>
      </c>
      <c r="D157" s="1276" t="n">
        <v>5</v>
      </c>
      <c r="E157" s="1276" t="n">
        <v>41</v>
      </c>
      <c r="F157" s="1276" t="n">
        <v>116</v>
      </c>
      <c r="G157" s="1276" t="n">
        <v>284</v>
      </c>
      <c r="H157" s="1276" t="n">
        <v>417</v>
      </c>
      <c r="I157" s="1276" t="n">
        <v>459</v>
      </c>
      <c r="J157" s="1276" t="n">
        <v>355</v>
      </c>
      <c r="K157" s="1276" t="n">
        <v>210</v>
      </c>
      <c r="L157" s="1276" t="n">
        <v>90</v>
      </c>
      <c r="M157" s="1276" t="n">
        <v>446</v>
      </c>
      <c r="N157" s="1277" t="n">
        <v>1977</v>
      </c>
      <c r="O157" s="1281" t="s">
        <v>52</v>
      </c>
      <c r="P157" s="1281"/>
      <c r="Q157" s="1281"/>
      <c r="R157" s="1281"/>
      <c r="S157" s="1281"/>
      <c r="T157" s="1282" t="s">
        <v>1351</v>
      </c>
    </row>
    <row r="158" ht="24" customHeight="1">
      <c r="A158" s="1211" t="s">
        <v>1352</v>
      </c>
      <c r="B158" s="1212" t="s">
        <v>1353</v>
      </c>
      <c r="C158" s="1276" t="n">
        <v>0</v>
      </c>
      <c r="D158" s="1276" t="n">
        <v>20</v>
      </c>
      <c r="E158" s="1276" t="n">
        <v>100</v>
      </c>
      <c r="F158" s="1276" t="n">
        <v>460</v>
      </c>
      <c r="G158" s="1277" t="n">
        <v>1070</v>
      </c>
      <c r="H158" s="1277" t="n">
        <v>1430</v>
      </c>
      <c r="I158" s="1277" t="n">
        <v>1110</v>
      </c>
      <c r="J158" s="1276" t="n">
        <v>660</v>
      </c>
      <c r="K158" s="1276" t="n">
        <v>300</v>
      </c>
      <c r="L158" s="1276" t="n">
        <v>100</v>
      </c>
      <c r="M158" s="1277" t="n">
        <v>1650</v>
      </c>
      <c r="N158" s="1277" t="n">
        <v>5250</v>
      </c>
      <c r="O158" s="1280" t="s">
        <v>52</v>
      </c>
      <c r="P158" s="1280"/>
      <c r="Q158" s="1280"/>
      <c r="R158" s="1280"/>
      <c r="S158" s="1280"/>
      <c r="T158" s="1279" t="s">
        <v>1354</v>
      </c>
    </row>
    <row r="159">
      <c r="A159" s="1211" t="s">
        <v>1355</v>
      </c>
      <c r="B159" s="1212" t="s">
        <v>1356</v>
      </c>
      <c r="C159" s="1294" t="n">
        <v>0</v>
      </c>
      <c r="D159" s="1294" t="n">
        <v>56</v>
      </c>
      <c r="E159" s="1294" t="n">
        <v>141</v>
      </c>
      <c r="F159" s="1294" t="n">
        <v>230</v>
      </c>
      <c r="G159" s="1294" t="n">
        <v>343</v>
      </c>
      <c r="H159" s="1294" t="n">
        <v>470</v>
      </c>
      <c r="I159" s="1294" t="n">
        <v>620</v>
      </c>
      <c r="J159" s="1294" t="n">
        <v>802</v>
      </c>
      <c r="K159" s="1294" t="n">
        <v>1024</v>
      </c>
      <c r="L159" s="1294" t="n">
        <v>1330</v>
      </c>
      <c r="M159" s="1294" t="n">
        <v>769</v>
      </c>
      <c r="N159" s="1294" t="n">
        <v>5015</v>
      </c>
      <c r="O159" s="1278" t="s">
        <v>52</v>
      </c>
      <c r="P159" s="1278"/>
      <c r="Q159" s="1278"/>
      <c r="R159" s="1278"/>
      <c r="S159" s="1278"/>
      <c r="T159" s="1216"/>
    </row>
    <row r="160">
      <c r="A160" s="1211" t="s">
        <v>1357</v>
      </c>
      <c r="B160" s="1212" t="s">
        <v>1358</v>
      </c>
      <c r="C160" s="1276"/>
      <c r="D160" s="1276"/>
      <c r="E160" s="1276"/>
      <c r="F160" s="1276"/>
      <c r="G160" s="1276"/>
      <c r="H160" s="1276"/>
      <c r="I160" s="1276"/>
      <c r="J160" s="1276"/>
      <c r="K160" s="1276"/>
      <c r="L160" s="1276"/>
      <c r="M160" s="1276"/>
      <c r="N160" s="1277"/>
      <c r="O160" s="1281"/>
      <c r="P160" s="1281"/>
      <c r="Q160" s="1281"/>
      <c r="R160" s="1281"/>
      <c r="S160" s="1281"/>
      <c r="T160" s="1216"/>
    </row>
    <row r="161">
      <c r="A161" s="1211" t="s">
        <v>1359</v>
      </c>
      <c r="B161" s="1212" t="s">
        <v>1360</v>
      </c>
      <c r="C161" s="1276"/>
      <c r="D161" s="1276"/>
      <c r="E161" s="1276"/>
      <c r="F161" s="1276"/>
      <c r="G161" s="1276"/>
      <c r="H161" s="1276"/>
      <c r="I161" s="1276"/>
      <c r="J161" s="1276"/>
      <c r="K161" s="1276"/>
      <c r="L161" s="1276"/>
      <c r="M161" s="1276"/>
      <c r="N161" s="1277"/>
      <c r="O161" s="1295"/>
      <c r="P161" s="1295"/>
      <c r="Q161" s="1295"/>
      <c r="R161" s="1295"/>
      <c r="S161" s="1295"/>
      <c r="T161" s="1296"/>
    </row>
    <row r="162">
      <c r="A162" s="1211" t="s">
        <v>1361</v>
      </c>
      <c r="B162" s="1212" t="s">
        <v>1362</v>
      </c>
      <c r="C162" s="1276" t="n">
        <v>0</v>
      </c>
      <c r="D162" s="1276" t="n">
        <v>20</v>
      </c>
      <c r="E162" s="1276" t="n">
        <v>70</v>
      </c>
      <c r="F162" s="1276" t="n">
        <v>130</v>
      </c>
      <c r="G162" s="1276" t="n">
        <v>155</v>
      </c>
      <c r="H162" s="1276" t="n">
        <v>155</v>
      </c>
      <c r="I162" s="1276" t="n">
        <v>155</v>
      </c>
      <c r="J162" s="1276" t="n">
        <v>135</v>
      </c>
      <c r="K162" s="1276" t="n">
        <v>80</v>
      </c>
      <c r="L162" s="1276" t="n">
        <v>20</v>
      </c>
      <c r="M162" s="1276" t="n">
        <v>375</v>
      </c>
      <c r="N162" s="1276" t="n">
        <v>920</v>
      </c>
      <c r="O162" s="1280" t="s">
        <v>52</v>
      </c>
      <c r="P162" s="1280"/>
      <c r="Q162" s="1280"/>
      <c r="R162" s="1280"/>
      <c r="S162" s="1280"/>
      <c r="T162" s="1216"/>
    </row>
    <row r="163">
      <c r="A163" s="1228" t="s">
        <v>1363</v>
      </c>
      <c r="B163" s="1229" t="s">
        <v>1364</v>
      </c>
      <c r="C163" s="1276" t="n">
        <v>0</v>
      </c>
      <c r="D163" s="1276" t="n">
        <v>15</v>
      </c>
      <c r="E163" s="1276" t="n">
        <v>12</v>
      </c>
      <c r="F163" s="1276" t="n">
        <v>8</v>
      </c>
      <c r="G163" s="1276" t="n">
        <v>4</v>
      </c>
      <c r="H163" s="1276" t="n">
        <v>0</v>
      </c>
      <c r="I163" s="1276" t="n">
        <v>0</v>
      </c>
      <c r="J163" s="1276" t="n">
        <v>0</v>
      </c>
      <c r="K163" s="1276" t="n">
        <v>0</v>
      </c>
      <c r="L163" s="1276" t="n">
        <v>0</v>
      </c>
      <c r="M163" s="1276" t="n">
        <v>39</v>
      </c>
      <c r="N163" s="1276" t="n">
        <v>39</v>
      </c>
      <c r="O163" s="1280" t="s">
        <v>52</v>
      </c>
      <c r="P163" s="1280"/>
      <c r="Q163" s="1280"/>
      <c r="R163" s="1280"/>
      <c r="S163" s="1280"/>
      <c r="T163" s="1216"/>
    </row>
    <row r="164">
      <c r="A164" s="1211" t="s">
        <v>1365</v>
      </c>
      <c r="B164" s="1212" t="s">
        <v>1366</v>
      </c>
      <c r="C164" s="1297" t="n">
        <v>0</v>
      </c>
      <c r="D164" s="1297" t="n">
        <v>25</v>
      </c>
      <c r="E164" s="1297" t="n">
        <v>100</v>
      </c>
      <c r="F164" s="1297" t="n">
        <v>125</v>
      </c>
      <c r="G164" s="1297" t="n">
        <v>100</v>
      </c>
      <c r="H164" s="1297" t="n">
        <v>75</v>
      </c>
      <c r="I164" s="1297" t="n">
        <v>30</v>
      </c>
      <c r="J164" s="1297" t="n">
        <v>20</v>
      </c>
      <c r="K164" s="1297" t="n">
        <v>0</v>
      </c>
      <c r="L164" s="1297" t="n">
        <v>0</v>
      </c>
      <c r="M164" s="1297" t="n">
        <v>350</v>
      </c>
      <c r="N164" s="1297" t="n">
        <v>475</v>
      </c>
      <c r="O164" s="1298" t="s">
        <v>52</v>
      </c>
      <c r="P164" s="1298"/>
      <c r="Q164" s="1298"/>
      <c r="R164" s="1298"/>
      <c r="S164" s="1298"/>
      <c r="T164" s="1216"/>
    </row>
    <row r="165">
      <c r="A165" s="70"/>
      <c r="B165" s="37"/>
      <c r="C165" s="87"/>
      <c r="D165" s="87"/>
      <c r="E165" s="87"/>
      <c r="F165" s="87"/>
      <c r="G165" s="87"/>
      <c r="H165" s="87"/>
      <c r="I165" s="87"/>
      <c r="J165" s="87"/>
      <c r="K165" s="87"/>
      <c r="L165" s="87"/>
      <c r="M165" s="87"/>
      <c r="N165" s="87"/>
      <c r="O165" s="70"/>
      <c r="P165" s="70"/>
      <c r="Q165" s="70"/>
      <c r="R165" s="70"/>
      <c r="S165" s="70"/>
      <c r="T165" s="37"/>
    </row>
    <row r="167">
      <c r="A167" s="71" t="s">
        <v>1374</v>
      </c>
    </row>
    <row r="168">
      <c r="A168" s="1299"/>
      <c r="B168" s="1299"/>
      <c r="C168" s="1283"/>
      <c r="D168" s="1283" t="n">
        <v>2022</v>
      </c>
      <c r="E168" s="1283" t="n">
        <v>2023</v>
      </c>
      <c r="F168" s="1283" t="n">
        <v>2024</v>
      </c>
      <c r="G168" s="1283" t="n">
        <v>2025</v>
      </c>
      <c r="H168" s="1283" t="n">
        <v>2026</v>
      </c>
      <c r="I168" s="1283" t="n">
        <v>2027</v>
      </c>
      <c r="J168" s="1283" t="n">
        <v>2028</v>
      </c>
      <c r="K168" s="1283" t="n">
        <v>2029</v>
      </c>
      <c r="L168" s="1283" t="n">
        <v>2030</v>
      </c>
      <c r="M168" s="1284" t="n">
        <v>2031</v>
      </c>
      <c r="N168" s="1285" t="s">
        <v>1367</v>
      </c>
      <c r="O168" s="1285" t="s">
        <v>1368</v>
      </c>
      <c r="P168" s="1270"/>
      <c r="Q168" s="1270"/>
      <c r="R168" s="1270"/>
      <c r="S168" s="1270"/>
      <c r="U168" s="77"/>
    </row>
    <row r="169">
      <c r="A169" s="1300" t="s">
        <v>1369</v>
      </c>
      <c r="B169" s="1300"/>
      <c r="C169" s="1306"/>
      <c r="D169" s="1306" t="n">
        <f t="shared" ref="D169:O169" si="9">D78/1000</f>
        <v>0</v>
      </c>
      <c r="E169" s="1306" t="n">
        <f t="shared" si="9"/>
        <v>6.8000000000000005E-2</v>
      </c>
      <c r="F169" s="1306" t="n">
        <f t="shared" si="9"/>
        <v>1.363</v>
      </c>
      <c r="G169" s="1306" t="n">
        <f t="shared" si="9"/>
        <v>2.4329999999999998</v>
      </c>
      <c r="H169" s="1306" t="n">
        <f t="shared" si="9"/>
        <v>2.8029999999999999</v>
      </c>
      <c r="I169" s="1306" t="n">
        <f t="shared" si="9"/>
        <v>1.7410000000000001</v>
      </c>
      <c r="J169" s="1306" t="n">
        <f t="shared" si="9"/>
        <v>0.56999999999999995</v>
      </c>
      <c r="K169" s="1306" t="n">
        <f t="shared" si="9"/>
        <v>3.5000000000000003E-2</v>
      </c>
      <c r="L169" s="1306" t="n">
        <f t="shared" si="9"/>
        <v>0</v>
      </c>
      <c r="M169" s="1306" t="n">
        <f t="shared" si="9"/>
        <v>0</v>
      </c>
      <c r="N169" s="1306" t="n">
        <f t="shared" si="9"/>
        <v>6.6669999999999998</v>
      </c>
      <c r="O169" s="1306" t="n">
        <f t="shared" si="9"/>
        <v>9.0129999999999999</v>
      </c>
      <c r="P169" s="1306"/>
      <c r="Q169" s="1306"/>
      <c r="R169" s="1306"/>
      <c r="S169" s="1306"/>
      <c r="U169" s="77"/>
    </row>
    <row r="170">
      <c r="A170" s="1300" t="s">
        <v>1370</v>
      </c>
      <c r="B170" s="1300"/>
      <c r="C170" s="1306"/>
      <c r="D170" s="1306" t="n">
        <f t="shared" ref="D170:O170" si="10">(D77+D70)/1000</f>
        <v>0</v>
      </c>
      <c r="E170" s="1306" t="n">
        <f t="shared" si="10"/>
        <v>0.81899999999999995</v>
      </c>
      <c r="F170" s="1306" t="n">
        <f t="shared" si="10"/>
        <v>2.4780000000000002</v>
      </c>
      <c r="G170" s="1306" t="n">
        <f t="shared" si="10"/>
        <v>4.0720000000000001</v>
      </c>
      <c r="H170" s="1306" t="n">
        <f t="shared" si="10"/>
        <v>5.4480000000000004</v>
      </c>
      <c r="I170" s="1306" t="n">
        <f t="shared" si="10"/>
        <v>4.8289999999999997</v>
      </c>
      <c r="J170" s="1306" t="n">
        <f t="shared" si="10"/>
        <v>3.2949999999999999</v>
      </c>
      <c r="K170" s="1306" t="n">
        <f t="shared" si="10"/>
        <v>1.98</v>
      </c>
      <c r="L170" s="1306" t="n">
        <f t="shared" si="10"/>
        <v>1.01</v>
      </c>
      <c r="M170" s="1306" t="n">
        <f t="shared" si="10"/>
        <v>0.40400000000000003</v>
      </c>
      <c r="N170" s="1306" t="n">
        <f t="shared" si="10"/>
        <v>12.817</v>
      </c>
      <c r="O170" s="1306" t="n">
        <f t="shared" si="10"/>
        <v>24.335000000000001</v>
      </c>
      <c r="P170" s="1306"/>
      <c r="Q170" s="1306"/>
      <c r="R170" s="1306"/>
      <c r="S170" s="1306"/>
      <c r="U170" s="77"/>
    </row>
    <row r="171">
      <c r="A171" s="1300" t="s">
        <v>1371</v>
      </c>
      <c r="B171" s="1300"/>
      <c r="C171" s="1306"/>
      <c r="D171" s="1306" t="n">
        <f t="shared" ref="D171:O171" si="11">(D69+D76)/1000</f>
        <v>0</v>
      </c>
      <c r="E171" s="1306" t="n">
        <f t="shared" si="11"/>
        <v>4.5430000000000001</v>
      </c>
      <c r="F171" s="1306" t="n">
        <f t="shared" si="11"/>
        <v>5.6079999999999997</v>
      </c>
      <c r="G171" s="1306" t="n">
        <f t="shared" si="11"/>
        <v>8.16</v>
      </c>
      <c r="H171" s="1306" t="n">
        <f t="shared" si="11"/>
        <v>10.069000000000001</v>
      </c>
      <c r="I171" s="1306" t="n">
        <f t="shared" si="11"/>
        <v>12.026999999999999</v>
      </c>
      <c r="J171" s="1306" t="n">
        <f t="shared" si="11"/>
        <v>13.826000000000001</v>
      </c>
      <c r="K171" s="1306" t="n">
        <f t="shared" si="11"/>
        <v>15.862</v>
      </c>
      <c r="L171" s="1306" t="n">
        <f t="shared" si="11"/>
        <v>17.890999999999998</v>
      </c>
      <c r="M171" s="1306" t="n">
        <f t="shared" si="11"/>
        <v>17.481000000000002</v>
      </c>
      <c r="N171" s="1306" t="n">
        <f t="shared" si="11"/>
        <v>28.38</v>
      </c>
      <c r="O171" s="1306" t="n">
        <f t="shared" si="11"/>
        <v>105.467</v>
      </c>
      <c r="P171" s="1306"/>
      <c r="Q171" s="1306"/>
      <c r="R171" s="1306"/>
      <c r="S171" s="1306"/>
      <c r="U171" s="77"/>
    </row>
    <row r="172">
      <c r="A172" s="1301" t="s">
        <v>52</v>
      </c>
      <c r="B172" s="1301"/>
      <c r="C172" s="1306"/>
      <c r="D172" s="1306" t="n">
        <f t="shared" ref="D172:O172" si="12">(D79+D74)/1000</f>
        <v>0</v>
      </c>
      <c r="E172" s="1306" t="n">
        <f t="shared" si="12"/>
        <v>1.2969999999999999</v>
      </c>
      <c r="F172" s="1306" t="n">
        <f t="shared" si="12"/>
        <v>3.8479999999999999</v>
      </c>
      <c r="G172" s="1306" t="n">
        <f t="shared" si="12"/>
        <v>6.4420000000000002</v>
      </c>
      <c r="H172" s="1306" t="n">
        <f t="shared" si="12"/>
        <v>9.532</v>
      </c>
      <c r="I172" s="1306" t="n">
        <f t="shared" si="12"/>
        <v>11.882</v>
      </c>
      <c r="J172" s="1306" t="n">
        <f t="shared" si="12"/>
        <v>11.727</v>
      </c>
      <c r="K172" s="1306" t="n">
        <f t="shared" si="12"/>
        <v>10.569000000000001</v>
      </c>
      <c r="L172" s="1306" t="n">
        <f t="shared" si="12"/>
        <v>8.8879999999999999</v>
      </c>
      <c r="M172" s="1306" t="n">
        <f t="shared" si="12"/>
        <v>7.1890000000000001</v>
      </c>
      <c r="N172" s="1306" t="n">
        <f t="shared" si="12"/>
        <v>21.117000000000001</v>
      </c>
      <c r="O172" s="1306" t="n">
        <f t="shared" si="12"/>
        <v>71.372</v>
      </c>
      <c r="P172" s="1306"/>
      <c r="Q172" s="1306"/>
      <c r="R172" s="1306"/>
      <c r="S172" s="1306"/>
      <c r="U172" s="77"/>
    </row>
    <row r="173">
      <c r="A173" s="1302" t="s">
        <v>527</v>
      </c>
      <c r="B173" s="1302"/>
      <c r="C173" s="1306"/>
      <c r="D173" s="1306"/>
      <c r="E173" s="1306"/>
      <c r="F173" s="1306"/>
      <c r="G173" s="1306"/>
      <c r="H173" s="1306"/>
      <c r="I173" s="1306"/>
      <c r="J173" s="1306"/>
      <c r="K173" s="1306"/>
      <c r="L173" s="1306"/>
      <c r="M173" s="1306"/>
      <c r="N173" s="1306"/>
      <c r="O173" s="1306"/>
      <c r="P173" s="1306"/>
      <c r="Q173" s="1306"/>
      <c r="R173" s="1306"/>
      <c r="S173" s="1306"/>
      <c r="U173" s="77"/>
    </row>
    <row r="174">
      <c r="A174" s="1303" t="s">
        <v>54</v>
      </c>
      <c r="B174" s="1303"/>
      <c r="C174" s="1306"/>
      <c r="D174" s="1306" t="n">
        <f t="shared" ref="D174:O174" si="13">D71/1000</f>
        <v>0</v>
      </c>
      <c r="E174" s="1306" t="n">
        <f t="shared" si="13"/>
        <v>0.11</v>
      </c>
      <c r="F174" s="1306" t="n">
        <f t="shared" si="13"/>
        <v>0.73899999999999999</v>
      </c>
      <c r="G174" s="1306" t="n">
        <f t="shared" si="13"/>
        <v>1.1950000000000001</v>
      </c>
      <c r="H174" s="1306" t="n">
        <f t="shared" si="13"/>
        <v>1.4970000000000001</v>
      </c>
      <c r="I174" s="1306" t="n">
        <f t="shared" si="13"/>
        <v>1.91</v>
      </c>
      <c r="J174" s="1306" t="n">
        <f t="shared" si="13"/>
        <v>2.4049999999999998</v>
      </c>
      <c r="K174" s="1306" t="n">
        <f t="shared" si="13"/>
        <v>2.9220000000000002</v>
      </c>
      <c r="L174" s="1306" t="n">
        <f t="shared" si="13"/>
        <v>3.4630000000000001</v>
      </c>
      <c r="M174" s="1306" t="n">
        <f t="shared" si="13"/>
        <v>4.0069999999999997</v>
      </c>
      <c r="N174" s="1306" t="n">
        <f t="shared" si="13"/>
        <v>3.5409999999999999</v>
      </c>
      <c r="O174" s="1306" t="n">
        <f t="shared" si="13"/>
        <v>18.248000000000001</v>
      </c>
      <c r="P174" s="1306"/>
      <c r="Q174" s="1306"/>
      <c r="R174" s="1306"/>
      <c r="S174" s="1306"/>
      <c r="U174" s="77"/>
    </row>
    <row r="175">
      <c r="A175" s="1303" t="s">
        <v>1372</v>
      </c>
      <c r="B175" s="1303"/>
      <c r="C175" s="1306"/>
      <c r="D175" s="1306" t="n">
        <f t="shared" ref="D175:O175" si="14">D72/1000</f>
        <v>0</v>
      </c>
      <c r="E175" s="1306" t="n">
        <f t="shared" si="14"/>
        <v>-0.41499999999999998</v>
      </c>
      <c r="F175" s="1306" t="n">
        <f t="shared" si="14"/>
        <v>2.7679999999999998</v>
      </c>
      <c r="G175" s="1306" t="n">
        <f t="shared" si="14"/>
        <v>-12.473000000000001</v>
      </c>
      <c r="H175" s="1306" t="n">
        <f t="shared" si="14"/>
        <v>-5.3739999999999997</v>
      </c>
      <c r="I175" s="1306" t="n">
        <f t="shared" si="14"/>
        <v>-25.515000000000001</v>
      </c>
      <c r="J175" s="1306" t="n">
        <f t="shared" si="14"/>
        <v>-43.975000000000001</v>
      </c>
      <c r="K175" s="1306" t="n">
        <f t="shared" si="14"/>
        <v>-46.426000000000002</v>
      </c>
      <c r="L175" s="1306" t="n">
        <f t="shared" si="14"/>
        <v>-56.228000000000002</v>
      </c>
      <c r="M175" s="1306" t="n">
        <f t="shared" si="14"/>
        <v>-60.581000000000003</v>
      </c>
      <c r="N175" s="1306" t="n">
        <f t="shared" si="14"/>
        <v>-15.494</v>
      </c>
      <c r="O175" s="1306" t="n">
        <f t="shared" si="14"/>
        <v>-248.21899999999999</v>
      </c>
      <c r="P175" s="1306"/>
      <c r="Q175" s="1306"/>
      <c r="R175" s="1306"/>
      <c r="S175" s="1306"/>
      <c r="U175" s="77"/>
    </row>
    <row r="176">
      <c r="A176" s="1304" t="s">
        <v>57</v>
      </c>
      <c r="B176" s="1304"/>
      <c r="C176" s="1306"/>
      <c r="D176" s="1306" t="n">
        <f t="shared" ref="D176:O176" si="15">(D80+D73)/1000</f>
        <v>-0.622</v>
      </c>
      <c r="E176" s="1306" t="n">
        <f t="shared" si="15"/>
        <v>21.89</v>
      </c>
      <c r="F176" s="1306" t="n">
        <f t="shared" si="15"/>
        <v>15.439</v>
      </c>
      <c r="G176" s="1306" t="n">
        <f t="shared" si="15"/>
        <v>16.966999999999999</v>
      </c>
      <c r="H176" s="1306" t="n">
        <f t="shared" si="15"/>
        <v>0.72799999999999998</v>
      </c>
      <c r="I176" s="1306" t="n">
        <f t="shared" si="15"/>
        <v>7.657</v>
      </c>
      <c r="J176" s="1306" t="n">
        <f t="shared" si="15"/>
        <v>4.5590000000000002</v>
      </c>
      <c r="K176" s="1306" t="n">
        <f t="shared" si="15"/>
        <v>2.4649999999999999</v>
      </c>
      <c r="L176" s="1306" t="n">
        <f t="shared" si="15"/>
        <v>1.444</v>
      </c>
      <c r="M176" s="1306" t="n">
        <f t="shared" si="15"/>
        <v>0.77300000000000002</v>
      </c>
      <c r="N176" s="1306" t="n">
        <f t="shared" si="15"/>
        <v>54.402000000000001</v>
      </c>
      <c r="O176" s="1306" t="n">
        <f t="shared" si="15"/>
        <v>71.3</v>
      </c>
      <c r="P176" s="1306"/>
      <c r="Q176" s="1306"/>
      <c r="R176" s="1306"/>
      <c r="S176" s="1306"/>
      <c r="U176" s="77"/>
    </row>
    <row r="177">
      <c r="A177" s="1305" t="s">
        <v>1428</v>
      </c>
      <c r="B177" s="1305"/>
      <c r="C177" s="1306"/>
      <c r="D177" s="1293" t="n">
        <f t="shared" ref="D177:O177" si="16">D84/1000</f>
        <v>0</v>
      </c>
      <c r="E177" s="1293" t="n">
        <f t="shared" si="16"/>
        <v>-3.1549999999999998</v>
      </c>
      <c r="F177" s="1293" t="n">
        <f t="shared" si="16"/>
        <v>-2.2309999999999999</v>
      </c>
      <c r="G177" s="1293" t="n">
        <f t="shared" si="16"/>
        <v>-1.6080000000000001</v>
      </c>
      <c r="H177" s="1293" t="n">
        <f t="shared" si="16"/>
        <v>-0.77</v>
      </c>
      <c r="I177" s="1293" t="n">
        <f t="shared" si="16"/>
        <v>-0.98299999999999998</v>
      </c>
      <c r="J177" s="1293" t="n">
        <f t="shared" si="16"/>
        <v>-1.2110000000000001</v>
      </c>
      <c r="K177" s="1293" t="n">
        <f t="shared" si="16"/>
        <v>-1.4710000000000001</v>
      </c>
      <c r="L177" s="1293" t="n">
        <f t="shared" si="16"/>
        <v>-1.81</v>
      </c>
      <c r="M177" s="1293" t="n">
        <f t="shared" si="16"/>
        <v>-2.3250000000000002</v>
      </c>
      <c r="N177" s="1293" t="n">
        <f t="shared" si="16"/>
        <v>-7.7670000000000003</v>
      </c>
      <c r="O177" s="1293" t="n">
        <f t="shared" si="16"/>
        <v>-15.566000000000001</v>
      </c>
      <c r="P177" s="1293"/>
      <c r="Q177" s="1293"/>
      <c r="R177" s="1293"/>
      <c r="S177" s="1293"/>
      <c r="U177" s="77"/>
    </row>
    <row r="178">
      <c r="A178" s="1305" t="s">
        <v>239</v>
      </c>
      <c r="B178" s="1305"/>
      <c r="C178" s="1306"/>
      <c r="D178" s="1293" t="n">
        <f t="shared" ref="D178:O178" si="17">D85/1000</f>
        <v>0</v>
      </c>
      <c r="E178" s="1293" t="n">
        <f t="shared" si="17"/>
        <v>0.45200000000000001</v>
      </c>
      <c r="F178" s="1293" t="n">
        <f t="shared" si="17"/>
        <v>-8.67</v>
      </c>
      <c r="G178" s="1293" t="n">
        <f t="shared" si="17"/>
        <v>-4.5270000000000001</v>
      </c>
      <c r="H178" s="1293" t="n">
        <f t="shared" si="17"/>
        <v>-0.70499999999999996</v>
      </c>
      <c r="I178" s="1293" t="n">
        <f t="shared" si="17"/>
        <v>15.813000000000001</v>
      </c>
      <c r="J178" s="1293" t="n">
        <f t="shared" si="17"/>
        <v>20.372</v>
      </c>
      <c r="K178" s="1293" t="n">
        <f t="shared" si="17"/>
        <v>24.847000000000001</v>
      </c>
      <c r="L178" s="1293" t="n">
        <f t="shared" si="17"/>
        <v>28.113</v>
      </c>
      <c r="M178" s="1293" t="n">
        <f t="shared" si="17"/>
        <v>24.777000000000001</v>
      </c>
      <c r="N178" s="1293" t="n">
        <f t="shared" si="17"/>
        <v>-13.451000000000001</v>
      </c>
      <c r="O178" s="1293" t="n">
        <f t="shared" si="17"/>
        <v>100.468</v>
      </c>
      <c r="P178" s="1293"/>
      <c r="Q178" s="1293"/>
      <c r="R178" s="1293"/>
      <c r="S178" s="1293"/>
      <c r="U178" s="77"/>
    </row>
    <row r="179">
      <c r="A179" s="1305" t="s">
        <v>106</v>
      </c>
      <c r="B179" s="1305"/>
      <c r="C179" s="1306"/>
      <c r="D179" s="1293" t="n">
        <f t="shared" ref="D179:O179" si="18">D83/1000</f>
        <v>0</v>
      </c>
      <c r="E179" s="1293" t="n">
        <f t="shared" si="18"/>
        <v>35.317</v>
      </c>
      <c r="F179" s="1293" t="n">
        <f t="shared" si="18"/>
        <v>36.033000000000001</v>
      </c>
      <c r="G179" s="1293" t="n">
        <f t="shared" si="18"/>
        <v>21.076000000000001</v>
      </c>
      <c r="H179" s="1293" t="n">
        <f t="shared" si="18"/>
        <v>13.346</v>
      </c>
      <c r="I179" s="1293" t="n">
        <f t="shared" si="18"/>
        <v>27.507999999999999</v>
      </c>
      <c r="J179" s="1293" t="n">
        <f t="shared" si="18"/>
        <v>35.85</v>
      </c>
      <c r="K179" s="1293" t="n">
        <f t="shared" si="18"/>
        <v>18.64</v>
      </c>
      <c r="L179" s="1293" t="n">
        <f t="shared" si="18"/>
        <v>8.3940000000000001</v>
      </c>
      <c r="M179" s="1293" t="n">
        <f t="shared" si="18"/>
        <v>7.9820000000000002</v>
      </c>
      <c r="N179" s="1293" t="n">
        <f t="shared" si="18"/>
        <v>105.76900000000001</v>
      </c>
      <c r="O179" s="1293" t="n">
        <f t="shared" si="18"/>
        <v>204.14400000000001</v>
      </c>
      <c r="P179" s="1293"/>
      <c r="Q179" s="1293"/>
      <c r="R179" s="1293"/>
      <c r="S179" s="1293"/>
      <c r="U179" s="77"/>
    </row>
    <row r="182">
      <c r="A182" s="71" t="s">
        <v>1373</v>
      </c>
    </row>
    <row r="183">
      <c r="A183" s="1299"/>
      <c r="B183" s="1299"/>
      <c r="C183" s="1299"/>
      <c r="D183" s="1299" t="s">
        <v>183</v>
      </c>
      <c r="E183" s="1299" t="s">
        <v>184</v>
      </c>
      <c r="F183" s="1299" t="s">
        <v>185</v>
      </c>
      <c r="G183" s="1299" t="s">
        <v>186</v>
      </c>
      <c r="H183" s="1299" t="s">
        <v>187</v>
      </c>
      <c r="I183" s="1299" t="s">
        <v>188</v>
      </c>
      <c r="J183" s="1299" t="s">
        <v>189</v>
      </c>
      <c r="K183" s="1299" t="s">
        <v>190</v>
      </c>
      <c r="L183" s="1299" t="s">
        <v>191</v>
      </c>
      <c r="M183" s="1299" t="s">
        <v>175</v>
      </c>
      <c r="N183" s="1299" t="s">
        <v>176</v>
      </c>
      <c r="O183" s="1299" t="s">
        <v>177</v>
      </c>
      <c r="P183" s="1299" t="s">
        <v>764</v>
      </c>
      <c r="Q183" s="1299" t="s">
        <v>765</v>
      </c>
      <c r="R183" s="1299" t="s">
        <v>766</v>
      </c>
      <c r="S183" s="1299" t="s">
        <v>1156</v>
      </c>
      <c r="U183" s="77"/>
    </row>
    <row r="184">
      <c r="A184" s="1300" t="s">
        <v>1369</v>
      </c>
      <c r="B184" s="1300"/>
      <c r="C184" s="1307"/>
      <c r="D184" s="1307" t="n">
        <f t="shared" ref="D184:D191" si="19">D169</f>
        <v>0</v>
      </c>
      <c r="E184" s="1307" t="n">
        <f>D184</f>
        <v>0</v>
      </c>
      <c r="F184" s="1307" t="n">
        <f t="shared" ref="F184:F191" si="20">E169</f>
        <v>6.8000000000000005E-2</v>
      </c>
      <c r="G184" s="1307" t="n">
        <f>F184</f>
        <v>6.8000000000000005E-2</v>
      </c>
      <c r="H184" s="1307" t="n">
        <f>G184</f>
        <v>6.8000000000000005E-2</v>
      </c>
      <c r="I184" s="1307" t="n">
        <f>H184</f>
        <v>6.8000000000000005E-2</v>
      </c>
      <c r="J184" s="1307" t="n">
        <f t="shared" ref="J184:J191" si="21">F169</f>
        <v>1.363</v>
      </c>
      <c r="K184" s="1307" t="n">
        <f t="shared" ref="K184:M191" si="22">J184</f>
        <v>1.363</v>
      </c>
      <c r="L184" s="1307" t="n">
        <f t="shared" si="22"/>
        <v>1.363</v>
      </c>
      <c r="M184" s="1307" t="n">
        <f>L184</f>
        <v>1.363</v>
      </c>
      <c r="N184" s="1307" t="n">
        <f>G169</f>
        <v>2.4329999999999998</v>
      </c>
      <c r="O184" s="1307" t="n">
        <f>N184</f>
        <v>2.4329999999999998</v>
      </c>
      <c r="P184" s="1307" t="n">
        <f t="shared" ref="P184:Q184" si="23">O184</f>
        <v>2.4329999999999998</v>
      </c>
      <c r="Q184" s="1307" t="n">
        <f t="shared" si="23"/>
        <v>2.4329999999999998</v>
      </c>
      <c r="R184" s="1307" t="n">
        <f>H169</f>
        <v>2.8029999999999999</v>
      </c>
      <c r="S184" s="1307" t="n">
        <f>R184</f>
        <v>2.8029999999999999</v>
      </c>
      <c r="U184" s="77"/>
    </row>
    <row r="185">
      <c r="A185" s="1300" t="s">
        <v>1370</v>
      </c>
      <c r="B185" s="1300"/>
      <c r="C185" s="1307"/>
      <c r="D185" s="1307" t="n">
        <f t="shared" si="19"/>
        <v>0</v>
      </c>
      <c r="E185" s="1307" t="n">
        <f t="shared" ref="E185:E191" si="24">D185</f>
        <v>0</v>
      </c>
      <c r="F185" s="1307" t="n">
        <f t="shared" si="20"/>
        <v>0.81899999999999995</v>
      </c>
      <c r="G185" s="1307" t="n">
        <f t="shared" ref="G185:I191" si="25">F185</f>
        <v>0.81899999999999995</v>
      </c>
      <c r="H185" s="1307" t="n">
        <f t="shared" si="25"/>
        <v>0.81899999999999995</v>
      </c>
      <c r="I185" s="1307" t="n">
        <f t="shared" si="25"/>
        <v>0.81899999999999995</v>
      </c>
      <c r="J185" s="1307" t="n">
        <f>F170</f>
        <v>2.4780000000000002</v>
      </c>
      <c r="K185" s="1307" t="n">
        <f t="shared" si="22"/>
        <v>2.4780000000000002</v>
      </c>
      <c r="L185" s="1307" t="n">
        <f t="shared" si="22"/>
        <v>2.4780000000000002</v>
      </c>
      <c r="M185" s="1307" t="n">
        <f>L185</f>
        <v>2.4780000000000002</v>
      </c>
      <c r="N185" s="1307" t="n">
        <f>G170</f>
        <v>4.0720000000000001</v>
      </c>
      <c r="O185" s="1307" t="n">
        <f>N185</f>
        <v>4.0720000000000001</v>
      </c>
      <c r="P185" s="1307" t="n">
        <f t="shared" ref="P185:Q194" si="26">O185</f>
        <v>4.0720000000000001</v>
      </c>
      <c r="Q185" s="1307" t="n">
        <f t="shared" si="26"/>
        <v>4.0720000000000001</v>
      </c>
      <c r="R185" s="1307" t="n">
        <f>H170</f>
        <v>5.4480000000000004</v>
      </c>
      <c r="S185" s="1307" t="n">
        <f t="shared" ref="S185:S194" si="27">R185</f>
        <v>5.4480000000000004</v>
      </c>
      <c r="U185" s="77"/>
    </row>
    <row r="186">
      <c r="A186" s="1300" t="s">
        <v>1371</v>
      </c>
      <c r="B186" s="1300"/>
      <c r="C186" s="1307"/>
      <c r="D186" s="1307" t="n">
        <f t="shared" si="19"/>
        <v>0</v>
      </c>
      <c r="E186" s="1307" t="n">
        <f t="shared" si="24"/>
        <v>0</v>
      </c>
      <c r="F186" s="1307" t="n">
        <f t="shared" si="20"/>
        <v>4.5430000000000001</v>
      </c>
      <c r="G186" s="1307" t="n">
        <f t="shared" si="25"/>
        <v>4.5430000000000001</v>
      </c>
      <c r="H186" s="1307" t="n">
        <f t="shared" si="25"/>
        <v>4.5430000000000001</v>
      </c>
      <c r="I186" s="1307" t="n">
        <f t="shared" si="25"/>
        <v>4.5430000000000001</v>
      </c>
      <c r="J186" s="1307" t="n">
        <f t="shared" si="21"/>
        <v>5.6079999999999997</v>
      </c>
      <c r="K186" s="1307" t="n">
        <f t="shared" si="22"/>
        <v>5.6079999999999997</v>
      </c>
      <c r="L186" s="1307" t="n">
        <f t="shared" si="22"/>
        <v>5.6079999999999997</v>
      </c>
      <c r="M186" s="1307" t="n">
        <f t="shared" si="22"/>
        <v>5.6079999999999997</v>
      </c>
      <c r="N186" s="1307" t="n">
        <f>G171</f>
        <v>8.16</v>
      </c>
      <c r="O186" s="1307" t="n">
        <f t="shared" ref="O186:O191" si="28">N186</f>
        <v>8.16</v>
      </c>
      <c r="P186" s="1307" t="n">
        <f t="shared" si="26"/>
        <v>8.16</v>
      </c>
      <c r="Q186" s="1307" t="n">
        <f t="shared" si="26"/>
        <v>8.16</v>
      </c>
      <c r="R186" s="1307" t="n">
        <f t="shared" ref="R186:R194" si="29">H171</f>
        <v>10.069000000000001</v>
      </c>
      <c r="S186" s="1307" t="n">
        <f t="shared" si="27"/>
        <v>10.069000000000001</v>
      </c>
      <c r="U186" s="77"/>
    </row>
    <row r="187">
      <c r="A187" s="1301" t="s">
        <v>52</v>
      </c>
      <c r="B187" s="1301"/>
      <c r="C187" s="1307"/>
      <c r="D187" s="1307" t="n">
        <f t="shared" si="19"/>
        <v>0</v>
      </c>
      <c r="E187" s="1307" t="n">
        <f t="shared" si="24"/>
        <v>0</v>
      </c>
      <c r="F187" s="1307" t="n">
        <f t="shared" si="20"/>
        <v>1.2969999999999999</v>
      </c>
      <c r="G187" s="1307" t="n">
        <f t="shared" si="25"/>
        <v>1.2969999999999999</v>
      </c>
      <c r="H187" s="1307" t="n">
        <f t="shared" si="25"/>
        <v>1.2969999999999999</v>
      </c>
      <c r="I187" s="1307" t="n">
        <f t="shared" si="25"/>
        <v>1.2969999999999999</v>
      </c>
      <c r="J187" s="1307" t="n">
        <f t="shared" si="21"/>
        <v>3.8479999999999999</v>
      </c>
      <c r="K187" s="1307" t="n">
        <f t="shared" si="22"/>
        <v>3.8479999999999999</v>
      </c>
      <c r="L187" s="1307" t="n">
        <f t="shared" si="22"/>
        <v>3.8479999999999999</v>
      </c>
      <c r="M187" s="1307" t="n">
        <f t="shared" si="22"/>
        <v>3.8479999999999999</v>
      </c>
      <c r="N187" s="1307" t="n">
        <f t="shared" ref="N187:N191" si="30">G172</f>
        <v>6.4420000000000002</v>
      </c>
      <c r="O187" s="1307" t="n">
        <f t="shared" si="28"/>
        <v>6.4420000000000002</v>
      </c>
      <c r="P187" s="1307" t="n">
        <f t="shared" si="26"/>
        <v>6.4420000000000002</v>
      </c>
      <c r="Q187" s="1307" t="n">
        <f t="shared" si="26"/>
        <v>6.4420000000000002</v>
      </c>
      <c r="R187" s="1307" t="n">
        <f t="shared" si="29"/>
        <v>9.532</v>
      </c>
      <c r="S187" s="1307" t="n">
        <f t="shared" si="27"/>
        <v>9.532</v>
      </c>
      <c r="U187" s="77"/>
    </row>
    <row r="188">
      <c r="A188" s="1302" t="s">
        <v>527</v>
      </c>
      <c r="B188" s="1302"/>
      <c r="C188" s="1307"/>
      <c r="D188" s="1307" t="n">
        <f t="shared" si="19"/>
        <v>0</v>
      </c>
      <c r="E188" s="1307" t="n">
        <f t="shared" si="24"/>
        <v>0</v>
      </c>
      <c r="F188" s="1307" t="n">
        <f t="shared" si="20"/>
        <v>0</v>
      </c>
      <c r="G188" s="1307" t="n">
        <f t="shared" si="25"/>
        <v>0</v>
      </c>
      <c r="H188" s="1307" t="n">
        <f t="shared" si="25"/>
        <v>0</v>
      </c>
      <c r="I188" s="1307" t="n">
        <f t="shared" si="25"/>
        <v>0</v>
      </c>
      <c r="J188" s="1307" t="n">
        <f t="shared" si="21"/>
        <v>0</v>
      </c>
      <c r="K188" s="1307" t="n">
        <f t="shared" si="22"/>
        <v>0</v>
      </c>
      <c r="L188" s="1307" t="n">
        <f t="shared" si="22"/>
        <v>0</v>
      </c>
      <c r="M188" s="1307" t="n">
        <f t="shared" si="22"/>
        <v>0</v>
      </c>
      <c r="N188" s="1307" t="n">
        <f t="shared" si="30"/>
        <v>0</v>
      </c>
      <c r="O188" s="1307" t="n">
        <f t="shared" si="28"/>
        <v>0</v>
      </c>
      <c r="P188" s="1307" t="n">
        <f t="shared" si="26"/>
        <v>0</v>
      </c>
      <c r="Q188" s="1307" t="n">
        <f t="shared" si="26"/>
        <v>0</v>
      </c>
      <c r="R188" s="1307" t="n">
        <f t="shared" si="29"/>
        <v>0</v>
      </c>
      <c r="S188" s="1307" t="n">
        <f t="shared" si="27"/>
        <v>0</v>
      </c>
      <c r="U188" s="77"/>
    </row>
    <row r="189">
      <c r="A189" s="1303" t="s">
        <v>54</v>
      </c>
      <c r="B189" s="1303"/>
      <c r="C189" s="1307"/>
      <c r="D189" s="1307" t="n">
        <f t="shared" si="19"/>
        <v>0</v>
      </c>
      <c r="E189" s="1307" t="n">
        <f t="shared" si="24"/>
        <v>0</v>
      </c>
      <c r="F189" s="1307" t="n">
        <f t="shared" si="20"/>
        <v>0.11</v>
      </c>
      <c r="G189" s="1307" t="n">
        <f t="shared" si="25"/>
        <v>0.11</v>
      </c>
      <c r="H189" s="1307" t="n">
        <f t="shared" si="25"/>
        <v>0.11</v>
      </c>
      <c r="I189" s="1307" t="n">
        <f t="shared" si="25"/>
        <v>0.11</v>
      </c>
      <c r="J189" s="1307" t="n">
        <f t="shared" si="21"/>
        <v>0.73899999999999999</v>
      </c>
      <c r="K189" s="1307" t="n">
        <f t="shared" si="22"/>
        <v>0.73899999999999999</v>
      </c>
      <c r="L189" s="1307" t="n">
        <f t="shared" si="22"/>
        <v>0.73899999999999999</v>
      </c>
      <c r="M189" s="1307" t="n">
        <f t="shared" si="22"/>
        <v>0.73899999999999999</v>
      </c>
      <c r="N189" s="1307" t="n">
        <f t="shared" si="30"/>
        <v>1.1950000000000001</v>
      </c>
      <c r="O189" s="1307" t="n">
        <f t="shared" si="28"/>
        <v>1.1950000000000001</v>
      </c>
      <c r="P189" s="1307" t="n">
        <f t="shared" si="26"/>
        <v>1.1950000000000001</v>
      </c>
      <c r="Q189" s="1307" t="n">
        <f t="shared" si="26"/>
        <v>1.1950000000000001</v>
      </c>
      <c r="R189" s="1307" t="n">
        <f t="shared" si="29"/>
        <v>1.4970000000000001</v>
      </c>
      <c r="S189" s="1307" t="n">
        <f t="shared" si="27"/>
        <v>1.4970000000000001</v>
      </c>
      <c r="U189" s="77"/>
    </row>
    <row r="190">
      <c r="A190" s="1303" t="s">
        <v>1372</v>
      </c>
      <c r="B190" s="1303"/>
      <c r="C190" s="1307"/>
      <c r="D190" s="1307" t="n">
        <f t="shared" si="19"/>
        <v>0</v>
      </c>
      <c r="E190" s="1307" t="n">
        <f t="shared" si="24"/>
        <v>0</v>
      </c>
      <c r="F190" s="1307" t="n">
        <f t="shared" si="20"/>
        <v>-0.41499999999999998</v>
      </c>
      <c r="G190" s="1307" t="n">
        <f t="shared" si="25"/>
        <v>-0.41499999999999998</v>
      </c>
      <c r="H190" s="1307" t="n">
        <f t="shared" si="25"/>
        <v>-0.41499999999999998</v>
      </c>
      <c r="I190" s="1307" t="n">
        <f t="shared" si="25"/>
        <v>-0.41499999999999998</v>
      </c>
      <c r="J190" s="1307" t="n">
        <f t="shared" si="21"/>
        <v>2.7679999999999998</v>
      </c>
      <c r="K190" s="1307" t="n">
        <f t="shared" si="22"/>
        <v>2.7679999999999998</v>
      </c>
      <c r="L190" s="1307" t="n">
        <f t="shared" si="22"/>
        <v>2.7679999999999998</v>
      </c>
      <c r="M190" s="1307" t="n">
        <f t="shared" si="22"/>
        <v>2.7679999999999998</v>
      </c>
      <c r="N190" s="1307" t="n">
        <f t="shared" si="30"/>
        <v>-12.473000000000001</v>
      </c>
      <c r="O190" s="1307" t="n">
        <f t="shared" si="28"/>
        <v>-12.473000000000001</v>
      </c>
      <c r="P190" s="1307" t="n">
        <f t="shared" si="26"/>
        <v>-12.473000000000001</v>
      </c>
      <c r="Q190" s="1307" t="n">
        <f t="shared" si="26"/>
        <v>-12.473000000000001</v>
      </c>
      <c r="R190" s="1307" t="n">
        <f t="shared" si="29"/>
        <v>-5.3739999999999997</v>
      </c>
      <c r="S190" s="1307" t="n">
        <f t="shared" si="27"/>
        <v>-5.3739999999999997</v>
      </c>
      <c r="U190" s="77"/>
    </row>
    <row r="191">
      <c r="A191" s="1304" t="s">
        <v>57</v>
      </c>
      <c r="B191" s="1304"/>
      <c r="C191" s="1307"/>
      <c r="D191" s="1307" t="n">
        <f t="shared" si="19"/>
        <v>-0.622</v>
      </c>
      <c r="E191" s="1307" t="n">
        <f t="shared" si="24"/>
        <v>-0.622</v>
      </c>
      <c r="F191" s="1307" t="n">
        <f t="shared" si="20"/>
        <v>21.89</v>
      </c>
      <c r="G191" s="1307" t="n">
        <f t="shared" si="25"/>
        <v>21.89</v>
      </c>
      <c r="H191" s="1307" t="n">
        <f t="shared" si="25"/>
        <v>21.89</v>
      </c>
      <c r="I191" s="1307" t="n">
        <f t="shared" si="25"/>
        <v>21.89</v>
      </c>
      <c r="J191" s="1307" t="n">
        <f t="shared" si="21"/>
        <v>15.439</v>
      </c>
      <c r="K191" s="1307" t="n">
        <f t="shared" si="22"/>
        <v>15.439</v>
      </c>
      <c r="L191" s="1307" t="n">
        <f t="shared" si="22"/>
        <v>15.439</v>
      </c>
      <c r="M191" s="1307" t="n">
        <f t="shared" si="22"/>
        <v>15.439</v>
      </c>
      <c r="N191" s="1307" t="n">
        <f t="shared" si="30"/>
        <v>16.966999999999999</v>
      </c>
      <c r="O191" s="1307" t="n">
        <f t="shared" si="28"/>
        <v>16.966999999999999</v>
      </c>
      <c r="P191" s="1307" t="n">
        <f t="shared" si="26"/>
        <v>16.966999999999999</v>
      </c>
      <c r="Q191" s="1307" t="n">
        <f t="shared" si="26"/>
        <v>16.966999999999999</v>
      </c>
      <c r="R191" s="1307" t="n">
        <f t="shared" si="29"/>
        <v>0.72799999999999998</v>
      </c>
      <c r="S191" s="1307" t="n">
        <f t="shared" si="27"/>
        <v>0.72799999999999998</v>
      </c>
      <c r="U191" s="77"/>
    </row>
    <row r="192">
      <c r="A192" s="1305" t="s">
        <v>485</v>
      </c>
      <c r="B192" s="1305"/>
      <c r="C192" s="1307"/>
      <c r="D192" s="1293" t="n">
        <f t="shared" ref="D192:D194" si="31">D177</f>
        <v>0</v>
      </c>
      <c r="E192" s="1293" t="n">
        <f t="shared" ref="E192:E194" si="32">D192</f>
        <v>0</v>
      </c>
      <c r="F192" s="1293" t="n">
        <f t="shared" ref="F192:F194" si="33">E177</f>
        <v>-3.1549999999999998</v>
      </c>
      <c r="G192" s="1293" t="n">
        <f t="shared" ref="G192:G194" si="34">F192</f>
        <v>-3.1549999999999998</v>
      </c>
      <c r="H192" s="1293" t="n">
        <f t="shared" ref="H192:H194" si="35">G192</f>
        <v>-3.1549999999999998</v>
      </c>
      <c r="I192" s="1293" t="n">
        <f t="shared" ref="I192:I194" si="36">H192</f>
        <v>-3.1549999999999998</v>
      </c>
      <c r="J192" s="1293" t="n">
        <f t="shared" ref="J192:J194" si="37">F177</f>
        <v>-2.2309999999999999</v>
      </c>
      <c r="K192" s="1293" t="n">
        <f t="shared" ref="K192:K194" si="38">J192</f>
        <v>-2.2309999999999999</v>
      </c>
      <c r="L192" s="1293" t="n">
        <f t="shared" ref="L192:L194" si="39">K192</f>
        <v>-2.2309999999999999</v>
      </c>
      <c r="M192" s="1293" t="n">
        <f t="shared" ref="M192:M194" si="40">L192</f>
        <v>-2.2309999999999999</v>
      </c>
      <c r="N192" s="1293" t="n">
        <f t="shared" ref="N192:N194" si="41">G177</f>
        <v>-1.6080000000000001</v>
      </c>
      <c r="O192" s="1293" t="n">
        <f t="shared" ref="O192:O194" si="42">N192</f>
        <v>-1.6080000000000001</v>
      </c>
      <c r="P192" s="1293" t="n">
        <f t="shared" si="26"/>
        <v>-1.6080000000000001</v>
      </c>
      <c r="Q192" s="1293" t="n">
        <f t="shared" si="26"/>
        <v>-1.6080000000000001</v>
      </c>
      <c r="R192" s="1307" t="n">
        <f t="shared" si="29"/>
        <v>-0.77</v>
      </c>
      <c r="S192" s="1307" t="n">
        <f t="shared" si="27"/>
        <v>-0.77</v>
      </c>
      <c r="U192" s="77"/>
    </row>
    <row r="193">
      <c r="A193" s="1305" t="s">
        <v>483</v>
      </c>
      <c r="B193" s="1305"/>
      <c r="C193" s="1307"/>
      <c r="D193" s="1293" t="n">
        <f t="shared" si="31"/>
        <v>0</v>
      </c>
      <c r="E193" s="1293" t="n">
        <f t="shared" si="32"/>
        <v>0</v>
      </c>
      <c r="F193" s="1293" t="n">
        <f t="shared" si="33"/>
        <v>0.45200000000000001</v>
      </c>
      <c r="G193" s="1293" t="n">
        <f t="shared" si="34"/>
        <v>0.45200000000000001</v>
      </c>
      <c r="H193" s="1293" t="n">
        <f t="shared" si="35"/>
        <v>0.45200000000000001</v>
      </c>
      <c r="I193" s="1293" t="n">
        <f t="shared" si="36"/>
        <v>0.45200000000000001</v>
      </c>
      <c r="J193" s="1293" t="n">
        <f t="shared" si="37"/>
        <v>-8.67</v>
      </c>
      <c r="K193" s="1293" t="n">
        <f t="shared" si="38"/>
        <v>-8.67</v>
      </c>
      <c r="L193" s="1293" t="n">
        <f t="shared" si="39"/>
        <v>-8.67</v>
      </c>
      <c r="M193" s="1293" t="n">
        <f t="shared" si="40"/>
        <v>-8.67</v>
      </c>
      <c r="N193" s="1293" t="n">
        <f t="shared" si="41"/>
        <v>-4.5270000000000001</v>
      </c>
      <c r="O193" s="1293" t="n">
        <f t="shared" si="42"/>
        <v>-4.5270000000000001</v>
      </c>
      <c r="P193" s="1293" t="n">
        <f t="shared" si="26"/>
        <v>-4.5270000000000001</v>
      </c>
      <c r="Q193" s="1293" t="n">
        <f t="shared" si="26"/>
        <v>-4.5270000000000001</v>
      </c>
      <c r="R193" s="1307" t="n">
        <f t="shared" si="29"/>
        <v>-0.70499999999999996</v>
      </c>
      <c r="S193" s="1307" t="n">
        <f t="shared" si="27"/>
        <v>-0.70499999999999996</v>
      </c>
      <c r="U193" s="77"/>
    </row>
    <row r="194">
      <c r="A194" s="1305" t="s">
        <v>106</v>
      </c>
      <c r="B194" s="1305"/>
      <c r="C194" s="1307"/>
      <c r="D194" s="1293" t="n">
        <f t="shared" si="31"/>
        <v>0</v>
      </c>
      <c r="E194" s="1293" t="n">
        <f t="shared" si="32"/>
        <v>0</v>
      </c>
      <c r="F194" s="1293" t="n">
        <f t="shared" si="33"/>
        <v>35.317</v>
      </c>
      <c r="G194" s="1293" t="n">
        <f t="shared" si="34"/>
        <v>35.317</v>
      </c>
      <c r="H194" s="1293" t="n">
        <f t="shared" si="35"/>
        <v>35.317</v>
      </c>
      <c r="I194" s="1293" t="n">
        <f t="shared" si="36"/>
        <v>35.317</v>
      </c>
      <c r="J194" s="1293" t="n">
        <f t="shared" si="37"/>
        <v>36.033000000000001</v>
      </c>
      <c r="K194" s="1293" t="n">
        <f t="shared" si="38"/>
        <v>36.033000000000001</v>
      </c>
      <c r="L194" s="1293" t="n">
        <f t="shared" si="39"/>
        <v>36.033000000000001</v>
      </c>
      <c r="M194" s="1293" t="n">
        <f t="shared" si="40"/>
        <v>36.033000000000001</v>
      </c>
      <c r="N194" s="1293" t="n">
        <f t="shared" si="41"/>
        <v>21.076000000000001</v>
      </c>
      <c r="O194" s="1293" t="n">
        <f t="shared" si="42"/>
        <v>21.076000000000001</v>
      </c>
      <c r="P194" s="1293" t="n">
        <f t="shared" si="26"/>
        <v>21.076000000000001</v>
      </c>
      <c r="Q194" s="1293" t="n">
        <f t="shared" si="26"/>
        <v>21.076000000000001</v>
      </c>
      <c r="R194" s="1307" t="n">
        <f t="shared" si="29"/>
        <v>13.346</v>
      </c>
      <c r="S194" s="1307" t="n">
        <f t="shared" si="27"/>
        <v>13.346</v>
      </c>
      <c r="U194" s="77"/>
    </row>
    <row r="197">
      <c r="A197" s="71" t="s">
        <v>1375</v>
      </c>
    </row>
    <row r="198">
      <c r="A198" s="1301" t="s">
        <v>52</v>
      </c>
      <c r="D198" s="1308" t="n">
        <v>0</v>
      </c>
      <c r="E198" s="1308" t="n">
        <v>0</v>
      </c>
      <c r="F198" s="1308" t="n">
        <v>2.3250000000000002</v>
      </c>
      <c r="G198" s="1308" t="n">
        <v>2.3250000000000002</v>
      </c>
      <c r="H198" s="1308" t="n">
        <v>2.3250000000000002</v>
      </c>
      <c r="I198" s="1308" t="n">
        <v>2.3250000000000002</v>
      </c>
      <c r="J198" s="1308" t="n">
        <v>5.5830000000000002</v>
      </c>
      <c r="K198" s="1308" t="n">
        <v>5.5830000000000002</v>
      </c>
      <c r="L198" s="1308" t="n">
        <v>5.5830000000000002</v>
      </c>
      <c r="M198" s="1308" t="n">
        <v>5.5830000000000002</v>
      </c>
      <c r="N198" s="1308" t="n">
        <v>8.0220000000000002</v>
      </c>
      <c r="O198" s="1308" t="n">
        <v>8.0220000000000002</v>
      </c>
      <c r="P198" s="1308"/>
      <c r="Q198" s="1308"/>
      <c r="R198" s="1308"/>
      <c r="S198" s="1308"/>
    </row>
  </sheetData>
  <mergeCells count="5">
    <mergeCell ref="C2:O2"/>
    <mergeCell ref="C42:O42"/>
    <mergeCell ref="C68:O68"/>
    <mergeCell ref="C75:O75"/>
    <mergeCell ref="C82:O82"/>
  </mergeCells>
  <hyperlinks>
    <hyperlink ref="T157" r:id="rId1h"/>
    <hyperlink ref="T115" r:id="rId2h"/>
    <hyperlink ref="T153" r:id="rId3h" location=":~:text=Who%20is%20eligible%20for%20Conservation,resource%20concerns%20when%20they%20apply."/>
    <hyperlink ref="A1" r:id="rId4h"/>
  </hyperlinks>
  <pageMargins left="0.7" right="0.7" top="0.75" bottom="0.75" header="0.3" footer="0.3"/>
  <pageSetup orientation="portrait" horizontalDpi="1200" verticalDpi="1200"/>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31" workbookViewId="0">
      <selection activeCell="E6" sqref="E6"/>
    </sheetView>
  </sheetViews>
  <sheetFormatPr defaultRowHeight="15.0" baseColWidth="10"/>
  <cols>
    <col min="1" max="1" width="77.81640625" hidden="0" customWidth="1"/>
    <col min="2" max="2" width="21" hidden="0" customWidth="1"/>
    <col min="5" max="5" width="37.453125" hidden="0" customWidth="1"/>
    <col min="6" max="6" width="16" hidden="0" customWidth="1"/>
  </cols>
  <sheetData>
    <row r="1">
      <c r="A1" s="298" t="s">
        <v>553</v>
      </c>
    </row>
    <row r="2" ht="20.9" customHeight="1">
      <c r="A2" s="1317" t="s">
        <v>554</v>
      </c>
      <c r="B2" s="1317" t="s">
        <v>555</v>
      </c>
      <c r="C2" s="1317" t="s">
        <v>556</v>
      </c>
      <c r="D2" s="1317" t="s">
        <v>557</v>
      </c>
    </row>
    <row r="3">
      <c r="A3" s="1318" t="s">
        <v>558</v>
      </c>
      <c r="B3" s="853" t="n">
        <f>SUM(B4:B7)</f>
        <v>325</v>
      </c>
      <c r="E3" s="1322" t="s">
        <v>559</v>
      </c>
      <c r="F3" s="1322"/>
    </row>
    <row r="4">
      <c r="A4" s="944" t="s">
        <v>560</v>
      </c>
      <c r="B4" s="853" t="n">
        <v>284</v>
      </c>
      <c r="E4" s="607" t="s">
        <v>51</v>
      </c>
      <c r="F4" s="607" t="s">
        <v>561</v>
      </c>
    </row>
    <row r="5">
      <c r="A5" s="944" t="s">
        <v>413</v>
      </c>
      <c r="B5" s="853" t="n">
        <v>20</v>
      </c>
      <c r="E5" s="298" t="s">
        <v>150</v>
      </c>
      <c r="F5" s="298" t="n">
        <f>SUM(B11:B16)</f>
        <v>82</v>
      </c>
    </row>
    <row r="6">
      <c r="A6" s="944" t="s">
        <v>420</v>
      </c>
      <c r="B6" s="853" t="n">
        <v>15</v>
      </c>
      <c r="E6" s="298" t="s">
        <v>49</v>
      </c>
      <c r="F6" s="298" t="n">
        <f>B23</f>
        <v>3</v>
      </c>
    </row>
    <row r="7">
      <c r="A7" s="944" t="s">
        <v>421</v>
      </c>
      <c r="B7" s="853" t="n">
        <v>6</v>
      </c>
      <c r="E7" s="298" t="s">
        <v>342</v>
      </c>
      <c r="F7" s="298" t="n">
        <f>B27-B28</f>
        <v>29</v>
      </c>
    </row>
    <row r="8">
      <c r="A8" s="607" t="s">
        <v>562</v>
      </c>
      <c r="B8" s="853" t="n">
        <v>121</v>
      </c>
      <c r="E8" s="298" t="s">
        <v>359</v>
      </c>
      <c r="F8" s="298" t="n">
        <f>B42</f>
        <v>2</v>
      </c>
    </row>
    <row r="9">
      <c r="A9" s="1319" t="s">
        <v>563</v>
      </c>
      <c r="B9" s="853" t="n">
        <v>166</v>
      </c>
      <c r="E9" s="298" t="s">
        <v>564</v>
      </c>
      <c r="F9" s="298" t="n">
        <f>B18+B20+B21</f>
        <v>34</v>
      </c>
    </row>
    <row r="10">
      <c r="A10" s="1316" t="s">
        <v>565</v>
      </c>
      <c r="B10" s="853" t="n">
        <v>82</v>
      </c>
      <c r="E10" s="607" t="s">
        <v>566</v>
      </c>
      <c r="F10" s="607" t="s">
        <v>567</v>
      </c>
    </row>
    <row r="11">
      <c r="A11" s="944" t="s">
        <v>568</v>
      </c>
      <c r="B11" s="853" t="n">
        <v>54</v>
      </c>
      <c r="E11" s="298" t="s">
        <v>315</v>
      </c>
      <c r="F11" s="298" t="n">
        <f>B4</f>
        <v>284</v>
      </c>
    </row>
    <row r="12">
      <c r="A12" s="944" t="s">
        <v>569</v>
      </c>
      <c r="B12" s="853" t="n">
        <v>20</v>
      </c>
      <c r="E12" s="298" t="s">
        <v>570</v>
      </c>
      <c r="F12" s="298" t="n">
        <f>B5</f>
        <v>20</v>
      </c>
    </row>
    <row r="13">
      <c r="A13" s="944" t="s">
        <v>571</v>
      </c>
      <c r="B13" s="853" t="n">
        <v>4</v>
      </c>
      <c r="E13" s="298" t="s">
        <v>420</v>
      </c>
      <c r="F13" s="298" t="n">
        <f>B6</f>
        <v>15</v>
      </c>
    </row>
    <row r="14" ht="27.65" customHeight="1">
      <c r="A14" s="944" t="s">
        <v>572</v>
      </c>
      <c r="B14" s="853" t="n">
        <v>2</v>
      </c>
      <c r="E14" s="338" t="s">
        <v>421</v>
      </c>
      <c r="F14" s="298" t="n">
        <f>B7</f>
        <v>6</v>
      </c>
    </row>
    <row r="15" ht="27.65" customHeight="1">
      <c r="A15" s="944" t="s">
        <v>573</v>
      </c>
      <c r="B15" s="853" t="n">
        <v>1</v>
      </c>
      <c r="E15" s="338" t="s">
        <v>574</v>
      </c>
      <c r="F15" s="298" t="n">
        <f>B28</f>
        <v>15</v>
      </c>
    </row>
    <row r="16">
      <c r="A16" s="944" t="s">
        <v>575</v>
      </c>
      <c r="B16" s="853" t="n">
        <v>1</v>
      </c>
      <c r="E16" s="298" t="s">
        <v>576</v>
      </c>
      <c r="F16" s="298" t="n">
        <f>B37</f>
        <v>12</v>
      </c>
    </row>
    <row r="17">
      <c r="A17" s="607" t="s">
        <v>577</v>
      </c>
      <c r="B17" s="853" t="n">
        <v>72</v>
      </c>
      <c r="E17" s="298" t="s">
        <v>578</v>
      </c>
      <c r="F17" s="298" t="n">
        <f>B38</f>
        <v>10</v>
      </c>
    </row>
    <row r="18">
      <c r="A18" s="944" t="s">
        <v>579</v>
      </c>
      <c r="B18" s="853" t="n">
        <v>22</v>
      </c>
      <c r="C18" s="298" t="s">
        <v>580</v>
      </c>
    </row>
    <row r="19">
      <c r="A19" s="944" t="s">
        <v>581</v>
      </c>
      <c r="B19" s="853" t="n">
        <v>20</v>
      </c>
      <c r="C19" s="298" t="s">
        <v>109</v>
      </c>
    </row>
    <row r="20">
      <c r="A20" s="944" t="s">
        <v>582</v>
      </c>
      <c r="B20" s="853" t="n">
        <v>8</v>
      </c>
      <c r="C20" s="298" t="s">
        <v>580</v>
      </c>
    </row>
    <row r="21">
      <c r="A21" s="944" t="s">
        <v>583</v>
      </c>
      <c r="B21" s="853" t="n">
        <v>4</v>
      </c>
      <c r="C21" s="298" t="s">
        <v>51</v>
      </c>
    </row>
    <row r="22">
      <c r="A22" s="944" t="s">
        <v>584</v>
      </c>
      <c r="B22" s="853" t="n">
        <v>4</v>
      </c>
      <c r="C22" s="298" t="s">
        <v>109</v>
      </c>
    </row>
    <row r="23">
      <c r="A23" s="944" t="s">
        <v>585</v>
      </c>
      <c r="B23" s="853" t="n">
        <v>3</v>
      </c>
      <c r="C23" s="298" t="s">
        <v>586</v>
      </c>
    </row>
    <row r="24">
      <c r="A24" s="944" t="s">
        <v>587</v>
      </c>
      <c r="B24" s="853" t="n">
        <v>3</v>
      </c>
      <c r="C24" s="298" t="s">
        <v>588</v>
      </c>
    </row>
    <row r="25">
      <c r="A25" s="1320" t="s">
        <v>589</v>
      </c>
      <c r="B25" s="853" t="n">
        <v>3</v>
      </c>
      <c r="C25" s="298" t="s">
        <v>55</v>
      </c>
    </row>
    <row r="26">
      <c r="A26" s="944" t="s">
        <v>590</v>
      </c>
      <c r="B26" s="853" t="n">
        <v>4</v>
      </c>
      <c r="C26" s="298" t="s">
        <v>591</v>
      </c>
    </row>
    <row r="27">
      <c r="A27" s="607" t="s">
        <v>342</v>
      </c>
      <c r="B27" s="853" t="n">
        <v>44</v>
      </c>
    </row>
    <row r="28">
      <c r="A28" s="1313" t="s">
        <v>574</v>
      </c>
      <c r="B28" s="1314" t="n">
        <v>15</v>
      </c>
    </row>
    <row r="29">
      <c r="A29" s="944" t="s">
        <v>592</v>
      </c>
      <c r="B29" s="853" t="n">
        <v>14</v>
      </c>
    </row>
    <row r="30">
      <c r="A30" s="944" t="s">
        <v>593</v>
      </c>
      <c r="B30" s="853" t="n">
        <v>10</v>
      </c>
    </row>
    <row r="31">
      <c r="A31" s="944" t="s">
        <v>594</v>
      </c>
      <c r="B31" s="853" t="n">
        <v>2</v>
      </c>
    </row>
    <row r="32">
      <c r="A32" s="944" t="s">
        <v>595</v>
      </c>
      <c r="B32" s="853" t="n">
        <v>2</v>
      </c>
    </row>
    <row r="33">
      <c r="A33" s="944" t="s">
        <v>596</v>
      </c>
      <c r="B33" s="853" t="n">
        <v>1</v>
      </c>
    </row>
    <row r="34">
      <c r="A34" s="607" t="s">
        <v>597</v>
      </c>
      <c r="B34" s="853" t="n">
        <v>88</v>
      </c>
    </row>
    <row r="35">
      <c r="A35" s="1320" t="s">
        <v>598</v>
      </c>
      <c r="B35" s="853" t="n">
        <v>26</v>
      </c>
    </row>
    <row r="36">
      <c r="A36" s="944" t="s">
        <v>599</v>
      </c>
      <c r="B36" s="853" t="n">
        <v>25</v>
      </c>
    </row>
    <row r="37">
      <c r="A37" s="944" t="s">
        <v>576</v>
      </c>
      <c r="B37" s="853" t="n">
        <v>12</v>
      </c>
      <c r="C37" s="298" t="s">
        <v>600</v>
      </c>
      <c r="E37" s="298" t="s">
        <v>601</v>
      </c>
      <c r="F37" s="298" t="s">
        <v>602</v>
      </c>
    </row>
    <row r="38">
      <c r="A38" s="944" t="s">
        <v>578</v>
      </c>
      <c r="B38" s="853" t="n">
        <v>10</v>
      </c>
      <c r="C38" s="298" t="s">
        <v>600</v>
      </c>
      <c r="E38" s="298" t="s">
        <v>603</v>
      </c>
      <c r="F38" s="298" t="s">
        <v>604</v>
      </c>
    </row>
    <row r="39">
      <c r="A39" s="944" t="s">
        <v>605</v>
      </c>
      <c r="B39" s="853" t="n">
        <v>7</v>
      </c>
      <c r="C39" s="298" t="s">
        <v>591</v>
      </c>
      <c r="E39" s="298" t="s">
        <v>606</v>
      </c>
      <c r="F39" s="298" t="s">
        <v>607</v>
      </c>
    </row>
    <row r="40">
      <c r="A40" s="944" t="s">
        <v>608</v>
      </c>
      <c r="B40" s="853" t="n">
        <v>5</v>
      </c>
      <c r="C40" s="298" t="s">
        <v>109</v>
      </c>
      <c r="E40" s="298" t="s">
        <v>609</v>
      </c>
    </row>
    <row r="41">
      <c r="A41" s="944" t="s">
        <v>610</v>
      </c>
      <c r="B41" s="853" t="n">
        <v>2</v>
      </c>
      <c r="C41" s="298" t="s">
        <v>591</v>
      </c>
      <c r="E41" s="298" t="s">
        <v>611</v>
      </c>
    </row>
    <row r="42">
      <c r="A42" s="944" t="s">
        <v>612</v>
      </c>
      <c r="B42" s="853" t="n">
        <v>2</v>
      </c>
      <c r="C42" s="298" t="s">
        <v>580</v>
      </c>
      <c r="E42" s="1315" t="s">
        <v>613</v>
      </c>
    </row>
    <row r="43">
      <c r="A43" s="944" t="s">
        <v>614</v>
      </c>
      <c r="B43" s="853" t="n">
        <v>0</v>
      </c>
      <c r="E43" s="298" t="s">
        <v>615</v>
      </c>
    </row>
    <row r="44">
      <c r="A44" s="607" t="s">
        <v>616</v>
      </c>
      <c r="B44" s="853" t="n">
        <v>40</v>
      </c>
    </row>
    <row r="45">
      <c r="A45" s="1320" t="s">
        <v>617</v>
      </c>
      <c r="B45" s="1321" t="n">
        <v>21</v>
      </c>
    </row>
    <row r="46">
      <c r="A46" s="944" t="s">
        <v>618</v>
      </c>
      <c r="B46" s="853" t="n">
        <v>6</v>
      </c>
    </row>
    <row r="47">
      <c r="A47" s="1320" t="s">
        <v>619</v>
      </c>
      <c r="B47" s="1321" t="n">
        <v>4</v>
      </c>
    </row>
    <row r="48">
      <c r="A48" s="944" t="s">
        <v>620</v>
      </c>
      <c r="B48" s="853" t="n">
        <v>4</v>
      </c>
    </row>
    <row r="49">
      <c r="A49" s="1320" t="s">
        <v>621</v>
      </c>
      <c r="B49" s="1321" t="n">
        <v>3</v>
      </c>
    </row>
    <row r="50">
      <c r="A50" s="944" t="s">
        <v>622</v>
      </c>
      <c r="B50" s="853" t="n">
        <v>2</v>
      </c>
    </row>
  </sheetData>
  <mergeCells count="1">
    <mergeCell ref="E3:F3"/>
  </mergeCells>
  <pageMargins left="0.7" right="0.7" top="0.75" bottom="0.75" header="0.3" footer="0.3"/>
  <pageSetup orientation="portrait" horizontalDpi="300" verticalDpi="300"/>
  <drawing r:id="rId1"/>
  <legacyDrawing r:id="rIdvml"/>
  <tableParts count="1">
    <tablePart r:id="rId3"/>
  </tableParts>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H1" zoomScale="105" zoomScaleNormal="90" workbookViewId="0">
      <selection activeCell="T6" sqref="T6"/>
    </sheetView>
  </sheetViews>
  <sheetFormatPr defaultRowHeight="15.0" baseColWidth="10"/>
  <cols>
    <col min="1" max="1" width="6.453125" hidden="0" customWidth="1"/>
    <col min="2" max="2" width="8.1796875" hidden="0" customWidth="1"/>
    <col min="4" max="4" width="7.1796875" hidden="0" customWidth="1"/>
    <col min="5" max="5" width="8.81640625" hidden="0" customWidth="1"/>
    <col min="7" max="7" width="8.1796875" hidden="0" customWidth="1"/>
    <col min="8" max="8" width="7.1796875" hidden="0" customWidth="1"/>
    <col min="10" max="10" width="8.453125" hidden="0" customWidth="1"/>
    <col min="12" max="12" width="8.453125" hidden="0" customWidth="1"/>
    <col min="13" max="13" width="8.453125" hidden="0" customWidth="1"/>
    <col min="14" max="14" width="7.453125" hidden="0" customWidth="1"/>
    <col min="15" max="15" width="8.453125" hidden="0" customWidth="1"/>
    <col min="16" max="16" width="8.453125" hidden="0" customWidth="1"/>
    <col min="17" max="17" width="8.453125" hidden="0" customWidth="1"/>
    <col min="18" max="18" width="8.453125" hidden="0" customWidth="1"/>
    <col min="19" max="19" width="8.453125" hidden="0" customWidth="1"/>
    <col min="20" max="20" width="8.453125" hidden="0" customWidth="1"/>
    <col min="21" max="21" width="8.453125" hidden="0" customWidth="1"/>
    <col min="22" max="22" width="8.453125" hidden="0" customWidth="1"/>
    <col min="23" max="23" width="8.453125" hidden="0" customWidth="1"/>
    <col min="24" max="24" width="8.453125" hidden="0" customWidth="1"/>
    <col min="25" max="25" width="8.453125" hidden="0" customWidth="1"/>
    <col min="26" max="26" width="8.453125" hidden="0" customWidth="1"/>
    <col min="27" max="27" width="8.453125" hidden="0" customWidth="1"/>
    <col min="28" max="28" width="8.453125" hidden="0" customWidth="1"/>
    <col min="29" max="29" width="8.453125" hidden="0" customWidth="1"/>
    <col min="30" max="30" width="8.453125" hidden="0" customWidth="1"/>
    <col min="31" max="31" width="8.453125" hidden="0" customWidth="1"/>
    <col min="32" max="32" width="8.453125" hidden="0" customWidth="1"/>
    <col min="33" max="33" width="8.453125" hidden="0" customWidth="1"/>
    <col min="34" max="34" width="8.453125" hidden="0" customWidth="1"/>
    <col min="35" max="35" width="8.453125" hidden="0" customWidth="1"/>
    <col min="36" max="36" width="8.453125" hidden="0" customWidth="1"/>
    <col min="37" max="37" width="8.453125" hidden="0" customWidth="1"/>
    <col min="38" max="38" width="8.453125" hidden="0" customWidth="1"/>
    <col min="39" max="39" width="8.453125" hidden="0" customWidth="1"/>
    <col min="40" max="40" width="8.453125" hidden="0" customWidth="1"/>
    <col min="41" max="41" width="8.453125" hidden="0" customWidth="1"/>
    <col min="42" max="42" width="8.453125" hidden="0" customWidth="1"/>
    <col min="43" max="43" width="8.453125" hidden="0" customWidth="1"/>
    <col min="44" max="44" width="8.453125" hidden="0" customWidth="1"/>
    <col min="45" max="45" width="8.453125" hidden="0" customWidth="1"/>
    <col min="46" max="46" width="8.453125" hidden="0" customWidth="1"/>
    <col min="47" max="47" width="8.453125" hidden="0" customWidth="1"/>
    <col min="48" max="48" width="8.453125" hidden="0" customWidth="1"/>
    <col min="49" max="49" width="8.453125" hidden="0" customWidth="1"/>
    <col min="50" max="50" width="8.453125" hidden="0" customWidth="1"/>
    <col min="51" max="51" width="8.453125" hidden="0" customWidth="1"/>
    <col min="52" max="52" width="8.453125" hidden="0" customWidth="1"/>
    <col min="53" max="53" width="8.453125" hidden="0" customWidth="1"/>
    <col min="54" max="54" width="8.453125" hidden="0" customWidth="1"/>
    <col min="55" max="55" width="8.453125" hidden="0" customWidth="1"/>
    <col min="56" max="56" width="8.453125" hidden="0" customWidth="1"/>
    <col min="57" max="57" width="8.453125" hidden="0" customWidth="1"/>
    <col min="58" max="58" width="8.453125" hidden="0" customWidth="1"/>
    <col min="59" max="59" width="8.453125" hidden="0" customWidth="1"/>
    <col min="60" max="60" width="8.453125" hidden="0" customWidth="1"/>
    <col min="61" max="61" width="8.453125" hidden="0" customWidth="1"/>
    <col min="62" max="62" width="8.453125" hidden="0" customWidth="1"/>
  </cols>
  <sheetData>
    <row r="1">
      <c r="A1" s="85" t="s">
        <v>829</v>
      </c>
      <c r="I1" s="1371"/>
      <c r="J1" s="1371"/>
      <c r="K1" s="1371"/>
    </row>
    <row r="2" ht="13.4" customHeight="1">
      <c r="A2" s="1335"/>
      <c r="O2" s="1361" t="s">
        <v>794</v>
      </c>
      <c r="P2" s="1374" t="s">
        <v>623</v>
      </c>
      <c r="Q2" s="1374"/>
      <c r="R2" s="1374"/>
      <c r="S2" s="1374"/>
      <c r="T2" s="1364"/>
      <c r="U2" s="1364"/>
      <c r="V2" s="1364"/>
      <c r="W2" s="1364"/>
      <c r="X2" s="1364"/>
      <c r="Y2" s="1364" t="s">
        <v>624</v>
      </c>
      <c r="Z2" s="34"/>
      <c r="AA2" s="34"/>
      <c r="AB2" s="34"/>
      <c r="AC2" s="34"/>
      <c r="AD2" s="34"/>
      <c r="AE2" s="1364"/>
      <c r="AF2" s="1364"/>
      <c r="AG2" s="1372" t="s">
        <v>625</v>
      </c>
      <c r="AH2" s="34"/>
      <c r="AI2" s="34"/>
      <c r="AJ2" s="1365" t="s">
        <v>626</v>
      </c>
      <c r="AK2" s="1365"/>
      <c r="AL2" s="1365"/>
      <c r="AM2" s="1365"/>
      <c r="AN2" s="1365"/>
      <c r="AO2" s="1365"/>
      <c r="AP2" s="1365"/>
      <c r="AQ2" s="1365"/>
      <c r="AR2" s="1365"/>
      <c r="AS2" s="1365"/>
      <c r="AT2" s="1365"/>
      <c r="AU2" s="1373" t="s">
        <v>384</v>
      </c>
      <c r="AV2" s="1373"/>
      <c r="AW2" s="1373"/>
      <c r="AX2" s="1373"/>
      <c r="AY2" s="1373"/>
      <c r="AZ2" s="1373"/>
      <c r="BA2" s="1373"/>
      <c r="BB2" s="1346"/>
      <c r="BC2" s="1346"/>
      <c r="BD2" s="1346"/>
      <c r="BE2" s="1346"/>
      <c r="BF2" s="1346"/>
      <c r="BG2" s="1346"/>
      <c r="BH2" s="1346"/>
      <c r="BI2" s="1346"/>
      <c r="BJ2" s="1352" t="s">
        <v>627</v>
      </c>
    </row>
    <row r="3" ht="43.4" customHeight="1">
      <c r="A3" s="1336"/>
      <c r="B3" s="1336"/>
      <c r="C3" s="1336"/>
      <c r="D3" s="1336"/>
      <c r="E3" s="1336"/>
      <c r="F3" s="1336"/>
      <c r="G3" s="1336"/>
      <c r="H3" s="1336"/>
      <c r="I3" s="1336"/>
      <c r="J3" s="1336"/>
      <c r="K3" s="1336"/>
      <c r="L3" s="1336"/>
      <c r="M3" s="1336"/>
      <c r="N3" s="1336"/>
      <c r="O3" s="1362" t="s">
        <v>628</v>
      </c>
      <c r="P3" s="1345" t="s">
        <v>629</v>
      </c>
      <c r="Q3" s="1345" t="s">
        <v>630</v>
      </c>
      <c r="R3" s="1345" t="s">
        <v>631</v>
      </c>
      <c r="S3" s="1345" t="s">
        <v>632</v>
      </c>
      <c r="T3" s="1345" t="s">
        <v>633</v>
      </c>
      <c r="U3" s="1345" t="s">
        <v>634</v>
      </c>
      <c r="V3" s="1345" t="s">
        <v>635</v>
      </c>
      <c r="W3" s="1345" t="s">
        <v>636</v>
      </c>
      <c r="X3" s="1345" t="s">
        <v>637</v>
      </c>
      <c r="Y3" s="1345" t="s">
        <v>638</v>
      </c>
      <c r="Z3" s="1345"/>
      <c r="AA3" s="1345"/>
      <c r="AB3" s="1345"/>
      <c r="AC3" s="1345" t="s">
        <v>639</v>
      </c>
      <c r="AD3" s="1345" t="s">
        <v>640</v>
      </c>
      <c r="AE3" s="1345" t="s">
        <v>641</v>
      </c>
      <c r="AF3" s="1345" t="s">
        <v>642</v>
      </c>
      <c r="AG3" s="1345" t="s">
        <v>643</v>
      </c>
      <c r="AH3" s="1345" t="s">
        <v>644</v>
      </c>
      <c r="AI3" s="1345" t="s">
        <v>645</v>
      </c>
      <c r="AJ3" s="1345" t="s">
        <v>646</v>
      </c>
      <c r="AK3" s="1345" t="s">
        <v>647</v>
      </c>
      <c r="AL3" s="1345" t="s">
        <v>648</v>
      </c>
      <c r="AM3" s="1345" t="s">
        <v>649</v>
      </c>
      <c r="AN3" s="1345" t="s">
        <v>650</v>
      </c>
      <c r="AO3" s="1345" t="s">
        <v>651</v>
      </c>
      <c r="AP3" s="1345" t="s">
        <v>652</v>
      </c>
      <c r="AQ3" s="1358" t="s">
        <v>653</v>
      </c>
      <c r="AR3" s="1345" t="s">
        <v>654</v>
      </c>
      <c r="AS3" s="1345" t="s">
        <v>655</v>
      </c>
      <c r="AT3" s="1345" t="s">
        <v>656</v>
      </c>
      <c r="AU3" s="1345" t="s">
        <v>657</v>
      </c>
      <c r="AV3" s="1345" t="s">
        <v>658</v>
      </c>
      <c r="AW3" s="1345" t="s">
        <v>659</v>
      </c>
      <c r="AX3" s="1345" t="s">
        <v>660</v>
      </c>
      <c r="AY3" s="1345" t="s">
        <v>661</v>
      </c>
      <c r="AZ3" s="1345" t="s">
        <v>662</v>
      </c>
      <c r="BA3" s="1345" t="s">
        <v>639</v>
      </c>
      <c r="BB3" s="1353" t="s">
        <v>663</v>
      </c>
      <c r="BC3" s="1353" t="s">
        <v>664</v>
      </c>
      <c r="BD3" s="1353" t="s">
        <v>665</v>
      </c>
      <c r="BE3" s="1353" t="s">
        <v>666</v>
      </c>
      <c r="BF3" s="1353" t="s">
        <v>667</v>
      </c>
      <c r="BG3" s="1353" t="s">
        <v>668</v>
      </c>
      <c r="BH3" s="1353" t="s">
        <v>669</v>
      </c>
      <c r="BI3" s="1353" t="s">
        <v>670</v>
      </c>
      <c r="BJ3" s="1347" t="s">
        <v>671</v>
      </c>
    </row>
    <row r="4" ht="63" customHeight="1">
      <c r="A4" s="1356" t="s">
        <v>672</v>
      </c>
      <c r="B4" s="1335" t="s">
        <v>56</v>
      </c>
      <c r="C4" s="1335" t="s">
        <v>673</v>
      </c>
      <c r="D4" s="1335" t="s">
        <v>543</v>
      </c>
      <c r="E4" s="1335" t="s">
        <v>674</v>
      </c>
      <c r="F4" s="1335" t="s">
        <v>675</v>
      </c>
      <c r="G4" s="1335" t="s">
        <v>676</v>
      </c>
      <c r="H4" s="1335" t="s">
        <v>131</v>
      </c>
      <c r="I4" s="1342" t="s">
        <v>347</v>
      </c>
      <c r="J4" s="1342" t="s">
        <v>150</v>
      </c>
      <c r="K4" s="1342" t="s">
        <v>677</v>
      </c>
      <c r="L4" s="1340" t="s">
        <v>159</v>
      </c>
      <c r="M4" s="1335" t="s">
        <v>109</v>
      </c>
      <c r="N4" s="1335" t="s">
        <v>678</v>
      </c>
      <c r="O4" s="1363" t="s">
        <v>679</v>
      </c>
      <c r="P4" s="1353" t="s">
        <v>680</v>
      </c>
      <c r="Q4" s="1353" t="s">
        <v>681</v>
      </c>
      <c r="R4" s="1353" t="s">
        <v>682</v>
      </c>
      <c r="S4" s="1353" t="s">
        <v>683</v>
      </c>
      <c r="T4" s="1353" t="s">
        <v>684</v>
      </c>
      <c r="U4" s="1353" t="s">
        <v>685</v>
      </c>
      <c r="V4" s="1353" t="s">
        <v>686</v>
      </c>
      <c r="W4" s="1353" t="s">
        <v>687</v>
      </c>
      <c r="X4" s="1353" t="s">
        <v>688</v>
      </c>
      <c r="Y4" s="1353" t="s">
        <v>689</v>
      </c>
      <c r="Z4" s="1353" t="s">
        <v>690</v>
      </c>
      <c r="AA4" s="1353" t="s">
        <v>691</v>
      </c>
      <c r="AB4" s="1353" t="s">
        <v>692</v>
      </c>
      <c r="AC4" s="1353" t="s">
        <v>693</v>
      </c>
      <c r="AD4" s="1353" t="s">
        <v>694</v>
      </c>
      <c r="AE4" s="1353" t="s">
        <v>695</v>
      </c>
      <c r="AF4" s="1353" t="s">
        <v>696</v>
      </c>
      <c r="AG4" s="1353" t="s">
        <v>210</v>
      </c>
      <c r="AH4" s="1353" t="s">
        <v>211</v>
      </c>
      <c r="AI4" s="1353" t="s">
        <v>697</v>
      </c>
      <c r="AJ4" s="1353" t="s">
        <v>698</v>
      </c>
      <c r="AK4" s="1353" t="s">
        <v>699</v>
      </c>
      <c r="AL4" s="1353" t="s">
        <v>700</v>
      </c>
      <c r="AM4" s="1353" t="s">
        <v>701</v>
      </c>
      <c r="AN4" s="1353" t="s">
        <v>702</v>
      </c>
      <c r="AO4" s="1353" t="s">
        <v>703</v>
      </c>
      <c r="AP4" s="1353" t="s">
        <v>704</v>
      </c>
      <c r="AQ4" s="1354" t="s">
        <v>705</v>
      </c>
      <c r="AR4" s="1353" t="s">
        <v>706</v>
      </c>
      <c r="AS4" s="1353" t="s">
        <v>707</v>
      </c>
      <c r="AT4" s="1353" t="s">
        <v>708</v>
      </c>
      <c r="AU4" s="1353" t="s">
        <v>709</v>
      </c>
      <c r="AV4" s="1353" t="s">
        <v>710</v>
      </c>
      <c r="AW4" s="1353" t="s">
        <v>711</v>
      </c>
      <c r="AX4" s="1353" t="s">
        <v>712</v>
      </c>
      <c r="AY4" s="1353" t="s">
        <v>713</v>
      </c>
      <c r="AZ4" s="1353" t="s">
        <v>714</v>
      </c>
      <c r="BA4" s="1353"/>
      <c r="BB4" s="1353" t="s">
        <v>425</v>
      </c>
      <c r="BC4" s="1353" t="s">
        <v>715</v>
      </c>
      <c r="BD4" s="1353" t="s">
        <v>716</v>
      </c>
      <c r="BE4" s="1353" t="s">
        <v>717</v>
      </c>
      <c r="BF4" s="1353" t="s">
        <v>718</v>
      </c>
      <c r="BG4" s="1353" t="s">
        <v>719</v>
      </c>
      <c r="BH4" s="1353" t="s">
        <v>720</v>
      </c>
      <c r="BI4" s="1353" t="s">
        <v>721</v>
      </c>
      <c r="BJ4" s="1355" t="s">
        <v>722</v>
      </c>
    </row>
    <row r="5">
      <c r="A5" s="1337" t="n">
        <v>2021</v>
      </c>
      <c r="B5" s="1339" t="n">
        <f>Q5</f>
        <v>394.202</v>
      </c>
      <c r="C5" s="1339" t="n">
        <f>SUM(Y5:AB5)</f>
        <v>195.7</v>
      </c>
      <c r="D5" s="1339" t="n">
        <f>T5</f>
        <v>18.823</v>
      </c>
      <c r="E5" s="1339" t="n">
        <f>SUM(P5:S5)-B5</f>
        <v>0.77600000000001046</v>
      </c>
      <c r="F5" s="1339" t="n">
        <f>SUM(T5:AF5)-C5-L5-D5 - 28</f>
        <v>19.722000000000016</v>
      </c>
      <c r="G5" s="1339" t="n">
        <f>SUM(BB5:BI5)-BC5</f>
        <v>81.642999999999986</v>
      </c>
      <c r="H5" s="1339" t="n">
        <f>SUM(AG5:AI5)</f>
        <v>7.798</v>
      </c>
      <c r="I5" s="1339" t="n">
        <f>AJ5</f>
        <v>283.95749999999998</v>
      </c>
      <c r="J5" s="1339" t="n">
        <f>AL5</f>
        <v>12.347</v>
      </c>
      <c r="K5" s="1339" t="n">
        <f>SUM(AM5:AT5)</f>
        <v>29.628</v>
      </c>
      <c r="L5" s="1343" t="n">
        <f>103/4</f>
        <v>25.75</v>
      </c>
      <c r="M5" s="1339" t="n">
        <f t="shared" ref="M5:M16" si="0">SUM(AU5:BA5)</f>
        <v>31.939</v>
      </c>
      <c r="N5" s="1339" t="n">
        <f>AK5</f>
        <v>3.4</v>
      </c>
      <c r="O5" s="1366" t="n">
        <v>50</v>
      </c>
      <c r="P5" s="1360" t="n">
        <v>0.55000000000000004</v>
      </c>
      <c r="Q5" s="1323" t="n">
        <v>394.202</v>
      </c>
      <c r="R5" s="1368" t="n">
        <v>0.14599999999999999</v>
      </c>
      <c r="S5" s="1368" t="n">
        <v>0.08</v>
      </c>
      <c r="T5" s="1368" t="n">
        <v>18.823</v>
      </c>
      <c r="U5" s="1323" t="n">
        <v>19</v>
      </c>
      <c r="V5" s="1368" t="n">
        <v>11.481999999999999</v>
      </c>
      <c r="W5" s="881" t="n">
        <v>1.5580000000000001</v>
      </c>
      <c r="X5" s="881" t="n">
        <v>0.74</v>
      </c>
      <c r="Y5" s="1323" t="n">
        <v>0.2</v>
      </c>
      <c r="Z5" s="1323" t="n">
        <v>43.1</v>
      </c>
      <c r="AA5" s="1323" t="n">
        <v>33.9</v>
      </c>
      <c r="AB5" s="1323" t="n">
        <v>118.5</v>
      </c>
      <c r="AC5" s="1323" t="n">
        <v>28</v>
      </c>
      <c r="AD5" s="881" t="n">
        <v>-2.0379999999999998</v>
      </c>
      <c r="AE5" s="1323" t="n">
        <v>14.31</v>
      </c>
      <c r="AF5" s="1368" t="n">
        <v>0.42</v>
      </c>
      <c r="AG5" s="1368" t="n">
        <v>7.7279999999999998</v>
      </c>
      <c r="AH5" s="1323" t="n">
        <v>7.0000000000000007E-2</v>
      </c>
      <c r="AI5" s="1323" t="n">
        <v>0</v>
      </c>
      <c r="AJ5" s="1323" t="n">
        <v>283.95749999999998</v>
      </c>
      <c r="AK5" s="1359" t="n">
        <v>3.4</v>
      </c>
      <c r="AL5" s="1359" t="n">
        <v>12.347</v>
      </c>
      <c r="AM5" s="1369" t="n">
        <v>0.28599999999999998</v>
      </c>
      <c r="AN5" s="1359" t="n">
        <v>2</v>
      </c>
      <c r="AO5" s="1323" t="n">
        <v>0.81</v>
      </c>
      <c r="AP5" s="1359" t="n">
        <v>0.52100000000000002</v>
      </c>
      <c r="AQ5" s="1370" t="n">
        <v>10</v>
      </c>
      <c r="AR5" s="1359" t="n">
        <v>2.7</v>
      </c>
      <c r="AS5" s="1359" t="n">
        <v>0.751</v>
      </c>
      <c r="AT5" s="1323" t="n">
        <v>12.56</v>
      </c>
      <c r="AU5" s="1323" t="n">
        <v>0</v>
      </c>
      <c r="AV5" s="1359" t="n">
        <v>1.415</v>
      </c>
      <c r="AW5" s="1359" t="n">
        <v>10.51</v>
      </c>
      <c r="AX5" s="1359" t="n">
        <v>2.6</v>
      </c>
      <c r="AY5" s="1323" t="n">
        <v>-0.33</v>
      </c>
      <c r="AZ5" s="1359" t="n">
        <v>17.744</v>
      </c>
      <c r="BA5" s="1323" t="n">
        <v>0</v>
      </c>
      <c r="BB5" s="1359" t="n">
        <v>4.0999999999999996</v>
      </c>
      <c r="BC5" s="1359" t="n">
        <v>7.25</v>
      </c>
      <c r="BD5" s="1359" t="n">
        <v>48.4</v>
      </c>
      <c r="BE5" s="1368" t="n">
        <v>0.83</v>
      </c>
      <c r="BF5" s="881" t="n">
        <v>4.5110000000000001</v>
      </c>
      <c r="BG5" s="1323" t="n">
        <v>3.0739999999999998</v>
      </c>
      <c r="BH5" s="1324" t="n">
        <v>-0.28399999999999997</v>
      </c>
      <c r="BI5" s="1359" t="n">
        <v>21.012</v>
      </c>
      <c r="BJ5" s="1348" t="n">
        <v>1.1599999999999999</v>
      </c>
    </row>
    <row r="6">
      <c r="A6" s="1337" t="n">
        <v>2022</v>
      </c>
      <c r="B6" s="1339" t="n">
        <f t="shared" ref="B6:B15" si="1">Q6</f>
        <v>17.465</v>
      </c>
      <c r="C6" s="1339" t="n">
        <f t="shared" ref="C6:C15" si="2">SUM(Y6:AB6)</f>
        <v>10.1</v>
      </c>
      <c r="D6" s="1339" t="n">
        <f t="shared" ref="D6:D15" si="3">T6</f>
        <v>2.5950000000000002</v>
      </c>
      <c r="E6" s="1339" t="n">
        <f t="shared" ref="E6:E15" si="4">SUM(P6:S6)-B6</f>
        <v>19.719000000000005</v>
      </c>
      <c r="F6" s="1339" t="n">
        <f>SUM(T6:AF6)-C6-L6-D6</f>
        <v>52.756999999999998</v>
      </c>
      <c r="G6" s="1339" t="n">
        <f t="shared" ref="G6:G16" si="5">SUM(BB6:BI6)-BC6</f>
        <v>110.24799999999999</v>
      </c>
      <c r="H6" s="1339" t="n">
        <f t="shared" ref="H6:H15" si="6">SUM(AG6:AI6)</f>
        <v>7.9489999999999998</v>
      </c>
      <c r="I6" s="1339" t="n">
        <f t="shared" ref="I6:I15" si="7">AJ6</f>
        <v>77.092500000000001</v>
      </c>
      <c r="J6" s="1339" t="n">
        <f t="shared" ref="J6:J15" si="8">AL6</f>
        <v>46.79</v>
      </c>
      <c r="K6" s="1339" t="n">
        <f t="shared" ref="K6:K16" si="9">SUM(AM6:AT6)</f>
        <v>35.671000000000006</v>
      </c>
      <c r="L6" s="1343" t="n">
        <v>0</v>
      </c>
      <c r="M6" s="1339" t="n">
        <f t="shared" si="0"/>
        <v>56.412999999999997</v>
      </c>
      <c r="N6" s="1339" t="n">
        <f t="shared" ref="N6:N15" si="10">AK6</f>
        <v>5.0999999999999996</v>
      </c>
      <c r="O6" s="1366" t="n">
        <v>55</v>
      </c>
      <c r="P6" s="1360" t="n">
        <v>15.61</v>
      </c>
      <c r="Q6" s="1323" t="n">
        <v>17.465</v>
      </c>
      <c r="R6" s="1368" t="n">
        <v>0.317</v>
      </c>
      <c r="S6" s="1368" t="n">
        <v>3.7919999999999998</v>
      </c>
      <c r="T6" s="1323" t="n">
        <v>2.5950000000000002</v>
      </c>
      <c r="U6" s="1359" t="n">
        <v>14.5</v>
      </c>
      <c r="V6" s="1323" t="n">
        <v>25.070999999999998</v>
      </c>
      <c r="W6" s="881" t="n">
        <v>1.952</v>
      </c>
      <c r="X6" s="881" t="n">
        <v>0.61399999999999999</v>
      </c>
      <c r="Y6" s="1359" t="n">
        <v>0</v>
      </c>
      <c r="Z6" s="1359" t="n">
        <v>2.2999999999999998</v>
      </c>
      <c r="AA6" s="1359" t="n">
        <v>1.6</v>
      </c>
      <c r="AB6" s="1359" t="n">
        <v>6.2</v>
      </c>
      <c r="AC6" s="1323" t="n">
        <v>0</v>
      </c>
      <c r="AD6" s="1323" t="n">
        <v>1.31</v>
      </c>
      <c r="AE6" s="1323" t="n">
        <v>8.61</v>
      </c>
      <c r="AF6" s="1323" t="n">
        <v>0.7</v>
      </c>
      <c r="AG6" s="1368" t="n">
        <v>7.782</v>
      </c>
      <c r="AH6" s="1323" t="n">
        <v>0.12</v>
      </c>
      <c r="AI6" s="1323" t="n">
        <v>4.7E-2</v>
      </c>
      <c r="AJ6" s="1323" t="n">
        <v>77.092500000000001</v>
      </c>
      <c r="AK6" s="1359" t="n">
        <v>5.0999999999999996</v>
      </c>
      <c r="AL6" s="1359" t="n">
        <v>46.79</v>
      </c>
      <c r="AM6" s="1324" t="n">
        <v>0.30499999999999999</v>
      </c>
      <c r="AN6" s="1359" t="n">
        <v>4.3</v>
      </c>
      <c r="AO6" s="881" t="n">
        <v>1.1000000000000001</v>
      </c>
      <c r="AP6" s="1359" t="n">
        <v>1.575</v>
      </c>
      <c r="AQ6" s="1370" t="n">
        <v>10</v>
      </c>
      <c r="AR6" s="1359" t="n">
        <v>4.5</v>
      </c>
      <c r="AS6" s="1359" t="n">
        <v>1.9810000000000001</v>
      </c>
      <c r="AT6" s="1323" t="n">
        <v>11.91</v>
      </c>
      <c r="AU6" s="1323" t="n">
        <v>0</v>
      </c>
      <c r="AV6" s="1359" t="n">
        <v>3.927</v>
      </c>
      <c r="AW6" s="1359" t="n">
        <v>4.2880000000000003</v>
      </c>
      <c r="AX6" s="1359" t="n">
        <v>3.7</v>
      </c>
      <c r="AY6" s="1323" t="n">
        <v>-1.34</v>
      </c>
      <c r="AZ6" s="1359" t="n">
        <v>45.838000000000001</v>
      </c>
      <c r="BA6" s="1323" t="n">
        <v>0</v>
      </c>
      <c r="BB6" s="1359" t="n">
        <v>11.3</v>
      </c>
      <c r="BC6" s="1359" t="n">
        <v>0</v>
      </c>
      <c r="BD6" s="1359" t="n">
        <v>1.1000000000000001</v>
      </c>
      <c r="BE6" s="1368" t="n">
        <v>1.75</v>
      </c>
      <c r="BF6" s="881" t="n">
        <v>1.7330000000000001</v>
      </c>
      <c r="BG6" s="881" t="n">
        <v>7.1440000000000001</v>
      </c>
      <c r="BH6" s="1325" t="n">
        <v>81.608999999999995</v>
      </c>
      <c r="BI6" s="1359" t="n">
        <v>5.6120000000000001</v>
      </c>
      <c r="BJ6" s="1348" t="n">
        <v>4.2</v>
      </c>
    </row>
    <row r="7">
      <c r="A7" s="1337" t="n">
        <v>2023</v>
      </c>
      <c r="B7" s="1339" t="n">
        <f t="shared" si="1"/>
        <v>0.48599999999999999</v>
      </c>
      <c r="C7" s="1339" t="n">
        <f t="shared" si="2"/>
        <v>0</v>
      </c>
      <c r="D7" s="1339" t="n">
        <f t="shared" si="3"/>
        <v>0.93700000000000006</v>
      </c>
      <c r="E7" s="1339" t="n">
        <f t="shared" si="4"/>
        <v>1.4159999999999999</v>
      </c>
      <c r="F7" s="1339" t="n">
        <f t="shared" ref="F7:F15" si="11">SUM(T7:AF7)-C7-L7-D7</f>
        <v>12</v>
      </c>
      <c r="G7" s="1339" t="n">
        <f t="shared" si="5"/>
        <v>12.726000000000001</v>
      </c>
      <c r="H7" s="1339" t="n">
        <f t="shared" si="6"/>
        <v>4.7519999999999998</v>
      </c>
      <c r="I7" s="1339" t="n">
        <f t="shared" si="7"/>
        <v>1</v>
      </c>
      <c r="J7" s="1339" t="n">
        <f t="shared" si="8"/>
        <v>38.595999999999997</v>
      </c>
      <c r="K7" s="1339" t="n">
        <f t="shared" si="9"/>
        <v>24.216000000000001</v>
      </c>
      <c r="L7" s="1343" t="n">
        <v>0</v>
      </c>
      <c r="M7" s="1339" t="n">
        <f t="shared" si="0"/>
        <v>15.652999999999999</v>
      </c>
      <c r="N7" s="1339" t="n">
        <f t="shared" si="10"/>
        <v>0</v>
      </c>
      <c r="O7" s="1366" t="n">
        <v>0.7</v>
      </c>
      <c r="P7" s="1360" t="n">
        <v>0.96</v>
      </c>
      <c r="Q7" s="1323" t="n">
        <v>0.48599999999999999</v>
      </c>
      <c r="R7" s="1368" t="n">
        <v>0.45600000000000002</v>
      </c>
      <c r="S7" s="1323" t="n">
        <v>0</v>
      </c>
      <c r="T7" s="1326" t="n">
        <v>0.93700000000000006</v>
      </c>
      <c r="U7" s="1359" t="n">
        <v>3</v>
      </c>
      <c r="V7" s="1368" t="n">
        <v>7.891</v>
      </c>
      <c r="W7" s="881" t="n">
        <v>0.61699999999999999</v>
      </c>
      <c r="X7" s="881" t="n">
        <v>8.4000000000000005E-2</v>
      </c>
      <c r="Y7" s="1359" t="n">
        <v>0</v>
      </c>
      <c r="Z7" s="1359" t="n">
        <v>0</v>
      </c>
      <c r="AA7" s="1359" t="n">
        <v>0</v>
      </c>
      <c r="AB7" s="1359" t="n">
        <v>0</v>
      </c>
      <c r="AC7" s="1323" t="n">
        <v>0</v>
      </c>
      <c r="AD7" s="1323" t="n">
        <v>0.318</v>
      </c>
      <c r="AE7" s="1368" t="n">
        <v>-0.11000000000000001</v>
      </c>
      <c r="AF7" s="1323" t="n">
        <v>0.2</v>
      </c>
      <c r="AG7" s="1368" t="n">
        <v>4.6749999999999998</v>
      </c>
      <c r="AH7" s="1323" t="n">
        <v>0.06</v>
      </c>
      <c r="AI7" s="1323" t="n">
        <v>1.7000000000000001E-2</v>
      </c>
      <c r="AJ7" s="1323" t="n">
        <v>1</v>
      </c>
      <c r="AK7" s="1359" t="n">
        <v>0</v>
      </c>
      <c r="AL7" s="1359" t="n">
        <v>38.595999999999997</v>
      </c>
      <c r="AM7" s="1323" t="n">
        <v>0.14899999999999999</v>
      </c>
      <c r="AN7" s="1359" t="n">
        <v>1.2</v>
      </c>
      <c r="AO7" s="881" t="n">
        <v>0.53</v>
      </c>
      <c r="AP7" s="1359" t="n">
        <v>0.38100000000000001</v>
      </c>
      <c r="AQ7" s="1370" t="n">
        <v>8</v>
      </c>
      <c r="AR7" s="1359" t="n">
        <v>4.5</v>
      </c>
      <c r="AS7" s="1359" t="n">
        <v>0.76600000000000001</v>
      </c>
      <c r="AT7" s="1323" t="n">
        <v>8.69</v>
      </c>
      <c r="AU7" s="1323" t="n">
        <v>0</v>
      </c>
      <c r="AV7" s="1359" t="n">
        <v>1.93</v>
      </c>
      <c r="AW7" s="1359" t="n">
        <v>1.4379999999999999</v>
      </c>
      <c r="AX7" s="1359" t="n">
        <v>2.6</v>
      </c>
      <c r="AY7" s="881" t="n">
        <v>-2.48</v>
      </c>
      <c r="AZ7" s="1359" t="n">
        <v>12.164999999999999</v>
      </c>
      <c r="BA7" s="881" t="n">
        <v>0</v>
      </c>
      <c r="BB7" s="1359" t="n">
        <v>8.4</v>
      </c>
      <c r="BC7" s="1359" t="n">
        <v>0</v>
      </c>
      <c r="BD7" s="1359" t="n">
        <v>0.3</v>
      </c>
      <c r="BE7" s="1368" t="n">
        <v>1.8</v>
      </c>
      <c r="BF7" s="881" t="n">
        <v>0</v>
      </c>
      <c r="BG7" s="881" t="n">
        <v>0</v>
      </c>
      <c r="BH7" s="1324" t="n">
        <v>1.3759999999999999</v>
      </c>
      <c r="BI7" s="1359" t="n">
        <v>0.85</v>
      </c>
      <c r="BJ7" s="1348" t="n">
        <v>2.7</v>
      </c>
    </row>
    <row r="8">
      <c r="A8" s="1337" t="n">
        <v>2024</v>
      </c>
      <c r="B8" s="1339" t="n">
        <f t="shared" si="1"/>
        <v>0</v>
      </c>
      <c r="C8" s="1339" t="n">
        <f t="shared" si="2"/>
        <v>0</v>
      </c>
      <c r="D8" s="1339" t="n">
        <f t="shared" si="3"/>
        <v>0.16</v>
      </c>
      <c r="E8" s="1339" t="n">
        <f t="shared" si="4"/>
        <v>1.4790000000000001</v>
      </c>
      <c r="F8" s="1339" t="n">
        <f t="shared" si="11"/>
        <v>4.2219999999999995</v>
      </c>
      <c r="G8" s="1339" t="n">
        <f t="shared" si="5"/>
        <v>1.365</v>
      </c>
      <c r="H8" s="1339" t="n">
        <f t="shared" si="6"/>
        <v>4.637999999999999</v>
      </c>
      <c r="I8" s="1339" t="n">
        <f t="shared" si="7"/>
        <v>0</v>
      </c>
      <c r="J8" s="1339" t="n">
        <f t="shared" si="8"/>
        <v>31.911000000000001</v>
      </c>
      <c r="K8" s="1339" t="n">
        <f t="shared" si="9"/>
        <v>9.6430000000000007</v>
      </c>
      <c r="L8" s="1343" t="n">
        <v>0</v>
      </c>
      <c r="M8" s="1339" t="n">
        <f t="shared" si="0"/>
        <v>3.9320000000000004</v>
      </c>
      <c r="N8" s="1339" t="n">
        <f t="shared" si="10"/>
        <v>0</v>
      </c>
      <c r="O8" s="1366" t="n">
        <v>0.7</v>
      </c>
      <c r="P8" s="1360" t="n">
        <v>0.96</v>
      </c>
      <c r="Q8" s="1359" t="n">
        <v>0</v>
      </c>
      <c r="R8" s="1368" t="n">
        <v>0.51900000000000002</v>
      </c>
      <c r="S8" s="1323" t="n">
        <v>0</v>
      </c>
      <c r="T8" s="1327" t="n">
        <v>0.16</v>
      </c>
      <c r="U8" s="1359" t="n">
        <v>2.8</v>
      </c>
      <c r="V8" s="1323" t="n">
        <v>0.504</v>
      </c>
      <c r="W8" s="881" t="n">
        <v>0.47199999999999998</v>
      </c>
      <c r="X8" s="881" t="n">
        <v>2E-3</v>
      </c>
      <c r="Y8" s="1359" t="n">
        <v>0</v>
      </c>
      <c r="Z8" s="1359" t="n">
        <v>0</v>
      </c>
      <c r="AA8" s="1359" t="n">
        <v>0</v>
      </c>
      <c r="AB8" s="1359" t="n">
        <v>0</v>
      </c>
      <c r="AC8" s="1323" t="n">
        <v>0</v>
      </c>
      <c r="AD8" s="1323" t="n">
        <v>0.34399999999999997</v>
      </c>
      <c r="AE8" s="1368" t="n">
        <v>0</v>
      </c>
      <c r="AF8" s="1368" t="n">
        <v>0.1</v>
      </c>
      <c r="AG8" s="1368" t="n">
        <v>4.5739999999999998</v>
      </c>
      <c r="AH8" s="1323" t="n">
        <v>0.06</v>
      </c>
      <c r="AI8" s="1323" t="n">
        <v>4.0000000000000001E-3</v>
      </c>
      <c r="AJ8" s="1323" t="n">
        <v>0</v>
      </c>
      <c r="AK8" s="1359" t="n">
        <v>0</v>
      </c>
      <c r="AL8" s="1359" t="n">
        <v>31.911000000000001</v>
      </c>
      <c r="AM8" s="1323" t="n">
        <v>4.1000000000000002E-2</v>
      </c>
      <c r="AN8" s="1359" t="n">
        <v>0.4</v>
      </c>
      <c r="AO8" s="881" t="n">
        <v>0.41</v>
      </c>
      <c r="AP8" s="1359" t="n">
        <v>0.13100000000000001</v>
      </c>
      <c r="AQ8" s="1370" t="n">
        <v>0</v>
      </c>
      <c r="AR8" s="1359" t="n">
        <v>3</v>
      </c>
      <c r="AS8" s="1359" t="n">
        <v>0.30099999999999999</v>
      </c>
      <c r="AT8" s="881" t="n">
        <v>5.36</v>
      </c>
      <c r="AU8" s="1323" t="n">
        <v>0</v>
      </c>
      <c r="AV8" s="1359" t="n">
        <v>0.79600000000000004</v>
      </c>
      <c r="AW8" s="1359" t="n">
        <v>0.27500000000000002</v>
      </c>
      <c r="AX8" s="1359" t="n">
        <v>1</v>
      </c>
      <c r="AY8" s="881" t="n">
        <v>-2.6</v>
      </c>
      <c r="AZ8" s="1359" t="n">
        <v>4.4610000000000003</v>
      </c>
      <c r="BA8" s="881" t="n">
        <v>0</v>
      </c>
      <c r="BB8" s="1359" t="n">
        <v>0.2</v>
      </c>
      <c r="BC8" s="1359" t="n">
        <v>0</v>
      </c>
      <c r="BD8" s="1359" t="n">
        <v>0</v>
      </c>
      <c r="BE8" s="1368" t="n">
        <v>1.95</v>
      </c>
      <c r="BF8" s="881" t="n">
        <v>0</v>
      </c>
      <c r="BG8" s="881" t="n">
        <v>0</v>
      </c>
      <c r="BH8" s="1324" t="n">
        <v>-0.875</v>
      </c>
      <c r="BI8" s="1359" t="n">
        <v>0.09</v>
      </c>
      <c r="BJ8" s="1349" t="n">
        <v>0.87</v>
      </c>
    </row>
    <row r="9">
      <c r="A9" s="1337" t="n">
        <v>2025</v>
      </c>
      <c r="B9" s="1339" t="n">
        <f t="shared" si="1"/>
        <v>0</v>
      </c>
      <c r="C9" s="1339" t="n">
        <f t="shared" si="2"/>
        <v>0</v>
      </c>
      <c r="D9" s="1339" t="n">
        <f t="shared" si="3"/>
        <v>3.3000000000000002E-2</v>
      </c>
      <c r="E9" s="1339" t="n">
        <f t="shared" si="4"/>
        <v>1.63</v>
      </c>
      <c r="F9" s="1339" t="n">
        <f t="shared" si="11"/>
        <v>2.3719999999999999</v>
      </c>
      <c r="G9" s="1339" t="n">
        <f t="shared" si="5"/>
        <v>-0.90100000000000025</v>
      </c>
      <c r="H9" s="1339" t="n">
        <f t="shared" si="6"/>
        <v>1.8800000000000001</v>
      </c>
      <c r="I9" s="1339" t="n">
        <f t="shared" si="7"/>
        <v>0</v>
      </c>
      <c r="J9" s="1339" t="n">
        <f t="shared" si="8"/>
        <v>23.099</v>
      </c>
      <c r="K9" s="1339" t="n">
        <f t="shared" si="9"/>
        <v>4.5789999999999997</v>
      </c>
      <c r="L9" s="1343" t="n">
        <v>0</v>
      </c>
      <c r="M9" s="1339" t="n">
        <f t="shared" si="0"/>
        <v>-0.74299999999999988</v>
      </c>
      <c r="N9" s="1339" t="n">
        <f t="shared" si="10"/>
        <v>0</v>
      </c>
      <c r="O9" s="1366" t="n">
        <v>0.7</v>
      </c>
      <c r="P9" s="1360" t="n">
        <v>1.06</v>
      </c>
      <c r="Q9" s="1359" t="n">
        <v>0</v>
      </c>
      <c r="R9" s="1368" t="n">
        <v>0.56999999999999995</v>
      </c>
      <c r="S9" s="1323" t="n">
        <v>0</v>
      </c>
      <c r="T9" s="1328" t="n">
        <v>3.3000000000000002E-2</v>
      </c>
      <c r="U9" s="1359" t="n">
        <v>2</v>
      </c>
      <c r="V9" s="1328" t="n">
        <v>0</v>
      </c>
      <c r="W9" s="881" t="n">
        <v>0.21299999999999999</v>
      </c>
      <c r="X9" s="881" t="n">
        <v>2E-3</v>
      </c>
      <c r="Y9" s="1359" t="n">
        <v>0</v>
      </c>
      <c r="Z9" s="1359" t="n">
        <v>0</v>
      </c>
      <c r="AA9" s="1359" t="n">
        <v>0</v>
      </c>
      <c r="AB9" s="1359" t="n">
        <v>0</v>
      </c>
      <c r="AC9" s="1323" t="n">
        <v>0</v>
      </c>
      <c r="AD9" s="1323" t="n">
        <v>0.157</v>
      </c>
      <c r="AE9" s="1368" t="n">
        <v>0</v>
      </c>
      <c r="AF9" s="1368" t="n">
        <v>0</v>
      </c>
      <c r="AG9" s="1323" t="n">
        <v>1.81</v>
      </c>
      <c r="AH9" s="1323" t="n">
        <v>7.0000000000000007E-2</v>
      </c>
      <c r="AI9" s="1323" t="n">
        <v>0</v>
      </c>
      <c r="AJ9" s="1359" t="n">
        <v>0</v>
      </c>
      <c r="AK9" s="1359" t="n">
        <v>0</v>
      </c>
      <c r="AL9" s="1359" t="n">
        <v>23.099</v>
      </c>
      <c r="AM9" s="1323" t="n">
        <v>1.2999999999999999E-2</v>
      </c>
      <c r="AN9" s="1359" t="n">
        <v>0.3</v>
      </c>
      <c r="AO9" s="1357" t="n">
        <v>0.15</v>
      </c>
      <c r="AP9" s="1359" t="n">
        <v>0.112</v>
      </c>
      <c r="AQ9" s="1370" t="n">
        <v>0</v>
      </c>
      <c r="AR9" s="1359" t="n">
        <v>0.2</v>
      </c>
      <c r="AS9" s="1359" t="n">
        <v>7.3999999999999996E-2</v>
      </c>
      <c r="AT9" s="881" t="n">
        <v>3.73</v>
      </c>
      <c r="AU9" s="1323" t="n">
        <v>0</v>
      </c>
      <c r="AV9" s="1359" t="n">
        <v>5.3999999999999999E-2</v>
      </c>
      <c r="AW9" s="1359" t="n">
        <v>0.13100000000000001</v>
      </c>
      <c r="AX9" s="1359" t="n">
        <v>0</v>
      </c>
      <c r="AY9" s="881" t="n">
        <v>-2.71</v>
      </c>
      <c r="AZ9" s="1359" t="n">
        <v>1.782</v>
      </c>
      <c r="BA9" s="881" t="n">
        <v>0</v>
      </c>
      <c r="BB9" s="1359" t="n">
        <v>0</v>
      </c>
      <c r="BC9" s="1359" t="n">
        <v>0</v>
      </c>
      <c r="BD9" s="1359" t="n">
        <v>0</v>
      </c>
      <c r="BE9" s="1368" t="n">
        <v>1.43</v>
      </c>
      <c r="BF9" s="881" t="n">
        <v>0</v>
      </c>
      <c r="BG9" s="881" t="n">
        <v>0</v>
      </c>
      <c r="BH9" s="1324" t="n">
        <v>-2.3410000000000002</v>
      </c>
      <c r="BI9" s="1359" t="n">
        <v>0.01</v>
      </c>
      <c r="BJ9" s="1349" t="n">
        <v>0.33</v>
      </c>
    </row>
    <row r="10">
      <c r="A10" s="1337" t="n">
        <v>2026</v>
      </c>
      <c r="B10" s="1339" t="n">
        <f t="shared" si="1"/>
        <v>0</v>
      </c>
      <c r="C10" s="1339" t="n">
        <f t="shared" si="2"/>
        <v>0</v>
      </c>
      <c r="D10" s="1339" t="n">
        <f t="shared" si="3"/>
        <v>3.2000000000000001E-2</v>
      </c>
      <c r="E10" s="1339" t="n">
        <f t="shared" si="4"/>
        <v>1.671</v>
      </c>
      <c r="F10" s="1339" t="n">
        <f t="shared" si="11"/>
        <v>0.49</v>
      </c>
      <c r="G10" s="1339" t="n">
        <f t="shared" si="5"/>
        <v>-2.1500000000000004</v>
      </c>
      <c r="H10" s="1339" t="n">
        <f t="shared" si="6"/>
        <v>1.446</v>
      </c>
      <c r="I10" s="1339" t="n">
        <f t="shared" si="7"/>
        <v>0</v>
      </c>
      <c r="J10" s="1339" t="n">
        <f t="shared" si="8"/>
        <v>10.766999999999999</v>
      </c>
      <c r="K10" s="1339" t="n">
        <f t="shared" si="9"/>
        <v>2.9130000000000003</v>
      </c>
      <c r="L10" s="1343"/>
      <c r="M10" s="1339" t="n">
        <f t="shared" si="0"/>
        <v>-21.606000000000002</v>
      </c>
      <c r="N10" s="1339" t="n">
        <f t="shared" si="10"/>
        <v>0</v>
      </c>
      <c r="O10" s="1366" t="n">
        <v>0.7</v>
      </c>
      <c r="P10" s="1360" t="n">
        <v>1.07</v>
      </c>
      <c r="Q10" s="1359" t="n">
        <v>0</v>
      </c>
      <c r="R10" s="1368" t="n">
        <v>0.60099999999999998</v>
      </c>
      <c r="S10" s="1323" t="n">
        <v>0</v>
      </c>
      <c r="T10" s="1324" t="n">
        <v>3.2000000000000001E-2</v>
      </c>
      <c r="U10" s="1359" t="n">
        <v>0.3</v>
      </c>
      <c r="V10" s="1368" t="n">
        <v>0</v>
      </c>
      <c r="W10" s="881" t="n">
        <v>0.188</v>
      </c>
      <c r="X10" s="881" t="n">
        <v>2E-3</v>
      </c>
      <c r="Y10" s="1359" t="n">
        <v>0</v>
      </c>
      <c r="Z10" s="1359" t="n">
        <v>0</v>
      </c>
      <c r="AA10" s="1359" t="n">
        <v>0</v>
      </c>
      <c r="AB10" s="1359" t="n">
        <v>0</v>
      </c>
      <c r="AC10" s="1323" t="n">
        <v>0</v>
      </c>
      <c r="AD10" s="1323" t="n">
        <v>0</v>
      </c>
      <c r="AE10" s="1323" t="n">
        <v>0</v>
      </c>
      <c r="AF10" s="1368" t="n">
        <v>0</v>
      </c>
      <c r="AG10" s="1323" t="n">
        <v>1.3759999999999999</v>
      </c>
      <c r="AH10" s="1323" t="n">
        <v>7.0000000000000007E-2</v>
      </c>
      <c r="AI10" s="1323" t="n">
        <v>0</v>
      </c>
      <c r="AJ10" s="1329" t="n">
        <v>0</v>
      </c>
      <c r="AK10" s="1359" t="n">
        <v>0</v>
      </c>
      <c r="AL10" s="1359" t="n">
        <v>10.766999999999999</v>
      </c>
      <c r="AM10" s="1323" t="n">
        <v>3.0000000000000001E-3</v>
      </c>
      <c r="AN10" s="1359" t="n">
        <v>0.2</v>
      </c>
      <c r="AO10" s="1357" t="n">
        <v>0.1</v>
      </c>
      <c r="AP10" s="1359" t="n">
        <v>0.05</v>
      </c>
      <c r="AQ10" s="1370" t="n">
        <v>0</v>
      </c>
      <c r="AR10" s="1359" t="n">
        <v>0</v>
      </c>
      <c r="AS10" s="1359" t="n">
        <v>0</v>
      </c>
      <c r="AT10" s="881" t="n">
        <v>2.56</v>
      </c>
      <c r="AU10" s="1323" t="n">
        <v>0</v>
      </c>
      <c r="AV10" s="1359" t="n">
        <v>3.7999999999999999E-2</v>
      </c>
      <c r="AW10" s="1359" t="n">
        <v>2.5999999999999999E-2</v>
      </c>
      <c r="AX10" s="1359" t="n">
        <v>0</v>
      </c>
      <c r="AY10" s="881" t="n">
        <v>-2.6700000000000004</v>
      </c>
      <c r="AZ10" s="1359" t="n">
        <v>0</v>
      </c>
      <c r="BA10" s="881" t="n">
        <v>-19</v>
      </c>
      <c r="BB10" s="1359" t="n">
        <v>0</v>
      </c>
      <c r="BC10" s="1359" t="n">
        <v>0</v>
      </c>
      <c r="BD10" s="1359" t="n">
        <v>0</v>
      </c>
      <c r="BE10" s="881" t="n">
        <v>0.88</v>
      </c>
      <c r="BF10" s="881" t="n">
        <v>0</v>
      </c>
      <c r="BG10" s="881" t="n">
        <v>0</v>
      </c>
      <c r="BH10" s="1323" t="n">
        <v>-2.8200000000000003</v>
      </c>
      <c r="BI10" s="1359" t="n">
        <v>-0.21</v>
      </c>
      <c r="BJ10" s="1349" t="n">
        <v>0.17</v>
      </c>
    </row>
    <row r="11">
      <c r="A11" s="1337" t="n">
        <v>2027</v>
      </c>
      <c r="B11" s="1339" t="n">
        <f t="shared" si="1"/>
        <v>0</v>
      </c>
      <c r="C11" s="1339" t="n">
        <f t="shared" si="2"/>
        <v>0</v>
      </c>
      <c r="D11" s="1339" t="n">
        <f t="shared" si="3"/>
        <v>3.2000000000000001E-2</v>
      </c>
      <c r="E11" s="1339" t="n">
        <f t="shared" si="4"/>
        <v>1.7130000000000001</v>
      </c>
      <c r="F11" s="1339" t="n">
        <f t="shared" si="11"/>
        <v>0</v>
      </c>
      <c r="G11" s="1339" t="n">
        <f t="shared" si="5"/>
        <v>-4.8169999999999993</v>
      </c>
      <c r="H11" s="1339" t="n">
        <f t="shared" si="6"/>
        <v>0.65699999999999992</v>
      </c>
      <c r="I11" s="1339" t="n">
        <f t="shared" si="7"/>
        <v>0</v>
      </c>
      <c r="J11" s="1339" t="n">
        <f t="shared" si="8"/>
        <v>4.0789999999999997</v>
      </c>
      <c r="K11" s="1339" t="n">
        <f t="shared" si="9"/>
        <v>2.46</v>
      </c>
      <c r="L11" s="1343"/>
      <c r="M11" s="1339" t="n">
        <f t="shared" si="0"/>
        <v>-14.713000000000001</v>
      </c>
      <c r="N11" s="1339" t="n">
        <f t="shared" si="10"/>
        <v>0</v>
      </c>
      <c r="O11" s="1366" t="n">
        <v>0.3</v>
      </c>
      <c r="P11" s="1360" t="n">
        <v>1.08</v>
      </c>
      <c r="Q11" s="1359" t="n">
        <v>0</v>
      </c>
      <c r="R11" s="1368" t="n">
        <v>0.63300000000000001</v>
      </c>
      <c r="S11" s="1327" t="n">
        <v>0</v>
      </c>
      <c r="T11" s="1359" t="n">
        <v>3.2000000000000001E-2</v>
      </c>
      <c r="U11" s="1359" t="n">
        <v>0</v>
      </c>
      <c r="V11" s="1323" t="n">
        <v>0</v>
      </c>
      <c r="W11" s="881" t="n">
        <v>0</v>
      </c>
      <c r="X11" s="881" t="n">
        <v>0</v>
      </c>
      <c r="Y11" s="1359" t="n">
        <v>0</v>
      </c>
      <c r="Z11" s="1359" t="n">
        <v>0</v>
      </c>
      <c r="AA11" s="1359" t="n">
        <v>0</v>
      </c>
      <c r="AB11" s="1359" t="n">
        <v>0</v>
      </c>
      <c r="AC11" s="1323" t="n">
        <v>0</v>
      </c>
      <c r="AD11" s="1368" t="n">
        <v>0</v>
      </c>
      <c r="AE11" s="1323" t="n">
        <v>0</v>
      </c>
      <c r="AF11" s="1368" t="n">
        <v>0</v>
      </c>
      <c r="AG11" s="1323" t="n">
        <v>0.57699999999999996</v>
      </c>
      <c r="AH11" s="1323" t="n">
        <v>0.08</v>
      </c>
      <c r="AI11" s="1323" t="n">
        <v>0</v>
      </c>
      <c r="AJ11" s="1323" t="n">
        <v>0</v>
      </c>
      <c r="AK11" s="1359" t="n">
        <v>0</v>
      </c>
      <c r="AL11" s="1359" t="n">
        <v>4.0789999999999997</v>
      </c>
      <c r="AM11" s="1359" t="n">
        <v>0</v>
      </c>
      <c r="AN11" s="1359" t="n">
        <v>0.1</v>
      </c>
      <c r="AO11" s="1357" t="n">
        <v>0.1</v>
      </c>
      <c r="AP11" s="1359" t="n">
        <v>0.03</v>
      </c>
      <c r="AQ11" s="1370" t="n">
        <v>0</v>
      </c>
      <c r="AR11" s="1359" t="n">
        <v>0</v>
      </c>
      <c r="AS11" s="1359" t="n">
        <v>0</v>
      </c>
      <c r="AT11" s="1357" t="n">
        <v>2.23</v>
      </c>
      <c r="AU11" s="1323" t="n">
        <v>0</v>
      </c>
      <c r="AV11" s="1359" t="n">
        <v>1.7000000000000001E-2</v>
      </c>
      <c r="AW11" s="1359" t="n">
        <v>0</v>
      </c>
      <c r="AX11" s="1359" t="n">
        <v>0</v>
      </c>
      <c r="AY11" s="881" t="n">
        <v>-2.73</v>
      </c>
      <c r="AZ11" s="1359" t="n">
        <v>0</v>
      </c>
      <c r="BA11" s="881" t="n">
        <v>-12</v>
      </c>
      <c r="BB11" s="1359" t="n">
        <v>0</v>
      </c>
      <c r="BC11" s="1359" t="n">
        <v>0</v>
      </c>
      <c r="BD11" s="1359" t="n">
        <v>0</v>
      </c>
      <c r="BE11" s="881" t="n">
        <v>0.28000000000000003</v>
      </c>
      <c r="BF11" s="881" t="n">
        <v>0</v>
      </c>
      <c r="BG11" s="881" t="n">
        <v>0</v>
      </c>
      <c r="BH11" s="1328" t="n">
        <v>-5.0069999999999997</v>
      </c>
      <c r="BI11" s="1359" t="n">
        <v>-0.09</v>
      </c>
      <c r="BJ11" s="1350" t="n">
        <v>0.06</v>
      </c>
    </row>
    <row r="12">
      <c r="A12" s="1337" t="n">
        <v>2028</v>
      </c>
      <c r="B12" s="1339" t="n">
        <f t="shared" si="1"/>
        <v>0</v>
      </c>
      <c r="C12" s="1339" t="n">
        <f t="shared" si="2"/>
        <v>0</v>
      </c>
      <c r="D12" s="1339" t="n">
        <f t="shared" si="3"/>
        <v>3.3000000000000002E-2</v>
      </c>
      <c r="E12" s="1339" t="n">
        <f t="shared" si="4"/>
        <v>1.7130000000000001</v>
      </c>
      <c r="F12" s="1339" t="n">
        <f t="shared" si="11"/>
        <v>0</v>
      </c>
      <c r="G12" s="1339" t="n">
        <f t="shared" si="5"/>
        <v>-5.0590000000000002</v>
      </c>
      <c r="H12" s="1339" t="n">
        <f t="shared" si="6"/>
        <v>-1.071</v>
      </c>
      <c r="I12" s="1339" t="n">
        <f t="shared" si="7"/>
        <v>0</v>
      </c>
      <c r="J12" s="1339" t="n">
        <f t="shared" si="8"/>
        <v>1.635</v>
      </c>
      <c r="K12" s="1339" t="n">
        <f t="shared" si="9"/>
        <v>1.81</v>
      </c>
      <c r="L12" s="1343"/>
      <c r="M12" s="1339" t="n">
        <f t="shared" si="0"/>
        <v>-2.7690000000000001</v>
      </c>
      <c r="N12" s="1339" t="n">
        <f t="shared" si="10"/>
        <v>0</v>
      </c>
      <c r="O12" s="1366" t="n">
        <v>0.3</v>
      </c>
      <c r="P12" s="1360" t="n">
        <v>1.08</v>
      </c>
      <c r="Q12" s="1359" t="n">
        <v>0</v>
      </c>
      <c r="R12" s="1368" t="n">
        <v>0.63300000000000001</v>
      </c>
      <c r="S12" s="1327" t="n">
        <v>0</v>
      </c>
      <c r="T12" s="1330" t="n">
        <v>3.3000000000000002E-2</v>
      </c>
      <c r="U12" s="1359" t="n">
        <v>0</v>
      </c>
      <c r="V12" s="1323" t="n">
        <v>0</v>
      </c>
      <c r="W12" s="881" t="n">
        <v>0</v>
      </c>
      <c r="X12" s="881" t="n">
        <v>0</v>
      </c>
      <c r="Y12" s="1359" t="n">
        <v>0</v>
      </c>
      <c r="Z12" s="1359" t="n">
        <v>0</v>
      </c>
      <c r="AA12" s="1359" t="n">
        <v>0</v>
      </c>
      <c r="AB12" s="1359" t="n">
        <v>0</v>
      </c>
      <c r="AC12" s="1323" t="n">
        <v>0</v>
      </c>
      <c r="AD12" s="1323" t="n">
        <v>0</v>
      </c>
      <c r="AE12" s="1323" t="n">
        <v>0</v>
      </c>
      <c r="AF12" s="1323" t="n">
        <v>0</v>
      </c>
      <c r="AG12" s="1323" t="n">
        <v>-1.151</v>
      </c>
      <c r="AH12" s="1323" t="n">
        <v>0.08</v>
      </c>
      <c r="AI12" s="1323" t="n">
        <v>0</v>
      </c>
      <c r="AJ12" s="1323" t="n">
        <v>0</v>
      </c>
      <c r="AK12" s="1359" t="n">
        <v>0</v>
      </c>
      <c r="AL12" s="1359" t="n">
        <v>1.635</v>
      </c>
      <c r="AM12" s="1359" t="n">
        <v>0</v>
      </c>
      <c r="AN12" s="1359" t="n">
        <v>0.1</v>
      </c>
      <c r="AO12" s="881" t="n">
        <v>0</v>
      </c>
      <c r="AP12" s="1359" t="n">
        <v>0</v>
      </c>
      <c r="AQ12" s="1370" t="n">
        <v>0</v>
      </c>
      <c r="AR12" s="1359" t="n">
        <v>0</v>
      </c>
      <c r="AS12" s="1359" t="n">
        <v>0</v>
      </c>
      <c r="AT12" s="1357" t="n">
        <v>1.71</v>
      </c>
      <c r="AU12" s="1323" t="n">
        <v>0</v>
      </c>
      <c r="AV12" s="1359" t="n">
        <v>1E-3</v>
      </c>
      <c r="AW12" s="1359" t="n">
        <v>0</v>
      </c>
      <c r="AX12" s="1359" t="n">
        <v>0</v>
      </c>
      <c r="AY12" s="881" t="n">
        <v>-2.77</v>
      </c>
      <c r="AZ12" s="1359" t="n">
        <v>0</v>
      </c>
      <c r="BA12" s="881" t="n">
        <v>0</v>
      </c>
      <c r="BB12" s="1359" t="n">
        <v>0</v>
      </c>
      <c r="BC12" s="1359" t="n">
        <v>0</v>
      </c>
      <c r="BD12" s="1359" t="n">
        <v>0</v>
      </c>
      <c r="BE12" s="881" t="n">
        <v>0.1</v>
      </c>
      <c r="BF12" s="881" t="n">
        <v>0</v>
      </c>
      <c r="BG12" s="881" t="n">
        <v>0</v>
      </c>
      <c r="BH12" s="1328" t="n">
        <v>-5.069</v>
      </c>
      <c r="BI12" s="1359" t="n">
        <v>-0.09</v>
      </c>
      <c r="BJ12" s="1350" t="n">
        <v>0.03</v>
      </c>
    </row>
    <row r="13">
      <c r="A13" s="1337" t="n">
        <v>2029</v>
      </c>
      <c r="B13" s="1339" t="n">
        <f t="shared" si="1"/>
        <v>0</v>
      </c>
      <c r="C13" s="1339" t="n">
        <f t="shared" si="2"/>
        <v>0</v>
      </c>
      <c r="D13" s="1339" t="n">
        <f t="shared" si="3"/>
        <v>3.3000000000000002E-2</v>
      </c>
      <c r="E13" s="1339" t="n">
        <f t="shared" si="4"/>
        <v>1.7130000000000001</v>
      </c>
      <c r="F13" s="1339" t="n">
        <f t="shared" si="11"/>
        <v>0</v>
      </c>
      <c r="G13" s="1339" t="n">
        <f t="shared" si="5"/>
        <v>-5.218</v>
      </c>
      <c r="H13" s="1339" t="n">
        <f t="shared" si="6"/>
        <v>-1.964</v>
      </c>
      <c r="I13" s="1339" t="n">
        <f t="shared" si="7"/>
        <v>0</v>
      </c>
      <c r="J13" s="1339" t="n">
        <f t="shared" si="8"/>
        <v>-1.7000000000000001E-2</v>
      </c>
      <c r="K13" s="1339" t="n">
        <f t="shared" si="9"/>
        <v>1</v>
      </c>
      <c r="L13" s="1343"/>
      <c r="M13" s="1339" t="n">
        <f t="shared" si="0"/>
        <v>-2.75</v>
      </c>
      <c r="N13" s="1339" t="n">
        <f t="shared" si="10"/>
        <v>0</v>
      </c>
      <c r="O13" s="1366" t="n">
        <v>0.3</v>
      </c>
      <c r="P13" s="1360" t="n">
        <v>1.08</v>
      </c>
      <c r="Q13" s="1359" t="n">
        <v>0</v>
      </c>
      <c r="R13" s="1368" t="n">
        <v>0.63300000000000001</v>
      </c>
      <c r="S13" s="1327" t="n">
        <v>0</v>
      </c>
      <c r="T13" s="1323" t="n">
        <v>3.3000000000000002E-2</v>
      </c>
      <c r="U13" s="1359" t="n">
        <v>0</v>
      </c>
      <c r="V13" s="1323" t="n">
        <v>0</v>
      </c>
      <c r="W13" s="881" t="n">
        <v>0</v>
      </c>
      <c r="X13" s="881" t="n">
        <v>0</v>
      </c>
      <c r="Y13" s="1359" t="n">
        <v>0</v>
      </c>
      <c r="Z13" s="1359" t="n">
        <v>0</v>
      </c>
      <c r="AA13" s="1359" t="n">
        <v>0</v>
      </c>
      <c r="AB13" s="1359" t="n">
        <v>0</v>
      </c>
      <c r="AC13" s="1323" t="n">
        <v>0</v>
      </c>
      <c r="AD13" s="1323" t="n">
        <v>0</v>
      </c>
      <c r="AE13" s="1323" t="n">
        <v>0</v>
      </c>
      <c r="AF13" s="1323" t="n">
        <v>0</v>
      </c>
      <c r="AG13" s="1359" t="n">
        <v>-2.044</v>
      </c>
      <c r="AH13" s="1323" t="n">
        <v>0.08</v>
      </c>
      <c r="AI13" s="1323" t="n">
        <v>0</v>
      </c>
      <c r="AJ13" s="1331" t="n">
        <v>0</v>
      </c>
      <c r="AK13" s="1359" t="n">
        <v>0</v>
      </c>
      <c r="AL13" s="1359" t="n">
        <v>-1.7000000000000001E-2</v>
      </c>
      <c r="AM13" s="1359" t="n">
        <v>0</v>
      </c>
      <c r="AN13" s="1359" t="n">
        <v>0</v>
      </c>
      <c r="AO13" s="881" t="n">
        <v>0</v>
      </c>
      <c r="AP13" s="1359" t="n">
        <v>0</v>
      </c>
      <c r="AQ13" s="1370" t="n">
        <v>0</v>
      </c>
      <c r="AR13" s="1359" t="n">
        <v>0</v>
      </c>
      <c r="AS13" s="1359" t="n">
        <v>0</v>
      </c>
      <c r="AT13" s="1357" t="n">
        <v>1</v>
      </c>
      <c r="AU13" s="1323" t="n">
        <v>0</v>
      </c>
      <c r="AV13" s="1359" t="n">
        <v>0</v>
      </c>
      <c r="AW13" s="1359" t="n">
        <v>0</v>
      </c>
      <c r="AX13" s="1359" t="n">
        <v>0</v>
      </c>
      <c r="AY13" s="881" t="n">
        <v>-2.75</v>
      </c>
      <c r="AZ13" s="1359" t="n">
        <v>0</v>
      </c>
      <c r="BA13" s="881" t="n">
        <v>0</v>
      </c>
      <c r="BB13" s="1359" t="n">
        <v>0</v>
      </c>
      <c r="BC13" s="1359" t="n">
        <v>0</v>
      </c>
      <c r="BD13" s="1359" t="n">
        <v>0</v>
      </c>
      <c r="BE13" s="881" t="n">
        <v>0</v>
      </c>
      <c r="BF13" s="1332" t="n">
        <v>0</v>
      </c>
      <c r="BG13" s="881" t="n">
        <v>0</v>
      </c>
      <c r="BH13" s="1328" t="n">
        <v>-5.1180000000000003</v>
      </c>
      <c r="BI13" s="1359" t="n">
        <v>-0.1</v>
      </c>
      <c r="BJ13" s="1350" t="n">
        <v>0.01</v>
      </c>
    </row>
    <row r="14">
      <c r="A14" s="1337" t="n">
        <v>2030</v>
      </c>
      <c r="B14" s="1339" t="n">
        <f t="shared" si="1"/>
        <v>0</v>
      </c>
      <c r="C14" s="1339" t="n">
        <f t="shared" si="2"/>
        <v>0</v>
      </c>
      <c r="D14" s="1339" t="n">
        <f t="shared" si="3"/>
        <v>3.3000000000000002E-2</v>
      </c>
      <c r="E14" s="1339" t="n">
        <f t="shared" si="4"/>
        <v>1.8130000000000002</v>
      </c>
      <c r="F14" s="1339" t="n">
        <f t="shared" si="11"/>
        <v>0</v>
      </c>
      <c r="G14" s="1339" t="n">
        <f t="shared" si="5"/>
        <v>-5.9420000000000002</v>
      </c>
      <c r="H14" s="1339" t="n">
        <f t="shared" si="6"/>
        <v>-2.0210000000000004</v>
      </c>
      <c r="I14" s="1339" t="n">
        <f t="shared" si="7"/>
        <v>0</v>
      </c>
      <c r="J14" s="1339" t="n">
        <f t="shared" si="8"/>
        <v>-1.9E-2</v>
      </c>
      <c r="K14" s="1339" t="n">
        <f t="shared" si="9"/>
        <v>0.8</v>
      </c>
      <c r="L14" s="1343"/>
      <c r="M14" s="1339" t="n">
        <f t="shared" si="0"/>
        <v>-8.1189999999999998</v>
      </c>
      <c r="N14" s="1339" t="n">
        <f t="shared" si="10"/>
        <v>0</v>
      </c>
      <c r="O14" s="1366" t="n">
        <v>0.3</v>
      </c>
      <c r="P14" s="1360" t="n">
        <v>1.1800000000000002</v>
      </c>
      <c r="Q14" s="1359" t="n">
        <v>0</v>
      </c>
      <c r="R14" s="1368" t="n">
        <v>0.63300000000000001</v>
      </c>
      <c r="S14" s="1327" t="n">
        <v>0</v>
      </c>
      <c r="T14" s="1323" t="n">
        <v>3.3000000000000002E-2</v>
      </c>
      <c r="U14" s="1359" t="n">
        <v>0</v>
      </c>
      <c r="V14" s="1323" t="n">
        <v>0</v>
      </c>
      <c r="W14" s="881" t="n">
        <v>0</v>
      </c>
      <c r="X14" s="881" t="n">
        <v>0</v>
      </c>
      <c r="Y14" s="1359" t="n">
        <v>0</v>
      </c>
      <c r="Z14" s="1359" t="n">
        <v>0</v>
      </c>
      <c r="AA14" s="1359" t="n">
        <v>0</v>
      </c>
      <c r="AB14" s="1359" t="n">
        <v>0</v>
      </c>
      <c r="AC14" s="1323" t="n">
        <v>0</v>
      </c>
      <c r="AD14" s="1368" t="n">
        <v>0</v>
      </c>
      <c r="AE14" s="1359" t="n">
        <v>0</v>
      </c>
      <c r="AF14" s="1323" t="n">
        <v>0</v>
      </c>
      <c r="AG14" s="1323" t="n">
        <v>-2.1110000000000002</v>
      </c>
      <c r="AH14" s="1323" t="n">
        <v>0.09</v>
      </c>
      <c r="AI14" s="1323" t="n">
        <v>0</v>
      </c>
      <c r="AJ14" s="1333" t="n">
        <v>0</v>
      </c>
      <c r="AK14" s="1359" t="n">
        <v>0</v>
      </c>
      <c r="AL14" s="1359" t="n">
        <v>-1.9E-2</v>
      </c>
      <c r="AM14" s="1359" t="n">
        <v>0</v>
      </c>
      <c r="AN14" s="1359" t="n">
        <v>0</v>
      </c>
      <c r="AO14" s="881" t="n">
        <v>0</v>
      </c>
      <c r="AP14" s="1359" t="n">
        <v>0</v>
      </c>
      <c r="AQ14" s="1370" t="n">
        <v>0</v>
      </c>
      <c r="AR14" s="1359" t="n">
        <v>0</v>
      </c>
      <c r="AS14" s="1359" t="n">
        <v>0</v>
      </c>
      <c r="AT14" s="881" t="n">
        <v>0.8</v>
      </c>
      <c r="AU14" s="1323" t="n">
        <v>-5.4089999999999998</v>
      </c>
      <c r="AV14" s="1359" t="n">
        <v>0</v>
      </c>
      <c r="AW14" s="1359" t="n">
        <v>0</v>
      </c>
      <c r="AX14" s="1359" t="n">
        <v>0</v>
      </c>
      <c r="AY14" s="881" t="n">
        <v>-2.71</v>
      </c>
      <c r="AZ14" s="1359" t="n">
        <v>0</v>
      </c>
      <c r="BA14" s="881" t="n">
        <v>0</v>
      </c>
      <c r="BB14" s="1359" t="n">
        <v>0</v>
      </c>
      <c r="BC14" s="1359" t="n">
        <v>0</v>
      </c>
      <c r="BD14" s="1359" t="n">
        <v>0</v>
      </c>
      <c r="BE14" s="1359" t="n">
        <v>0</v>
      </c>
      <c r="BF14" s="881" t="n">
        <v>0</v>
      </c>
      <c r="BG14" s="881" t="n">
        <v>0</v>
      </c>
      <c r="BH14" s="1323" t="n">
        <v>-5.8319999999999999</v>
      </c>
      <c r="BI14" s="1359" t="n">
        <v>-0.11</v>
      </c>
      <c r="BJ14" s="1349" t="n">
        <v>0.01</v>
      </c>
    </row>
    <row r="15" ht="17.25" customHeight="1">
      <c r="A15" s="1337" t="n">
        <v>2031</v>
      </c>
      <c r="B15" s="1339" t="n">
        <f t="shared" si="1"/>
        <v>0</v>
      </c>
      <c r="C15" s="1339" t="n">
        <f t="shared" si="2"/>
        <v>0</v>
      </c>
      <c r="D15" s="1339" t="n">
        <f t="shared" si="3"/>
        <v>0</v>
      </c>
      <c r="E15" s="1339" t="n">
        <f t="shared" si="4"/>
        <v>1.8230000000000002</v>
      </c>
      <c r="F15" s="1339" t="n">
        <f t="shared" si="11"/>
        <v>0</v>
      </c>
      <c r="G15" s="1339" t="n">
        <f t="shared" si="5"/>
        <v>-7.7250000000000005</v>
      </c>
      <c r="H15" s="1339" t="n">
        <f t="shared" si="6"/>
        <v>-2.4630000000000001</v>
      </c>
      <c r="I15" s="1339" t="n">
        <f t="shared" si="7"/>
        <v>0</v>
      </c>
      <c r="J15" s="1339" t="n">
        <f t="shared" si="8"/>
        <v>-1.9E-2</v>
      </c>
      <c r="K15" s="1339" t="n">
        <f t="shared" si="9"/>
        <v>0</v>
      </c>
      <c r="L15" s="1343"/>
      <c r="M15" s="1339" t="n">
        <f t="shared" si="0"/>
        <v>-3.0390000000000001</v>
      </c>
      <c r="N15" s="1339" t="n">
        <f t="shared" si="10"/>
        <v>0</v>
      </c>
      <c r="O15" s="1366" t="n">
        <v>0.3</v>
      </c>
      <c r="P15" s="1360" t="n">
        <v>1.1900000000000002</v>
      </c>
      <c r="Q15" s="1359" t="n">
        <v>0</v>
      </c>
      <c r="R15" s="1368" t="n">
        <v>0.63300000000000001</v>
      </c>
      <c r="S15" s="1327" t="n">
        <v>0</v>
      </c>
      <c r="T15" s="881" t="n">
        <v>0</v>
      </c>
      <c r="U15" s="1359" t="n">
        <v>0</v>
      </c>
      <c r="V15" s="1359" t="n">
        <v>0</v>
      </c>
      <c r="W15" s="881" t="n">
        <v>0</v>
      </c>
      <c r="X15" s="881" t="n">
        <v>0</v>
      </c>
      <c r="Y15" s="1359" t="n">
        <v>0</v>
      </c>
      <c r="Z15" s="1359" t="n">
        <v>0</v>
      </c>
      <c r="AA15" s="1359" t="n">
        <v>0</v>
      </c>
      <c r="AB15" s="1359" t="n">
        <v>0</v>
      </c>
      <c r="AC15" s="1323" t="n">
        <v>0</v>
      </c>
      <c r="AD15" s="1359" t="n">
        <v>0</v>
      </c>
      <c r="AE15" s="1323" t="n">
        <v>0</v>
      </c>
      <c r="AF15" s="1323" t="n">
        <v>0</v>
      </c>
      <c r="AG15" s="1323" t="n">
        <v>-2.5529999999999999</v>
      </c>
      <c r="AH15" s="1323" t="n">
        <v>0.09</v>
      </c>
      <c r="AI15" s="1323" t="n">
        <v>0</v>
      </c>
      <c r="AJ15" s="1334" t="n">
        <v>0</v>
      </c>
      <c r="AK15" s="1359" t="n">
        <v>0</v>
      </c>
      <c r="AL15" s="1359" t="n">
        <v>-1.9E-2</v>
      </c>
      <c r="AM15" s="1359" t="n">
        <v>0</v>
      </c>
      <c r="AN15" s="1359" t="n">
        <v>0</v>
      </c>
      <c r="AO15" s="881" t="n">
        <v>0</v>
      </c>
      <c r="AP15" s="1359" t="n">
        <v>0</v>
      </c>
      <c r="AQ15" s="1370" t="n">
        <v>0</v>
      </c>
      <c r="AR15" s="1359" t="n">
        <v>0</v>
      </c>
      <c r="AS15" s="1359" t="n">
        <v>0</v>
      </c>
      <c r="AT15" s="881" t="n">
        <v>0</v>
      </c>
      <c r="AU15" s="1323" t="n">
        <v>-0.26900000000000002</v>
      </c>
      <c r="AV15" s="1359" t="n">
        <v>0</v>
      </c>
      <c r="AW15" s="1359" t="n">
        <v>0</v>
      </c>
      <c r="AX15" s="1359" t="n">
        <v>0</v>
      </c>
      <c r="AY15" s="881" t="n">
        <v>-2.77</v>
      </c>
      <c r="AZ15" s="1359" t="n">
        <v>0</v>
      </c>
      <c r="BA15" s="881" t="n">
        <v>0</v>
      </c>
      <c r="BB15" s="1359" t="n">
        <v>0</v>
      </c>
      <c r="BC15" s="1359" t="n">
        <v>0</v>
      </c>
      <c r="BD15" s="1359" t="n">
        <v>0</v>
      </c>
      <c r="BE15" s="1359" t="n">
        <v>0</v>
      </c>
      <c r="BF15" s="881" t="n">
        <v>0</v>
      </c>
      <c r="BG15" s="881" t="n">
        <v>0</v>
      </c>
      <c r="BH15" s="1323" t="n">
        <v>-5.4350000000000005</v>
      </c>
      <c r="BI15" s="1359" t="n">
        <v>-2.29</v>
      </c>
      <c r="BJ15" s="1349" t="n">
        <v>0</v>
      </c>
    </row>
    <row r="16">
      <c r="A16" s="1338" t="s">
        <v>311</v>
      </c>
      <c r="B16" s="1338" t="n">
        <f>SUM(B5:B15)</f>
        <v>412.15299999999996</v>
      </c>
      <c r="C16" s="1338" t="n">
        <f>SUM(C5:C15)</f>
        <v>205.79999999999998</v>
      </c>
      <c r="D16" s="1338" t="n">
        <f>SUM(D5:D15)</f>
        <v>22.711000000000006</v>
      </c>
      <c r="E16" s="1338" t="n">
        <f t="shared" ref="E16:H16" si="12">SUM(E5:E15)</f>
        <v>35.466000000000015</v>
      </c>
      <c r="F16" s="1338" t="n">
        <f t="shared" si="12"/>
        <v>91.563000000000002</v>
      </c>
      <c r="G16" s="1339" t="n">
        <f t="shared" si="5"/>
        <v>174.17</v>
      </c>
      <c r="H16" s="1338" t="n">
        <f t="shared" si="12"/>
        <v>21.600999999999996</v>
      </c>
      <c r="I16" s="1343" t="n">
        <f t="shared" ref="I16" si="13">SUM(I5:I15)</f>
        <v>362.04999999999995</v>
      </c>
      <c r="J16" s="1343" t="n">
        <f t="shared" ref="J16" si="14">SUM(J5:J15)</f>
        <v>169.16899999999998</v>
      </c>
      <c r="K16" s="1339" t="n">
        <f t="shared" si="9"/>
        <v>112.72</v>
      </c>
      <c r="L16" s="1343" t="n">
        <f>SUM(L5:L15)</f>
        <v>25.75</v>
      </c>
      <c r="M16" s="1339" t="n">
        <f t="shared" si="0"/>
        <v>85.197999999999993</v>
      </c>
      <c r="N16" s="1339" t="n">
        <f>AK16</f>
        <v>8.5</v>
      </c>
      <c r="O16" s="1367" t="n">
        <f t="shared" ref="O16:BI16" si="15">SUM(O5:O15)</f>
        <v>109.3</v>
      </c>
      <c r="P16" s="1359" t="n">
        <f t="shared" si="15"/>
        <v>25.819999999999997</v>
      </c>
      <c r="Q16" s="1359" t="n">
        <f t="shared" si="15"/>
        <v>412.15299999999996</v>
      </c>
      <c r="R16" s="1359" t="n">
        <f t="shared" si="15"/>
        <v>5.774</v>
      </c>
      <c r="S16" s="1359" t="n">
        <f t="shared" si="15"/>
        <v>3.8719999999999999</v>
      </c>
      <c r="T16" s="1359" t="n">
        <f t="shared" si="15"/>
        <v>22.711000000000006</v>
      </c>
      <c r="U16" s="1359" t="n">
        <f t="shared" si="15"/>
        <v>41.599999999999994</v>
      </c>
      <c r="V16" s="1359" t="n">
        <f t="shared" si="15"/>
        <v>44.947999999999993</v>
      </c>
      <c r="W16" s="1359" t="n">
        <f t="shared" si="15"/>
        <v>5</v>
      </c>
      <c r="X16" s="1359" t="n">
        <f t="shared" si="15"/>
        <v>1.4440000000000002</v>
      </c>
      <c r="Y16" s="1359" t="n">
        <f t="shared" si="15"/>
        <v>0.2</v>
      </c>
      <c r="Z16" s="1359" t="n">
        <f t="shared" si="15"/>
        <v>45.4</v>
      </c>
      <c r="AA16" s="1359" t="n">
        <f t="shared" si="15"/>
        <v>35.5</v>
      </c>
      <c r="AB16" s="1359" t="n">
        <f t="shared" si="15"/>
        <v>124.7</v>
      </c>
      <c r="AC16" s="1359" t="n">
        <f t="shared" si="15"/>
        <v>28</v>
      </c>
      <c r="AD16" s="1359" t="n">
        <f t="shared" si="15"/>
        <v>9.100000000000022E-2</v>
      </c>
      <c r="AE16" s="1359" t="n">
        <f t="shared" si="15"/>
        <v>22.810000000000002</v>
      </c>
      <c r="AF16" s="1359" t="n">
        <f t="shared" si="15"/>
        <v>1.42</v>
      </c>
      <c r="AG16" s="1359" t="n">
        <f t="shared" si="15"/>
        <v>20.662999999999997</v>
      </c>
      <c r="AH16" s="1359" t="n">
        <f t="shared" si="15"/>
        <v>0.86999999999999988</v>
      </c>
      <c r="AI16" s="1359" t="n">
        <f t="shared" si="15"/>
        <v>6.8000000000000005E-2</v>
      </c>
      <c r="AJ16" s="1359" t="n">
        <f t="shared" si="15"/>
        <v>362.04999999999995</v>
      </c>
      <c r="AK16" s="1359" t="n">
        <f t="shared" ref="AK16:AO16" si="16">SUM(AK5:AK15)</f>
        <v>8.5</v>
      </c>
      <c r="AL16" s="1359" t="n">
        <f t="shared" si="16"/>
        <v>169.16899999999998</v>
      </c>
      <c r="AM16" s="1341" t="n">
        <f t="shared" si="16"/>
        <v>0.79700000000000004</v>
      </c>
      <c r="AN16" s="1359" t="n">
        <f t="shared" si="16"/>
        <v>8.6</v>
      </c>
      <c r="AO16" s="1359" t="n">
        <f t="shared" si="16"/>
        <v>3.2000000000000006</v>
      </c>
      <c r="AP16" s="1359" t="n">
        <f t="shared" si="15"/>
        <v>2.8000000000000003</v>
      </c>
      <c r="AQ16" s="1344" t="n">
        <f>SUM(AQ5:AQ15)</f>
        <v>28</v>
      </c>
      <c r="AR16" s="1359" t="n">
        <f>SUM(AR5:AR15)</f>
        <v>14.899999999999999</v>
      </c>
      <c r="AS16" s="1359" t="n">
        <f>SUM(AS5:AS15)</f>
        <v>3.8730000000000002</v>
      </c>
      <c r="AT16" s="1359" t="n">
        <f t="shared" ref="AT16" si="17">SUM(AT5:AT15)</f>
        <v>50.54999999999999</v>
      </c>
      <c r="AU16" s="1359" t="n">
        <f t="shared" si="15"/>
        <v>-5.6779999999999999</v>
      </c>
      <c r="AV16" s="1359" t="n">
        <f t="shared" si="15"/>
        <v>8.177999999999999</v>
      </c>
      <c r="AW16" s="1359" t="n">
        <f t="shared" si="15"/>
        <v>16.667999999999999</v>
      </c>
      <c r="AX16" s="1359" t="n">
        <f t="shared" si="15"/>
        <v>9.9</v>
      </c>
      <c r="AY16" s="1359" t="n">
        <f t="shared" si="15"/>
        <v>-25.860000000000003</v>
      </c>
      <c r="AZ16" s="1359" t="n">
        <f t="shared" si="15"/>
        <v>81.99</v>
      </c>
      <c r="BA16" s="1359" t="n">
        <v>0</v>
      </c>
      <c r="BB16" s="1359" t="n">
        <f t="shared" si="15"/>
        <v>24</v>
      </c>
      <c r="BC16" s="1359" t="n">
        <f t="shared" si="15"/>
        <v>7.25</v>
      </c>
      <c r="BD16" s="1359" t="n">
        <f t="shared" si="15"/>
        <v>49.8</v>
      </c>
      <c r="BE16" s="1359" t="n">
        <f t="shared" si="15"/>
        <v>9.02</v>
      </c>
      <c r="BF16" s="1359" t="n">
        <f t="shared" si="15"/>
        <v>6.2439999999999998</v>
      </c>
      <c r="BG16" s="1359" t="n">
        <f t="shared" si="15"/>
        <v>10.218</v>
      </c>
      <c r="BH16" s="1359" t="n">
        <f t="shared" si="15"/>
        <v>50.203999999999979</v>
      </c>
      <c r="BI16" s="1359" t="n">
        <f t="shared" si="15"/>
        <v>24.684000000000005</v>
      </c>
      <c r="BJ16" s="1351" t="n">
        <f>SUM(BJ5:BJ15)</f>
        <v>9.5399999999999991</v>
      </c>
    </row>
    <row r="17">
      <c r="R17" s="1368"/>
      <c r="S17" s="1368"/>
      <c r="W17" s="1368"/>
      <c r="X17" s="1368"/>
      <c r="AE17" s="1368"/>
      <c r="AF17" s="1368"/>
      <c r="AV17" s="1368"/>
      <c r="AW17" s="1368"/>
      <c r="AX17" s="1368"/>
      <c r="AY17" s="1368"/>
      <c r="AZ17" s="1368"/>
      <c r="BA17" s="1368"/>
      <c r="BC17" s="1368"/>
      <c r="BE17" s="1368"/>
      <c r="BF17" s="1368"/>
      <c r="BG17" s="1368"/>
    </row>
    <row r="18">
      <c r="R18" s="1368"/>
      <c r="S18" s="1368"/>
      <c r="W18" s="1368"/>
      <c r="X18" s="1368"/>
      <c r="AE18" s="1368"/>
      <c r="AF18" s="1368"/>
      <c r="AV18" s="1368"/>
      <c r="AW18" s="1368"/>
      <c r="AX18" s="1368"/>
      <c r="AY18" s="1368"/>
      <c r="AZ18" s="1368"/>
      <c r="BA18" s="1368"/>
      <c r="BC18" s="1368" t="s">
        <v>723</v>
      </c>
      <c r="BD18" s="1368" t="s">
        <v>723</v>
      </c>
      <c r="BE18" s="1368"/>
      <c r="BF18" s="1368" t="s">
        <v>723</v>
      </c>
      <c r="BG18" s="1368" t="s">
        <v>723</v>
      </c>
      <c r="BI18" s="1368" t="s">
        <v>723</v>
      </c>
    </row>
    <row r="19">
      <c r="B19" s="1072"/>
      <c r="C19" s="1072"/>
      <c r="D19" s="1072"/>
      <c r="E19" s="1072"/>
      <c r="F19" s="1072"/>
      <c r="H19" s="1072"/>
      <c r="I19" s="1072"/>
      <c r="J19" s="1072"/>
      <c r="K19" s="1072"/>
      <c r="M19" s="1072"/>
      <c r="N19" s="1072"/>
      <c r="R19" s="1368"/>
      <c r="S19" s="1368"/>
      <c r="W19" s="1368"/>
      <c r="X19" s="1368"/>
      <c r="AE19" s="1368"/>
      <c r="AF19" s="1368"/>
      <c r="AV19" s="1368"/>
      <c r="AW19" s="1368"/>
      <c r="AX19" s="1368"/>
      <c r="AY19" s="1368"/>
      <c r="AZ19" s="1368"/>
      <c r="BA19" s="1368"/>
      <c r="BC19" s="1368"/>
      <c r="BD19" t="s">
        <v>724</v>
      </c>
      <c r="BE19" s="1368"/>
      <c r="BF19" s="1368"/>
      <c r="BG19" s="1368"/>
    </row>
    <row r="20">
      <c r="R20" s="1368"/>
      <c r="S20" s="1368"/>
      <c r="W20" s="1368"/>
      <c r="X20" s="1368"/>
      <c r="AE20" s="1368"/>
      <c r="AF20" s="1368"/>
      <c r="AV20" s="1368"/>
      <c r="AW20" s="1368"/>
      <c r="AX20" s="1368"/>
      <c r="AY20" s="1368"/>
      <c r="AZ20" s="1368"/>
      <c r="BA20" s="1368"/>
      <c r="BC20" s="1368"/>
      <c r="BE20" s="1368"/>
      <c r="BF20" s="1368"/>
      <c r="BG20" s="1368"/>
    </row>
    <row r="21">
      <c r="R21" s="1368"/>
      <c r="S21" s="1368"/>
      <c r="W21" s="1368"/>
      <c r="X21" s="1368"/>
      <c r="AE21" s="1368"/>
      <c r="AF21" s="1368"/>
      <c r="AV21" s="1368"/>
      <c r="AW21" s="1368"/>
      <c r="AX21" s="1368"/>
      <c r="AY21" s="1368"/>
      <c r="AZ21" s="1368"/>
      <c r="BA21" s="1368"/>
      <c r="BC21" s="1368"/>
      <c r="BE21" s="1368"/>
      <c r="BF21" s="1368"/>
      <c r="BG21" s="1368"/>
    </row>
    <row r="22">
      <c r="B22" s="1072"/>
      <c r="R22" s="1368"/>
      <c r="S22" s="1368"/>
      <c r="W22" s="1368"/>
      <c r="X22" s="1368"/>
      <c r="AE22" s="1368"/>
      <c r="AF22" s="1368"/>
      <c r="AV22" s="1368"/>
      <c r="AW22" s="1368"/>
      <c r="AX22" s="1368"/>
      <c r="AY22" s="1368"/>
      <c r="AZ22" s="1368"/>
      <c r="BA22" s="1368"/>
      <c r="BC22" s="1368"/>
      <c r="BE22" s="1368"/>
      <c r="BF22" s="1368"/>
      <c r="BG22" s="1368"/>
    </row>
    <row r="23">
      <c r="B23" s="1072"/>
      <c r="R23" s="1368"/>
      <c r="S23" s="1368"/>
      <c r="W23" s="1368"/>
      <c r="X23" s="1368"/>
      <c r="AE23" s="1368"/>
      <c r="AF23" s="1368"/>
      <c r="AV23" s="1368"/>
      <c r="AW23" s="1368"/>
      <c r="AX23" s="1368"/>
      <c r="AY23" s="1368"/>
      <c r="AZ23" s="1368"/>
      <c r="BA23" s="1368"/>
      <c r="BC23" s="1368"/>
      <c r="BE23" s="1368"/>
      <c r="BF23" s="1368"/>
      <c r="BG23" s="1368"/>
    </row>
    <row r="24">
      <c r="B24" s="1072"/>
      <c r="R24" s="1368"/>
      <c r="S24" s="1368"/>
      <c r="W24" s="1368"/>
      <c r="X24" s="1368"/>
      <c r="AE24" s="1368"/>
      <c r="AF24" s="1368"/>
      <c r="AV24" s="1368"/>
      <c r="AW24" s="1368"/>
      <c r="AX24" s="1368"/>
      <c r="AY24" s="1368"/>
      <c r="AZ24" s="1368"/>
      <c r="BA24" s="1368"/>
      <c r="BC24" s="1368"/>
      <c r="BE24" s="1368"/>
      <c r="BF24" s="1368"/>
      <c r="BG24" s="1368"/>
    </row>
    <row r="25">
      <c r="B25" s="1072"/>
      <c r="R25" s="1368"/>
      <c r="S25" s="1368"/>
      <c r="W25" s="1368"/>
      <c r="X25" s="1368"/>
      <c r="AE25" s="1368"/>
      <c r="AF25" s="1368"/>
      <c r="AV25" s="1368"/>
      <c r="AW25" s="1368"/>
      <c r="AX25" s="1368"/>
      <c r="AY25" s="1368"/>
      <c r="AZ25" s="1368"/>
      <c r="BA25" s="1368"/>
      <c r="BC25" s="1368"/>
      <c r="BE25" s="1368"/>
      <c r="BF25" s="1368"/>
      <c r="BG25" s="1368"/>
    </row>
    <row r="26">
      <c r="B26" s="1072"/>
      <c r="R26" s="1368"/>
      <c r="S26" s="1368"/>
      <c r="W26" s="1368"/>
      <c r="X26" s="1368"/>
      <c r="AE26" s="1368"/>
      <c r="AF26" s="1368"/>
      <c r="AV26" s="1368"/>
      <c r="AW26" s="1368"/>
      <c r="AX26" s="1368"/>
      <c r="AY26" s="1368"/>
      <c r="AZ26" s="1368"/>
      <c r="BA26" s="1368"/>
      <c r="BC26" s="1368"/>
      <c r="BE26" s="1368"/>
      <c r="BF26" s="1368"/>
      <c r="BG26" s="1368"/>
    </row>
    <row r="27">
      <c r="B27" s="1072"/>
      <c r="R27" s="1368"/>
      <c r="S27" s="1368"/>
      <c r="W27" s="1368"/>
      <c r="X27" s="1368"/>
      <c r="AE27" s="1368"/>
      <c r="AF27" s="1368"/>
      <c r="AV27" s="1368"/>
      <c r="AW27" s="1368"/>
      <c r="AX27" s="1368"/>
      <c r="AY27" s="1368"/>
      <c r="AZ27" s="1368"/>
      <c r="BA27" s="1368"/>
      <c r="BC27" s="1368"/>
      <c r="BE27" s="1368"/>
      <c r="BF27" s="1368"/>
      <c r="BG27" s="1368"/>
    </row>
    <row r="28">
      <c r="B28" s="1072"/>
      <c r="R28" s="1368"/>
      <c r="S28" s="1368"/>
      <c r="W28" s="1368"/>
      <c r="X28" s="1368"/>
      <c r="AE28" s="1368"/>
      <c r="AF28" s="1368"/>
      <c r="AV28" s="1368"/>
      <c r="AW28" s="1368"/>
      <c r="AX28" s="1368"/>
      <c r="AY28" s="1368"/>
      <c r="AZ28" s="1368"/>
      <c r="BA28" s="1368"/>
      <c r="BC28" s="1368"/>
      <c r="BE28" s="1368"/>
      <c r="BF28" s="1368"/>
      <c r="BG28" s="1368"/>
    </row>
    <row r="29">
      <c r="R29" s="1368"/>
      <c r="S29" s="1368"/>
      <c r="W29" s="1368"/>
      <c r="X29" s="1368"/>
      <c r="AE29" s="1368"/>
      <c r="AF29" s="1368"/>
      <c r="AV29" s="1368"/>
      <c r="AW29" s="1368"/>
      <c r="AX29" s="1368"/>
      <c r="AY29" s="1368"/>
      <c r="AZ29" s="1368"/>
      <c r="BA29" s="1368"/>
      <c r="BC29" s="1368"/>
      <c r="BE29" s="1368"/>
      <c r="BF29" s="1368"/>
      <c r="BG29" s="1368"/>
    </row>
    <row r="30">
      <c r="R30" s="1368"/>
      <c r="S30" s="1368"/>
      <c r="W30" s="1368"/>
      <c r="X30" s="1368"/>
      <c r="AE30" s="1368"/>
      <c r="AF30" s="1368"/>
      <c r="AV30" s="1368"/>
      <c r="AW30" s="1368"/>
      <c r="AX30" s="1368"/>
      <c r="AY30" s="1368"/>
      <c r="AZ30" s="1368"/>
      <c r="BA30" s="1368"/>
      <c r="BC30" s="1368"/>
      <c r="BE30" s="1368"/>
      <c r="BF30" s="1368"/>
      <c r="BG30" s="1368"/>
    </row>
    <row r="31">
      <c r="R31" s="1368"/>
      <c r="S31" s="1368"/>
      <c r="W31" s="1368"/>
      <c r="X31" s="1368"/>
      <c r="AE31" s="1368"/>
      <c r="AF31" s="1368"/>
      <c r="AV31" s="1368"/>
      <c r="AW31" s="1368"/>
      <c r="AX31" s="1368"/>
      <c r="AY31" s="1368"/>
      <c r="AZ31" s="1368"/>
      <c r="BA31" s="1368"/>
      <c r="BC31" s="1368"/>
      <c r="BE31" s="1368"/>
      <c r="BF31" s="1368"/>
      <c r="BG31" s="1368"/>
    </row>
    <row r="32">
      <c r="R32" s="1368"/>
      <c r="S32" s="1368"/>
      <c r="W32" s="1368"/>
      <c r="X32" s="1368"/>
      <c r="AE32" s="1368"/>
      <c r="AF32" s="1368"/>
      <c r="AV32" s="1368"/>
      <c r="AW32" s="1368"/>
      <c r="AX32" s="1368"/>
      <c r="AY32" s="1368"/>
      <c r="AZ32" s="1368"/>
      <c r="BA32" s="1368"/>
      <c r="BC32" s="1368"/>
      <c r="BE32" s="1368"/>
      <c r="BF32" s="1368"/>
      <c r="BG32" s="1368"/>
    </row>
    <row r="33">
      <c r="R33" s="1368"/>
      <c r="S33" s="1368"/>
      <c r="W33" s="1368"/>
      <c r="X33" s="1368"/>
      <c r="AE33" s="1368"/>
      <c r="AF33" s="1368"/>
      <c r="AV33" s="1368"/>
      <c r="AW33" s="1368"/>
      <c r="AX33" s="1368"/>
      <c r="AY33" s="1368"/>
      <c r="AZ33" s="1368"/>
      <c r="BA33" s="1368"/>
      <c r="BC33" s="1368"/>
      <c r="BE33" s="1368"/>
      <c r="BF33" s="1368"/>
      <c r="BG33" s="1368"/>
    </row>
    <row r="34">
      <c r="R34" s="1368"/>
      <c r="S34" s="1368"/>
      <c r="W34" s="1368"/>
      <c r="X34" s="1368"/>
      <c r="AE34" s="1368"/>
      <c r="AF34" s="1368"/>
      <c r="AV34" s="1368"/>
      <c r="AW34" s="1368"/>
      <c r="AX34" s="1368"/>
      <c r="AY34" s="1368"/>
      <c r="AZ34" s="1368"/>
      <c r="BA34" s="1368"/>
      <c r="BC34" s="1368"/>
      <c r="BE34" s="1368"/>
      <c r="BF34" s="1368"/>
      <c r="BG34" s="1368"/>
    </row>
    <row r="35">
      <c r="R35" s="1368"/>
      <c r="S35" s="1368"/>
      <c r="W35" s="1368"/>
      <c r="X35" s="1368"/>
      <c r="AE35" s="1368"/>
      <c r="AF35" s="1368"/>
      <c r="AV35" s="1368"/>
      <c r="AW35" s="1368"/>
      <c r="AX35" s="1368"/>
      <c r="AY35" s="1368"/>
      <c r="AZ35" s="1368"/>
      <c r="BA35" s="1368"/>
      <c r="BC35" s="1368"/>
      <c r="BE35" s="1368"/>
      <c r="BF35" s="1368"/>
      <c r="BG35" s="1368"/>
    </row>
    <row r="36">
      <c r="R36" s="1368"/>
      <c r="S36" s="1368"/>
      <c r="W36" s="1368"/>
      <c r="X36" s="1368"/>
      <c r="AE36" s="1368"/>
      <c r="AF36" s="1368"/>
      <c r="AV36" s="1368"/>
      <c r="AW36" s="1368"/>
      <c r="AX36" s="1368"/>
      <c r="AY36" s="1368"/>
      <c r="AZ36" s="1368"/>
      <c r="BA36" s="1368"/>
      <c r="BC36" s="1368"/>
      <c r="BE36" s="1368"/>
      <c r="BF36" s="1368"/>
      <c r="BG36" s="1368"/>
    </row>
    <row r="37">
      <c r="R37" s="1368"/>
      <c r="S37" s="1368"/>
      <c r="W37" s="1368"/>
      <c r="X37" s="1368"/>
      <c r="AE37" s="1368"/>
      <c r="AF37" s="1368"/>
      <c r="AV37" s="1368"/>
      <c r="AW37" s="1368"/>
      <c r="AX37" s="1368"/>
      <c r="AY37" s="1368"/>
      <c r="AZ37" s="1368"/>
      <c r="BA37" s="1368"/>
      <c r="BC37" s="1368"/>
      <c r="BE37" s="1368"/>
      <c r="BF37" s="1368"/>
      <c r="BG37" s="1368"/>
    </row>
    <row r="38">
      <c r="R38" s="1368"/>
      <c r="S38" s="1368"/>
      <c r="W38" s="1368"/>
      <c r="X38" s="1368"/>
      <c r="AE38" s="1368"/>
      <c r="AF38" s="1368"/>
      <c r="AV38" s="1368"/>
      <c r="AW38" s="1368"/>
      <c r="AX38" s="1368"/>
      <c r="AY38" s="1368"/>
      <c r="AZ38" s="1368"/>
      <c r="BA38" s="1368"/>
      <c r="BC38" s="1368"/>
      <c r="BE38" s="1368"/>
      <c r="BF38" s="1368"/>
      <c r="BG38" s="1368"/>
    </row>
    <row r="39">
      <c r="R39" s="1368"/>
      <c r="S39" s="1368"/>
      <c r="W39" s="1368"/>
      <c r="X39" s="1368"/>
      <c r="AE39" s="1368"/>
      <c r="AF39" s="1368"/>
      <c r="AV39" s="1368"/>
      <c r="AW39" s="1368"/>
      <c r="AX39" s="1368"/>
      <c r="AY39" s="1368"/>
      <c r="AZ39" s="1368"/>
      <c r="BA39" s="1368"/>
      <c r="BC39" s="1368"/>
      <c r="BE39" s="1368"/>
      <c r="BF39" s="1368"/>
      <c r="BG39" s="1368"/>
    </row>
    <row r="40">
      <c r="R40" s="1368"/>
      <c r="S40" s="1368"/>
      <c r="W40" s="1368"/>
      <c r="X40" s="1368"/>
      <c r="AE40" s="1368"/>
      <c r="AF40" s="1368"/>
      <c r="AV40" s="1368"/>
      <c r="AW40" s="1368"/>
      <c r="AX40" s="1368"/>
      <c r="AY40" s="1368"/>
      <c r="AZ40" s="1368"/>
      <c r="BA40" s="1368"/>
      <c r="BC40" s="1368"/>
      <c r="BE40" s="1368"/>
      <c r="BF40" s="1368"/>
      <c r="BG40" s="1368"/>
    </row>
    <row r="41">
      <c r="R41" s="1368"/>
      <c r="S41" s="1368"/>
      <c r="W41" s="1368"/>
      <c r="X41" s="1368"/>
      <c r="AE41" s="1368"/>
      <c r="AF41" s="1368"/>
      <c r="AV41" s="1368"/>
      <c r="AW41" s="1368"/>
      <c r="AX41" s="1368"/>
      <c r="AY41" s="1368"/>
      <c r="AZ41" s="1368"/>
      <c r="BA41" s="1368"/>
      <c r="BC41" s="1368"/>
      <c r="BE41" s="1368"/>
      <c r="BF41" s="1368"/>
      <c r="BG41" s="1368"/>
    </row>
    <row r="42">
      <c r="R42" s="1368"/>
      <c r="S42" s="1368"/>
      <c r="W42" s="1368"/>
      <c r="X42" s="1368"/>
      <c r="AE42" s="1368"/>
      <c r="AF42" s="1368"/>
      <c r="AV42" s="1368"/>
      <c r="AW42" s="1368"/>
      <c r="AX42" s="1368"/>
      <c r="AY42" s="1368"/>
      <c r="AZ42" s="1368"/>
      <c r="BA42" s="1368"/>
      <c r="BC42" s="1368"/>
      <c r="BE42" s="1368"/>
      <c r="BF42" s="1368"/>
      <c r="BG42" s="1368"/>
    </row>
    <row r="43">
      <c r="R43" s="1368"/>
      <c r="S43" s="1368"/>
      <c r="W43" s="1368"/>
      <c r="X43" s="1368"/>
      <c r="AE43" s="1368"/>
      <c r="AF43" s="1368"/>
      <c r="AV43" s="1368"/>
      <c r="AW43" s="1368"/>
      <c r="AX43" s="1368"/>
      <c r="AY43" s="1368"/>
      <c r="AZ43" s="1368"/>
      <c r="BA43" s="1368"/>
      <c r="BC43" s="1368"/>
      <c r="BE43" s="1368"/>
      <c r="BF43" s="1368"/>
      <c r="BG43" s="1368"/>
    </row>
    <row r="44">
      <c r="R44" s="1368"/>
      <c r="S44" s="1368"/>
      <c r="W44" s="1368"/>
      <c r="X44" s="1368"/>
      <c r="AE44" s="1368"/>
      <c r="AF44" s="1368"/>
      <c r="AV44" s="1368"/>
      <c r="AW44" s="1368"/>
      <c r="AX44" s="1368"/>
      <c r="AY44" s="1368"/>
      <c r="AZ44" s="1368"/>
      <c r="BA44" s="1368"/>
      <c r="BC44" s="1368"/>
      <c r="BE44" s="1368"/>
      <c r="BF44" s="1368"/>
      <c r="BG44" s="1368"/>
    </row>
    <row r="45">
      <c r="R45" s="1368"/>
      <c r="S45" s="1368"/>
      <c r="W45" s="1368"/>
      <c r="X45" s="1368"/>
      <c r="AE45" s="1368"/>
      <c r="AF45" s="1368"/>
      <c r="AV45" s="1368"/>
      <c r="AW45" s="1368"/>
      <c r="AX45" s="1368"/>
      <c r="AY45" s="1368"/>
      <c r="AZ45" s="1368"/>
      <c r="BA45" s="1368"/>
      <c r="BC45" s="1368"/>
      <c r="BE45" s="1368"/>
      <c r="BF45" s="1368"/>
      <c r="BG45" s="1368"/>
    </row>
    <row r="46">
      <c r="R46" s="1368"/>
      <c r="S46" s="1368"/>
      <c r="W46" s="1368"/>
      <c r="X46" s="1368"/>
      <c r="AE46" s="1368"/>
      <c r="AF46" s="1368"/>
      <c r="AV46" s="1368"/>
      <c r="AW46" s="1368"/>
      <c r="AX46" s="1368"/>
      <c r="AY46" s="1368"/>
      <c r="AZ46" s="1368"/>
      <c r="BA46" s="1368"/>
      <c r="BC46" s="1368"/>
      <c r="BE46" s="1368"/>
      <c r="BF46" s="1368"/>
      <c r="BG46" s="1368"/>
    </row>
    <row r="47">
      <c r="R47" s="1368"/>
      <c r="S47" s="1368"/>
      <c r="W47" s="1368"/>
      <c r="X47" s="1368"/>
      <c r="AE47" s="1368"/>
      <c r="AF47" s="1368"/>
      <c r="AV47" s="1368"/>
      <c r="AW47" s="1368"/>
      <c r="AX47" s="1368"/>
      <c r="AY47" s="1368"/>
      <c r="AZ47" s="1368"/>
      <c r="BA47" s="1368"/>
      <c r="BC47" s="1368"/>
      <c r="BE47" s="1368"/>
      <c r="BF47" s="1368"/>
      <c r="BG47" s="1368"/>
    </row>
    <row r="48">
      <c r="R48" s="1368"/>
      <c r="S48" s="1368"/>
      <c r="W48" s="1368"/>
      <c r="X48" s="1368"/>
      <c r="AE48" s="1368"/>
      <c r="AF48" s="1368"/>
      <c r="AV48" s="1368"/>
      <c r="AW48" s="1368"/>
      <c r="AX48" s="1368"/>
      <c r="AY48" s="1368"/>
      <c r="AZ48" s="1368"/>
      <c r="BA48" s="1368"/>
      <c r="BC48" s="1368"/>
      <c r="BE48" s="1368"/>
      <c r="BF48" s="1368"/>
      <c r="BG48" s="1368"/>
    </row>
    <row r="49">
      <c r="R49" s="1368"/>
      <c r="S49" s="1368"/>
      <c r="W49" s="1368"/>
      <c r="X49" s="1368"/>
      <c r="AE49" s="1368"/>
      <c r="AF49" s="1368"/>
      <c r="AV49" s="1368"/>
      <c r="AW49" s="1368"/>
      <c r="AX49" s="1368"/>
      <c r="AY49" s="1368"/>
      <c r="AZ49" s="1368"/>
      <c r="BA49" s="1368"/>
      <c r="BC49" s="1368"/>
      <c r="BE49" s="1368"/>
      <c r="BF49" s="1368"/>
      <c r="BG49" s="1368"/>
    </row>
    <row r="50">
      <c r="R50" s="1368"/>
      <c r="S50" s="1368"/>
      <c r="W50" s="1368"/>
      <c r="X50" s="1368"/>
      <c r="AE50" s="1368"/>
      <c r="AF50" s="1368"/>
      <c r="AV50" s="1368"/>
      <c r="AW50" s="1368"/>
      <c r="AX50" s="1368"/>
      <c r="AY50" s="1368"/>
      <c r="AZ50" s="1368"/>
      <c r="BA50" s="1368"/>
      <c r="BC50" s="1368"/>
      <c r="BE50" s="1368"/>
      <c r="BF50" s="1368"/>
      <c r="BG50" s="1368"/>
    </row>
    <row r="51">
      <c r="R51" s="1368"/>
      <c r="S51" s="1368"/>
      <c r="W51" s="1368"/>
      <c r="X51" s="1368"/>
      <c r="AE51" s="1368"/>
      <c r="AF51" s="1368"/>
      <c r="AV51" s="1368"/>
      <c r="AW51" s="1368"/>
      <c r="AX51" s="1368"/>
      <c r="AY51" s="1368"/>
      <c r="AZ51" s="1368"/>
      <c r="BA51" s="1368"/>
      <c r="BC51" s="1368"/>
      <c r="BE51" s="1368"/>
      <c r="BF51" s="1368"/>
      <c r="BG51" s="1368"/>
    </row>
    <row r="52">
      <c r="R52" s="1368"/>
      <c r="S52" s="1368"/>
      <c r="W52" s="1368"/>
      <c r="X52" s="1368"/>
      <c r="AE52" s="1368"/>
      <c r="AF52" s="1368"/>
      <c r="AV52" s="1368"/>
      <c r="AW52" s="1368"/>
      <c r="AX52" s="1368"/>
      <c r="AY52" s="1368"/>
      <c r="AZ52" s="1368"/>
      <c r="BA52" s="1368"/>
      <c r="BC52" s="1368"/>
      <c r="BE52" s="1368"/>
      <c r="BF52" s="1368"/>
      <c r="BG52" s="1368"/>
    </row>
    <row r="53">
      <c r="R53" s="1368"/>
      <c r="S53" s="1368"/>
      <c r="W53" s="1368"/>
      <c r="X53" s="1368"/>
      <c r="AE53" s="1368"/>
      <c r="AF53" s="1368"/>
      <c r="AV53" s="1368"/>
      <c r="AW53" s="1368"/>
      <c r="AX53" s="1368"/>
      <c r="AY53" s="1368"/>
      <c r="AZ53" s="1368"/>
      <c r="BA53" s="1368"/>
      <c r="BC53" s="1368"/>
      <c r="BE53" s="1368"/>
      <c r="BF53" s="1368"/>
      <c r="BG53" s="1368"/>
    </row>
    <row r="54">
      <c r="R54" s="1368"/>
      <c r="S54" s="1368"/>
      <c r="W54" s="1368"/>
      <c r="X54" s="1368"/>
      <c r="AE54" s="1368"/>
      <c r="AF54" s="1368"/>
      <c r="AV54" s="1368"/>
      <c r="AW54" s="1368"/>
      <c r="AX54" s="1368"/>
      <c r="AY54" s="1368"/>
      <c r="AZ54" s="1368"/>
      <c r="BA54" s="1368"/>
      <c r="BC54" s="1368"/>
      <c r="BE54" s="1368"/>
      <c r="BF54" s="1368"/>
      <c r="BG54" s="1368"/>
    </row>
    <row r="55">
      <c r="R55" s="1368"/>
      <c r="S55" s="1368"/>
      <c r="W55" s="1368"/>
      <c r="X55" s="1368"/>
      <c r="AE55" s="1368"/>
      <c r="AF55" s="1368"/>
      <c r="AV55" s="1368"/>
      <c r="AW55" s="1368"/>
      <c r="AX55" s="1368"/>
      <c r="AY55" s="1368"/>
      <c r="AZ55" s="1368"/>
      <c r="BA55" s="1368"/>
      <c r="BC55" s="1368"/>
      <c r="BE55" s="1368"/>
      <c r="BF55" s="1368"/>
      <c r="BG55" s="1368"/>
    </row>
    <row r="56">
      <c r="R56" s="1368"/>
      <c r="S56" s="1368"/>
      <c r="W56" s="1368"/>
      <c r="X56" s="1368"/>
      <c r="AE56" s="1368"/>
      <c r="AF56" s="1368"/>
      <c r="AV56" s="1368"/>
      <c r="AW56" s="1368"/>
      <c r="AX56" s="1368"/>
      <c r="AY56" s="1368"/>
      <c r="AZ56" s="1368"/>
      <c r="BA56" s="1368"/>
      <c r="BC56" s="1368"/>
      <c r="BE56" s="1368"/>
      <c r="BF56" s="1368"/>
      <c r="BG56" s="1368"/>
    </row>
    <row r="57">
      <c r="R57" s="1368"/>
      <c r="S57" s="1368"/>
      <c r="W57" s="1368"/>
      <c r="X57" s="1368"/>
      <c r="AE57" s="1368"/>
      <c r="AF57" s="1368"/>
      <c r="AV57" s="1368"/>
      <c r="AW57" s="1368"/>
      <c r="AX57" s="1368"/>
      <c r="AY57" s="1368"/>
      <c r="AZ57" s="1368"/>
      <c r="BA57" s="1368"/>
      <c r="BC57" s="1368"/>
      <c r="BE57" s="1368"/>
      <c r="BF57" s="1368"/>
      <c r="BG57" s="1368"/>
    </row>
    <row r="58">
      <c r="R58" s="1368"/>
      <c r="S58" s="1368"/>
      <c r="W58" s="1368"/>
      <c r="X58" s="1368"/>
      <c r="AE58" s="1368"/>
      <c r="AF58" s="1368"/>
      <c r="AV58" s="1368"/>
      <c r="AW58" s="1368"/>
      <c r="AX58" s="1368"/>
      <c r="AY58" s="1368"/>
      <c r="AZ58" s="1368"/>
      <c r="BA58" s="1368"/>
      <c r="BC58" s="1368"/>
      <c r="BE58" s="1368"/>
      <c r="BF58" s="1368"/>
      <c r="BG58" s="1368"/>
    </row>
    <row r="59">
      <c r="R59" s="1368"/>
      <c r="S59" s="1368"/>
      <c r="W59" s="1368"/>
      <c r="X59" s="1368"/>
      <c r="AE59" s="1368"/>
      <c r="AF59" s="1368"/>
      <c r="AV59" s="1368"/>
      <c r="AW59" s="1368"/>
      <c r="AX59" s="1368"/>
      <c r="AY59" s="1368"/>
      <c r="AZ59" s="1368"/>
      <c r="BA59" s="1368"/>
      <c r="BC59" s="1368"/>
      <c r="BE59" s="1368"/>
      <c r="BF59" s="1368"/>
      <c r="BG59" s="1368"/>
    </row>
    <row r="60">
      <c r="R60" s="1368"/>
      <c r="S60" s="1368"/>
      <c r="W60" s="1368"/>
      <c r="X60" s="1368"/>
      <c r="AE60" s="1368"/>
      <c r="AF60" s="1368"/>
      <c r="AV60" s="1368"/>
      <c r="AW60" s="1368"/>
      <c r="AX60" s="1368"/>
      <c r="AY60" s="1368"/>
      <c r="AZ60" s="1368"/>
      <c r="BA60" s="1368"/>
      <c r="BC60" s="1368"/>
      <c r="BE60" s="1368"/>
      <c r="BF60" s="1368"/>
      <c r="BG60" s="1368"/>
    </row>
    <row r="61">
      <c r="R61" s="1368"/>
      <c r="S61" s="1368"/>
      <c r="W61" s="1368"/>
      <c r="X61" s="1368"/>
      <c r="AE61" s="1368"/>
      <c r="AF61" s="1368"/>
      <c r="AV61" s="1368"/>
      <c r="AW61" s="1368"/>
      <c r="AX61" s="1368"/>
      <c r="AY61" s="1368"/>
      <c r="AZ61" s="1368"/>
      <c r="BA61" s="1368"/>
      <c r="BC61" s="1368"/>
      <c r="BE61" s="1368"/>
      <c r="BF61" s="1368"/>
      <c r="BG61" s="1368"/>
    </row>
    <row r="62">
      <c r="R62" s="1368"/>
      <c r="S62" s="1368"/>
      <c r="W62" s="1368"/>
      <c r="X62" s="1368"/>
      <c r="AE62" s="1368"/>
      <c r="AF62" s="1368"/>
      <c r="AV62" s="1368"/>
      <c r="AW62" s="1368"/>
      <c r="AX62" s="1368"/>
      <c r="AY62" s="1368"/>
      <c r="AZ62" s="1368"/>
      <c r="BA62" s="1368"/>
      <c r="BC62" s="1368"/>
      <c r="BE62" s="1368"/>
      <c r="BF62" s="1368"/>
      <c r="BG62" s="1368"/>
    </row>
    <row r="63">
      <c r="R63" s="1368"/>
      <c r="S63" s="1368"/>
      <c r="W63" s="1368"/>
      <c r="X63" s="1368"/>
      <c r="AE63" s="1368"/>
      <c r="AF63" s="1368"/>
      <c r="AV63" s="1368"/>
      <c r="AW63" s="1368"/>
      <c r="AX63" s="1368"/>
      <c r="AY63" s="1368"/>
      <c r="AZ63" s="1368"/>
      <c r="BA63" s="1368"/>
      <c r="BC63" s="1368"/>
      <c r="BE63" s="1368"/>
      <c r="BF63" s="1368"/>
      <c r="BG63" s="1368"/>
    </row>
    <row r="64">
      <c r="R64" s="1368"/>
      <c r="S64" s="1368"/>
      <c r="W64" s="1368"/>
      <c r="X64" s="1368"/>
      <c r="AE64" s="1368"/>
      <c r="AF64" s="1368"/>
      <c r="AV64" s="1368"/>
      <c r="AW64" s="1368"/>
      <c r="AX64" s="1368"/>
      <c r="AY64" s="1368"/>
      <c r="AZ64" s="1368"/>
      <c r="BA64" s="1368"/>
      <c r="BC64" s="1368"/>
      <c r="BE64" s="1368"/>
      <c r="BF64" s="1368"/>
      <c r="BG64" s="1368"/>
    </row>
    <row r="65">
      <c r="R65" s="1368"/>
      <c r="S65" s="1368"/>
      <c r="W65" s="1368"/>
      <c r="X65" s="1368"/>
      <c r="AE65" s="1368"/>
      <c r="AF65" s="1368"/>
      <c r="AV65" s="1368"/>
      <c r="AW65" s="1368"/>
      <c r="AX65" s="1368"/>
      <c r="AY65" s="1368"/>
      <c r="AZ65" s="1368"/>
      <c r="BA65" s="1368"/>
      <c r="BC65" s="1368"/>
      <c r="BE65" s="1368"/>
      <c r="BF65" s="1368"/>
      <c r="BG65" s="1368"/>
    </row>
    <row r="66">
      <c r="R66" s="1368"/>
      <c r="S66" s="1368"/>
      <c r="W66" s="1368"/>
      <c r="X66" s="1368"/>
      <c r="AE66" s="1368"/>
      <c r="AF66" s="1368"/>
      <c r="AV66" s="1368"/>
      <c r="AW66" s="1368"/>
      <c r="AX66" s="1368"/>
      <c r="AY66" s="1368"/>
      <c r="AZ66" s="1368"/>
      <c r="BA66" s="1368"/>
      <c r="BC66" s="1368"/>
      <c r="BE66" s="1368"/>
      <c r="BF66" s="1368"/>
      <c r="BG66" s="1368"/>
    </row>
    <row r="67">
      <c r="R67" s="1368"/>
      <c r="S67" s="1368"/>
      <c r="W67" s="1368"/>
      <c r="X67" s="1368"/>
      <c r="AE67" s="1368"/>
      <c r="AF67" s="1368"/>
      <c r="AV67" s="1368"/>
      <c r="AW67" s="1368"/>
      <c r="AX67" s="1368"/>
      <c r="AY67" s="1368"/>
      <c r="AZ67" s="1368"/>
      <c r="BA67" s="1368"/>
      <c r="BC67" s="1368"/>
      <c r="BE67" s="1368"/>
      <c r="BF67" s="1368"/>
      <c r="BG67" s="1368"/>
    </row>
    <row r="68">
      <c r="R68" s="1368"/>
      <c r="S68" s="1368"/>
      <c r="W68" s="1368"/>
      <c r="X68" s="1368"/>
      <c r="AE68" s="1368"/>
      <c r="AF68" s="1368"/>
      <c r="AV68" s="1368"/>
      <c r="AW68" s="1368"/>
      <c r="AX68" s="1368"/>
      <c r="AY68" s="1368"/>
      <c r="AZ68" s="1368"/>
      <c r="BA68" s="1368"/>
      <c r="BC68" s="1368"/>
      <c r="BE68" s="1368"/>
      <c r="BF68" s="1368"/>
      <c r="BG68" s="1368"/>
    </row>
    <row r="69">
      <c r="R69" s="1368"/>
      <c r="S69" s="1368"/>
      <c r="W69" s="1368"/>
      <c r="X69" s="1368"/>
      <c r="AE69" s="1368"/>
      <c r="AF69" s="1368"/>
      <c r="AV69" s="1368"/>
      <c r="AW69" s="1368"/>
      <c r="AX69" s="1368"/>
      <c r="AY69" s="1368"/>
      <c r="AZ69" s="1368"/>
      <c r="BA69" s="1368"/>
      <c r="BC69" s="1368"/>
      <c r="BE69" s="1368"/>
      <c r="BF69" s="1368"/>
      <c r="BG69" s="1368"/>
    </row>
    <row r="70">
      <c r="R70" s="1368"/>
      <c r="S70" s="1368"/>
      <c r="W70" s="1368"/>
      <c r="X70" s="1368"/>
      <c r="AE70" s="1368"/>
      <c r="AF70" s="1368"/>
      <c r="AV70" s="1368"/>
      <c r="AW70" s="1368"/>
      <c r="AX70" s="1368"/>
      <c r="AY70" s="1368"/>
      <c r="AZ70" s="1368"/>
      <c r="BA70" s="1368"/>
      <c r="BC70" s="1368"/>
      <c r="BE70" s="1368"/>
      <c r="BF70" s="1368"/>
      <c r="BG70" s="1368"/>
    </row>
    <row r="71">
      <c r="R71" s="1368"/>
      <c r="S71" s="1368"/>
      <c r="W71" s="1368"/>
      <c r="X71" s="1368"/>
      <c r="AE71" s="1368"/>
      <c r="AF71" s="1368"/>
      <c r="AV71" s="1368"/>
      <c r="AW71" s="1368"/>
      <c r="AX71" s="1368"/>
      <c r="AY71" s="1368"/>
      <c r="AZ71" s="1368"/>
      <c r="BA71" s="1368"/>
      <c r="BC71" s="1368"/>
      <c r="BE71" s="1368"/>
      <c r="BF71" s="1368"/>
      <c r="BG71" s="1368"/>
    </row>
    <row r="72">
      <c r="R72" s="1368"/>
      <c r="S72" s="1368"/>
      <c r="W72" s="1368"/>
      <c r="X72" s="1368"/>
      <c r="AE72" s="1368"/>
      <c r="AF72" s="1368"/>
      <c r="AV72" s="1368"/>
      <c r="AW72" s="1368"/>
      <c r="AX72" s="1368"/>
      <c r="AY72" s="1368"/>
      <c r="AZ72" s="1368"/>
      <c r="BA72" s="1368"/>
      <c r="BC72" s="1368"/>
      <c r="BE72" s="1368"/>
      <c r="BF72" s="1368"/>
      <c r="BG72" s="1368"/>
    </row>
    <row r="73">
      <c r="R73" s="1368"/>
      <c r="S73" s="1368"/>
      <c r="W73" s="1368"/>
      <c r="X73" s="1368"/>
      <c r="AE73" s="1368"/>
      <c r="AF73" s="1368"/>
      <c r="AV73" s="1368"/>
      <c r="AW73" s="1368"/>
      <c r="AX73" s="1368"/>
      <c r="AY73" s="1368"/>
      <c r="AZ73" s="1368"/>
      <c r="BA73" s="1368"/>
      <c r="BC73" s="1368"/>
      <c r="BE73" s="1368"/>
      <c r="BF73" s="1368"/>
      <c r="BG73" s="1368"/>
    </row>
    <row r="74">
      <c r="R74" s="1368"/>
      <c r="S74" s="1368"/>
      <c r="W74" s="1368"/>
      <c r="X74" s="1368"/>
      <c r="AE74" s="1368"/>
      <c r="AF74" s="1368"/>
      <c r="AV74" s="1368"/>
      <c r="AW74" s="1368"/>
      <c r="AX74" s="1368"/>
      <c r="AY74" s="1368"/>
      <c r="AZ74" s="1368"/>
      <c r="BA74" s="1368"/>
      <c r="BC74" s="1368"/>
      <c r="BE74" s="1368"/>
      <c r="BF74" s="1368"/>
      <c r="BG74" s="1368"/>
    </row>
    <row r="75">
      <c r="R75" s="1368"/>
      <c r="S75" s="1368"/>
      <c r="W75" s="1368"/>
      <c r="X75" s="1368"/>
      <c r="AE75" s="1368"/>
      <c r="AF75" s="1368"/>
      <c r="AV75" s="1368"/>
      <c r="AW75" s="1368"/>
      <c r="AX75" s="1368"/>
      <c r="AY75" s="1368"/>
      <c r="AZ75" s="1368"/>
      <c r="BA75" s="1368"/>
      <c r="BC75" s="1368"/>
      <c r="BE75" s="1368"/>
      <c r="BF75" s="1368"/>
      <c r="BG75" s="1368"/>
    </row>
    <row r="76">
      <c r="R76" s="1368"/>
      <c r="S76" s="1368"/>
      <c r="W76" s="1368"/>
      <c r="X76" s="1368"/>
      <c r="AE76" s="1368"/>
      <c r="AF76" s="1368"/>
      <c r="AV76" s="1368"/>
      <c r="AW76" s="1368"/>
      <c r="AX76" s="1368"/>
      <c r="AY76" s="1368"/>
      <c r="AZ76" s="1368"/>
      <c r="BA76" s="1368"/>
      <c r="BC76" s="1368"/>
      <c r="BE76" s="1368"/>
      <c r="BF76" s="1368"/>
      <c r="BG76" s="1368"/>
    </row>
    <row r="77">
      <c r="R77" s="1368"/>
      <c r="S77" s="1368"/>
      <c r="W77" s="1368"/>
      <c r="X77" s="1368"/>
      <c r="AE77" s="1368"/>
      <c r="AF77" s="1368"/>
      <c r="AV77" s="1368"/>
      <c r="AW77" s="1368"/>
      <c r="AX77" s="1368"/>
      <c r="AY77" s="1368"/>
      <c r="AZ77" s="1368"/>
      <c r="BA77" s="1368"/>
      <c r="BC77" s="1368"/>
      <c r="BE77" s="1368"/>
      <c r="BF77" s="1368"/>
      <c r="BG77" s="1368"/>
    </row>
    <row r="78">
      <c r="R78" s="1368"/>
      <c r="S78" s="1368"/>
      <c r="W78" s="1368"/>
      <c r="X78" s="1368"/>
      <c r="AE78" s="1368"/>
      <c r="AF78" s="1368"/>
      <c r="AV78" s="1368"/>
      <c r="AW78" s="1368"/>
      <c r="AX78" s="1368"/>
      <c r="AY78" s="1368"/>
      <c r="AZ78" s="1368"/>
      <c r="BA78" s="1368"/>
      <c r="BC78" s="1368"/>
      <c r="BE78" s="1368"/>
      <c r="BF78" s="1368"/>
      <c r="BG78" s="1368"/>
    </row>
    <row r="79">
      <c r="R79" s="1368"/>
      <c r="S79" s="1368"/>
      <c r="W79" s="1368"/>
      <c r="X79" s="1368"/>
      <c r="AE79" s="1368"/>
      <c r="AF79" s="1368"/>
      <c r="AV79" s="1368"/>
      <c r="AW79" s="1368"/>
      <c r="AX79" s="1368"/>
      <c r="AY79" s="1368"/>
      <c r="AZ79" s="1368"/>
      <c r="BA79" s="1368"/>
      <c r="BC79" s="1368"/>
      <c r="BE79" s="1368"/>
      <c r="BF79" s="1368"/>
      <c r="BG79" s="1368"/>
    </row>
    <row r="80">
      <c r="R80" s="1368"/>
      <c r="S80" s="1368"/>
      <c r="W80" s="1368"/>
      <c r="X80" s="1368"/>
      <c r="AE80" s="1368"/>
      <c r="AF80" s="1368"/>
      <c r="AV80" s="1368"/>
      <c r="AW80" s="1368"/>
      <c r="AX80" s="1368"/>
      <c r="AY80" s="1368"/>
      <c r="AZ80" s="1368"/>
      <c r="BA80" s="1368"/>
      <c r="BC80" s="1368"/>
      <c r="BE80" s="1368"/>
      <c r="BF80" s="1368"/>
      <c r="BG80" s="1368"/>
    </row>
    <row r="81">
      <c r="R81" s="1368"/>
      <c r="S81" s="1368"/>
      <c r="W81" s="1368"/>
      <c r="X81" s="1368"/>
      <c r="AE81" s="1368"/>
      <c r="AF81" s="1368"/>
      <c r="AV81" s="1368"/>
      <c r="AW81" s="1368"/>
      <c r="AX81" s="1368"/>
      <c r="AY81" s="1368"/>
      <c r="AZ81" s="1368"/>
      <c r="BA81" s="1368"/>
      <c r="BC81" s="1368"/>
      <c r="BE81" s="1368"/>
      <c r="BF81" s="1368"/>
      <c r="BG81" s="1368"/>
    </row>
    <row r="82">
      <c r="R82" s="1368"/>
      <c r="S82" s="1368"/>
      <c r="W82" s="1368"/>
      <c r="X82" s="1368"/>
      <c r="AE82" s="1368"/>
      <c r="AF82" s="1368"/>
      <c r="AV82" s="1368"/>
      <c r="AW82" s="1368"/>
      <c r="AX82" s="1368"/>
      <c r="AY82" s="1368"/>
      <c r="AZ82" s="1368"/>
      <c r="BA82" s="1368"/>
      <c r="BC82" s="1368"/>
      <c r="BE82" s="1368"/>
      <c r="BF82" s="1368"/>
      <c r="BG82" s="1368"/>
    </row>
    <row r="83">
      <c r="R83" s="1368"/>
      <c r="S83" s="1368"/>
      <c r="W83" s="1368"/>
      <c r="X83" s="1368"/>
      <c r="AE83" s="1368"/>
      <c r="AF83" s="1368"/>
      <c r="AV83" s="1368"/>
      <c r="AW83" s="1368"/>
      <c r="AX83" s="1368"/>
      <c r="AY83" s="1368"/>
      <c r="AZ83" s="1368"/>
      <c r="BA83" s="1368"/>
      <c r="BC83" s="1368"/>
      <c r="BE83" s="1368"/>
      <c r="BF83" s="1368"/>
      <c r="BG83" s="1368"/>
    </row>
    <row r="84">
      <c r="R84" s="1368"/>
      <c r="S84" s="1368"/>
      <c r="W84" s="1368"/>
      <c r="X84" s="1368"/>
      <c r="AE84" s="1368"/>
      <c r="AF84" s="1368"/>
      <c r="AV84" s="1368"/>
      <c r="AW84" s="1368"/>
      <c r="AX84" s="1368"/>
      <c r="AY84" s="1368"/>
      <c r="AZ84" s="1368"/>
      <c r="BA84" s="1368"/>
      <c r="BC84" s="1368"/>
      <c r="BE84" s="1368"/>
      <c r="BF84" s="1368"/>
      <c r="BG84" s="1368"/>
    </row>
    <row r="85">
      <c r="R85" s="1368"/>
      <c r="S85" s="1368"/>
      <c r="W85" s="1368"/>
      <c r="X85" s="1368"/>
      <c r="AE85" s="1368"/>
      <c r="AF85" s="1368"/>
      <c r="AV85" s="1368"/>
      <c r="AW85" s="1368"/>
      <c r="AX85" s="1368"/>
      <c r="AY85" s="1368"/>
      <c r="AZ85" s="1368"/>
      <c r="BA85" s="1368"/>
      <c r="BC85" s="1368"/>
      <c r="BE85" s="1368"/>
      <c r="BF85" s="1368"/>
      <c r="BG85" s="1368"/>
    </row>
    <row r="86">
      <c r="R86" s="1368"/>
      <c r="S86" s="1368"/>
      <c r="W86" s="1368"/>
      <c r="X86" s="1368"/>
      <c r="AE86" s="1368"/>
      <c r="AF86" s="1368"/>
      <c r="AV86" s="1368"/>
      <c r="AW86" s="1368"/>
      <c r="AX86" s="1368"/>
      <c r="AY86" s="1368"/>
      <c r="AZ86" s="1368"/>
      <c r="BA86" s="1368"/>
      <c r="BC86" s="1368"/>
      <c r="BE86" s="1368"/>
      <c r="BF86" s="1368"/>
      <c r="BG86" s="1368"/>
    </row>
    <row r="87">
      <c r="R87" s="1368"/>
      <c r="S87" s="1368"/>
      <c r="W87" s="1368"/>
      <c r="X87" s="1368"/>
      <c r="AE87" s="1368"/>
      <c r="AF87" s="1368"/>
      <c r="AV87" s="1368"/>
      <c r="AW87" s="1368"/>
      <c r="AX87" s="1368"/>
      <c r="AY87" s="1368"/>
      <c r="AZ87" s="1368"/>
      <c r="BA87" s="1368"/>
      <c r="BC87" s="1368"/>
      <c r="BE87" s="1368"/>
      <c r="BF87" s="1368"/>
      <c r="BG87" s="1368"/>
    </row>
    <row r="88">
      <c r="R88" s="1368"/>
      <c r="S88" s="1368"/>
      <c r="W88" s="1368"/>
      <c r="X88" s="1368"/>
      <c r="AE88" s="1368"/>
      <c r="AF88" s="1368"/>
      <c r="AV88" s="1368"/>
      <c r="AW88" s="1368"/>
      <c r="AX88" s="1368"/>
      <c r="AY88" s="1368"/>
      <c r="AZ88" s="1368"/>
      <c r="BA88" s="1368"/>
      <c r="BC88" s="1368"/>
      <c r="BE88" s="1368"/>
      <c r="BF88" s="1368"/>
      <c r="BG88" s="1368"/>
    </row>
    <row r="89">
      <c r="R89" s="1368"/>
      <c r="S89" s="1368"/>
      <c r="W89" s="1368"/>
      <c r="X89" s="1368"/>
      <c r="AE89" s="1368"/>
      <c r="AF89" s="1368"/>
      <c r="AV89" s="1368"/>
      <c r="AW89" s="1368"/>
      <c r="AX89" s="1368"/>
      <c r="AY89" s="1368"/>
      <c r="AZ89" s="1368"/>
      <c r="BA89" s="1368"/>
      <c r="BC89" s="1368"/>
      <c r="BE89" s="1368"/>
      <c r="BF89" s="1368"/>
      <c r="BG89" s="1368"/>
    </row>
    <row r="90">
      <c r="R90" s="1368"/>
      <c r="S90" s="1368"/>
      <c r="W90" s="1368"/>
      <c r="X90" s="1368"/>
      <c r="AE90" s="1368"/>
      <c r="AF90" s="1368"/>
      <c r="AV90" s="1368"/>
      <c r="AW90" s="1368"/>
      <c r="AX90" s="1368"/>
      <c r="AY90" s="1368"/>
      <c r="AZ90" s="1368"/>
      <c r="BA90" s="1368"/>
      <c r="BC90" s="1368"/>
      <c r="BE90" s="1368"/>
      <c r="BF90" s="1368"/>
      <c r="BG90" s="1368"/>
    </row>
    <row r="91">
      <c r="R91" s="1368"/>
      <c r="S91" s="1368"/>
      <c r="W91" s="1368"/>
      <c r="X91" s="1368"/>
      <c r="AE91" s="1368"/>
      <c r="AF91" s="1368"/>
      <c r="AV91" s="1368"/>
      <c r="AW91" s="1368"/>
      <c r="AX91" s="1368"/>
      <c r="AY91" s="1368"/>
      <c r="AZ91" s="1368"/>
      <c r="BA91" s="1368"/>
      <c r="BC91" s="1368"/>
      <c r="BE91" s="1368"/>
      <c r="BF91" s="1368"/>
      <c r="BG91" s="1368"/>
    </row>
    <row r="92">
      <c r="R92" s="1368"/>
      <c r="S92" s="1368"/>
      <c r="W92" s="1368"/>
      <c r="X92" s="1368"/>
      <c r="AE92" s="1368"/>
      <c r="AF92" s="1368"/>
      <c r="AV92" s="1368"/>
      <c r="AW92" s="1368"/>
      <c r="AX92" s="1368"/>
      <c r="AY92" s="1368"/>
      <c r="AZ92" s="1368"/>
      <c r="BA92" s="1368"/>
      <c r="BC92" s="1368"/>
      <c r="BE92" s="1368"/>
      <c r="BF92" s="1368"/>
      <c r="BG92" s="1368"/>
    </row>
    <row r="93">
      <c r="R93" s="1368"/>
      <c r="S93" s="1368"/>
      <c r="W93" s="1368"/>
      <c r="X93" s="1368"/>
      <c r="AE93" s="1368"/>
      <c r="AF93" s="1368"/>
      <c r="AV93" s="1368"/>
      <c r="AW93" s="1368"/>
      <c r="AX93" s="1368"/>
      <c r="AY93" s="1368"/>
      <c r="AZ93" s="1368"/>
      <c r="BA93" s="1368"/>
      <c r="BC93" s="1368"/>
      <c r="BE93" s="1368"/>
      <c r="BF93" s="1368"/>
      <c r="BG93" s="1368"/>
    </row>
    <row r="94">
      <c r="R94" s="1368"/>
      <c r="S94" s="1368"/>
      <c r="W94" s="1368"/>
      <c r="X94" s="1368"/>
      <c r="AE94" s="1368"/>
      <c r="AF94" s="1368"/>
      <c r="AV94" s="1368"/>
      <c r="AW94" s="1368"/>
      <c r="AX94" s="1368"/>
      <c r="AY94" s="1368"/>
      <c r="AZ94" s="1368"/>
      <c r="BA94" s="1368"/>
      <c r="BC94" s="1368"/>
      <c r="BE94" s="1368"/>
      <c r="BF94" s="1368"/>
      <c r="BG94" s="1368"/>
    </row>
    <row r="95">
      <c r="R95" s="1368"/>
      <c r="S95" s="1368"/>
      <c r="W95" s="1368"/>
      <c r="X95" s="1368"/>
      <c r="AE95" s="1368"/>
      <c r="AF95" s="1368"/>
      <c r="AV95" s="1368"/>
      <c r="AW95" s="1368"/>
      <c r="AX95" s="1368"/>
      <c r="AY95" s="1368"/>
      <c r="AZ95" s="1368"/>
      <c r="BA95" s="1368"/>
      <c r="BC95" s="1368"/>
      <c r="BE95" s="1368"/>
      <c r="BF95" s="1368"/>
      <c r="BG95" s="1368"/>
    </row>
    <row r="96">
      <c r="R96" s="1368"/>
      <c r="S96" s="1368"/>
      <c r="W96" s="1368"/>
      <c r="X96" s="1368"/>
      <c r="AE96" s="1368"/>
      <c r="AF96" s="1368"/>
      <c r="AV96" s="1368"/>
      <c r="AW96" s="1368"/>
      <c r="AX96" s="1368"/>
      <c r="AY96" s="1368"/>
      <c r="AZ96" s="1368"/>
      <c r="BA96" s="1368"/>
      <c r="BC96" s="1368"/>
      <c r="BE96" s="1368"/>
      <c r="BF96" s="1368"/>
      <c r="BG96" s="1368"/>
    </row>
    <row r="97">
      <c r="R97" s="1368"/>
      <c r="S97" s="1368"/>
      <c r="W97" s="1368"/>
      <c r="X97" s="1368"/>
      <c r="AE97" s="1368"/>
      <c r="AF97" s="1368"/>
      <c r="AV97" s="1368"/>
      <c r="AW97" s="1368"/>
      <c r="AX97" s="1368"/>
      <c r="AY97" s="1368"/>
      <c r="AZ97" s="1368"/>
      <c r="BA97" s="1368"/>
      <c r="BC97" s="1368"/>
      <c r="BE97" s="1368"/>
      <c r="BF97" s="1368"/>
      <c r="BG97" s="1368"/>
    </row>
    <row r="98">
      <c r="R98" s="1368"/>
      <c r="S98" s="1368"/>
      <c r="W98" s="1368"/>
      <c r="X98" s="1368"/>
      <c r="AE98" s="1368"/>
      <c r="AF98" s="1368"/>
      <c r="AV98" s="1368"/>
      <c r="AW98" s="1368"/>
      <c r="AX98" s="1368"/>
      <c r="AY98" s="1368"/>
      <c r="AZ98" s="1368"/>
      <c r="BA98" s="1368"/>
      <c r="BC98" s="1368"/>
      <c r="BE98" s="1368"/>
      <c r="BF98" s="1368"/>
      <c r="BG98" s="1368"/>
    </row>
    <row r="99">
      <c r="R99" s="1368"/>
      <c r="S99" s="1368"/>
      <c r="W99" s="1368"/>
      <c r="X99" s="1368"/>
      <c r="AE99" s="1368"/>
      <c r="AF99" s="1368"/>
      <c r="AV99" s="1368"/>
      <c r="AW99" s="1368"/>
      <c r="AX99" s="1368"/>
      <c r="AY99" s="1368"/>
      <c r="AZ99" s="1368"/>
      <c r="BA99" s="1368"/>
      <c r="BC99" s="1368"/>
      <c r="BE99" s="1368"/>
      <c r="BF99" s="1368"/>
      <c r="BG99" s="1368"/>
    </row>
    <row r="100">
      <c r="R100" s="1368"/>
      <c r="S100" s="1368"/>
      <c r="W100" s="1368"/>
      <c r="X100" s="1368"/>
      <c r="AE100" s="1368"/>
      <c r="AF100" s="1368"/>
      <c r="AV100" s="1368"/>
      <c r="AW100" s="1368"/>
      <c r="AX100" s="1368"/>
      <c r="AY100" s="1368"/>
      <c r="AZ100" s="1368"/>
      <c r="BA100" s="1368"/>
      <c r="BC100" s="1368"/>
      <c r="BE100" s="1368"/>
      <c r="BF100" s="1368"/>
      <c r="BG100" s="1368"/>
    </row>
    <row r="101">
      <c r="R101" s="1368"/>
      <c r="S101" s="1368"/>
      <c r="W101" s="1368"/>
      <c r="X101" s="1368"/>
      <c r="AE101" s="1368"/>
      <c r="AF101" s="1368"/>
      <c r="AV101" s="1368"/>
      <c r="AW101" s="1368"/>
      <c r="AX101" s="1368"/>
      <c r="AY101" s="1368"/>
      <c r="AZ101" s="1368"/>
      <c r="BA101" s="1368"/>
      <c r="BC101" s="1368"/>
      <c r="BE101" s="1368"/>
      <c r="BF101" s="1368"/>
      <c r="BG101" s="1368"/>
    </row>
    <row r="102">
      <c r="R102" s="1368"/>
      <c r="S102" s="1368"/>
      <c r="W102" s="1368"/>
      <c r="X102" s="1368"/>
      <c r="AE102" s="1368"/>
      <c r="AF102" s="1368"/>
      <c r="AV102" s="1368"/>
      <c r="AW102" s="1368"/>
      <c r="AX102" s="1368"/>
      <c r="AY102" s="1368"/>
      <c r="AZ102" s="1368"/>
      <c r="BA102" s="1368"/>
      <c r="BC102" s="1368"/>
      <c r="BE102" s="1368"/>
      <c r="BF102" s="1368"/>
      <c r="BG102" s="1368"/>
    </row>
    <row r="103">
      <c r="R103" s="1368"/>
      <c r="S103" s="1368"/>
      <c r="W103" s="1368"/>
      <c r="X103" s="1368"/>
      <c r="AE103" s="1368"/>
      <c r="AF103" s="1368"/>
      <c r="AV103" s="1368"/>
      <c r="AW103" s="1368"/>
      <c r="AX103" s="1368"/>
      <c r="AY103" s="1368"/>
      <c r="AZ103" s="1368"/>
      <c r="BA103" s="1368"/>
      <c r="BC103" s="1368"/>
      <c r="BE103" s="1368"/>
      <c r="BF103" s="1368"/>
      <c r="BG103" s="1368"/>
    </row>
    <row r="104">
      <c r="R104" s="1368"/>
      <c r="S104" s="1368"/>
      <c r="W104" s="1368"/>
      <c r="X104" s="1368"/>
      <c r="AE104" s="1368"/>
      <c r="AF104" s="1368"/>
      <c r="AV104" s="1368"/>
      <c r="AW104" s="1368"/>
      <c r="AX104" s="1368"/>
      <c r="AY104" s="1368"/>
      <c r="AZ104" s="1368"/>
      <c r="BA104" s="1368"/>
      <c r="BC104" s="1368"/>
      <c r="BE104" s="1368"/>
      <c r="BF104" s="1368"/>
      <c r="BG104" s="1368"/>
    </row>
    <row r="105">
      <c r="R105" s="1368"/>
      <c r="S105" s="1368"/>
      <c r="W105" s="1368"/>
      <c r="X105" s="1368"/>
      <c r="AE105" s="1368"/>
      <c r="AF105" s="1368"/>
      <c r="AV105" s="1368"/>
      <c r="AW105" s="1368"/>
      <c r="AX105" s="1368"/>
      <c r="AY105" s="1368"/>
      <c r="AZ105" s="1368"/>
      <c r="BA105" s="1368"/>
      <c r="BC105" s="1368"/>
      <c r="BE105" s="1368"/>
      <c r="BF105" s="1368"/>
      <c r="BG105" s="1368"/>
    </row>
    <row r="106">
      <c r="R106" s="1368"/>
      <c r="S106" s="1368"/>
      <c r="W106" s="1368"/>
      <c r="X106" s="1368"/>
      <c r="AE106" s="1368"/>
      <c r="AF106" s="1368"/>
      <c r="AV106" s="1368"/>
      <c r="AW106" s="1368"/>
      <c r="AX106" s="1368"/>
      <c r="AY106" s="1368"/>
      <c r="AZ106" s="1368"/>
      <c r="BA106" s="1368"/>
      <c r="BC106" s="1368"/>
      <c r="BE106" s="1368"/>
      <c r="BF106" s="1368"/>
      <c r="BG106" s="1368"/>
    </row>
    <row r="107">
      <c r="R107" s="1368"/>
      <c r="S107" s="1368"/>
      <c r="W107" s="1368"/>
      <c r="X107" s="1368"/>
      <c r="AE107" s="1368"/>
      <c r="AF107" s="1368"/>
      <c r="AV107" s="1368"/>
      <c r="AW107" s="1368"/>
      <c r="AX107" s="1368"/>
      <c r="AY107" s="1368"/>
      <c r="AZ107" s="1368"/>
      <c r="BA107" s="1368"/>
      <c r="BC107" s="1368"/>
      <c r="BE107" s="1368"/>
      <c r="BF107" s="1368"/>
      <c r="BG107" s="1368"/>
    </row>
    <row r="108">
      <c r="R108" s="1368"/>
      <c r="S108" s="1368"/>
      <c r="W108" s="1368"/>
      <c r="X108" s="1368"/>
      <c r="AE108" s="1368"/>
      <c r="AF108" s="1368"/>
      <c r="AV108" s="1368"/>
      <c r="AW108" s="1368"/>
      <c r="AX108" s="1368"/>
      <c r="AY108" s="1368"/>
      <c r="AZ108" s="1368"/>
      <c r="BA108" s="1368"/>
      <c r="BC108" s="1368"/>
      <c r="BE108" s="1368"/>
      <c r="BF108" s="1368"/>
      <c r="BG108" s="1368"/>
    </row>
    <row r="109">
      <c r="R109" s="1368"/>
      <c r="S109" s="1368"/>
      <c r="W109" s="1368"/>
      <c r="X109" s="1368"/>
      <c r="AE109" s="1368"/>
      <c r="AF109" s="1368"/>
      <c r="AV109" s="1368"/>
      <c r="AW109" s="1368"/>
      <c r="AX109" s="1368"/>
      <c r="AY109" s="1368"/>
      <c r="AZ109" s="1368"/>
      <c r="BA109" s="1368"/>
      <c r="BC109" s="1368"/>
      <c r="BE109" s="1368"/>
      <c r="BF109" s="1368"/>
      <c r="BG109" s="1368"/>
    </row>
    <row r="110">
      <c r="R110" s="1368"/>
      <c r="S110" s="1368"/>
      <c r="W110" s="1368"/>
      <c r="X110" s="1368"/>
      <c r="AE110" s="1368"/>
      <c r="AF110" s="1368"/>
      <c r="AV110" s="1368"/>
      <c r="AW110" s="1368"/>
      <c r="AX110" s="1368"/>
      <c r="AY110" s="1368"/>
      <c r="AZ110" s="1368"/>
      <c r="BA110" s="1368"/>
      <c r="BC110" s="1368"/>
      <c r="BE110" s="1368"/>
      <c r="BF110" s="1368"/>
      <c r="BG110" s="1368"/>
    </row>
    <row r="111">
      <c r="R111" s="1368"/>
      <c r="S111" s="1368"/>
      <c r="W111" s="1368"/>
      <c r="X111" s="1368"/>
      <c r="AE111" s="1368"/>
      <c r="AF111" s="1368"/>
      <c r="AV111" s="1368"/>
      <c r="AW111" s="1368"/>
      <c r="AX111" s="1368"/>
      <c r="AY111" s="1368"/>
      <c r="AZ111" s="1368"/>
      <c r="BA111" s="1368"/>
      <c r="BC111" s="1368"/>
      <c r="BE111" s="1368"/>
      <c r="BF111" s="1368"/>
      <c r="BG111" s="1368"/>
    </row>
    <row r="112">
      <c r="R112" s="1368"/>
      <c r="S112" s="1368"/>
      <c r="W112" s="1368"/>
      <c r="X112" s="1368"/>
      <c r="AE112" s="1368"/>
      <c r="AF112" s="1368"/>
      <c r="AV112" s="1368"/>
      <c r="AW112" s="1368"/>
      <c r="AX112" s="1368"/>
      <c r="AY112" s="1368"/>
      <c r="AZ112" s="1368"/>
      <c r="BA112" s="1368"/>
      <c r="BC112" s="1368"/>
      <c r="BE112" s="1368"/>
      <c r="BF112" s="1368"/>
      <c r="BG112" s="1368"/>
    </row>
    <row r="113">
      <c r="R113" s="1368"/>
      <c r="S113" s="1368"/>
      <c r="W113" s="1368"/>
      <c r="X113" s="1368"/>
      <c r="AE113" s="1368"/>
      <c r="AF113" s="1368"/>
      <c r="AV113" s="1368"/>
      <c r="AW113" s="1368"/>
      <c r="AX113" s="1368"/>
      <c r="AY113" s="1368"/>
      <c r="AZ113" s="1368"/>
      <c r="BA113" s="1368"/>
      <c r="BC113" s="1368"/>
      <c r="BE113" s="1368"/>
      <c r="BF113" s="1368"/>
      <c r="BG113" s="1368"/>
    </row>
    <row r="114">
      <c r="R114" s="1368"/>
      <c r="S114" s="1368"/>
      <c r="W114" s="1368"/>
      <c r="X114" s="1368"/>
      <c r="AE114" s="1368"/>
      <c r="AF114" s="1368"/>
      <c r="AV114" s="1368"/>
      <c r="AW114" s="1368"/>
      <c r="AX114" s="1368"/>
      <c r="AY114" s="1368"/>
      <c r="AZ114" s="1368"/>
      <c r="BA114" s="1368"/>
      <c r="BC114" s="1368"/>
      <c r="BE114" s="1368"/>
      <c r="BF114" s="1368"/>
      <c r="BG114" s="1368"/>
    </row>
    <row r="115">
      <c r="R115" s="1368"/>
      <c r="S115" s="1368"/>
      <c r="W115" s="1368"/>
      <c r="X115" s="1368"/>
      <c r="AE115" s="1368"/>
      <c r="AF115" s="1368"/>
      <c r="AV115" s="1368"/>
      <c r="AW115" s="1368"/>
      <c r="AX115" s="1368"/>
      <c r="AY115" s="1368"/>
      <c r="AZ115" s="1368"/>
      <c r="BA115" s="1368"/>
      <c r="BC115" s="1368"/>
      <c r="BE115" s="1368"/>
      <c r="BF115" s="1368"/>
      <c r="BG115" s="1368"/>
    </row>
    <row r="116">
      <c r="R116" s="1368"/>
      <c r="S116" s="1368"/>
      <c r="W116" s="1368"/>
      <c r="X116" s="1368"/>
      <c r="AE116" s="1368"/>
      <c r="AF116" s="1368"/>
      <c r="AV116" s="1368"/>
      <c r="AW116" s="1368"/>
      <c r="AX116" s="1368"/>
      <c r="AY116" s="1368"/>
      <c r="AZ116" s="1368"/>
      <c r="BA116" s="1368"/>
      <c r="BC116" s="1368"/>
      <c r="BE116" s="1368"/>
      <c r="BF116" s="1368"/>
      <c r="BG116" s="1368"/>
    </row>
    <row r="117">
      <c r="R117" s="1368"/>
      <c r="S117" s="1368"/>
      <c r="W117" s="1368"/>
      <c r="X117" s="1368"/>
      <c r="AE117" s="1368"/>
      <c r="AF117" s="1368"/>
      <c r="AV117" s="1368"/>
      <c r="AW117" s="1368"/>
      <c r="AX117" s="1368"/>
      <c r="AY117" s="1368"/>
      <c r="AZ117" s="1368"/>
      <c r="BA117" s="1368"/>
      <c r="BC117" s="1368"/>
      <c r="BE117" s="1368"/>
      <c r="BF117" s="1368"/>
      <c r="BG117" s="1368"/>
    </row>
    <row r="118">
      <c r="R118" s="1368"/>
      <c r="S118" s="1368"/>
      <c r="W118" s="1368"/>
      <c r="X118" s="1368"/>
      <c r="AE118" s="1368"/>
      <c r="AF118" s="1368"/>
      <c r="AV118" s="1368"/>
      <c r="AW118" s="1368"/>
      <c r="AX118" s="1368"/>
      <c r="AY118" s="1368"/>
      <c r="AZ118" s="1368"/>
      <c r="BA118" s="1368"/>
      <c r="BC118" s="1368"/>
      <c r="BE118" s="1368"/>
      <c r="BF118" s="1368"/>
      <c r="BG118" s="1368"/>
    </row>
    <row r="119">
      <c r="R119" s="1368"/>
      <c r="S119" s="1368"/>
      <c r="W119" s="1368"/>
      <c r="X119" s="1368"/>
      <c r="AE119" s="1368"/>
      <c r="AF119" s="1368"/>
      <c r="AV119" s="1368"/>
      <c r="AW119" s="1368"/>
      <c r="AX119" s="1368"/>
      <c r="AY119" s="1368"/>
      <c r="AZ119" s="1368"/>
      <c r="BA119" s="1368"/>
      <c r="BC119" s="1368"/>
      <c r="BE119" s="1368"/>
      <c r="BF119" s="1368"/>
      <c r="BG119" s="1368"/>
    </row>
    <row r="120">
      <c r="R120" s="1368"/>
      <c r="S120" s="1368"/>
      <c r="W120" s="1368"/>
      <c r="X120" s="1368"/>
      <c r="AE120" s="1368"/>
      <c r="AF120" s="1368"/>
      <c r="AV120" s="1368"/>
      <c r="AW120" s="1368"/>
      <c r="AX120" s="1368"/>
      <c r="AY120" s="1368"/>
      <c r="AZ120" s="1368"/>
      <c r="BA120" s="1368"/>
      <c r="BC120" s="1368"/>
      <c r="BE120" s="1368"/>
      <c r="BF120" s="1368"/>
      <c r="BG120" s="1368"/>
    </row>
    <row r="121">
      <c r="R121" s="1368"/>
      <c r="S121" s="1368"/>
      <c r="W121" s="1368"/>
      <c r="X121" s="1368"/>
      <c r="AE121" s="1368"/>
      <c r="AF121" s="1368"/>
      <c r="AV121" s="1368"/>
      <c r="AW121" s="1368"/>
      <c r="AX121" s="1368"/>
      <c r="AY121" s="1368"/>
      <c r="AZ121" s="1368"/>
      <c r="BA121" s="1368"/>
      <c r="BC121" s="1368"/>
      <c r="BE121" s="1368"/>
      <c r="BF121" s="1368"/>
      <c r="BG121" s="1368"/>
    </row>
    <row r="122">
      <c r="R122" s="1368"/>
      <c r="S122" s="1368"/>
      <c r="W122" s="1368"/>
      <c r="X122" s="1368"/>
      <c r="AE122" s="1368"/>
      <c r="AF122" s="1368"/>
      <c r="AV122" s="1368"/>
      <c r="AW122" s="1368"/>
      <c r="AX122" s="1368"/>
      <c r="AY122" s="1368"/>
      <c r="AZ122" s="1368"/>
      <c r="BA122" s="1368"/>
      <c r="BC122" s="1368"/>
      <c r="BE122" s="1368"/>
      <c r="BF122" s="1368"/>
      <c r="BG122" s="1368"/>
    </row>
    <row r="123">
      <c r="R123" s="1368"/>
      <c r="S123" s="1368"/>
      <c r="W123" s="1368"/>
      <c r="X123" s="1368"/>
      <c r="AE123" s="1368"/>
      <c r="AF123" s="1368"/>
      <c r="AV123" s="1368"/>
      <c r="AW123" s="1368"/>
      <c r="AX123" s="1368"/>
      <c r="AY123" s="1368"/>
      <c r="AZ123" s="1368"/>
      <c r="BA123" s="1368"/>
      <c r="BC123" s="1368"/>
      <c r="BE123" s="1368"/>
      <c r="BF123" s="1368"/>
      <c r="BG123" s="1368"/>
    </row>
    <row r="124">
      <c r="R124" s="1368"/>
      <c r="S124" s="1368"/>
      <c r="W124" s="1368"/>
      <c r="X124" s="1368"/>
      <c r="AE124" s="1368"/>
      <c r="AF124" s="1368"/>
      <c r="AV124" s="1368"/>
      <c r="AW124" s="1368"/>
      <c r="AX124" s="1368"/>
      <c r="AY124" s="1368"/>
      <c r="AZ124" s="1368"/>
      <c r="BA124" s="1368"/>
      <c r="BC124" s="1368"/>
      <c r="BE124" s="1368"/>
      <c r="BF124" s="1368"/>
      <c r="BG124" s="1368"/>
    </row>
    <row r="125">
      <c r="R125" s="1368"/>
      <c r="S125" s="1368"/>
      <c r="W125" s="1368"/>
      <c r="X125" s="1368"/>
      <c r="AE125" s="1368"/>
      <c r="AF125" s="1368"/>
      <c r="AV125" s="1368"/>
      <c r="AW125" s="1368"/>
      <c r="AX125" s="1368"/>
      <c r="AY125" s="1368"/>
      <c r="AZ125" s="1368"/>
      <c r="BA125" s="1368"/>
      <c r="BC125" s="1368"/>
      <c r="BE125" s="1368"/>
      <c r="BF125" s="1368"/>
      <c r="BG125" s="1368"/>
    </row>
    <row r="126">
      <c r="R126" s="1368"/>
      <c r="S126" s="1368"/>
      <c r="W126" s="1368"/>
      <c r="X126" s="1368"/>
      <c r="AE126" s="1368"/>
      <c r="AF126" s="1368"/>
      <c r="AV126" s="1368"/>
      <c r="AW126" s="1368"/>
      <c r="AX126" s="1368"/>
      <c r="AY126" s="1368"/>
      <c r="AZ126" s="1368"/>
      <c r="BA126" s="1368"/>
      <c r="BC126" s="1368"/>
      <c r="BE126" s="1368"/>
      <c r="BF126" s="1368"/>
      <c r="BG126" s="1368"/>
    </row>
    <row r="127">
      <c r="R127" s="1368"/>
      <c r="S127" s="1368"/>
      <c r="W127" s="1368"/>
      <c r="X127" s="1368"/>
      <c r="AE127" s="1368"/>
      <c r="AF127" s="1368"/>
      <c r="AV127" s="1368"/>
      <c r="AW127" s="1368"/>
      <c r="AX127" s="1368"/>
      <c r="AY127" s="1368"/>
      <c r="AZ127" s="1368"/>
      <c r="BA127" s="1368"/>
      <c r="BC127" s="1368"/>
      <c r="BE127" s="1368"/>
      <c r="BF127" s="1368"/>
      <c r="BG127" s="1368"/>
    </row>
    <row r="128">
      <c r="R128" s="1368"/>
      <c r="S128" s="1368"/>
      <c r="W128" s="1368"/>
      <c r="X128" s="1368"/>
      <c r="AE128" s="1368"/>
      <c r="AF128" s="1368"/>
      <c r="AV128" s="1368"/>
      <c r="AW128" s="1368"/>
      <c r="AX128" s="1368"/>
      <c r="AY128" s="1368"/>
      <c r="AZ128" s="1368"/>
      <c r="BA128" s="1368"/>
      <c r="BC128" s="1368"/>
      <c r="BE128" s="1368"/>
      <c r="BF128" s="1368"/>
      <c r="BG128" s="1368"/>
    </row>
    <row r="129">
      <c r="R129" s="1368"/>
      <c r="S129" s="1368"/>
      <c r="W129" s="1368"/>
      <c r="X129" s="1368"/>
      <c r="AE129" s="1368"/>
      <c r="AF129" s="1368"/>
      <c r="AV129" s="1368"/>
      <c r="AW129" s="1368"/>
      <c r="AX129" s="1368"/>
      <c r="AY129" s="1368"/>
      <c r="AZ129" s="1368"/>
      <c r="BA129" s="1368"/>
      <c r="BC129" s="1368"/>
      <c r="BE129" s="1368"/>
      <c r="BF129" s="1368"/>
      <c r="BG129" s="1368"/>
    </row>
    <row r="130">
      <c r="R130" s="1368"/>
      <c r="S130" s="1368"/>
      <c r="W130" s="1368"/>
      <c r="X130" s="1368"/>
      <c r="AE130" s="1368"/>
      <c r="AF130" s="1368"/>
      <c r="AV130" s="1368"/>
      <c r="AW130" s="1368"/>
      <c r="AX130" s="1368"/>
      <c r="AY130" s="1368"/>
      <c r="AZ130" s="1368"/>
      <c r="BA130" s="1368"/>
      <c r="BC130" s="1368"/>
      <c r="BE130" s="1368"/>
      <c r="BF130" s="1368"/>
      <c r="BG130" s="1368"/>
    </row>
    <row r="131">
      <c r="R131" s="1368"/>
      <c r="S131" s="1368"/>
      <c r="W131" s="1368"/>
      <c r="X131" s="1368"/>
      <c r="AE131" s="1368"/>
      <c r="AF131" s="1368"/>
      <c r="AV131" s="1368"/>
      <c r="AW131" s="1368"/>
      <c r="AX131" s="1368"/>
      <c r="AY131" s="1368"/>
      <c r="AZ131" s="1368"/>
      <c r="BA131" s="1368"/>
      <c r="BC131" s="1368"/>
      <c r="BE131" s="1368"/>
      <c r="BF131" s="1368"/>
      <c r="BG131" s="1368"/>
    </row>
    <row r="132">
      <c r="R132" s="1368"/>
      <c r="S132" s="1368"/>
      <c r="W132" s="1368"/>
      <c r="X132" s="1368"/>
      <c r="AE132" s="1368"/>
      <c r="AF132" s="1368"/>
      <c r="AV132" s="1368"/>
      <c r="AW132" s="1368"/>
      <c r="AX132" s="1368"/>
      <c r="AY132" s="1368"/>
      <c r="AZ132" s="1368"/>
      <c r="BA132" s="1368"/>
      <c r="BC132" s="1368"/>
      <c r="BE132" s="1368"/>
      <c r="BF132" s="1368"/>
      <c r="BG132" s="1368"/>
    </row>
    <row r="133">
      <c r="R133" s="1368"/>
      <c r="S133" s="1368"/>
      <c r="W133" s="1368"/>
      <c r="X133" s="1368"/>
      <c r="AE133" s="1368"/>
      <c r="AF133" s="1368"/>
      <c r="AV133" s="1368"/>
      <c r="AW133" s="1368"/>
      <c r="AX133" s="1368"/>
      <c r="AY133" s="1368"/>
      <c r="AZ133" s="1368"/>
      <c r="BA133" s="1368"/>
      <c r="BC133" s="1368"/>
      <c r="BE133" s="1368"/>
      <c r="BF133" s="1368"/>
      <c r="BG133" s="1368"/>
    </row>
    <row r="134">
      <c r="R134" s="1368"/>
      <c r="S134" s="1368"/>
      <c r="W134" s="1368"/>
      <c r="X134" s="1368"/>
      <c r="AE134" s="1368"/>
      <c r="AF134" s="1368"/>
      <c r="AV134" s="1368"/>
      <c r="AW134" s="1368"/>
      <c r="AX134" s="1368"/>
      <c r="AY134" s="1368"/>
      <c r="AZ134" s="1368"/>
      <c r="BA134" s="1368"/>
      <c r="BC134" s="1368"/>
      <c r="BE134" s="1368"/>
      <c r="BF134" s="1368"/>
      <c r="BG134" s="1368"/>
    </row>
    <row r="135">
      <c r="R135" s="1368"/>
      <c r="S135" s="1368"/>
      <c r="W135" s="1368"/>
      <c r="X135" s="1368"/>
      <c r="AE135" s="1368"/>
      <c r="AF135" s="1368"/>
      <c r="AV135" s="1368"/>
      <c r="AW135" s="1368"/>
      <c r="AX135" s="1368"/>
      <c r="AY135" s="1368"/>
      <c r="AZ135" s="1368"/>
      <c r="BA135" s="1368"/>
      <c r="BC135" s="1368"/>
      <c r="BE135" s="1368"/>
      <c r="BF135" s="1368"/>
      <c r="BG135" s="1368"/>
    </row>
    <row r="136">
      <c r="R136" s="1368"/>
      <c r="S136" s="1368"/>
      <c r="W136" s="1368"/>
      <c r="X136" s="1368"/>
      <c r="AE136" s="1368"/>
      <c r="AF136" s="1368"/>
      <c r="AV136" s="1368"/>
      <c r="AW136" s="1368"/>
      <c r="AX136" s="1368"/>
      <c r="AY136" s="1368"/>
      <c r="AZ136" s="1368"/>
      <c r="BA136" s="1368"/>
      <c r="BC136" s="1368"/>
      <c r="BE136" s="1368"/>
      <c r="BF136" s="1368"/>
      <c r="BG136" s="1368"/>
    </row>
    <row r="137">
      <c r="R137" s="1368"/>
      <c r="S137" s="1368"/>
      <c r="W137" s="1368"/>
      <c r="X137" s="1368"/>
      <c r="AE137" s="1368"/>
      <c r="AF137" s="1368"/>
      <c r="AV137" s="1368"/>
      <c r="AW137" s="1368"/>
      <c r="AX137" s="1368"/>
      <c r="AY137" s="1368"/>
      <c r="AZ137" s="1368"/>
      <c r="BA137" s="1368"/>
      <c r="BC137" s="1368"/>
      <c r="BE137" s="1368"/>
      <c r="BF137" s="1368"/>
      <c r="BG137" s="1368"/>
    </row>
    <row r="138">
      <c r="R138" s="1368"/>
      <c r="S138" s="1368"/>
      <c r="W138" s="1368"/>
      <c r="X138" s="1368"/>
      <c r="AE138" s="1368"/>
      <c r="AF138" s="1368"/>
      <c r="AV138" s="1368"/>
      <c r="AW138" s="1368"/>
      <c r="AX138" s="1368"/>
      <c r="AY138" s="1368"/>
      <c r="AZ138" s="1368"/>
      <c r="BA138" s="1368"/>
      <c r="BC138" s="1368"/>
      <c r="BE138" s="1368"/>
      <c r="BF138" s="1368"/>
      <c r="BG138" s="1368"/>
    </row>
    <row r="139">
      <c r="R139" s="1368"/>
      <c r="S139" s="1368"/>
      <c r="W139" s="1368"/>
      <c r="X139" s="1368"/>
      <c r="AE139" s="1368"/>
      <c r="AF139" s="1368"/>
      <c r="AV139" s="1368"/>
      <c r="AW139" s="1368"/>
      <c r="AX139" s="1368"/>
      <c r="AY139" s="1368"/>
      <c r="AZ139" s="1368"/>
      <c r="BA139" s="1368"/>
      <c r="BC139" s="1368"/>
      <c r="BE139" s="1368"/>
      <c r="BF139" s="1368"/>
      <c r="BG139" s="1368"/>
    </row>
    <row r="140">
      <c r="R140" s="1368"/>
      <c r="S140" s="1368"/>
      <c r="W140" s="1368"/>
      <c r="X140" s="1368"/>
      <c r="AE140" s="1368"/>
      <c r="AF140" s="1368"/>
      <c r="AV140" s="1368"/>
      <c r="AW140" s="1368"/>
      <c r="AX140" s="1368"/>
      <c r="AY140" s="1368"/>
      <c r="AZ140" s="1368"/>
      <c r="BA140" s="1368"/>
      <c r="BC140" s="1368"/>
      <c r="BE140" s="1368"/>
      <c r="BF140" s="1368"/>
      <c r="BG140" s="1368"/>
    </row>
    <row r="141">
      <c r="R141" s="1368"/>
      <c r="S141" s="1368"/>
      <c r="W141" s="1368"/>
      <c r="X141" s="1368"/>
      <c r="AE141" s="1368"/>
      <c r="AF141" s="1368"/>
      <c r="AV141" s="1368"/>
      <c r="AW141" s="1368"/>
      <c r="AX141" s="1368"/>
      <c r="AY141" s="1368"/>
      <c r="AZ141" s="1368"/>
      <c r="BA141" s="1368"/>
      <c r="BC141" s="1368"/>
      <c r="BE141" s="1368"/>
      <c r="BF141" s="1368"/>
      <c r="BG141" s="1368"/>
    </row>
    <row r="142">
      <c r="R142" s="1368"/>
      <c r="S142" s="1368"/>
      <c r="W142" s="1368"/>
      <c r="X142" s="1368"/>
      <c r="AE142" s="1368"/>
      <c r="AF142" s="1368"/>
      <c r="AV142" s="1368"/>
      <c r="AW142" s="1368"/>
      <c r="AX142" s="1368"/>
      <c r="AY142" s="1368"/>
      <c r="AZ142" s="1368"/>
      <c r="BA142" s="1368"/>
      <c r="BC142" s="1368"/>
      <c r="BE142" s="1368"/>
      <c r="BF142" s="1368"/>
      <c r="BG142" s="1368"/>
    </row>
    <row r="143">
      <c r="R143" s="1368"/>
      <c r="S143" s="1368"/>
      <c r="W143" s="1368"/>
      <c r="X143" s="1368"/>
      <c r="AE143" s="1368"/>
      <c r="AF143" s="1368"/>
      <c r="AV143" s="1368"/>
      <c r="AW143" s="1368"/>
      <c r="AX143" s="1368"/>
      <c r="AY143" s="1368"/>
      <c r="AZ143" s="1368"/>
      <c r="BA143" s="1368"/>
      <c r="BC143" s="1368"/>
      <c r="BE143" s="1368"/>
      <c r="BF143" s="1368"/>
      <c r="BG143" s="1368"/>
    </row>
    <row r="144">
      <c r="R144" s="1368"/>
      <c r="S144" s="1368"/>
      <c r="W144" s="1368"/>
      <c r="X144" s="1368"/>
      <c r="AE144" s="1368"/>
      <c r="AF144" s="1368"/>
      <c r="AV144" s="1368"/>
      <c r="AW144" s="1368"/>
      <c r="AX144" s="1368"/>
      <c r="AY144" s="1368"/>
      <c r="AZ144" s="1368"/>
      <c r="BA144" s="1368"/>
      <c r="BC144" s="1368"/>
      <c r="BE144" s="1368"/>
      <c r="BF144" s="1368"/>
      <c r="BG144" s="1368"/>
    </row>
    <row r="145">
      <c r="R145" s="1368"/>
      <c r="S145" s="1368"/>
      <c r="W145" s="1368"/>
      <c r="X145" s="1368"/>
      <c r="AE145" s="1368"/>
      <c r="AF145" s="1368"/>
      <c r="AV145" s="1368"/>
      <c r="AW145" s="1368"/>
      <c r="AX145" s="1368"/>
      <c r="AY145" s="1368"/>
      <c r="AZ145" s="1368"/>
      <c r="BA145" s="1368"/>
      <c r="BC145" s="1368"/>
      <c r="BE145" s="1368"/>
      <c r="BF145" s="1368"/>
      <c r="BG145" s="1368"/>
    </row>
    <row r="146">
      <c r="R146" s="1368"/>
      <c r="S146" s="1368"/>
      <c r="W146" s="1368"/>
      <c r="X146" s="1368"/>
      <c r="AE146" s="1368"/>
      <c r="AF146" s="1368"/>
      <c r="AV146" s="1368"/>
      <c r="AW146" s="1368"/>
      <c r="AX146" s="1368"/>
      <c r="AY146" s="1368"/>
      <c r="AZ146" s="1368"/>
      <c r="BA146" s="1368"/>
      <c r="BC146" s="1368"/>
      <c r="BE146" s="1368"/>
      <c r="BF146" s="1368"/>
      <c r="BG146" s="1368"/>
    </row>
    <row r="147">
      <c r="R147" s="1368"/>
      <c r="S147" s="1368"/>
      <c r="W147" s="1368"/>
      <c r="X147" s="1368"/>
      <c r="AE147" s="1368"/>
      <c r="AF147" s="1368"/>
      <c r="AV147" s="1368"/>
      <c r="AW147" s="1368"/>
      <c r="AX147" s="1368"/>
      <c r="AY147" s="1368"/>
      <c r="AZ147" s="1368"/>
      <c r="BA147" s="1368"/>
      <c r="BC147" s="1368"/>
      <c r="BE147" s="1368"/>
      <c r="BF147" s="1368"/>
      <c r="BG147" s="1368"/>
    </row>
    <row r="148">
      <c r="R148" s="1368"/>
      <c r="S148" s="1368"/>
      <c r="W148" s="1368"/>
      <c r="X148" s="1368"/>
      <c r="AE148" s="1368"/>
      <c r="AF148" s="1368"/>
      <c r="AV148" s="1368"/>
      <c r="AW148" s="1368"/>
      <c r="AX148" s="1368"/>
      <c r="AY148" s="1368"/>
      <c r="AZ148" s="1368"/>
      <c r="BA148" s="1368"/>
      <c r="BC148" s="1368"/>
      <c r="BE148" s="1368"/>
      <c r="BF148" s="1368"/>
      <c r="BG148" s="1368"/>
    </row>
    <row r="149">
      <c r="R149" s="1368"/>
      <c r="S149" s="1368"/>
      <c r="W149" s="1368"/>
      <c r="X149" s="1368"/>
      <c r="AE149" s="1368"/>
      <c r="AF149" s="1368"/>
      <c r="AV149" s="1368"/>
      <c r="AW149" s="1368"/>
      <c r="AX149" s="1368"/>
      <c r="AY149" s="1368"/>
      <c r="AZ149" s="1368"/>
      <c r="BA149" s="1368"/>
      <c r="BC149" s="1368"/>
      <c r="BE149" s="1368"/>
      <c r="BF149" s="1368"/>
      <c r="BG149" s="1368"/>
    </row>
    <row r="150">
      <c r="R150" s="1368"/>
      <c r="S150" s="1368"/>
      <c r="W150" s="1368"/>
      <c r="X150" s="1368"/>
      <c r="AE150" s="1368"/>
      <c r="AF150" s="1368"/>
      <c r="AV150" s="1368"/>
      <c r="AW150" s="1368"/>
      <c r="AX150" s="1368"/>
      <c r="AY150" s="1368"/>
      <c r="AZ150" s="1368"/>
      <c r="BA150" s="1368"/>
      <c r="BC150" s="1368"/>
      <c r="BE150" s="1368"/>
      <c r="BF150" s="1368"/>
      <c r="BG150" s="1368"/>
    </row>
    <row r="151">
      <c r="R151" s="1368"/>
      <c r="S151" s="1368"/>
      <c r="W151" s="1368"/>
      <c r="X151" s="1368"/>
      <c r="AE151" s="1368"/>
      <c r="AF151" s="1368"/>
      <c r="AV151" s="1368"/>
      <c r="AW151" s="1368"/>
      <c r="AX151" s="1368"/>
      <c r="AY151" s="1368"/>
      <c r="AZ151" s="1368"/>
      <c r="BA151" s="1368"/>
      <c r="BC151" s="1368"/>
      <c r="BE151" s="1368"/>
      <c r="BF151" s="1368"/>
      <c r="BG151" s="1368"/>
    </row>
    <row r="152">
      <c r="R152" s="1368"/>
      <c r="S152" s="1368"/>
      <c r="W152" s="1368"/>
      <c r="X152" s="1368"/>
      <c r="AE152" s="1368"/>
      <c r="AF152" s="1368"/>
      <c r="AV152" s="1368"/>
      <c r="AW152" s="1368"/>
      <c r="AX152" s="1368"/>
      <c r="AY152" s="1368"/>
      <c r="AZ152" s="1368"/>
      <c r="BA152" s="1368"/>
      <c r="BC152" s="1368"/>
      <c r="BE152" s="1368"/>
      <c r="BF152" s="1368"/>
      <c r="BG152" s="1368"/>
    </row>
    <row r="153">
      <c r="R153" s="1368"/>
      <c r="S153" s="1368"/>
      <c r="W153" s="1368"/>
      <c r="X153" s="1368"/>
      <c r="AE153" s="1368"/>
      <c r="AF153" s="1368"/>
      <c r="AV153" s="1368"/>
      <c r="AW153" s="1368"/>
      <c r="AX153" s="1368"/>
      <c r="AY153" s="1368"/>
      <c r="AZ153" s="1368"/>
      <c r="BA153" s="1368"/>
      <c r="BC153" s="1368"/>
      <c r="BE153" s="1368"/>
      <c r="BF153" s="1368"/>
      <c r="BG153" s="1368"/>
    </row>
    <row r="154">
      <c r="R154" s="1368"/>
      <c r="S154" s="1368"/>
      <c r="W154" s="1368"/>
      <c r="X154" s="1368"/>
      <c r="AE154" s="1368"/>
      <c r="AF154" s="1368"/>
      <c r="AV154" s="1368"/>
      <c r="AW154" s="1368"/>
      <c r="AX154" s="1368"/>
      <c r="AY154" s="1368"/>
      <c r="AZ154" s="1368"/>
      <c r="BA154" s="1368"/>
      <c r="BC154" s="1368"/>
      <c r="BE154" s="1368"/>
      <c r="BF154" s="1368"/>
      <c r="BG154" s="1368"/>
    </row>
    <row r="155">
      <c r="R155" s="1368"/>
      <c r="S155" s="1368"/>
      <c r="W155" s="1368"/>
      <c r="X155" s="1368"/>
      <c r="AE155" s="1368"/>
      <c r="AF155" s="1368"/>
      <c r="AV155" s="1368"/>
      <c r="AW155" s="1368"/>
      <c r="AX155" s="1368"/>
      <c r="AY155" s="1368"/>
      <c r="AZ155" s="1368"/>
      <c r="BA155" s="1368"/>
      <c r="BC155" s="1368"/>
      <c r="BE155" s="1368"/>
      <c r="BF155" s="1368"/>
      <c r="BG155" s="1368"/>
    </row>
    <row r="156">
      <c r="R156" s="1368"/>
      <c r="S156" s="1368"/>
      <c r="W156" s="1368"/>
      <c r="X156" s="1368"/>
      <c r="AE156" s="1368"/>
      <c r="AF156" s="1368"/>
      <c r="AV156" s="1368"/>
      <c r="AW156" s="1368"/>
      <c r="AX156" s="1368"/>
      <c r="AY156" s="1368"/>
      <c r="AZ156" s="1368"/>
      <c r="BA156" s="1368"/>
      <c r="BC156" s="1368"/>
      <c r="BE156" s="1368"/>
      <c r="BF156" s="1368"/>
      <c r="BG156" s="1368"/>
    </row>
    <row r="157">
      <c r="R157" s="1368"/>
      <c r="S157" s="1368"/>
      <c r="W157" s="1368"/>
      <c r="X157" s="1368"/>
      <c r="AE157" s="1368"/>
      <c r="AF157" s="1368"/>
      <c r="AV157" s="1368"/>
      <c r="AW157" s="1368"/>
      <c r="AX157" s="1368"/>
      <c r="AY157" s="1368"/>
      <c r="AZ157" s="1368"/>
      <c r="BA157" s="1368"/>
      <c r="BC157" s="1368"/>
      <c r="BE157" s="1368"/>
      <c r="BF157" s="1368"/>
      <c r="BG157" s="1368"/>
    </row>
    <row r="158">
      <c r="R158" s="1368"/>
      <c r="S158" s="1368"/>
      <c r="W158" s="1368"/>
      <c r="X158" s="1368"/>
      <c r="AE158" s="1368"/>
      <c r="AF158" s="1368"/>
      <c r="AV158" s="1368"/>
      <c r="AW158" s="1368"/>
      <c r="AX158" s="1368"/>
      <c r="AY158" s="1368"/>
      <c r="AZ158" s="1368"/>
      <c r="BA158" s="1368"/>
      <c r="BC158" s="1368"/>
      <c r="BE158" s="1368"/>
      <c r="BF158" s="1368"/>
      <c r="BG158" s="1368"/>
    </row>
    <row r="159">
      <c r="R159" s="1368"/>
      <c r="S159" s="1368"/>
      <c r="W159" s="1368"/>
      <c r="X159" s="1368"/>
      <c r="AE159" s="1368"/>
      <c r="AF159" s="1368"/>
      <c r="AV159" s="1368"/>
      <c r="AW159" s="1368"/>
      <c r="AX159" s="1368"/>
      <c r="AY159" s="1368"/>
      <c r="AZ159" s="1368"/>
      <c r="BA159" s="1368"/>
      <c r="BC159" s="1368"/>
      <c r="BE159" s="1368"/>
      <c r="BF159" s="1368"/>
      <c r="BG159" s="1368"/>
    </row>
    <row r="160">
      <c r="R160" s="1368"/>
      <c r="S160" s="1368"/>
      <c r="W160" s="1368"/>
      <c r="X160" s="1368"/>
      <c r="AE160" s="1368"/>
      <c r="AF160" s="1368"/>
      <c r="AV160" s="1368"/>
      <c r="AW160" s="1368"/>
      <c r="AX160" s="1368"/>
      <c r="AY160" s="1368"/>
      <c r="AZ160" s="1368"/>
      <c r="BA160" s="1368"/>
      <c r="BC160" s="1368"/>
      <c r="BE160" s="1368"/>
      <c r="BF160" s="1368"/>
      <c r="BG160" s="1368"/>
    </row>
    <row r="161">
      <c r="R161" s="1368"/>
      <c r="S161" s="1368"/>
      <c r="W161" s="1368"/>
      <c r="X161" s="1368"/>
      <c r="AE161" s="1368"/>
      <c r="AF161" s="1368"/>
      <c r="AV161" s="1368"/>
      <c r="AW161" s="1368"/>
      <c r="AX161" s="1368"/>
      <c r="AY161" s="1368"/>
      <c r="AZ161" s="1368"/>
      <c r="BA161" s="1368"/>
      <c r="BC161" s="1368"/>
      <c r="BE161" s="1368"/>
      <c r="BF161" s="1368"/>
      <c r="BG161" s="1368"/>
    </row>
    <row r="162">
      <c r="R162" s="1368"/>
      <c r="S162" s="1368"/>
      <c r="W162" s="1368"/>
      <c r="X162" s="1368"/>
      <c r="AE162" s="1368"/>
      <c r="AF162" s="1368"/>
      <c r="AV162" s="1368"/>
      <c r="AW162" s="1368"/>
      <c r="AX162" s="1368"/>
      <c r="AY162" s="1368"/>
      <c r="AZ162" s="1368"/>
      <c r="BA162" s="1368"/>
      <c r="BC162" s="1368"/>
      <c r="BE162" s="1368"/>
      <c r="BF162" s="1368"/>
      <c r="BG162" s="1368"/>
    </row>
    <row r="163">
      <c r="R163" s="1368"/>
      <c r="S163" s="1368"/>
      <c r="W163" s="1368"/>
      <c r="X163" s="1368"/>
      <c r="AE163" s="1368"/>
      <c r="AF163" s="1368"/>
      <c r="AV163" s="1368"/>
      <c r="AW163" s="1368"/>
      <c r="AX163" s="1368"/>
      <c r="AY163" s="1368"/>
      <c r="AZ163" s="1368"/>
      <c r="BA163" s="1368"/>
      <c r="BC163" s="1368"/>
      <c r="BE163" s="1368"/>
      <c r="BF163" s="1368"/>
      <c r="BG163" s="1368"/>
    </row>
    <row r="164">
      <c r="R164" s="1368"/>
      <c r="S164" s="1368"/>
      <c r="W164" s="1368"/>
      <c r="X164" s="1368"/>
      <c r="AE164" s="1368"/>
      <c r="AF164" s="1368"/>
      <c r="AV164" s="1368"/>
      <c r="AW164" s="1368"/>
      <c r="AX164" s="1368"/>
      <c r="AY164" s="1368"/>
      <c r="AZ164" s="1368"/>
      <c r="BA164" s="1368"/>
      <c r="BC164" s="1368"/>
      <c r="BE164" s="1368"/>
      <c r="BF164" s="1368"/>
      <c r="BG164" s="1368"/>
    </row>
    <row r="165">
      <c r="R165" s="1368"/>
      <c r="S165" s="1368"/>
      <c r="W165" s="1368"/>
      <c r="X165" s="1368"/>
      <c r="AE165" s="1368"/>
      <c r="AF165" s="1368"/>
      <c r="AV165" s="1368"/>
      <c r="AW165" s="1368"/>
      <c r="AX165" s="1368"/>
      <c r="AY165" s="1368"/>
      <c r="AZ165" s="1368"/>
      <c r="BA165" s="1368"/>
      <c r="BC165" s="1368"/>
      <c r="BE165" s="1368"/>
      <c r="BF165" s="1368"/>
      <c r="BG165" s="1368"/>
    </row>
    <row r="166">
      <c r="R166" s="1368"/>
      <c r="S166" s="1368"/>
      <c r="W166" s="1368"/>
      <c r="X166" s="1368"/>
      <c r="AE166" s="1368"/>
      <c r="AF166" s="1368"/>
      <c r="AV166" s="1368"/>
      <c r="AW166" s="1368"/>
      <c r="AX166" s="1368"/>
      <c r="AY166" s="1368"/>
      <c r="AZ166" s="1368"/>
      <c r="BA166" s="1368"/>
      <c r="BC166" s="1368"/>
      <c r="BE166" s="1368"/>
      <c r="BF166" s="1368"/>
      <c r="BG166" s="1368"/>
    </row>
    <row r="167">
      <c r="R167" s="1368"/>
      <c r="S167" s="1368"/>
      <c r="W167" s="1368"/>
      <c r="X167" s="1368"/>
      <c r="AE167" s="1368"/>
      <c r="AF167" s="1368"/>
      <c r="AV167" s="1368"/>
      <c r="AW167" s="1368"/>
      <c r="AX167" s="1368"/>
      <c r="AY167" s="1368"/>
      <c r="AZ167" s="1368"/>
      <c r="BA167" s="1368"/>
      <c r="BC167" s="1368"/>
      <c r="BE167" s="1368"/>
      <c r="BF167" s="1368"/>
      <c r="BG167" s="1368"/>
    </row>
    <row r="168">
      <c r="R168" s="1368"/>
      <c r="S168" s="1368"/>
      <c r="W168" s="1368"/>
      <c r="X168" s="1368"/>
      <c r="AE168" s="1368"/>
      <c r="AF168" s="1368"/>
      <c r="AV168" s="1368"/>
      <c r="AW168" s="1368"/>
      <c r="AX168" s="1368"/>
      <c r="AY168" s="1368"/>
      <c r="AZ168" s="1368"/>
      <c r="BA168" s="1368"/>
      <c r="BC168" s="1368"/>
      <c r="BE168" s="1368"/>
      <c r="BF168" s="1368"/>
      <c r="BG168" s="1368"/>
    </row>
    <row r="169">
      <c r="R169" s="1368"/>
      <c r="S169" s="1368"/>
      <c r="W169" s="1368"/>
      <c r="X169" s="1368"/>
      <c r="AE169" s="1368"/>
      <c r="AF169" s="1368"/>
      <c r="AV169" s="1368"/>
      <c r="AW169" s="1368"/>
      <c r="AX169" s="1368"/>
      <c r="AY169" s="1368"/>
      <c r="AZ169" s="1368"/>
      <c r="BA169" s="1368"/>
      <c r="BC169" s="1368"/>
      <c r="BE169" s="1368"/>
      <c r="BF169" s="1368"/>
      <c r="BG169" s="1368"/>
    </row>
    <row r="170">
      <c r="R170" s="1368"/>
      <c r="S170" s="1368"/>
      <c r="W170" s="1368"/>
      <c r="X170" s="1368"/>
      <c r="AE170" s="1368"/>
      <c r="AF170" s="1368"/>
      <c r="AV170" s="1368"/>
      <c r="AW170" s="1368"/>
      <c r="AX170" s="1368"/>
      <c r="AY170" s="1368"/>
      <c r="AZ170" s="1368"/>
      <c r="BA170" s="1368"/>
      <c r="BC170" s="1368"/>
      <c r="BE170" s="1368"/>
      <c r="BF170" s="1368"/>
      <c r="BG170" s="1368"/>
    </row>
    <row r="171">
      <c r="R171" s="1368"/>
      <c r="S171" s="1368"/>
      <c r="W171" s="1368"/>
      <c r="X171" s="1368"/>
      <c r="AE171" s="1368"/>
      <c r="AF171" s="1368"/>
      <c r="AV171" s="1368"/>
      <c r="AW171" s="1368"/>
      <c r="AX171" s="1368"/>
      <c r="AY171" s="1368"/>
      <c r="AZ171" s="1368"/>
      <c r="BA171" s="1368"/>
      <c r="BC171" s="1368"/>
      <c r="BE171" s="1368"/>
      <c r="BF171" s="1368"/>
      <c r="BG171" s="1368"/>
    </row>
    <row r="172">
      <c r="R172" s="1368"/>
      <c r="S172" s="1368"/>
      <c r="W172" s="1368"/>
      <c r="X172" s="1368"/>
      <c r="AE172" s="1368"/>
      <c r="AF172" s="1368"/>
      <c r="AV172" s="1368"/>
      <c r="AW172" s="1368"/>
      <c r="AX172" s="1368"/>
      <c r="AY172" s="1368"/>
      <c r="AZ172" s="1368"/>
      <c r="BA172" s="1368"/>
      <c r="BC172" s="1368"/>
      <c r="BE172" s="1368"/>
      <c r="BF172" s="1368"/>
      <c r="BG172" s="1368"/>
    </row>
    <row r="173">
      <c r="R173" s="1368"/>
      <c r="S173" s="1368"/>
      <c r="W173" s="1368"/>
      <c r="X173" s="1368"/>
      <c r="AE173" s="1368"/>
      <c r="AF173" s="1368"/>
      <c r="AV173" s="1368"/>
      <c r="AW173" s="1368"/>
      <c r="AX173" s="1368"/>
      <c r="AY173" s="1368"/>
      <c r="AZ173" s="1368"/>
      <c r="BA173" s="1368"/>
      <c r="BC173" s="1368"/>
      <c r="BE173" s="1368"/>
      <c r="BF173" s="1368"/>
      <c r="BG173" s="1368"/>
    </row>
    <row r="174">
      <c r="R174" s="1368"/>
      <c r="S174" s="1368"/>
      <c r="W174" s="1368"/>
      <c r="X174" s="1368"/>
      <c r="AE174" s="1368"/>
      <c r="AF174" s="1368"/>
      <c r="AV174" s="1368"/>
      <c r="AW174" s="1368"/>
      <c r="AX174" s="1368"/>
      <c r="AY174" s="1368"/>
      <c r="AZ174" s="1368"/>
      <c r="BA174" s="1368"/>
      <c r="BC174" s="1368"/>
      <c r="BE174" s="1368"/>
      <c r="BF174" s="1368"/>
      <c r="BG174" s="1368"/>
    </row>
    <row r="175">
      <c r="R175" s="1368"/>
      <c r="S175" s="1368"/>
      <c r="W175" s="1368"/>
      <c r="X175" s="1368"/>
      <c r="AE175" s="1368"/>
      <c r="AF175" s="1368"/>
      <c r="AV175" s="1368"/>
      <c r="AW175" s="1368"/>
      <c r="AX175" s="1368"/>
      <c r="AY175" s="1368"/>
      <c r="AZ175" s="1368"/>
      <c r="BA175" s="1368"/>
      <c r="BC175" s="1368"/>
      <c r="BE175" s="1368"/>
      <c r="BF175" s="1368"/>
      <c r="BG175" s="1368"/>
    </row>
    <row r="176">
      <c r="R176" s="1368"/>
      <c r="S176" s="1368"/>
      <c r="W176" s="1368"/>
      <c r="X176" s="1368"/>
      <c r="AE176" s="1368"/>
      <c r="AF176" s="1368"/>
      <c r="AV176" s="1368"/>
      <c r="AW176" s="1368"/>
      <c r="AX176" s="1368"/>
      <c r="AY176" s="1368"/>
      <c r="AZ176" s="1368"/>
      <c r="BA176" s="1368"/>
      <c r="BC176" s="1368"/>
      <c r="BE176" s="1368"/>
      <c r="BF176" s="1368"/>
      <c r="BG176" s="1368"/>
    </row>
    <row r="177">
      <c r="R177" s="1368"/>
      <c r="S177" s="1368"/>
      <c r="W177" s="1368"/>
      <c r="X177" s="1368"/>
      <c r="AE177" s="1368"/>
      <c r="AF177" s="1368"/>
      <c r="AV177" s="1368"/>
      <c r="AW177" s="1368"/>
      <c r="AX177" s="1368"/>
      <c r="AY177" s="1368"/>
      <c r="AZ177" s="1368"/>
      <c r="BA177" s="1368"/>
      <c r="BC177" s="1368"/>
      <c r="BE177" s="1368"/>
      <c r="BF177" s="1368"/>
      <c r="BG177" s="1368"/>
    </row>
    <row r="178">
      <c r="R178" s="1368"/>
      <c r="S178" s="1368"/>
      <c r="W178" s="1368"/>
      <c r="X178" s="1368"/>
      <c r="AE178" s="1368"/>
      <c r="AF178" s="1368"/>
      <c r="AV178" s="1368"/>
      <c r="AW178" s="1368"/>
      <c r="AX178" s="1368"/>
      <c r="AY178" s="1368"/>
      <c r="AZ178" s="1368"/>
      <c r="BA178" s="1368"/>
      <c r="BC178" s="1368"/>
      <c r="BE178" s="1368"/>
      <c r="BF178" s="1368"/>
      <c r="BG178" s="1368"/>
    </row>
    <row r="179">
      <c r="R179" s="1368"/>
      <c r="S179" s="1368"/>
      <c r="W179" s="1368"/>
      <c r="X179" s="1368"/>
      <c r="AE179" s="1368"/>
      <c r="AF179" s="1368"/>
      <c r="AV179" s="1368"/>
      <c r="AW179" s="1368"/>
      <c r="AX179" s="1368"/>
      <c r="AY179" s="1368"/>
      <c r="AZ179" s="1368"/>
      <c r="BA179" s="1368"/>
      <c r="BC179" s="1368"/>
      <c r="BE179" s="1368"/>
      <c r="BF179" s="1368"/>
      <c r="BG179" s="1368"/>
    </row>
    <row r="180">
      <c r="R180" s="1368"/>
      <c r="S180" s="1368"/>
      <c r="W180" s="1368"/>
      <c r="X180" s="1368"/>
      <c r="AE180" s="1368"/>
      <c r="AF180" s="1368"/>
      <c r="AV180" s="1368"/>
      <c r="AW180" s="1368"/>
      <c r="AX180" s="1368"/>
      <c r="AY180" s="1368"/>
      <c r="AZ180" s="1368"/>
      <c r="BA180" s="1368"/>
      <c r="BC180" s="1368"/>
      <c r="BE180" s="1368"/>
      <c r="BF180" s="1368"/>
      <c r="BG180" s="1368"/>
    </row>
    <row r="181">
      <c r="R181" s="1368"/>
      <c r="S181" s="1368"/>
      <c r="W181" s="1368"/>
      <c r="X181" s="1368"/>
      <c r="AE181" s="1368"/>
      <c r="AF181" s="1368"/>
      <c r="AV181" s="1368"/>
      <c r="AW181" s="1368"/>
      <c r="AX181" s="1368"/>
      <c r="AY181" s="1368"/>
      <c r="AZ181" s="1368"/>
      <c r="BA181" s="1368"/>
      <c r="BC181" s="1368"/>
      <c r="BE181" s="1368"/>
      <c r="BF181" s="1368"/>
      <c r="BG181" s="1368"/>
    </row>
    <row r="182">
      <c r="R182" s="1368"/>
      <c r="S182" s="1368"/>
      <c r="W182" s="1368"/>
      <c r="X182" s="1368"/>
      <c r="AE182" s="1368"/>
      <c r="AF182" s="1368"/>
      <c r="AV182" s="1368"/>
      <c r="AW182" s="1368"/>
      <c r="AX182" s="1368"/>
      <c r="AY182" s="1368"/>
      <c r="AZ182" s="1368"/>
      <c r="BA182" s="1368"/>
      <c r="BC182" s="1368"/>
      <c r="BE182" s="1368"/>
      <c r="BF182" s="1368"/>
      <c r="BG182" s="1368"/>
    </row>
    <row r="183">
      <c r="R183" s="1368"/>
      <c r="S183" s="1368"/>
      <c r="W183" s="1368"/>
      <c r="X183" s="1368"/>
      <c r="AE183" s="1368"/>
      <c r="AF183" s="1368"/>
      <c r="AV183" s="1368"/>
      <c r="AW183" s="1368"/>
      <c r="AX183" s="1368"/>
      <c r="AY183" s="1368"/>
      <c r="AZ183" s="1368"/>
      <c r="BA183" s="1368"/>
      <c r="BC183" s="1368"/>
      <c r="BE183" s="1368"/>
      <c r="BF183" s="1368"/>
      <c r="BG183" s="1368"/>
    </row>
    <row r="184">
      <c r="R184" s="1368"/>
      <c r="S184" s="1368"/>
      <c r="W184" s="1368"/>
      <c r="X184" s="1368"/>
      <c r="AE184" s="1368"/>
      <c r="AF184" s="1368"/>
      <c r="AV184" s="1368"/>
      <c r="AW184" s="1368"/>
      <c r="AX184" s="1368"/>
      <c r="AY184" s="1368"/>
      <c r="AZ184" s="1368"/>
      <c r="BA184" s="1368"/>
      <c r="BC184" s="1368"/>
      <c r="BE184" s="1368"/>
      <c r="BF184" s="1368"/>
      <c r="BG184" s="1368"/>
    </row>
    <row r="185">
      <c r="R185" s="1368"/>
      <c r="S185" s="1368"/>
      <c r="W185" s="1368"/>
      <c r="X185" s="1368"/>
      <c r="AE185" s="1368"/>
      <c r="AF185" s="1368"/>
      <c r="AV185" s="1368"/>
      <c r="AW185" s="1368"/>
      <c r="AX185" s="1368"/>
      <c r="AY185" s="1368"/>
      <c r="AZ185" s="1368"/>
      <c r="BA185" s="1368"/>
      <c r="BC185" s="1368"/>
      <c r="BE185" s="1368"/>
      <c r="BF185" s="1368"/>
      <c r="BG185" s="1368"/>
    </row>
    <row r="186">
      <c r="R186" s="1368"/>
      <c r="S186" s="1368"/>
      <c r="W186" s="1368"/>
      <c r="X186" s="1368"/>
      <c r="AE186" s="1368"/>
      <c r="AF186" s="1368"/>
      <c r="AV186" s="1368"/>
      <c r="AW186" s="1368"/>
      <c r="AX186" s="1368"/>
      <c r="AY186" s="1368"/>
      <c r="AZ186" s="1368"/>
      <c r="BA186" s="1368"/>
      <c r="BC186" s="1368"/>
      <c r="BE186" s="1368"/>
      <c r="BF186" s="1368"/>
      <c r="BG186" s="1368"/>
    </row>
    <row r="187">
      <c r="R187" s="1368"/>
      <c r="S187" s="1368"/>
      <c r="W187" s="1368"/>
      <c r="X187" s="1368"/>
      <c r="AE187" s="1368"/>
      <c r="AF187" s="1368"/>
      <c r="AV187" s="1368"/>
      <c r="AW187" s="1368"/>
      <c r="AX187" s="1368"/>
      <c r="AY187" s="1368"/>
      <c r="AZ187" s="1368"/>
      <c r="BA187" s="1368"/>
      <c r="BC187" s="1368"/>
      <c r="BE187" s="1368"/>
      <c r="BF187" s="1368"/>
      <c r="BG187" s="1368"/>
    </row>
    <row r="188">
      <c r="R188" s="1368"/>
      <c r="S188" s="1368"/>
      <c r="W188" s="1368"/>
      <c r="X188" s="1368"/>
      <c r="AE188" s="1368"/>
      <c r="AF188" s="1368"/>
      <c r="AV188" s="1368"/>
      <c r="AW188" s="1368"/>
      <c r="AX188" s="1368"/>
      <c r="AY188" s="1368"/>
      <c r="AZ188" s="1368"/>
      <c r="BA188" s="1368"/>
      <c r="BC188" s="1368"/>
      <c r="BE188" s="1368"/>
      <c r="BF188" s="1368"/>
      <c r="BG188" s="1368"/>
    </row>
    <row r="189">
      <c r="R189" s="1368"/>
      <c r="S189" s="1368"/>
      <c r="W189" s="1368"/>
      <c r="X189" s="1368"/>
      <c r="AE189" s="1368"/>
      <c r="AF189" s="1368"/>
      <c r="AV189" s="1368"/>
      <c r="AW189" s="1368"/>
      <c r="AX189" s="1368"/>
      <c r="AY189" s="1368"/>
      <c r="AZ189" s="1368"/>
      <c r="BA189" s="1368"/>
      <c r="BC189" s="1368"/>
      <c r="BE189" s="1368"/>
      <c r="BF189" s="1368"/>
      <c r="BG189" s="1368"/>
    </row>
    <row r="190">
      <c r="R190" s="1368"/>
      <c r="S190" s="1368"/>
      <c r="W190" s="1368"/>
      <c r="X190" s="1368"/>
      <c r="AE190" s="1368"/>
      <c r="AF190" s="1368"/>
      <c r="AV190" s="1368"/>
      <c r="AW190" s="1368"/>
      <c r="AX190" s="1368"/>
      <c r="AY190" s="1368"/>
      <c r="AZ190" s="1368"/>
      <c r="BA190" s="1368"/>
      <c r="BC190" s="1368"/>
      <c r="BE190" s="1368"/>
      <c r="BF190" s="1368"/>
      <c r="BG190" s="1368"/>
    </row>
    <row r="191">
      <c r="R191" s="1368"/>
      <c r="S191" s="1368"/>
      <c r="W191" s="1368"/>
      <c r="X191" s="1368"/>
      <c r="AE191" s="1368"/>
      <c r="AF191" s="1368"/>
      <c r="AV191" s="1368"/>
      <c r="AW191" s="1368"/>
      <c r="AX191" s="1368"/>
      <c r="AY191" s="1368"/>
      <c r="AZ191" s="1368"/>
      <c r="BA191" s="1368"/>
      <c r="BC191" s="1368"/>
      <c r="BE191" s="1368"/>
      <c r="BF191" s="1368"/>
      <c r="BG191" s="1368"/>
    </row>
    <row r="192">
      <c r="R192" s="1368"/>
      <c r="S192" s="1368"/>
      <c r="W192" s="1368"/>
      <c r="X192" s="1368"/>
      <c r="AE192" s="1368"/>
      <c r="AF192" s="1368"/>
      <c r="AV192" s="1368"/>
      <c r="AW192" s="1368"/>
      <c r="AX192" s="1368"/>
      <c r="AY192" s="1368"/>
      <c r="AZ192" s="1368"/>
      <c r="BA192" s="1368"/>
      <c r="BC192" s="1368"/>
      <c r="BE192" s="1368"/>
      <c r="BF192" s="1368"/>
      <c r="BG192" s="1368"/>
    </row>
    <row r="193">
      <c r="R193" s="1368"/>
      <c r="S193" s="1368"/>
      <c r="W193" s="1368"/>
      <c r="X193" s="1368"/>
      <c r="AE193" s="1368"/>
      <c r="AF193" s="1368"/>
      <c r="AV193" s="1368"/>
      <c r="AW193" s="1368"/>
      <c r="AX193" s="1368"/>
      <c r="AY193" s="1368"/>
      <c r="AZ193" s="1368"/>
      <c r="BA193" s="1368"/>
      <c r="BC193" s="1368"/>
      <c r="BE193" s="1368"/>
      <c r="BF193" s="1368"/>
      <c r="BG193" s="1368"/>
    </row>
    <row r="194">
      <c r="R194" s="1368"/>
      <c r="S194" s="1368"/>
      <c r="W194" s="1368"/>
      <c r="X194" s="1368"/>
      <c r="AE194" s="1368"/>
      <c r="AF194" s="1368"/>
      <c r="AV194" s="1368"/>
      <c r="AW194" s="1368"/>
      <c r="AX194" s="1368"/>
      <c r="AY194" s="1368"/>
      <c r="AZ194" s="1368"/>
      <c r="BA194" s="1368"/>
      <c r="BC194" s="1368"/>
      <c r="BE194" s="1368"/>
      <c r="BF194" s="1368"/>
      <c r="BG194" s="1368"/>
    </row>
    <row r="195">
      <c r="R195" s="1368"/>
      <c r="S195" s="1368"/>
      <c r="W195" s="1368"/>
      <c r="X195" s="1368"/>
      <c r="AE195" s="1368"/>
      <c r="AF195" s="1368"/>
      <c r="AV195" s="1368"/>
      <c r="AW195" s="1368"/>
      <c r="AX195" s="1368"/>
      <c r="AY195" s="1368"/>
      <c r="AZ195" s="1368"/>
      <c r="BA195" s="1368"/>
      <c r="BC195" s="1368"/>
      <c r="BE195" s="1368"/>
      <c r="BF195" s="1368"/>
      <c r="BG195" s="1368"/>
    </row>
    <row r="196">
      <c r="R196" s="1368"/>
      <c r="S196" s="1368"/>
      <c r="W196" s="1368"/>
      <c r="X196" s="1368"/>
      <c r="AE196" s="1368"/>
      <c r="AF196" s="1368"/>
      <c r="AV196" s="1368"/>
      <c r="AW196" s="1368"/>
      <c r="AX196" s="1368"/>
      <c r="AY196" s="1368"/>
      <c r="AZ196" s="1368"/>
      <c r="BA196" s="1368"/>
      <c r="BC196" s="1368"/>
      <c r="BE196" s="1368"/>
      <c r="BF196" s="1368"/>
      <c r="BG196" s="1368"/>
    </row>
    <row r="197">
      <c r="R197" s="1368"/>
      <c r="S197" s="1368"/>
      <c r="W197" s="1368"/>
      <c r="X197" s="1368"/>
      <c r="AE197" s="1368"/>
      <c r="AF197" s="1368"/>
      <c r="AV197" s="1368"/>
      <c r="AW197" s="1368"/>
      <c r="AX197" s="1368"/>
      <c r="AY197" s="1368"/>
      <c r="AZ197" s="1368"/>
      <c r="BA197" s="1368"/>
      <c r="BC197" s="1368"/>
      <c r="BE197" s="1368"/>
      <c r="BF197" s="1368"/>
      <c r="BG197" s="1368"/>
    </row>
    <row r="198">
      <c r="R198" s="1368"/>
      <c r="S198" s="1368"/>
      <c r="W198" s="1368"/>
      <c r="X198" s="1368"/>
      <c r="AE198" s="1368"/>
      <c r="AF198" s="1368"/>
      <c r="AV198" s="1368"/>
      <c r="AW198" s="1368"/>
      <c r="AX198" s="1368"/>
      <c r="AY198" s="1368"/>
      <c r="AZ198" s="1368"/>
      <c r="BA198" s="1368"/>
      <c r="BC198" s="1368"/>
      <c r="BE198" s="1368"/>
      <c r="BF198" s="1368"/>
      <c r="BG198" s="1368"/>
    </row>
    <row r="199">
      <c r="R199" s="1368"/>
      <c r="S199" s="1368"/>
      <c r="W199" s="1368"/>
      <c r="X199" s="1368"/>
      <c r="AE199" s="1368"/>
      <c r="AF199" s="1368"/>
      <c r="AV199" s="1368"/>
      <c r="AW199" s="1368"/>
      <c r="AX199" s="1368"/>
      <c r="AY199" s="1368"/>
      <c r="AZ199" s="1368"/>
      <c r="BA199" s="1368"/>
      <c r="BC199" s="1368"/>
      <c r="BE199" s="1368"/>
      <c r="BF199" s="1368"/>
      <c r="BG199" s="1368"/>
    </row>
    <row r="200">
      <c r="R200" s="1368"/>
      <c r="S200" s="1368"/>
      <c r="W200" s="1368"/>
      <c r="X200" s="1368"/>
      <c r="AE200" s="1368"/>
      <c r="AF200" s="1368"/>
      <c r="AV200" s="1368"/>
      <c r="AW200" s="1368"/>
      <c r="AX200" s="1368"/>
      <c r="AY200" s="1368"/>
      <c r="AZ200" s="1368"/>
      <c r="BA200" s="1368"/>
      <c r="BC200" s="1368"/>
      <c r="BE200" s="1368"/>
      <c r="BF200" s="1368"/>
      <c r="BG200" s="1368"/>
    </row>
    <row r="201">
      <c r="R201" s="1368"/>
      <c r="S201" s="1368"/>
      <c r="W201" s="1368"/>
      <c r="X201" s="1368"/>
      <c r="AE201" s="1368"/>
      <c r="AF201" s="1368"/>
      <c r="AV201" s="1368"/>
      <c r="AW201" s="1368"/>
      <c r="AX201" s="1368"/>
      <c r="AY201" s="1368"/>
      <c r="AZ201" s="1368"/>
      <c r="BA201" s="1368"/>
      <c r="BC201" s="1368"/>
      <c r="BE201" s="1368"/>
      <c r="BF201" s="1368"/>
      <c r="BG201" s="1368"/>
    </row>
    <row r="202">
      <c r="R202" s="1368"/>
      <c r="S202" s="1368"/>
      <c r="W202" s="1368"/>
      <c r="X202" s="1368"/>
      <c r="AE202" s="1368"/>
      <c r="AF202" s="1368"/>
      <c r="AV202" s="1368"/>
      <c r="AW202" s="1368"/>
      <c r="AX202" s="1368"/>
      <c r="AY202" s="1368"/>
      <c r="AZ202" s="1368"/>
      <c r="BA202" s="1368"/>
      <c r="BC202" s="1368"/>
      <c r="BE202" s="1368"/>
      <c r="BF202" s="1368"/>
      <c r="BG202" s="1368"/>
    </row>
    <row r="203">
      <c r="R203" s="1368"/>
      <c r="S203" s="1368"/>
      <c r="W203" s="1368"/>
      <c r="X203" s="1368"/>
      <c r="AE203" s="1368"/>
      <c r="AF203" s="1368"/>
      <c r="AV203" s="1368"/>
      <c r="AW203" s="1368"/>
      <c r="AX203" s="1368"/>
      <c r="AY203" s="1368"/>
      <c r="AZ203" s="1368"/>
      <c r="BA203" s="1368"/>
      <c r="BC203" s="1368"/>
      <c r="BE203" s="1368"/>
      <c r="BF203" s="1368"/>
      <c r="BG203" s="1368"/>
    </row>
    <row r="204">
      <c r="R204" s="1368"/>
      <c r="S204" s="1368"/>
      <c r="W204" s="1368"/>
      <c r="X204" s="1368"/>
      <c r="AE204" s="1368"/>
      <c r="AF204" s="1368"/>
      <c r="AV204" s="1368"/>
      <c r="AW204" s="1368"/>
      <c r="AX204" s="1368"/>
      <c r="AY204" s="1368"/>
      <c r="AZ204" s="1368"/>
      <c r="BA204" s="1368"/>
      <c r="BC204" s="1368"/>
      <c r="BE204" s="1368"/>
      <c r="BF204" s="1368"/>
      <c r="BG204" s="1368"/>
    </row>
    <row r="205">
      <c r="R205" s="1368"/>
      <c r="S205" s="1368"/>
      <c r="W205" s="1368"/>
      <c r="X205" s="1368"/>
      <c r="AE205" s="1368"/>
      <c r="AF205" s="1368"/>
      <c r="AV205" s="1368"/>
      <c r="AW205" s="1368"/>
      <c r="AX205" s="1368"/>
      <c r="AY205" s="1368"/>
      <c r="AZ205" s="1368"/>
      <c r="BA205" s="1368"/>
      <c r="BC205" s="1368"/>
      <c r="BE205" s="1368"/>
      <c r="BF205" s="1368"/>
      <c r="BG205" s="1368"/>
    </row>
    <row r="206">
      <c r="R206" s="1368"/>
      <c r="S206" s="1368"/>
      <c r="W206" s="1368"/>
      <c r="X206" s="1368"/>
      <c r="AE206" s="1368"/>
      <c r="AF206" s="1368"/>
      <c r="AV206" s="1368"/>
      <c r="AW206" s="1368"/>
      <c r="AX206" s="1368"/>
      <c r="AY206" s="1368"/>
      <c r="AZ206" s="1368"/>
      <c r="BA206" s="1368"/>
      <c r="BC206" s="1368"/>
      <c r="BE206" s="1368"/>
      <c r="BF206" s="1368"/>
      <c r="BG206" s="1368"/>
    </row>
    <row r="207">
      <c r="R207" s="1368"/>
      <c r="S207" s="1368"/>
      <c r="W207" s="1368"/>
      <c r="X207" s="1368"/>
      <c r="AE207" s="1368"/>
      <c r="AF207" s="1368"/>
      <c r="AV207" s="1368"/>
      <c r="AW207" s="1368"/>
      <c r="AX207" s="1368"/>
      <c r="AY207" s="1368"/>
      <c r="AZ207" s="1368"/>
      <c r="BA207" s="1368"/>
      <c r="BC207" s="1368"/>
      <c r="BE207" s="1368"/>
      <c r="BF207" s="1368"/>
      <c r="BG207" s="1368"/>
    </row>
    <row r="208">
      <c r="R208" s="1368"/>
      <c r="S208" s="1368"/>
      <c r="W208" s="1368"/>
      <c r="X208" s="1368"/>
      <c r="AE208" s="1368"/>
      <c r="AF208" s="1368"/>
      <c r="AV208" s="1368"/>
      <c r="AW208" s="1368"/>
      <c r="AX208" s="1368"/>
      <c r="AY208" s="1368"/>
      <c r="AZ208" s="1368"/>
      <c r="BA208" s="1368"/>
      <c r="BC208" s="1368"/>
      <c r="BE208" s="1368"/>
      <c r="BF208" s="1368"/>
      <c r="BG208" s="1368"/>
    </row>
    <row r="209">
      <c r="R209" s="1368"/>
      <c r="S209" s="1368"/>
      <c r="W209" s="1368"/>
      <c r="X209" s="1368"/>
      <c r="AE209" s="1368"/>
      <c r="AF209" s="1368"/>
      <c r="AV209" s="1368"/>
      <c r="AW209" s="1368"/>
      <c r="AX209" s="1368"/>
      <c r="AY209" s="1368"/>
      <c r="AZ209" s="1368"/>
      <c r="BA209" s="1368"/>
      <c r="BC209" s="1368"/>
      <c r="BE209" s="1368"/>
      <c r="BF209" s="1368"/>
      <c r="BG209" s="1368"/>
    </row>
    <row r="210">
      <c r="R210" s="1368"/>
      <c r="S210" s="1368"/>
      <c r="W210" s="1368"/>
      <c r="X210" s="1368"/>
      <c r="AE210" s="1368"/>
      <c r="AF210" s="1368"/>
      <c r="AV210" s="1368"/>
      <c r="AW210" s="1368"/>
      <c r="AX210" s="1368"/>
      <c r="AY210" s="1368"/>
      <c r="AZ210" s="1368"/>
      <c r="BA210" s="1368"/>
      <c r="BC210" s="1368"/>
      <c r="BE210" s="1368"/>
      <c r="BF210" s="1368"/>
      <c r="BG210" s="1368"/>
    </row>
    <row r="211">
      <c r="R211" s="1368"/>
      <c r="S211" s="1368"/>
      <c r="W211" s="1368"/>
      <c r="X211" s="1368"/>
      <c r="AE211" s="1368"/>
      <c r="AF211" s="1368"/>
      <c r="AV211" s="1368"/>
      <c r="AW211" s="1368"/>
      <c r="AX211" s="1368"/>
      <c r="AY211" s="1368"/>
      <c r="AZ211" s="1368"/>
      <c r="BA211" s="1368"/>
      <c r="BC211" s="1368"/>
      <c r="BE211" s="1368"/>
      <c r="BF211" s="1368"/>
      <c r="BG211" s="1368"/>
    </row>
    <row r="212">
      <c r="R212" s="1368"/>
      <c r="S212" s="1368"/>
      <c r="W212" s="1368"/>
      <c r="X212" s="1368"/>
      <c r="AE212" s="1368"/>
      <c r="AF212" s="1368"/>
      <c r="AV212" s="1368"/>
      <c r="AW212" s="1368"/>
      <c r="AX212" s="1368"/>
      <c r="AY212" s="1368"/>
      <c r="AZ212" s="1368"/>
      <c r="BA212" s="1368"/>
      <c r="BC212" s="1368"/>
      <c r="BE212" s="1368"/>
      <c r="BF212" s="1368"/>
      <c r="BG212" s="1368"/>
    </row>
    <row r="213">
      <c r="R213" s="1368"/>
      <c r="S213" s="1368"/>
      <c r="W213" s="1368"/>
      <c r="X213" s="1368"/>
      <c r="AE213" s="1368"/>
      <c r="AF213" s="1368"/>
      <c r="AV213" s="1368"/>
      <c r="AW213" s="1368"/>
      <c r="AX213" s="1368"/>
      <c r="AY213" s="1368"/>
      <c r="AZ213" s="1368"/>
      <c r="BA213" s="1368"/>
      <c r="BC213" s="1368"/>
      <c r="BE213" s="1368"/>
      <c r="BF213" s="1368"/>
      <c r="BG213" s="1368"/>
    </row>
    <row r="214">
      <c r="R214" s="1368"/>
      <c r="S214" s="1368"/>
      <c r="W214" s="1368"/>
      <c r="X214" s="1368"/>
      <c r="AE214" s="1368"/>
      <c r="AF214" s="1368"/>
      <c r="AV214" s="1368"/>
      <c r="AW214" s="1368"/>
      <c r="AX214" s="1368"/>
      <c r="AY214" s="1368"/>
      <c r="AZ214" s="1368"/>
      <c r="BA214" s="1368"/>
      <c r="BC214" s="1368"/>
      <c r="BE214" s="1368"/>
      <c r="BF214" s="1368"/>
      <c r="BG214" s="1368"/>
    </row>
    <row r="215">
      <c r="R215" s="1368"/>
      <c r="S215" s="1368"/>
      <c r="W215" s="1368"/>
      <c r="X215" s="1368"/>
      <c r="AE215" s="1368"/>
      <c r="AF215" s="1368"/>
      <c r="AV215" s="1368"/>
      <c r="AW215" s="1368"/>
      <c r="AX215" s="1368"/>
      <c r="AY215" s="1368"/>
      <c r="AZ215" s="1368"/>
      <c r="BA215" s="1368"/>
      <c r="BC215" s="1368"/>
      <c r="BE215" s="1368"/>
      <c r="BF215" s="1368"/>
      <c r="BG215" s="1368"/>
    </row>
    <row r="216">
      <c r="R216" s="1368"/>
      <c r="S216" s="1368"/>
      <c r="W216" s="1368"/>
      <c r="X216" s="1368"/>
      <c r="AE216" s="1368"/>
      <c r="AF216" s="1368"/>
      <c r="AV216" s="1368"/>
      <c r="AW216" s="1368"/>
      <c r="AX216" s="1368"/>
      <c r="AY216" s="1368"/>
      <c r="AZ216" s="1368"/>
      <c r="BA216" s="1368"/>
      <c r="BC216" s="1368"/>
      <c r="BE216" s="1368"/>
      <c r="BF216" s="1368"/>
      <c r="BG216" s="1368"/>
    </row>
    <row r="217">
      <c r="R217" s="1368"/>
      <c r="S217" s="1368"/>
      <c r="W217" s="1368"/>
      <c r="X217" s="1368"/>
      <c r="AE217" s="1368"/>
      <c r="AF217" s="1368"/>
      <c r="AV217" s="1368"/>
      <c r="AW217" s="1368"/>
      <c r="AX217" s="1368"/>
      <c r="AY217" s="1368"/>
      <c r="AZ217" s="1368"/>
      <c r="BA217" s="1368"/>
      <c r="BC217" s="1368"/>
      <c r="BE217" s="1368"/>
      <c r="BF217" s="1368"/>
      <c r="BG217" s="1368"/>
    </row>
    <row r="218">
      <c r="R218" s="1368"/>
      <c r="S218" s="1368"/>
      <c r="W218" s="1368"/>
      <c r="X218" s="1368"/>
      <c r="AE218" s="1368"/>
      <c r="AF218" s="1368"/>
      <c r="AV218" s="1368"/>
      <c r="AW218" s="1368"/>
      <c r="AX218" s="1368"/>
      <c r="AY218" s="1368"/>
      <c r="AZ218" s="1368"/>
      <c r="BA218" s="1368"/>
      <c r="BC218" s="1368"/>
      <c r="BE218" s="1368"/>
      <c r="BF218" s="1368"/>
      <c r="BG218" s="1368"/>
    </row>
    <row r="219">
      <c r="R219" s="1368"/>
      <c r="S219" s="1368"/>
      <c r="W219" s="1368"/>
      <c r="X219" s="1368"/>
      <c r="AE219" s="1368"/>
      <c r="AF219" s="1368"/>
      <c r="AV219" s="1368"/>
      <c r="AW219" s="1368"/>
      <c r="AX219" s="1368"/>
      <c r="AY219" s="1368"/>
      <c r="AZ219" s="1368"/>
      <c r="BA219" s="1368"/>
      <c r="BC219" s="1368"/>
      <c r="BE219" s="1368"/>
      <c r="BF219" s="1368"/>
      <c r="BG219" s="1368"/>
    </row>
    <row r="220">
      <c r="R220" s="1368"/>
      <c r="S220" s="1368"/>
      <c r="W220" s="1368"/>
      <c r="X220" s="1368"/>
      <c r="AE220" s="1368"/>
      <c r="AF220" s="1368"/>
      <c r="AV220" s="1368"/>
      <c r="AW220" s="1368"/>
      <c r="AX220" s="1368"/>
      <c r="AY220" s="1368"/>
      <c r="AZ220" s="1368"/>
      <c r="BA220" s="1368"/>
      <c r="BC220" s="1368"/>
      <c r="BE220" s="1368"/>
      <c r="BF220" s="1368"/>
      <c r="BG220" s="1368"/>
    </row>
    <row r="221">
      <c r="R221" s="1368"/>
      <c r="S221" s="1368"/>
      <c r="W221" s="1368"/>
      <c r="X221" s="1368"/>
      <c r="AE221" s="1368"/>
      <c r="AF221" s="1368"/>
      <c r="AV221" s="1368"/>
      <c r="AW221" s="1368"/>
      <c r="AX221" s="1368"/>
      <c r="AY221" s="1368"/>
      <c r="AZ221" s="1368"/>
      <c r="BA221" s="1368"/>
      <c r="BC221" s="1368"/>
      <c r="BE221" s="1368"/>
      <c r="BF221" s="1368"/>
      <c r="BG221" s="1368"/>
    </row>
    <row r="222">
      <c r="R222" s="1368"/>
      <c r="S222" s="1368"/>
      <c r="W222" s="1368"/>
      <c r="X222" s="1368"/>
      <c r="AE222" s="1368"/>
      <c r="AF222" s="1368"/>
      <c r="AV222" s="1368"/>
      <c r="AW222" s="1368"/>
      <c r="AX222" s="1368"/>
      <c r="AY222" s="1368"/>
      <c r="AZ222" s="1368"/>
      <c r="BA222" s="1368"/>
      <c r="BC222" s="1368"/>
      <c r="BE222" s="1368"/>
      <c r="BF222" s="1368"/>
      <c r="BG222" s="1368"/>
    </row>
    <row r="223">
      <c r="R223" s="1368"/>
      <c r="S223" s="1368"/>
      <c r="W223" s="1368"/>
      <c r="X223" s="1368"/>
      <c r="AE223" s="1368"/>
      <c r="AF223" s="1368"/>
      <c r="AV223" s="1368"/>
      <c r="AW223" s="1368"/>
      <c r="AX223" s="1368"/>
      <c r="AY223" s="1368"/>
      <c r="AZ223" s="1368"/>
      <c r="BA223" s="1368"/>
      <c r="BC223" s="1368"/>
      <c r="BE223" s="1368"/>
      <c r="BF223" s="1368"/>
      <c r="BG223" s="1368"/>
    </row>
    <row r="224">
      <c r="R224" s="1368"/>
      <c r="S224" s="1368"/>
      <c r="W224" s="1368"/>
      <c r="X224" s="1368"/>
      <c r="AE224" s="1368"/>
      <c r="AF224" s="1368"/>
      <c r="AV224" s="1368"/>
      <c r="AW224" s="1368"/>
      <c r="AX224" s="1368"/>
      <c r="AY224" s="1368"/>
      <c r="AZ224" s="1368"/>
      <c r="BA224" s="1368"/>
      <c r="BC224" s="1368"/>
      <c r="BE224" s="1368"/>
      <c r="BF224" s="1368"/>
      <c r="BG224" s="1368"/>
    </row>
    <row r="225">
      <c r="R225" s="1368"/>
      <c r="S225" s="1368"/>
      <c r="W225" s="1368"/>
      <c r="X225" s="1368"/>
      <c r="AE225" s="1368"/>
      <c r="AF225" s="1368"/>
      <c r="AV225" s="1368"/>
      <c r="AW225" s="1368"/>
      <c r="AX225" s="1368"/>
      <c r="AY225" s="1368"/>
      <c r="AZ225" s="1368"/>
      <c r="BA225" s="1368"/>
      <c r="BC225" s="1368"/>
      <c r="BE225" s="1368"/>
      <c r="BF225" s="1368"/>
      <c r="BG225" s="1368"/>
    </row>
    <row r="226">
      <c r="R226" s="1368"/>
      <c r="S226" s="1368"/>
      <c r="W226" s="1368"/>
      <c r="X226" s="1368"/>
      <c r="AE226" s="1368"/>
      <c r="AF226" s="1368"/>
      <c r="AV226" s="1368"/>
      <c r="AW226" s="1368"/>
      <c r="AX226" s="1368"/>
      <c r="AY226" s="1368"/>
      <c r="AZ226" s="1368"/>
      <c r="BA226" s="1368"/>
      <c r="BC226" s="1368"/>
      <c r="BE226" s="1368"/>
      <c r="BF226" s="1368"/>
      <c r="BG226" s="1368"/>
    </row>
    <row r="227">
      <c r="R227" s="1368"/>
      <c r="S227" s="1368"/>
      <c r="W227" s="1368"/>
      <c r="X227" s="1368"/>
      <c r="AE227" s="1368"/>
      <c r="AF227" s="1368"/>
      <c r="AV227" s="1368"/>
      <c r="AW227" s="1368"/>
      <c r="AX227" s="1368"/>
      <c r="AY227" s="1368"/>
      <c r="AZ227" s="1368"/>
      <c r="BA227" s="1368"/>
      <c r="BC227" s="1368"/>
      <c r="BE227" s="1368"/>
      <c r="BF227" s="1368"/>
      <c r="BG227" s="1368"/>
    </row>
    <row r="228">
      <c r="R228" s="1368"/>
      <c r="S228" s="1368"/>
      <c r="W228" s="1368"/>
      <c r="X228" s="1368"/>
      <c r="AE228" s="1368"/>
      <c r="AF228" s="1368"/>
      <c r="AV228" s="1368"/>
      <c r="AW228" s="1368"/>
      <c r="AX228" s="1368"/>
      <c r="AY228" s="1368"/>
      <c r="AZ228" s="1368"/>
      <c r="BA228" s="1368"/>
      <c r="BC228" s="1368"/>
      <c r="BE228" s="1368"/>
      <c r="BF228" s="1368"/>
      <c r="BG228" s="1368"/>
    </row>
    <row r="229">
      <c r="R229" s="1368"/>
      <c r="S229" s="1368"/>
      <c r="W229" s="1368"/>
      <c r="X229" s="1368"/>
      <c r="AE229" s="1368"/>
      <c r="AF229" s="1368"/>
      <c r="AV229" s="1368"/>
      <c r="AW229" s="1368"/>
      <c r="AX229" s="1368"/>
      <c r="AY229" s="1368"/>
      <c r="AZ229" s="1368"/>
      <c r="BA229" s="1368"/>
      <c r="BC229" s="1368"/>
      <c r="BE229" s="1368"/>
      <c r="BF229" s="1368"/>
      <c r="BG229" s="1368"/>
    </row>
    <row r="230">
      <c r="R230" s="1368"/>
      <c r="S230" s="1368"/>
      <c r="W230" s="1368"/>
      <c r="X230" s="1368"/>
      <c r="AE230" s="1368"/>
      <c r="AF230" s="1368"/>
      <c r="AV230" s="1368"/>
      <c r="AW230" s="1368"/>
      <c r="AX230" s="1368"/>
      <c r="AY230" s="1368"/>
      <c r="AZ230" s="1368"/>
      <c r="BA230" s="1368"/>
      <c r="BC230" s="1368"/>
      <c r="BE230" s="1368"/>
      <c r="BF230" s="1368"/>
      <c r="BG230" s="1368"/>
    </row>
    <row r="231">
      <c r="R231" s="1368"/>
      <c r="S231" s="1368"/>
      <c r="W231" s="1368"/>
      <c r="X231" s="1368"/>
      <c r="AE231" s="1368"/>
      <c r="AF231" s="1368"/>
      <c r="AV231" s="1368"/>
      <c r="AW231" s="1368"/>
      <c r="AX231" s="1368"/>
      <c r="AY231" s="1368"/>
      <c r="AZ231" s="1368"/>
      <c r="BA231" s="1368"/>
      <c r="BC231" s="1368"/>
      <c r="BE231" s="1368"/>
      <c r="BF231" s="1368"/>
      <c r="BG231" s="1368"/>
    </row>
    <row r="232">
      <c r="R232" s="1368"/>
      <c r="S232" s="1368"/>
      <c r="W232" s="1368"/>
      <c r="X232" s="1368"/>
      <c r="AE232" s="1368"/>
      <c r="AF232" s="1368"/>
      <c r="AV232" s="1368"/>
      <c r="AW232" s="1368"/>
      <c r="AX232" s="1368"/>
      <c r="AY232" s="1368"/>
      <c r="AZ232" s="1368"/>
      <c r="BA232" s="1368"/>
      <c r="BC232" s="1368"/>
      <c r="BE232" s="1368"/>
      <c r="BF232" s="1368"/>
      <c r="BG232" s="1368"/>
    </row>
    <row r="233">
      <c r="R233" s="1368"/>
      <c r="S233" s="1368"/>
      <c r="W233" s="1368"/>
      <c r="X233" s="1368"/>
      <c r="AE233" s="1368"/>
      <c r="AF233" s="1368"/>
      <c r="AV233" s="1368"/>
      <c r="AW233" s="1368"/>
      <c r="AX233" s="1368"/>
      <c r="AY233" s="1368"/>
      <c r="AZ233" s="1368"/>
      <c r="BA233" s="1368"/>
      <c r="BC233" s="1368"/>
      <c r="BE233" s="1368"/>
      <c r="BF233" s="1368"/>
      <c r="BG233" s="1368"/>
    </row>
    <row r="234">
      <c r="R234" s="1368"/>
      <c r="S234" s="1368"/>
      <c r="W234" s="1368"/>
      <c r="X234" s="1368"/>
      <c r="AE234" s="1368"/>
      <c r="AF234" s="1368"/>
      <c r="AV234" s="1368"/>
      <c r="AW234" s="1368"/>
      <c r="AX234" s="1368"/>
      <c r="AY234" s="1368"/>
      <c r="AZ234" s="1368"/>
      <c r="BA234" s="1368"/>
      <c r="BC234" s="1368"/>
      <c r="BE234" s="1368"/>
      <c r="BF234" s="1368"/>
      <c r="BG234" s="1368"/>
    </row>
    <row r="235">
      <c r="R235" s="1368"/>
      <c r="S235" s="1368"/>
      <c r="W235" s="1368"/>
      <c r="X235" s="1368"/>
      <c r="AE235" s="1368"/>
      <c r="AF235" s="1368"/>
      <c r="AV235" s="1368"/>
      <c r="AW235" s="1368"/>
      <c r="AX235" s="1368"/>
      <c r="AY235" s="1368"/>
      <c r="AZ235" s="1368"/>
      <c r="BA235" s="1368"/>
      <c r="BC235" s="1368"/>
      <c r="BE235" s="1368"/>
      <c r="BF235" s="1368"/>
      <c r="BG235" s="1368"/>
    </row>
    <row r="236">
      <c r="R236" s="1368"/>
      <c r="S236" s="1368"/>
      <c r="W236" s="1368"/>
      <c r="X236" s="1368"/>
      <c r="AE236" s="1368"/>
      <c r="AF236" s="1368"/>
      <c r="AV236" s="1368"/>
      <c r="AW236" s="1368"/>
      <c r="AX236" s="1368"/>
      <c r="AY236" s="1368"/>
      <c r="AZ236" s="1368"/>
      <c r="BA236" s="1368"/>
      <c r="BC236" s="1368"/>
      <c r="BE236" s="1368"/>
      <c r="BF236" s="1368"/>
      <c r="BG236" s="1368"/>
    </row>
    <row r="237">
      <c r="R237" s="1368"/>
      <c r="S237" s="1368"/>
      <c r="W237" s="1368"/>
      <c r="X237" s="1368"/>
      <c r="AE237" s="1368"/>
      <c r="AF237" s="1368"/>
      <c r="AV237" s="1368"/>
      <c r="AW237" s="1368"/>
      <c r="AX237" s="1368"/>
      <c r="AY237" s="1368"/>
      <c r="AZ237" s="1368"/>
      <c r="BA237" s="1368"/>
      <c r="BC237" s="1368"/>
      <c r="BE237" s="1368"/>
      <c r="BF237" s="1368"/>
      <c r="BG237" s="1368"/>
    </row>
    <row r="238">
      <c r="R238" s="1368"/>
      <c r="S238" s="1368"/>
      <c r="W238" s="1368"/>
      <c r="X238" s="1368"/>
      <c r="AE238" s="1368"/>
      <c r="AF238" s="1368"/>
      <c r="AV238" s="1368"/>
      <c r="AW238" s="1368"/>
      <c r="AX238" s="1368"/>
      <c r="AY238" s="1368"/>
      <c r="AZ238" s="1368"/>
      <c r="BA238" s="1368"/>
      <c r="BC238" s="1368"/>
      <c r="BE238" s="1368"/>
      <c r="BF238" s="1368"/>
      <c r="BG238" s="1368"/>
    </row>
    <row r="239">
      <c r="R239" s="1368"/>
      <c r="S239" s="1368"/>
      <c r="W239" s="1368"/>
      <c r="X239" s="1368"/>
      <c r="AE239" s="1368"/>
      <c r="AF239" s="1368"/>
      <c r="AV239" s="1368"/>
      <c r="AW239" s="1368"/>
      <c r="AX239" s="1368"/>
      <c r="AY239" s="1368"/>
      <c r="AZ239" s="1368"/>
      <c r="BA239" s="1368"/>
      <c r="BC239" s="1368"/>
      <c r="BE239" s="1368"/>
      <c r="BF239" s="1368"/>
      <c r="BG239" s="1368"/>
    </row>
    <row r="240">
      <c r="R240" s="1368"/>
      <c r="S240" s="1368"/>
      <c r="W240" s="1368"/>
      <c r="X240" s="1368"/>
      <c r="AE240" s="1368"/>
      <c r="AF240" s="1368"/>
      <c r="AV240" s="1368"/>
      <c r="AW240" s="1368"/>
      <c r="AX240" s="1368"/>
      <c r="AY240" s="1368"/>
      <c r="AZ240" s="1368"/>
      <c r="BA240" s="1368"/>
      <c r="BC240" s="1368"/>
      <c r="BE240" s="1368"/>
      <c r="BF240" s="1368"/>
      <c r="BG240" s="1368"/>
    </row>
    <row r="241">
      <c r="R241" s="1368"/>
      <c r="S241" s="1368"/>
      <c r="W241" s="1368"/>
      <c r="X241" s="1368"/>
      <c r="AE241" s="1368"/>
      <c r="AF241" s="1368"/>
      <c r="AV241" s="1368"/>
      <c r="AW241" s="1368"/>
      <c r="AX241" s="1368"/>
      <c r="AY241" s="1368"/>
      <c r="AZ241" s="1368"/>
      <c r="BA241" s="1368"/>
      <c r="BC241" s="1368"/>
      <c r="BE241" s="1368"/>
      <c r="BF241" s="1368"/>
      <c r="BG241" s="1368"/>
    </row>
    <row r="242">
      <c r="R242" s="1368"/>
      <c r="S242" s="1368"/>
      <c r="W242" s="1368"/>
      <c r="X242" s="1368"/>
      <c r="AE242" s="1368"/>
      <c r="AF242" s="1368"/>
      <c r="AV242" s="1368"/>
      <c r="AW242" s="1368"/>
      <c r="AX242" s="1368"/>
      <c r="AY242" s="1368"/>
      <c r="AZ242" s="1368"/>
      <c r="BA242" s="1368"/>
      <c r="BC242" s="1368"/>
      <c r="BE242" s="1368"/>
      <c r="BF242" s="1368"/>
      <c r="BG242" s="1368"/>
    </row>
    <row r="243">
      <c r="R243" s="1368"/>
      <c r="S243" s="1368"/>
      <c r="W243" s="1368"/>
      <c r="X243" s="1368"/>
      <c r="AE243" s="1368"/>
      <c r="AF243" s="1368"/>
      <c r="AV243" s="1368"/>
      <c r="AW243" s="1368"/>
      <c r="AX243" s="1368"/>
      <c r="AY243" s="1368"/>
      <c r="AZ243" s="1368"/>
      <c r="BA243" s="1368"/>
      <c r="BC243" s="1368"/>
      <c r="BE243" s="1368"/>
      <c r="BF243" s="1368"/>
      <c r="BG243" s="1368"/>
    </row>
    <row r="244">
      <c r="R244" s="1368"/>
      <c r="S244" s="1368"/>
      <c r="W244" s="1368"/>
      <c r="X244" s="1368"/>
      <c r="AE244" s="1368"/>
      <c r="AF244" s="1368"/>
      <c r="AV244" s="1368"/>
      <c r="AW244" s="1368"/>
      <c r="AX244" s="1368"/>
      <c r="AY244" s="1368"/>
      <c r="AZ244" s="1368"/>
      <c r="BA244" s="1368"/>
      <c r="BC244" s="1368"/>
      <c r="BE244" s="1368"/>
      <c r="BF244" s="1368"/>
      <c r="BG244" s="1368"/>
    </row>
    <row r="245">
      <c r="R245" s="1368"/>
      <c r="S245" s="1368"/>
      <c r="W245" s="1368"/>
      <c r="X245" s="1368"/>
      <c r="AE245" s="1368"/>
      <c r="AF245" s="1368"/>
      <c r="AV245" s="1368"/>
      <c r="AW245" s="1368"/>
      <c r="AX245" s="1368"/>
      <c r="AY245" s="1368"/>
      <c r="AZ245" s="1368"/>
      <c r="BA245" s="1368"/>
      <c r="BC245" s="1368"/>
      <c r="BE245" s="1368"/>
      <c r="BF245" s="1368"/>
      <c r="BG245" s="1368"/>
    </row>
    <row r="246">
      <c r="R246" s="1368"/>
      <c r="S246" s="1368"/>
      <c r="W246" s="1368"/>
      <c r="X246" s="1368"/>
      <c r="AE246" s="1368"/>
      <c r="AF246" s="1368"/>
      <c r="AV246" s="1368"/>
      <c r="AW246" s="1368"/>
      <c r="AX246" s="1368"/>
      <c r="AY246" s="1368"/>
      <c r="AZ246" s="1368"/>
      <c r="BA246" s="1368"/>
      <c r="BC246" s="1368"/>
      <c r="BE246" s="1368"/>
      <c r="BF246" s="1368"/>
      <c r="BG246" s="1368"/>
    </row>
    <row r="247">
      <c r="R247" s="1368"/>
      <c r="S247" s="1368"/>
      <c r="W247" s="1368"/>
      <c r="X247" s="1368"/>
      <c r="AE247" s="1368"/>
      <c r="AF247" s="1368"/>
      <c r="AV247" s="1368"/>
      <c r="AW247" s="1368"/>
      <c r="AX247" s="1368"/>
      <c r="AY247" s="1368"/>
      <c r="AZ247" s="1368"/>
      <c r="BA247" s="1368"/>
      <c r="BC247" s="1368"/>
      <c r="BE247" s="1368"/>
      <c r="BF247" s="1368"/>
      <c r="BG247" s="1368"/>
    </row>
    <row r="248">
      <c r="R248" s="1368"/>
      <c r="S248" s="1368"/>
      <c r="W248" s="1368"/>
      <c r="X248" s="1368"/>
      <c r="AE248" s="1368"/>
      <c r="AF248" s="1368"/>
      <c r="AV248" s="1368"/>
      <c r="AW248" s="1368"/>
      <c r="AX248" s="1368"/>
      <c r="AY248" s="1368"/>
      <c r="AZ248" s="1368"/>
      <c r="BA248" s="1368"/>
      <c r="BC248" s="1368"/>
      <c r="BE248" s="1368"/>
      <c r="BF248" s="1368"/>
      <c r="BG248" s="1368"/>
    </row>
    <row r="249">
      <c r="R249" s="1368"/>
      <c r="S249" s="1368"/>
      <c r="W249" s="1368"/>
      <c r="X249" s="1368"/>
      <c r="AE249" s="1368"/>
      <c r="AF249" s="1368"/>
      <c r="AV249" s="1368"/>
      <c r="AW249" s="1368"/>
      <c r="AX249" s="1368"/>
      <c r="AY249" s="1368"/>
      <c r="AZ249" s="1368"/>
      <c r="BA249" s="1368"/>
      <c r="BC249" s="1368"/>
      <c r="BE249" s="1368"/>
      <c r="BF249" s="1368"/>
      <c r="BG249" s="1368"/>
    </row>
    <row r="250">
      <c r="R250" s="1368"/>
      <c r="S250" s="1368"/>
      <c r="W250" s="1368"/>
      <c r="X250" s="1368"/>
      <c r="AE250" s="1368"/>
      <c r="AF250" s="1368"/>
      <c r="AV250" s="1368"/>
      <c r="AW250" s="1368"/>
      <c r="AX250" s="1368"/>
      <c r="AY250" s="1368"/>
      <c r="AZ250" s="1368"/>
      <c r="BA250" s="1368"/>
      <c r="BC250" s="1368"/>
      <c r="BE250" s="1368"/>
      <c r="BF250" s="1368"/>
      <c r="BG250" s="1368"/>
    </row>
    <row r="251">
      <c r="R251" s="1368"/>
      <c r="S251" s="1368"/>
      <c r="W251" s="1368"/>
      <c r="X251" s="1368"/>
      <c r="AE251" s="1368"/>
      <c r="AF251" s="1368"/>
      <c r="AV251" s="1368"/>
      <c r="AW251" s="1368"/>
      <c r="AX251" s="1368"/>
      <c r="AY251" s="1368"/>
      <c r="AZ251" s="1368"/>
      <c r="BA251" s="1368"/>
      <c r="BC251" s="1368"/>
      <c r="BE251" s="1368"/>
      <c r="BF251" s="1368"/>
      <c r="BG251" s="1368"/>
    </row>
    <row r="252">
      <c r="R252" s="1368"/>
      <c r="S252" s="1368"/>
      <c r="W252" s="1368"/>
      <c r="X252" s="1368"/>
      <c r="AE252" s="1368"/>
      <c r="AF252" s="1368"/>
      <c r="AV252" s="1368"/>
      <c r="AW252" s="1368"/>
      <c r="AX252" s="1368"/>
      <c r="AY252" s="1368"/>
      <c r="AZ252" s="1368"/>
      <c r="BA252" s="1368"/>
      <c r="BC252" s="1368"/>
      <c r="BE252" s="1368"/>
      <c r="BF252" s="1368"/>
      <c r="BG252" s="1368"/>
    </row>
    <row r="253">
      <c r="R253" s="1368"/>
      <c r="S253" s="1368"/>
      <c r="W253" s="1368"/>
      <c r="X253" s="1368"/>
      <c r="AE253" s="1368"/>
      <c r="AF253" s="1368"/>
      <c r="AV253" s="1368"/>
      <c r="AW253" s="1368"/>
      <c r="AX253" s="1368"/>
      <c r="AY253" s="1368"/>
      <c r="AZ253" s="1368"/>
      <c r="BA253" s="1368"/>
      <c r="BC253" s="1368"/>
      <c r="BE253" s="1368"/>
      <c r="BF253" s="1368"/>
      <c r="BG253" s="1368"/>
    </row>
    <row r="254">
      <c r="R254" s="1368"/>
      <c r="S254" s="1368"/>
      <c r="W254" s="1368"/>
      <c r="X254" s="1368"/>
      <c r="AE254" s="1368"/>
      <c r="AF254" s="1368"/>
      <c r="AV254" s="1368"/>
      <c r="AW254" s="1368"/>
      <c r="AX254" s="1368"/>
      <c r="AY254" s="1368"/>
      <c r="AZ254" s="1368"/>
      <c r="BA254" s="1368"/>
      <c r="BC254" s="1368"/>
      <c r="BE254" s="1368"/>
      <c r="BF254" s="1368"/>
      <c r="BG254" s="1368"/>
    </row>
    <row r="255">
      <c r="R255" s="1368"/>
      <c r="S255" s="1368"/>
      <c r="W255" s="1368"/>
      <c r="X255" s="1368"/>
      <c r="AE255" s="1368"/>
      <c r="AF255" s="1368"/>
      <c r="AV255" s="1368"/>
      <c r="AW255" s="1368"/>
      <c r="AX255" s="1368"/>
      <c r="AY255" s="1368"/>
      <c r="AZ255" s="1368"/>
      <c r="BA255" s="1368"/>
      <c r="BC255" s="1368"/>
      <c r="BE255" s="1368"/>
      <c r="BF255" s="1368"/>
      <c r="BG255" s="1368"/>
    </row>
    <row r="256">
      <c r="R256" s="1368"/>
      <c r="S256" s="1368"/>
      <c r="W256" s="1368"/>
      <c r="X256" s="1368"/>
      <c r="AE256" s="1368"/>
      <c r="AF256" s="1368"/>
      <c r="AV256" s="1368"/>
      <c r="AW256" s="1368"/>
      <c r="AX256" s="1368"/>
      <c r="AY256" s="1368"/>
      <c r="AZ256" s="1368"/>
      <c r="BA256" s="1368"/>
      <c r="BC256" s="1368"/>
      <c r="BE256" s="1368"/>
      <c r="BF256" s="1368"/>
      <c r="BG256" s="1368"/>
    </row>
    <row r="257">
      <c r="R257" s="1368"/>
      <c r="S257" s="1368"/>
      <c r="W257" s="1368"/>
      <c r="X257" s="1368"/>
      <c r="AE257" s="1368"/>
      <c r="AF257" s="1368"/>
      <c r="AV257" s="1368"/>
      <c r="AW257" s="1368"/>
      <c r="AX257" s="1368"/>
      <c r="AY257" s="1368"/>
      <c r="AZ257" s="1368"/>
      <c r="BA257" s="1368"/>
      <c r="BC257" s="1368"/>
      <c r="BE257" s="1368"/>
      <c r="BF257" s="1368"/>
      <c r="BG257" s="1368"/>
    </row>
    <row r="258">
      <c r="R258" s="1368"/>
      <c r="S258" s="1368"/>
      <c r="W258" s="1368"/>
      <c r="X258" s="1368"/>
      <c r="AE258" s="1368"/>
      <c r="AF258" s="1368"/>
      <c r="AV258" s="1368"/>
      <c r="AW258" s="1368"/>
      <c r="AX258" s="1368"/>
      <c r="AY258" s="1368"/>
      <c r="AZ258" s="1368"/>
      <c r="BA258" s="1368"/>
      <c r="BC258" s="1368"/>
      <c r="BE258" s="1368"/>
      <c r="BF258" s="1368"/>
      <c r="BG258" s="1368"/>
    </row>
    <row r="259">
      <c r="R259" s="1368"/>
      <c r="S259" s="1368"/>
      <c r="W259" s="1368"/>
      <c r="X259" s="1368"/>
      <c r="AE259" s="1368"/>
      <c r="AF259" s="1368"/>
      <c r="AV259" s="1368"/>
      <c r="AW259" s="1368"/>
      <c r="AX259" s="1368"/>
      <c r="AY259" s="1368"/>
      <c r="AZ259" s="1368"/>
      <c r="BA259" s="1368"/>
      <c r="BC259" s="1368"/>
      <c r="BE259" s="1368"/>
      <c r="BF259" s="1368"/>
      <c r="BG259" s="1368"/>
    </row>
    <row r="260">
      <c r="R260" s="1368"/>
      <c r="S260" s="1368"/>
      <c r="W260" s="1368"/>
      <c r="X260" s="1368"/>
      <c r="AE260" s="1368"/>
      <c r="AF260" s="1368"/>
      <c r="AV260" s="1368"/>
      <c r="AW260" s="1368"/>
      <c r="AX260" s="1368"/>
      <c r="AY260" s="1368"/>
      <c r="AZ260" s="1368"/>
      <c r="BA260" s="1368"/>
      <c r="BC260" s="1368"/>
      <c r="BE260" s="1368"/>
      <c r="BF260" s="1368"/>
      <c r="BG260" s="1368"/>
    </row>
    <row r="261">
      <c r="R261" s="1368"/>
      <c r="S261" s="1368"/>
      <c r="W261" s="1368"/>
      <c r="X261" s="1368"/>
      <c r="AE261" s="1368"/>
      <c r="AF261" s="1368"/>
      <c r="AV261" s="1368"/>
      <c r="AW261" s="1368"/>
      <c r="AX261" s="1368"/>
      <c r="AY261" s="1368"/>
      <c r="AZ261" s="1368"/>
      <c r="BA261" s="1368"/>
      <c r="BC261" s="1368"/>
      <c r="BE261" s="1368"/>
      <c r="BF261" s="1368"/>
      <c r="BG261" s="1368"/>
    </row>
    <row r="262">
      <c r="R262" s="1368"/>
      <c r="S262" s="1368"/>
      <c r="W262" s="1368"/>
      <c r="X262" s="1368"/>
      <c r="AE262" s="1368"/>
      <c r="AF262" s="1368"/>
      <c r="AV262" s="1368"/>
      <c r="AW262" s="1368"/>
      <c r="AX262" s="1368"/>
      <c r="AY262" s="1368"/>
      <c r="AZ262" s="1368"/>
      <c r="BA262" s="1368"/>
      <c r="BC262" s="1368"/>
      <c r="BE262" s="1368"/>
      <c r="BF262" s="1368"/>
      <c r="BG262" s="1368"/>
    </row>
    <row r="263">
      <c r="R263" s="1368"/>
      <c r="S263" s="1368"/>
      <c r="W263" s="1368"/>
      <c r="X263" s="1368"/>
      <c r="AE263" s="1368"/>
      <c r="AF263" s="1368"/>
      <c r="AV263" s="1368"/>
      <c r="AW263" s="1368"/>
      <c r="AX263" s="1368"/>
      <c r="AY263" s="1368"/>
      <c r="AZ263" s="1368"/>
      <c r="BA263" s="1368"/>
      <c r="BC263" s="1368"/>
      <c r="BE263" s="1368"/>
      <c r="BF263" s="1368"/>
      <c r="BG263" s="1368"/>
    </row>
    <row r="264">
      <c r="R264" s="1368"/>
      <c r="S264" s="1368"/>
      <c r="W264" s="1368"/>
      <c r="X264" s="1368"/>
      <c r="AE264" s="1368"/>
      <c r="AF264" s="1368"/>
      <c r="AV264" s="1368"/>
      <c r="AW264" s="1368"/>
      <c r="AX264" s="1368"/>
      <c r="AY264" s="1368"/>
      <c r="AZ264" s="1368"/>
      <c r="BA264" s="1368"/>
      <c r="BC264" s="1368"/>
      <c r="BE264" s="1368"/>
      <c r="BF264" s="1368"/>
      <c r="BG264" s="1368"/>
    </row>
    <row r="265">
      <c r="R265" s="1368"/>
      <c r="S265" s="1368"/>
      <c r="W265" s="1368"/>
      <c r="X265" s="1368"/>
      <c r="AE265" s="1368"/>
      <c r="AF265" s="1368"/>
      <c r="AV265" s="1368"/>
      <c r="AW265" s="1368"/>
      <c r="AX265" s="1368"/>
      <c r="AY265" s="1368"/>
      <c r="AZ265" s="1368"/>
      <c r="BA265" s="1368"/>
      <c r="BC265" s="1368"/>
      <c r="BE265" s="1368"/>
      <c r="BF265" s="1368"/>
      <c r="BG265" s="1368"/>
    </row>
    <row r="266">
      <c r="R266" s="1368"/>
      <c r="S266" s="1368"/>
      <c r="W266" s="1368"/>
      <c r="X266" s="1368"/>
      <c r="AE266" s="1368"/>
      <c r="AF266" s="1368"/>
      <c r="AV266" s="1368"/>
      <c r="AW266" s="1368"/>
      <c r="AX266" s="1368"/>
      <c r="AY266" s="1368"/>
      <c r="AZ266" s="1368"/>
      <c r="BA266" s="1368"/>
      <c r="BC266" s="1368"/>
      <c r="BE266" s="1368"/>
      <c r="BF266" s="1368"/>
      <c r="BG266" s="1368"/>
    </row>
    <row r="267">
      <c r="R267" s="1368"/>
      <c r="S267" s="1368"/>
      <c r="W267" s="1368"/>
      <c r="X267" s="1368"/>
      <c r="AE267" s="1368"/>
      <c r="AF267" s="1368"/>
      <c r="AV267" s="1368"/>
      <c r="AW267" s="1368"/>
      <c r="AX267" s="1368"/>
      <c r="AY267" s="1368"/>
      <c r="AZ267" s="1368"/>
      <c r="BA267" s="1368"/>
      <c r="BC267" s="1368"/>
      <c r="BE267" s="1368"/>
      <c r="BF267" s="1368"/>
      <c r="BG267" s="1368"/>
    </row>
    <row r="268">
      <c r="R268" s="1368"/>
      <c r="S268" s="1368"/>
      <c r="W268" s="1368"/>
      <c r="X268" s="1368"/>
      <c r="AE268" s="1368"/>
      <c r="AF268" s="1368"/>
      <c r="AV268" s="1368"/>
      <c r="AW268" s="1368"/>
      <c r="AX268" s="1368"/>
      <c r="AY268" s="1368"/>
      <c r="AZ268" s="1368"/>
      <c r="BA268" s="1368"/>
      <c r="BC268" s="1368"/>
      <c r="BE268" s="1368"/>
      <c r="BF268" s="1368"/>
      <c r="BG268" s="1368"/>
    </row>
    <row r="269">
      <c r="R269" s="1368"/>
      <c r="S269" s="1368"/>
      <c r="W269" s="1368"/>
      <c r="X269" s="1368"/>
      <c r="AE269" s="1368"/>
      <c r="AF269" s="1368"/>
      <c r="AV269" s="1368"/>
      <c r="AW269" s="1368"/>
      <c r="AX269" s="1368"/>
      <c r="AY269" s="1368"/>
      <c r="AZ269" s="1368"/>
      <c r="BA269" s="1368"/>
      <c r="BC269" s="1368"/>
      <c r="BE269" s="1368"/>
      <c r="BF269" s="1368"/>
      <c r="BG269" s="1368"/>
    </row>
    <row r="270">
      <c r="R270" s="1368"/>
      <c r="S270" s="1368"/>
      <c r="W270" s="1368"/>
      <c r="X270" s="1368"/>
      <c r="AE270" s="1368"/>
      <c r="AF270" s="1368"/>
      <c r="AV270" s="1368"/>
      <c r="AW270" s="1368"/>
      <c r="AX270" s="1368"/>
      <c r="AY270" s="1368"/>
      <c r="AZ270" s="1368"/>
      <c r="BA270" s="1368"/>
      <c r="BC270" s="1368"/>
      <c r="BE270" s="1368"/>
      <c r="BF270" s="1368"/>
      <c r="BG270" s="1368"/>
    </row>
    <row r="271">
      <c r="R271" s="1368"/>
      <c r="S271" s="1368"/>
      <c r="W271" s="1368"/>
      <c r="X271" s="1368"/>
      <c r="AE271" s="1368"/>
      <c r="AF271" s="1368"/>
      <c r="AV271" s="1368"/>
      <c r="AW271" s="1368"/>
      <c r="AX271" s="1368"/>
      <c r="AY271" s="1368"/>
      <c r="AZ271" s="1368"/>
      <c r="BA271" s="1368"/>
      <c r="BC271" s="1368"/>
      <c r="BE271" s="1368"/>
      <c r="BF271" s="1368"/>
      <c r="BG271" s="1368"/>
    </row>
    <row r="272">
      <c r="R272" s="1368"/>
      <c r="S272" s="1368"/>
      <c r="W272" s="1368"/>
      <c r="X272" s="1368"/>
      <c r="AE272" s="1368"/>
      <c r="AF272" s="1368"/>
      <c r="AV272" s="1368"/>
      <c r="AW272" s="1368"/>
      <c r="AX272" s="1368"/>
      <c r="AY272" s="1368"/>
      <c r="AZ272" s="1368"/>
      <c r="BA272" s="1368"/>
      <c r="BC272" s="1368"/>
      <c r="BE272" s="1368"/>
      <c r="BF272" s="1368"/>
      <c r="BG272" s="1368"/>
    </row>
    <row r="273">
      <c r="R273" s="1368"/>
      <c r="S273" s="1368"/>
      <c r="W273" s="1368"/>
      <c r="X273" s="1368"/>
      <c r="AE273" s="1368"/>
      <c r="AF273" s="1368"/>
      <c r="AV273" s="1368"/>
      <c r="AW273" s="1368"/>
      <c r="AX273" s="1368"/>
      <c r="AY273" s="1368"/>
      <c r="AZ273" s="1368"/>
      <c r="BA273" s="1368"/>
      <c r="BC273" s="1368"/>
      <c r="BE273" s="1368"/>
      <c r="BF273" s="1368"/>
      <c r="BG273" s="1368"/>
    </row>
    <row r="274">
      <c r="R274" s="1368"/>
      <c r="S274" s="1368"/>
      <c r="W274" s="1368"/>
      <c r="X274" s="1368"/>
      <c r="AE274" s="1368"/>
      <c r="AF274" s="1368"/>
      <c r="AV274" s="1368"/>
      <c r="AW274" s="1368"/>
      <c r="AX274" s="1368"/>
      <c r="AY274" s="1368"/>
      <c r="AZ274" s="1368"/>
      <c r="BA274" s="1368"/>
      <c r="BC274" s="1368"/>
      <c r="BE274" s="1368"/>
      <c r="BF274" s="1368"/>
      <c r="BG274" s="1368"/>
    </row>
    <row r="275">
      <c r="R275" s="1368"/>
      <c r="S275" s="1368"/>
      <c r="W275" s="1368"/>
      <c r="X275" s="1368"/>
      <c r="AE275" s="1368"/>
      <c r="AF275" s="1368"/>
      <c r="AV275" s="1368"/>
      <c r="AW275" s="1368"/>
      <c r="AX275" s="1368"/>
      <c r="AY275" s="1368"/>
      <c r="AZ275" s="1368"/>
      <c r="BA275" s="1368"/>
      <c r="BC275" s="1368"/>
      <c r="BE275" s="1368"/>
      <c r="BF275" s="1368"/>
      <c r="BG275" s="1368"/>
    </row>
    <row r="276">
      <c r="R276" s="1368"/>
      <c r="S276" s="1368"/>
      <c r="W276" s="1368"/>
      <c r="X276" s="1368"/>
      <c r="AE276" s="1368"/>
      <c r="AF276" s="1368"/>
      <c r="AV276" s="1368"/>
      <c r="AW276" s="1368"/>
      <c r="AX276" s="1368"/>
      <c r="AY276" s="1368"/>
      <c r="AZ276" s="1368"/>
      <c r="BA276" s="1368"/>
      <c r="BC276" s="1368"/>
      <c r="BE276" s="1368"/>
      <c r="BF276" s="1368"/>
      <c r="BG276" s="1368"/>
    </row>
    <row r="277">
      <c r="R277" s="1368"/>
      <c r="S277" s="1368"/>
      <c r="W277" s="1368"/>
      <c r="X277" s="1368"/>
      <c r="AE277" s="1368"/>
      <c r="AF277" s="1368"/>
      <c r="AV277" s="1368"/>
      <c r="AW277" s="1368"/>
      <c r="AX277" s="1368"/>
      <c r="AY277" s="1368"/>
      <c r="AZ277" s="1368"/>
      <c r="BA277" s="1368"/>
      <c r="BC277" s="1368"/>
      <c r="BE277" s="1368"/>
      <c r="BF277" s="1368"/>
      <c r="BG277" s="1368"/>
    </row>
    <row r="278">
      <c r="R278" s="1368"/>
      <c r="S278" s="1368"/>
      <c r="W278" s="1368"/>
      <c r="X278" s="1368"/>
      <c r="AE278" s="1368"/>
      <c r="AF278" s="1368"/>
      <c r="AV278" s="1368"/>
      <c r="AW278" s="1368"/>
      <c r="AX278" s="1368"/>
      <c r="AY278" s="1368"/>
      <c r="AZ278" s="1368"/>
      <c r="BA278" s="1368"/>
      <c r="BC278" s="1368"/>
      <c r="BE278" s="1368"/>
      <c r="BF278" s="1368"/>
      <c r="BG278" s="1368"/>
    </row>
    <row r="279">
      <c r="R279" s="1368"/>
      <c r="S279" s="1368"/>
      <c r="W279" s="1368"/>
      <c r="X279" s="1368"/>
      <c r="AE279" s="1368"/>
      <c r="AF279" s="1368"/>
      <c r="AV279" s="1368"/>
      <c r="AW279" s="1368"/>
      <c r="AX279" s="1368"/>
      <c r="AY279" s="1368"/>
      <c r="AZ279" s="1368"/>
      <c r="BA279" s="1368"/>
      <c r="BC279" s="1368"/>
      <c r="BE279" s="1368"/>
      <c r="BF279" s="1368"/>
      <c r="BG279" s="1368"/>
    </row>
    <row r="280">
      <c r="R280" s="1368"/>
      <c r="S280" s="1368"/>
      <c r="W280" s="1368"/>
      <c r="X280" s="1368"/>
      <c r="AE280" s="1368"/>
      <c r="AF280" s="1368"/>
      <c r="AV280" s="1368"/>
      <c r="AW280" s="1368"/>
      <c r="AX280" s="1368"/>
      <c r="AY280" s="1368"/>
      <c r="AZ280" s="1368"/>
      <c r="BA280" s="1368"/>
      <c r="BC280" s="1368"/>
      <c r="BE280" s="1368"/>
      <c r="BF280" s="1368"/>
      <c r="BG280" s="1368"/>
    </row>
    <row r="281">
      <c r="R281" s="1368"/>
      <c r="S281" s="1368"/>
      <c r="W281" s="1368"/>
      <c r="X281" s="1368"/>
      <c r="AE281" s="1368"/>
      <c r="AF281" s="1368"/>
      <c r="AV281" s="1368"/>
      <c r="AW281" s="1368"/>
      <c r="AX281" s="1368"/>
      <c r="AY281" s="1368"/>
      <c r="AZ281" s="1368"/>
      <c r="BA281" s="1368"/>
      <c r="BC281" s="1368"/>
      <c r="BE281" s="1368"/>
      <c r="BF281" s="1368"/>
      <c r="BG281" s="1368"/>
    </row>
    <row r="282">
      <c r="R282" s="1368"/>
      <c r="S282" s="1368"/>
      <c r="W282" s="1368"/>
      <c r="X282" s="1368"/>
      <c r="AE282" s="1368"/>
      <c r="AF282" s="1368"/>
      <c r="AV282" s="1368"/>
      <c r="AW282" s="1368"/>
      <c r="AX282" s="1368"/>
      <c r="AY282" s="1368"/>
      <c r="AZ282" s="1368"/>
      <c r="BA282" s="1368"/>
      <c r="BC282" s="1368"/>
      <c r="BE282" s="1368"/>
      <c r="BF282" s="1368"/>
      <c r="BG282" s="1368"/>
    </row>
    <row r="283">
      <c r="R283" s="1368"/>
      <c r="S283" s="1368"/>
      <c r="W283" s="1368"/>
      <c r="X283" s="1368"/>
      <c r="AE283" s="1368"/>
      <c r="AF283" s="1368"/>
      <c r="AV283" s="1368"/>
      <c r="AW283" s="1368"/>
      <c r="AX283" s="1368"/>
      <c r="AY283" s="1368"/>
      <c r="AZ283" s="1368"/>
      <c r="BA283" s="1368"/>
      <c r="BC283" s="1368"/>
      <c r="BE283" s="1368"/>
      <c r="BF283" s="1368"/>
      <c r="BG283" s="1368"/>
    </row>
    <row r="284">
      <c r="R284" s="1368"/>
      <c r="S284" s="1368"/>
      <c r="W284" s="1368"/>
      <c r="X284" s="1368"/>
      <c r="AE284" s="1368"/>
      <c r="AF284" s="1368"/>
      <c r="AV284" s="1368"/>
      <c r="AW284" s="1368"/>
      <c r="AX284" s="1368"/>
      <c r="AY284" s="1368"/>
      <c r="AZ284" s="1368"/>
      <c r="BA284" s="1368"/>
      <c r="BC284" s="1368"/>
      <c r="BE284" s="1368"/>
      <c r="BF284" s="1368"/>
      <c r="BG284" s="1368"/>
    </row>
    <row r="285">
      <c r="R285" s="1368"/>
      <c r="S285" s="1368"/>
      <c r="W285" s="1368"/>
      <c r="X285" s="1368"/>
      <c r="AE285" s="1368"/>
      <c r="AF285" s="1368"/>
      <c r="AV285" s="1368"/>
      <c r="AW285" s="1368"/>
      <c r="AX285" s="1368"/>
      <c r="AY285" s="1368"/>
      <c r="AZ285" s="1368"/>
      <c r="BA285" s="1368"/>
      <c r="BC285" s="1368"/>
      <c r="BE285" s="1368"/>
      <c r="BF285" s="1368"/>
      <c r="BG285" s="1368"/>
    </row>
    <row r="286">
      <c r="R286" s="1368"/>
      <c r="S286" s="1368"/>
      <c r="W286" s="1368"/>
      <c r="X286" s="1368"/>
      <c r="AE286" s="1368"/>
      <c r="AF286" s="1368"/>
      <c r="AV286" s="1368"/>
      <c r="AW286" s="1368"/>
      <c r="AX286" s="1368"/>
      <c r="AY286" s="1368"/>
      <c r="AZ286" s="1368"/>
      <c r="BA286" s="1368"/>
      <c r="BC286" s="1368"/>
      <c r="BE286" s="1368"/>
      <c r="BF286" s="1368"/>
      <c r="BG286" s="1368"/>
    </row>
    <row r="287">
      <c r="R287" s="1368"/>
      <c r="S287" s="1368"/>
      <c r="W287" s="1368"/>
      <c r="X287" s="1368"/>
      <c r="AE287" s="1368"/>
      <c r="AF287" s="1368"/>
      <c r="AV287" s="1368"/>
      <c r="AW287" s="1368"/>
      <c r="AX287" s="1368"/>
      <c r="AY287" s="1368"/>
      <c r="AZ287" s="1368"/>
      <c r="BA287" s="1368"/>
      <c r="BC287" s="1368"/>
      <c r="BE287" s="1368"/>
      <c r="BF287" s="1368"/>
      <c r="BG287" s="1368"/>
    </row>
    <row r="288">
      <c r="R288" s="1368"/>
      <c r="S288" s="1368"/>
      <c r="W288" s="1368"/>
      <c r="X288" s="1368"/>
      <c r="AE288" s="1368"/>
      <c r="AF288" s="1368"/>
      <c r="AV288" s="1368"/>
      <c r="AW288" s="1368"/>
      <c r="AX288" s="1368"/>
      <c r="AY288" s="1368"/>
      <c r="AZ288" s="1368"/>
      <c r="BA288" s="1368"/>
      <c r="BC288" s="1368"/>
      <c r="BE288" s="1368"/>
      <c r="BF288" s="1368"/>
      <c r="BG288" s="1368"/>
    </row>
    <row r="289">
      <c r="R289" s="1368"/>
      <c r="S289" s="1368"/>
      <c r="W289" s="1368"/>
      <c r="X289" s="1368"/>
      <c r="AE289" s="1368"/>
      <c r="AF289" s="1368"/>
      <c r="AV289" s="1368"/>
      <c r="AW289" s="1368"/>
      <c r="AX289" s="1368"/>
      <c r="AY289" s="1368"/>
      <c r="AZ289" s="1368"/>
      <c r="BA289" s="1368"/>
      <c r="BC289" s="1368"/>
      <c r="BE289" s="1368"/>
      <c r="BF289" s="1368"/>
      <c r="BG289" s="1368"/>
    </row>
    <row r="290">
      <c r="R290" s="1368"/>
      <c r="S290" s="1368"/>
      <c r="W290" s="1368"/>
      <c r="X290" s="1368"/>
      <c r="AE290" s="1368"/>
      <c r="AF290" s="1368"/>
      <c r="AV290" s="1368"/>
      <c r="AW290" s="1368"/>
      <c r="AX290" s="1368"/>
      <c r="AY290" s="1368"/>
      <c r="AZ290" s="1368"/>
      <c r="BA290" s="1368"/>
      <c r="BC290" s="1368"/>
      <c r="BE290" s="1368"/>
      <c r="BF290" s="1368"/>
      <c r="BG290" s="1368"/>
    </row>
    <row r="291">
      <c r="R291" s="1368"/>
      <c r="S291" s="1368"/>
      <c r="W291" s="1368"/>
      <c r="X291" s="1368"/>
      <c r="AE291" s="1368"/>
      <c r="AF291" s="1368"/>
      <c r="AV291" s="1368"/>
      <c r="AW291" s="1368"/>
      <c r="AX291" s="1368"/>
      <c r="AY291" s="1368"/>
      <c r="AZ291" s="1368"/>
      <c r="BA291" s="1368"/>
      <c r="BC291" s="1368"/>
      <c r="BE291" s="1368"/>
      <c r="BF291" s="1368"/>
      <c r="BG291" s="1368"/>
    </row>
    <row r="292">
      <c r="R292" s="1368"/>
      <c r="S292" s="1368"/>
      <c r="W292" s="1368"/>
      <c r="X292" s="1368"/>
      <c r="AE292" s="1368"/>
      <c r="AF292" s="1368"/>
      <c r="AV292" s="1368"/>
      <c r="AW292" s="1368"/>
      <c r="AX292" s="1368"/>
      <c r="AY292" s="1368"/>
      <c r="AZ292" s="1368"/>
      <c r="BA292" s="1368"/>
      <c r="BC292" s="1368"/>
      <c r="BE292" s="1368"/>
      <c r="BF292" s="1368"/>
      <c r="BG292" s="1368"/>
    </row>
    <row r="293">
      <c r="R293" s="1368"/>
      <c r="S293" s="1368"/>
      <c r="W293" s="1368"/>
      <c r="X293" s="1368"/>
      <c r="AE293" s="1368"/>
      <c r="AF293" s="1368"/>
      <c r="AV293" s="1368"/>
      <c r="AW293" s="1368"/>
      <c r="AX293" s="1368"/>
      <c r="AY293" s="1368"/>
      <c r="AZ293" s="1368"/>
      <c r="BA293" s="1368"/>
      <c r="BC293" s="1368"/>
      <c r="BE293" s="1368"/>
      <c r="BF293" s="1368"/>
      <c r="BG293" s="1368"/>
    </row>
    <row r="294">
      <c r="R294" s="1368"/>
      <c r="S294" s="1368"/>
      <c r="W294" s="1368"/>
      <c r="X294" s="1368"/>
      <c r="AE294" s="1368"/>
      <c r="AF294" s="1368"/>
      <c r="AV294" s="1368"/>
      <c r="AW294" s="1368"/>
      <c r="AX294" s="1368"/>
      <c r="AY294" s="1368"/>
      <c r="AZ294" s="1368"/>
      <c r="BA294" s="1368"/>
      <c r="BC294" s="1368"/>
      <c r="BE294" s="1368"/>
      <c r="BF294" s="1368"/>
      <c r="BG294" s="1368"/>
    </row>
    <row r="295">
      <c r="R295" s="1368"/>
      <c r="S295" s="1368"/>
      <c r="W295" s="1368"/>
      <c r="X295" s="1368"/>
      <c r="AE295" s="1368"/>
      <c r="AF295" s="1368"/>
      <c r="AV295" s="1368"/>
      <c r="AW295" s="1368"/>
      <c r="AX295" s="1368"/>
      <c r="AY295" s="1368"/>
      <c r="AZ295" s="1368"/>
      <c r="BA295" s="1368"/>
      <c r="BC295" s="1368"/>
      <c r="BE295" s="1368"/>
      <c r="BF295" s="1368"/>
      <c r="BG295" s="1368"/>
    </row>
    <row r="296">
      <c r="R296" s="1368"/>
      <c r="S296" s="1368"/>
      <c r="W296" s="1368"/>
      <c r="X296" s="1368"/>
      <c r="AE296" s="1368"/>
      <c r="AF296" s="1368"/>
      <c r="AV296" s="1368"/>
      <c r="AW296" s="1368"/>
      <c r="AX296" s="1368"/>
      <c r="AY296" s="1368"/>
      <c r="AZ296" s="1368"/>
      <c r="BA296" s="1368"/>
      <c r="BC296" s="1368"/>
      <c r="BE296" s="1368"/>
      <c r="BF296" s="1368"/>
      <c r="BG296" s="1368"/>
    </row>
    <row r="297">
      <c r="R297" s="1368"/>
      <c r="S297" s="1368"/>
      <c r="W297" s="1368"/>
      <c r="X297" s="1368"/>
      <c r="AE297" s="1368"/>
      <c r="AF297" s="1368"/>
      <c r="AV297" s="1368"/>
      <c r="AW297" s="1368"/>
      <c r="AX297" s="1368"/>
      <c r="AY297" s="1368"/>
      <c r="AZ297" s="1368"/>
      <c r="BA297" s="1368"/>
      <c r="BC297" s="1368"/>
      <c r="BE297" s="1368"/>
      <c r="BF297" s="1368"/>
      <c r="BG297" s="1368"/>
    </row>
    <row r="298">
      <c r="R298" s="1368"/>
      <c r="S298" s="1368"/>
      <c r="W298" s="1368"/>
      <c r="X298" s="1368"/>
      <c r="AE298" s="1368"/>
      <c r="AF298" s="1368"/>
      <c r="AV298" s="1368"/>
      <c r="AW298" s="1368"/>
      <c r="AX298" s="1368"/>
      <c r="AY298" s="1368"/>
      <c r="AZ298" s="1368"/>
      <c r="BA298" s="1368"/>
      <c r="BC298" s="1368"/>
      <c r="BE298" s="1368"/>
      <c r="BF298" s="1368"/>
      <c r="BG298" s="1368"/>
    </row>
    <row r="299">
      <c r="R299" s="1368"/>
      <c r="S299" s="1368"/>
      <c r="W299" s="1368"/>
      <c r="X299" s="1368"/>
      <c r="AE299" s="1368"/>
      <c r="AF299" s="1368"/>
      <c r="AV299" s="1368"/>
      <c r="AW299" s="1368"/>
      <c r="AX299" s="1368"/>
      <c r="AY299" s="1368"/>
      <c r="AZ299" s="1368"/>
      <c r="BA299" s="1368"/>
      <c r="BC299" s="1368"/>
      <c r="BE299" s="1368"/>
      <c r="BF299" s="1368"/>
      <c r="BG299" s="1368"/>
    </row>
    <row r="300">
      <c r="R300" s="1368"/>
      <c r="S300" s="1368"/>
      <c r="W300" s="1368"/>
      <c r="X300" s="1368"/>
      <c r="AE300" s="1368"/>
      <c r="AF300" s="1368"/>
      <c r="AV300" s="1368"/>
      <c r="AW300" s="1368"/>
      <c r="AX300" s="1368"/>
      <c r="AY300" s="1368"/>
      <c r="AZ300" s="1368"/>
      <c r="BA300" s="1368"/>
      <c r="BC300" s="1368"/>
      <c r="BE300" s="1368"/>
      <c r="BF300" s="1368"/>
      <c r="BG300" s="1368"/>
    </row>
    <row r="301">
      <c r="R301" s="1368"/>
      <c r="S301" s="1368"/>
      <c r="W301" s="1368"/>
      <c r="X301" s="1368"/>
      <c r="AE301" s="1368"/>
      <c r="AF301" s="1368"/>
      <c r="AV301" s="1368"/>
      <c r="AW301" s="1368"/>
      <c r="AX301" s="1368"/>
      <c r="AY301" s="1368"/>
      <c r="AZ301" s="1368"/>
      <c r="BA301" s="1368"/>
      <c r="BC301" s="1368"/>
      <c r="BE301" s="1368"/>
      <c r="BF301" s="1368"/>
      <c r="BG301" s="1368"/>
    </row>
    <row r="302">
      <c r="R302" s="1368"/>
      <c r="S302" s="1368"/>
      <c r="W302" s="1368"/>
      <c r="X302" s="1368"/>
      <c r="AE302" s="1368"/>
      <c r="AF302" s="1368"/>
      <c r="AV302" s="1368"/>
      <c r="AW302" s="1368"/>
      <c r="AX302" s="1368"/>
      <c r="AY302" s="1368"/>
      <c r="AZ302" s="1368"/>
      <c r="BA302" s="1368"/>
      <c r="BC302" s="1368"/>
      <c r="BE302" s="1368"/>
      <c r="BF302" s="1368"/>
      <c r="BG302" s="1368"/>
    </row>
    <row r="303">
      <c r="R303" s="1368"/>
      <c r="S303" s="1368"/>
      <c r="W303" s="1368"/>
      <c r="X303" s="1368"/>
      <c r="AE303" s="1368"/>
      <c r="AF303" s="1368"/>
      <c r="AV303" s="1368"/>
      <c r="AW303" s="1368"/>
      <c r="AX303" s="1368"/>
      <c r="AY303" s="1368"/>
      <c r="AZ303" s="1368"/>
      <c r="BA303" s="1368"/>
      <c r="BC303" s="1368"/>
      <c r="BE303" s="1368"/>
      <c r="BF303" s="1368"/>
      <c r="BG303" s="1368"/>
    </row>
    <row r="304">
      <c r="R304" s="1368"/>
      <c r="S304" s="1368"/>
      <c r="W304" s="1368"/>
      <c r="X304" s="1368"/>
      <c r="AE304" s="1368"/>
      <c r="AF304" s="1368"/>
      <c r="AV304" s="1368"/>
      <c r="AW304" s="1368"/>
      <c r="AX304" s="1368"/>
      <c r="AY304" s="1368"/>
      <c r="AZ304" s="1368"/>
      <c r="BA304" s="1368"/>
      <c r="BC304" s="1368"/>
      <c r="BE304" s="1368"/>
      <c r="BF304" s="1368"/>
      <c r="BG304" s="1368"/>
    </row>
    <row r="305">
      <c r="R305" s="1368"/>
      <c r="S305" s="1368"/>
      <c r="W305" s="1368"/>
      <c r="X305" s="1368"/>
      <c r="AE305" s="1368"/>
      <c r="AF305" s="1368"/>
      <c r="AV305" s="1368"/>
      <c r="AW305" s="1368"/>
      <c r="AX305" s="1368"/>
      <c r="AY305" s="1368"/>
      <c r="AZ305" s="1368"/>
      <c r="BA305" s="1368"/>
      <c r="BC305" s="1368"/>
      <c r="BE305" s="1368"/>
      <c r="BF305" s="1368"/>
      <c r="BG305" s="1368"/>
    </row>
    <row r="306">
      <c r="R306" s="1368"/>
      <c r="S306" s="1368"/>
      <c r="W306" s="1368"/>
      <c r="X306" s="1368"/>
      <c r="AE306" s="1368"/>
      <c r="AF306" s="1368"/>
      <c r="AV306" s="1368"/>
      <c r="AW306" s="1368"/>
      <c r="AX306" s="1368"/>
      <c r="AY306" s="1368"/>
      <c r="AZ306" s="1368"/>
      <c r="BA306" s="1368"/>
      <c r="BC306" s="1368"/>
      <c r="BE306" s="1368"/>
      <c r="BF306" s="1368"/>
      <c r="BG306" s="1368"/>
    </row>
    <row r="307">
      <c r="R307" s="1368"/>
      <c r="S307" s="1368"/>
      <c r="W307" s="1368"/>
      <c r="X307" s="1368"/>
      <c r="AE307" s="1368"/>
      <c r="AF307" s="1368"/>
      <c r="AV307" s="1368"/>
      <c r="AW307" s="1368"/>
      <c r="AX307" s="1368"/>
      <c r="AY307" s="1368"/>
      <c r="AZ307" s="1368"/>
      <c r="BA307" s="1368"/>
      <c r="BC307" s="1368"/>
      <c r="BE307" s="1368"/>
      <c r="BF307" s="1368"/>
      <c r="BG307" s="1368"/>
    </row>
    <row r="308">
      <c r="R308" s="1368"/>
      <c r="S308" s="1368"/>
      <c r="W308" s="1368"/>
      <c r="X308" s="1368"/>
      <c r="AE308" s="1368"/>
      <c r="AF308" s="1368"/>
      <c r="AV308" s="1368"/>
      <c r="AW308" s="1368"/>
      <c r="AX308" s="1368"/>
      <c r="AY308" s="1368"/>
      <c r="AZ308" s="1368"/>
      <c r="BA308" s="1368"/>
      <c r="BC308" s="1368"/>
      <c r="BE308" s="1368"/>
      <c r="BF308" s="1368"/>
      <c r="BG308" s="1368"/>
    </row>
    <row r="309">
      <c r="R309" s="1368"/>
      <c r="S309" s="1368"/>
      <c r="W309" s="1368"/>
      <c r="X309" s="1368"/>
      <c r="AE309" s="1368"/>
      <c r="AF309" s="1368"/>
      <c r="AV309" s="1368"/>
      <c r="AW309" s="1368"/>
      <c r="AX309" s="1368"/>
      <c r="AY309" s="1368"/>
      <c r="AZ309" s="1368"/>
      <c r="BA309" s="1368"/>
      <c r="BC309" s="1368"/>
      <c r="BE309" s="1368"/>
      <c r="BF309" s="1368"/>
      <c r="BG309" s="1368"/>
    </row>
    <row r="310">
      <c r="R310" s="1368"/>
      <c r="S310" s="1368"/>
      <c r="W310" s="1368"/>
      <c r="X310" s="1368"/>
      <c r="AE310" s="1368"/>
      <c r="AF310" s="1368"/>
      <c r="AV310" s="1368"/>
      <c r="AW310" s="1368"/>
      <c r="AX310" s="1368"/>
      <c r="AY310" s="1368"/>
      <c r="AZ310" s="1368"/>
      <c r="BA310" s="1368"/>
      <c r="BC310" s="1368"/>
      <c r="BE310" s="1368"/>
      <c r="BF310" s="1368"/>
      <c r="BG310" s="1368"/>
    </row>
    <row r="311">
      <c r="R311" s="1368"/>
      <c r="S311" s="1368"/>
      <c r="W311" s="1368"/>
      <c r="X311" s="1368"/>
      <c r="AE311" s="1368"/>
      <c r="AF311" s="1368"/>
      <c r="AV311" s="1368"/>
      <c r="AW311" s="1368"/>
      <c r="AX311" s="1368"/>
      <c r="AY311" s="1368"/>
      <c r="AZ311" s="1368"/>
      <c r="BA311" s="1368"/>
      <c r="BC311" s="1368"/>
      <c r="BE311" s="1368"/>
      <c r="BF311" s="1368"/>
      <c r="BG311" s="1368"/>
    </row>
    <row r="312">
      <c r="R312" s="1368"/>
      <c r="S312" s="1368"/>
      <c r="W312" s="1368"/>
      <c r="X312" s="1368"/>
      <c r="AE312" s="1368"/>
      <c r="AF312" s="1368"/>
      <c r="AV312" s="1368"/>
      <c r="AW312" s="1368"/>
      <c r="AX312" s="1368"/>
      <c r="AY312" s="1368"/>
      <c r="AZ312" s="1368"/>
      <c r="BA312" s="1368"/>
      <c r="BC312" s="1368"/>
      <c r="BE312" s="1368"/>
      <c r="BF312" s="1368"/>
      <c r="BG312" s="1368"/>
    </row>
    <row r="313">
      <c r="R313" s="1368"/>
      <c r="S313" s="1368"/>
      <c r="W313" s="1368"/>
      <c r="X313" s="1368"/>
      <c r="AE313" s="1368"/>
      <c r="AF313" s="1368"/>
      <c r="AV313" s="1368"/>
      <c r="AW313" s="1368"/>
      <c r="AX313" s="1368"/>
      <c r="AY313" s="1368"/>
      <c r="AZ313" s="1368"/>
      <c r="BA313" s="1368"/>
      <c r="BC313" s="1368"/>
      <c r="BE313" s="1368"/>
      <c r="BF313" s="1368"/>
      <c r="BG313" s="1368"/>
    </row>
    <row r="314">
      <c r="R314" s="1368"/>
      <c r="S314" s="1368"/>
      <c r="W314" s="1368"/>
      <c r="X314" s="1368"/>
      <c r="AE314" s="1368"/>
      <c r="AF314" s="1368"/>
      <c r="AV314" s="1368"/>
      <c r="AW314" s="1368"/>
      <c r="AX314" s="1368"/>
      <c r="AY314" s="1368"/>
      <c r="AZ314" s="1368"/>
      <c r="BA314" s="1368"/>
      <c r="BC314" s="1368"/>
      <c r="BE314" s="1368"/>
      <c r="BF314" s="1368"/>
      <c r="BG314" s="1368"/>
    </row>
    <row r="315">
      <c r="R315" s="1368"/>
      <c r="S315" s="1368"/>
      <c r="W315" s="1368"/>
      <c r="X315" s="1368"/>
      <c r="AE315" s="1368"/>
      <c r="AF315" s="1368"/>
      <c r="AV315" s="1368"/>
      <c r="AW315" s="1368"/>
      <c r="AX315" s="1368"/>
      <c r="AY315" s="1368"/>
      <c r="AZ315" s="1368"/>
      <c r="BA315" s="1368"/>
      <c r="BC315" s="1368"/>
      <c r="BE315" s="1368"/>
      <c r="BF315" s="1368"/>
      <c r="BG315" s="1368"/>
    </row>
    <row r="316">
      <c r="R316" s="1368"/>
      <c r="S316" s="1368"/>
      <c r="W316" s="1368"/>
      <c r="X316" s="1368"/>
      <c r="AE316" s="1368"/>
      <c r="AF316" s="1368"/>
      <c r="AV316" s="1368"/>
      <c r="AW316" s="1368"/>
      <c r="AX316" s="1368"/>
      <c r="AY316" s="1368"/>
      <c r="AZ316" s="1368"/>
      <c r="BA316" s="1368"/>
      <c r="BC316" s="1368"/>
      <c r="BE316" s="1368"/>
      <c r="BF316" s="1368"/>
      <c r="BG316" s="1368"/>
    </row>
    <row r="317">
      <c r="R317" s="1368"/>
      <c r="S317" s="1368"/>
      <c r="W317" s="1368"/>
      <c r="X317" s="1368"/>
      <c r="AE317" s="1368"/>
      <c r="AF317" s="1368"/>
      <c r="AV317" s="1368"/>
      <c r="AW317" s="1368"/>
      <c r="AX317" s="1368"/>
      <c r="AY317" s="1368"/>
      <c r="AZ317" s="1368"/>
      <c r="BA317" s="1368"/>
      <c r="BC317" s="1368"/>
      <c r="BE317" s="1368"/>
      <c r="BF317" s="1368"/>
      <c r="BG317" s="1368"/>
    </row>
    <row r="318">
      <c r="R318" s="1368"/>
      <c r="S318" s="1368"/>
      <c r="W318" s="1368"/>
      <c r="X318" s="1368"/>
      <c r="AE318" s="1368"/>
      <c r="AF318" s="1368"/>
      <c r="AV318" s="1368"/>
      <c r="AW318" s="1368"/>
      <c r="AX318" s="1368"/>
      <c r="AY318" s="1368"/>
      <c r="AZ318" s="1368"/>
      <c r="BA318" s="1368"/>
      <c r="BC318" s="1368"/>
      <c r="BE318" s="1368"/>
      <c r="BF318" s="1368"/>
      <c r="BG318" s="1368"/>
    </row>
    <row r="319">
      <c r="R319" s="1368"/>
      <c r="S319" s="1368"/>
      <c r="W319" s="1368"/>
      <c r="X319" s="1368"/>
      <c r="AE319" s="1368"/>
      <c r="AF319" s="1368"/>
      <c r="AV319" s="1368"/>
      <c r="AW319" s="1368"/>
      <c r="AX319" s="1368"/>
      <c r="AY319" s="1368"/>
      <c r="AZ319" s="1368"/>
      <c r="BA319" s="1368"/>
      <c r="BC319" s="1368"/>
      <c r="BE319" s="1368"/>
      <c r="BF319" s="1368"/>
      <c r="BG319" s="1368"/>
    </row>
    <row r="320">
      <c r="R320" s="1368"/>
      <c r="S320" s="1368"/>
      <c r="W320" s="1368"/>
      <c r="X320" s="1368"/>
      <c r="AE320" s="1368"/>
      <c r="AF320" s="1368"/>
      <c r="AV320" s="1368"/>
      <c r="AW320" s="1368"/>
      <c r="AX320" s="1368"/>
      <c r="AY320" s="1368"/>
      <c r="AZ320" s="1368"/>
      <c r="BA320" s="1368"/>
      <c r="BC320" s="1368"/>
      <c r="BE320" s="1368"/>
      <c r="BF320" s="1368"/>
      <c r="BG320" s="1368"/>
    </row>
    <row r="321">
      <c r="R321" s="1368"/>
      <c r="S321" s="1368"/>
      <c r="W321" s="1368"/>
      <c r="X321" s="1368"/>
      <c r="AE321" s="1368"/>
      <c r="AF321" s="1368"/>
      <c r="AV321" s="1368"/>
      <c r="AW321" s="1368"/>
      <c r="AX321" s="1368"/>
      <c r="AY321" s="1368"/>
      <c r="AZ321" s="1368"/>
      <c r="BA321" s="1368"/>
      <c r="BC321" s="1368"/>
      <c r="BE321" s="1368"/>
      <c r="BF321" s="1368"/>
      <c r="BG321" s="1368"/>
    </row>
    <row r="322">
      <c r="R322" s="1368"/>
      <c r="S322" s="1368"/>
      <c r="W322" s="1368"/>
      <c r="X322" s="1368"/>
      <c r="AE322" s="1368"/>
      <c r="AF322" s="1368"/>
      <c r="AV322" s="1368"/>
      <c r="AW322" s="1368"/>
      <c r="AX322" s="1368"/>
      <c r="AY322" s="1368"/>
      <c r="AZ322" s="1368"/>
      <c r="BA322" s="1368"/>
      <c r="BC322" s="1368"/>
      <c r="BE322" s="1368"/>
      <c r="BF322" s="1368"/>
      <c r="BG322" s="1368"/>
    </row>
    <row r="323">
      <c r="R323" s="1368"/>
      <c r="S323" s="1368"/>
      <c r="W323" s="1368"/>
      <c r="X323" s="1368"/>
      <c r="AE323" s="1368"/>
      <c r="AF323" s="1368"/>
      <c r="AV323" s="1368"/>
      <c r="AW323" s="1368"/>
      <c r="AX323" s="1368"/>
      <c r="AY323" s="1368"/>
      <c r="AZ323" s="1368"/>
      <c r="BA323" s="1368"/>
      <c r="BC323" s="1368"/>
      <c r="BE323" s="1368"/>
      <c r="BF323" s="1368"/>
      <c r="BG323" s="1368"/>
    </row>
    <row r="324">
      <c r="R324" s="1368"/>
      <c r="S324" s="1368"/>
      <c r="W324" s="1368"/>
      <c r="X324" s="1368"/>
      <c r="AE324" s="1368"/>
      <c r="AF324" s="1368"/>
      <c r="AV324" s="1368"/>
      <c r="AW324" s="1368"/>
      <c r="AX324" s="1368"/>
      <c r="AY324" s="1368"/>
      <c r="AZ324" s="1368"/>
      <c r="BA324" s="1368"/>
      <c r="BC324" s="1368"/>
      <c r="BE324" s="1368"/>
      <c r="BF324" s="1368"/>
      <c r="BG324" s="1368"/>
    </row>
    <row r="325">
      <c r="R325" s="1368"/>
      <c r="S325" s="1368"/>
      <c r="W325" s="1368"/>
      <c r="X325" s="1368"/>
      <c r="AE325" s="1368"/>
      <c r="AF325" s="1368"/>
      <c r="AV325" s="1368"/>
      <c r="AW325" s="1368"/>
      <c r="AX325" s="1368"/>
      <c r="AY325" s="1368"/>
      <c r="AZ325" s="1368"/>
      <c r="BA325" s="1368"/>
      <c r="BC325" s="1368"/>
      <c r="BE325" s="1368"/>
      <c r="BF325" s="1368"/>
      <c r="BG325" s="1368"/>
    </row>
    <row r="326">
      <c r="R326" s="1368"/>
      <c r="S326" s="1368"/>
      <c r="W326" s="1368"/>
      <c r="X326" s="1368"/>
      <c r="AE326" s="1368"/>
      <c r="AF326" s="1368"/>
      <c r="AV326" s="1368"/>
      <c r="AW326" s="1368"/>
      <c r="AX326" s="1368"/>
      <c r="AY326" s="1368"/>
      <c r="AZ326" s="1368"/>
      <c r="BA326" s="1368"/>
      <c r="BC326" s="1368"/>
      <c r="BE326" s="1368"/>
      <c r="BF326" s="1368"/>
      <c r="BG326" s="1368"/>
    </row>
    <row r="327">
      <c r="R327" s="1368"/>
      <c r="S327" s="1368"/>
      <c r="W327" s="1368"/>
      <c r="X327" s="1368"/>
      <c r="AE327" s="1368"/>
      <c r="AF327" s="1368"/>
      <c r="AV327" s="1368"/>
      <c r="AW327" s="1368"/>
      <c r="AX327" s="1368"/>
      <c r="AY327" s="1368"/>
      <c r="AZ327" s="1368"/>
      <c r="BA327" s="1368"/>
      <c r="BC327" s="1368"/>
      <c r="BE327" s="1368"/>
      <c r="BF327" s="1368"/>
      <c r="BG327" s="1368"/>
    </row>
    <row r="328">
      <c r="R328" s="1368"/>
      <c r="S328" s="1368"/>
      <c r="W328" s="1368"/>
      <c r="X328" s="1368"/>
      <c r="AE328" s="1368"/>
      <c r="AF328" s="1368"/>
      <c r="AV328" s="1368"/>
      <c r="AW328" s="1368"/>
      <c r="AX328" s="1368"/>
      <c r="AY328" s="1368"/>
      <c r="AZ328" s="1368"/>
      <c r="BA328" s="1368"/>
      <c r="BC328" s="1368"/>
      <c r="BE328" s="1368"/>
      <c r="BF328" s="1368"/>
      <c r="BG328" s="1368"/>
    </row>
    <row r="329">
      <c r="R329" s="1368"/>
      <c r="S329" s="1368"/>
      <c r="W329" s="1368"/>
      <c r="X329" s="1368"/>
      <c r="AE329" s="1368"/>
      <c r="AF329" s="1368"/>
      <c r="AV329" s="1368"/>
      <c r="AW329" s="1368"/>
      <c r="AX329" s="1368"/>
      <c r="AY329" s="1368"/>
      <c r="AZ329" s="1368"/>
      <c r="BA329" s="1368"/>
      <c r="BC329" s="1368"/>
      <c r="BE329" s="1368"/>
      <c r="BF329" s="1368"/>
      <c r="BG329" s="1368"/>
    </row>
    <row r="330">
      <c r="R330" s="1368"/>
      <c r="S330" s="1368"/>
      <c r="W330" s="1368"/>
      <c r="X330" s="1368"/>
      <c r="AE330" s="1368"/>
      <c r="AF330" s="1368"/>
      <c r="AV330" s="1368"/>
      <c r="AW330" s="1368"/>
      <c r="AX330" s="1368"/>
      <c r="AY330" s="1368"/>
      <c r="AZ330" s="1368"/>
      <c r="BA330" s="1368"/>
      <c r="BC330" s="1368"/>
      <c r="BE330" s="1368"/>
      <c r="BF330" s="1368"/>
      <c r="BG330" s="1368"/>
    </row>
    <row r="331">
      <c r="R331" s="1368"/>
      <c r="S331" s="1368"/>
      <c r="W331" s="1368"/>
      <c r="X331" s="1368"/>
      <c r="AE331" s="1368"/>
      <c r="AF331" s="1368"/>
      <c r="AV331" s="1368"/>
      <c r="AW331" s="1368"/>
      <c r="AX331" s="1368"/>
      <c r="AY331" s="1368"/>
      <c r="AZ331" s="1368"/>
      <c r="BA331" s="1368"/>
      <c r="BC331" s="1368"/>
      <c r="BE331" s="1368"/>
      <c r="BF331" s="1368"/>
      <c r="BG331" s="1368"/>
    </row>
    <row r="332">
      <c r="R332" s="1368"/>
      <c r="S332" s="1368"/>
      <c r="W332" s="1368"/>
      <c r="X332" s="1368"/>
      <c r="AE332" s="1368"/>
      <c r="AF332" s="1368"/>
      <c r="AV332" s="1368"/>
      <c r="AW332" s="1368"/>
      <c r="AX332" s="1368"/>
      <c r="AY332" s="1368"/>
      <c r="AZ332" s="1368"/>
      <c r="BA332" s="1368"/>
      <c r="BC332" s="1368"/>
      <c r="BE332" s="1368"/>
      <c r="BF332" s="1368"/>
      <c r="BG332" s="1368"/>
    </row>
    <row r="333">
      <c r="R333" s="1368"/>
      <c r="S333" s="1368"/>
      <c r="W333" s="1368"/>
      <c r="X333" s="1368"/>
      <c r="AE333" s="1368"/>
      <c r="AF333" s="1368"/>
      <c r="AV333" s="1368"/>
      <c r="AW333" s="1368"/>
      <c r="AX333" s="1368"/>
      <c r="AY333" s="1368"/>
      <c r="AZ333" s="1368"/>
      <c r="BA333" s="1368"/>
      <c r="BC333" s="1368"/>
      <c r="BE333" s="1368"/>
      <c r="BF333" s="1368"/>
      <c r="BG333" s="1368"/>
    </row>
    <row r="334">
      <c r="R334" s="1368"/>
      <c r="S334" s="1368"/>
      <c r="W334" s="1368"/>
      <c r="X334" s="1368"/>
      <c r="AE334" s="1368"/>
      <c r="AF334" s="1368"/>
      <c r="AV334" s="1368"/>
      <c r="AW334" s="1368"/>
      <c r="AX334" s="1368"/>
      <c r="AY334" s="1368"/>
      <c r="AZ334" s="1368"/>
      <c r="BA334" s="1368"/>
      <c r="BC334" s="1368"/>
      <c r="BE334" s="1368"/>
      <c r="BF334" s="1368"/>
      <c r="BG334" s="1368"/>
    </row>
    <row r="335">
      <c r="R335" s="1368"/>
      <c r="S335" s="1368"/>
      <c r="W335" s="1368"/>
      <c r="X335" s="1368"/>
      <c r="AE335" s="1368"/>
      <c r="AF335" s="1368"/>
      <c r="AV335" s="1368"/>
      <c r="AW335" s="1368"/>
      <c r="AX335" s="1368"/>
      <c r="AY335" s="1368"/>
      <c r="AZ335" s="1368"/>
      <c r="BA335" s="1368"/>
      <c r="BC335" s="1368"/>
      <c r="BE335" s="1368"/>
      <c r="BF335" s="1368"/>
      <c r="BG335" s="1368"/>
    </row>
    <row r="336">
      <c r="R336" s="1368"/>
      <c r="S336" s="1368"/>
      <c r="W336" s="1368"/>
      <c r="X336" s="1368"/>
      <c r="AE336" s="1368"/>
      <c r="AF336" s="1368"/>
      <c r="AV336" s="1368"/>
      <c r="AW336" s="1368"/>
      <c r="AX336" s="1368"/>
      <c r="AY336" s="1368"/>
      <c r="AZ336" s="1368"/>
      <c r="BA336" s="1368"/>
      <c r="BC336" s="1368"/>
      <c r="BE336" s="1368"/>
      <c r="BF336" s="1368"/>
      <c r="BG336" s="1368"/>
    </row>
    <row r="337">
      <c r="R337" s="1368"/>
      <c r="S337" s="1368"/>
      <c r="W337" s="1368"/>
      <c r="X337" s="1368"/>
      <c r="AE337" s="1368"/>
      <c r="AF337" s="1368"/>
      <c r="AV337" s="1368"/>
      <c r="AW337" s="1368"/>
      <c r="AX337" s="1368"/>
      <c r="AY337" s="1368"/>
      <c r="AZ337" s="1368"/>
      <c r="BA337" s="1368"/>
      <c r="BC337" s="1368"/>
      <c r="BE337" s="1368"/>
      <c r="BF337" s="1368"/>
      <c r="BG337" s="1368"/>
    </row>
    <row r="338">
      <c r="R338" s="1368"/>
      <c r="S338" s="1368"/>
      <c r="W338" s="1368"/>
      <c r="X338" s="1368"/>
      <c r="AE338" s="1368"/>
      <c r="AF338" s="1368"/>
      <c r="AV338" s="1368"/>
      <c r="AW338" s="1368"/>
      <c r="AX338" s="1368"/>
      <c r="AY338" s="1368"/>
      <c r="AZ338" s="1368"/>
      <c r="BA338" s="1368"/>
      <c r="BC338" s="1368"/>
      <c r="BE338" s="1368"/>
      <c r="BF338" s="1368"/>
      <c r="BG338" s="1368"/>
    </row>
    <row r="339">
      <c r="R339" s="1368"/>
      <c r="S339" s="1368"/>
      <c r="W339" s="1368"/>
      <c r="X339" s="1368"/>
      <c r="AE339" s="1368"/>
      <c r="AF339" s="1368"/>
      <c r="AV339" s="1368"/>
      <c r="AW339" s="1368"/>
      <c r="AX339" s="1368"/>
      <c r="AY339" s="1368"/>
      <c r="AZ339" s="1368"/>
      <c r="BA339" s="1368"/>
      <c r="BC339" s="1368"/>
      <c r="BE339" s="1368"/>
      <c r="BF339" s="1368"/>
      <c r="BG339" s="1368"/>
    </row>
    <row r="340">
      <c r="R340" s="1368"/>
      <c r="S340" s="1368"/>
      <c r="W340" s="1368"/>
      <c r="X340" s="1368"/>
      <c r="AE340" s="1368"/>
      <c r="AF340" s="1368"/>
      <c r="AV340" s="1368"/>
      <c r="AW340" s="1368"/>
      <c r="AX340" s="1368"/>
      <c r="AY340" s="1368"/>
      <c r="AZ340" s="1368"/>
      <c r="BA340" s="1368"/>
      <c r="BC340" s="1368"/>
      <c r="BE340" s="1368"/>
      <c r="BF340" s="1368"/>
      <c r="BG340" s="1368"/>
    </row>
    <row r="341">
      <c r="R341" s="1368"/>
      <c r="S341" s="1368"/>
      <c r="W341" s="1368"/>
      <c r="X341" s="1368"/>
      <c r="AE341" s="1368"/>
      <c r="AF341" s="1368"/>
      <c r="AV341" s="1368"/>
      <c r="AW341" s="1368"/>
      <c r="AX341" s="1368"/>
      <c r="AY341" s="1368"/>
      <c r="AZ341" s="1368"/>
      <c r="BA341" s="1368"/>
      <c r="BC341" s="1368"/>
      <c r="BE341" s="1368"/>
      <c r="BF341" s="1368"/>
      <c r="BG341" s="1368"/>
    </row>
    <row r="342">
      <c r="R342" s="1368"/>
      <c r="S342" s="1368"/>
      <c r="W342" s="1368"/>
      <c r="X342" s="1368"/>
      <c r="AE342" s="1368"/>
      <c r="AF342" s="1368"/>
      <c r="AV342" s="1368"/>
      <c r="AW342" s="1368"/>
      <c r="AX342" s="1368"/>
      <c r="AY342" s="1368"/>
      <c r="AZ342" s="1368"/>
      <c r="BA342" s="1368"/>
      <c r="BC342" s="1368"/>
      <c r="BE342" s="1368"/>
      <c r="BF342" s="1368"/>
      <c r="BG342" s="1368"/>
    </row>
    <row r="343">
      <c r="R343" s="1368"/>
      <c r="S343" s="1368"/>
      <c r="W343" s="1368"/>
      <c r="X343" s="1368"/>
      <c r="AE343" s="1368"/>
      <c r="AF343" s="1368"/>
      <c r="AV343" s="1368"/>
      <c r="AW343" s="1368"/>
      <c r="AX343" s="1368"/>
      <c r="AY343" s="1368"/>
      <c r="AZ343" s="1368"/>
      <c r="BA343" s="1368"/>
      <c r="BC343" s="1368"/>
      <c r="BE343" s="1368"/>
      <c r="BF343" s="1368"/>
      <c r="BG343" s="1368"/>
    </row>
    <row r="344">
      <c r="R344" s="1368"/>
      <c r="S344" s="1368"/>
      <c r="W344" s="1368"/>
      <c r="X344" s="1368"/>
      <c r="AE344" s="1368"/>
      <c r="AF344" s="1368"/>
      <c r="AV344" s="1368"/>
      <c r="AW344" s="1368"/>
      <c r="AX344" s="1368"/>
      <c r="AY344" s="1368"/>
      <c r="AZ344" s="1368"/>
      <c r="BA344" s="1368"/>
      <c r="BC344" s="1368"/>
      <c r="BE344" s="1368"/>
      <c r="BF344" s="1368"/>
      <c r="BG344" s="1368"/>
    </row>
    <row r="345">
      <c r="R345" s="1368"/>
      <c r="S345" s="1368"/>
      <c r="W345" s="1368"/>
      <c r="X345" s="1368"/>
      <c r="AE345" s="1368"/>
      <c r="AF345" s="1368"/>
      <c r="AV345" s="1368"/>
      <c r="AW345" s="1368"/>
      <c r="AX345" s="1368"/>
      <c r="AY345" s="1368"/>
      <c r="AZ345" s="1368"/>
      <c r="BA345" s="1368"/>
      <c r="BC345" s="1368"/>
      <c r="BE345" s="1368"/>
      <c r="BF345" s="1368"/>
      <c r="BG345" s="1368"/>
    </row>
    <row r="346">
      <c r="R346" s="1368"/>
      <c r="S346" s="1368"/>
      <c r="W346" s="1368"/>
      <c r="X346" s="1368"/>
      <c r="AE346" s="1368"/>
      <c r="AF346" s="1368"/>
      <c r="AV346" s="1368"/>
      <c r="AW346" s="1368"/>
      <c r="AX346" s="1368"/>
      <c r="AY346" s="1368"/>
      <c r="AZ346" s="1368"/>
      <c r="BA346" s="1368"/>
      <c r="BC346" s="1368"/>
      <c r="BE346" s="1368"/>
      <c r="BF346" s="1368"/>
      <c r="BG346" s="1368"/>
    </row>
    <row r="347">
      <c r="R347" s="1368"/>
      <c r="S347" s="1368"/>
      <c r="W347" s="1368"/>
      <c r="X347" s="1368"/>
      <c r="AE347" s="1368"/>
      <c r="AF347" s="1368"/>
      <c r="AV347" s="1368"/>
      <c r="AW347" s="1368"/>
      <c r="AX347" s="1368"/>
      <c r="AY347" s="1368"/>
      <c r="AZ347" s="1368"/>
      <c r="BA347" s="1368"/>
      <c r="BC347" s="1368"/>
      <c r="BE347" s="1368"/>
      <c r="BF347" s="1368"/>
      <c r="BG347" s="1368"/>
    </row>
    <row r="348">
      <c r="R348" s="1368"/>
      <c r="S348" s="1368"/>
      <c r="W348" s="1368"/>
      <c r="X348" s="1368"/>
      <c r="AE348" s="1368"/>
      <c r="AF348" s="1368"/>
      <c r="AV348" s="1368"/>
      <c r="AW348" s="1368"/>
      <c r="AX348" s="1368"/>
      <c r="AY348" s="1368"/>
      <c r="AZ348" s="1368"/>
      <c r="BA348" s="1368"/>
      <c r="BC348" s="1368"/>
      <c r="BE348" s="1368"/>
      <c r="BF348" s="1368"/>
      <c r="BG348" s="1368"/>
    </row>
    <row r="349">
      <c r="R349" s="1368"/>
      <c r="S349" s="1368"/>
      <c r="W349" s="1368"/>
      <c r="X349" s="1368"/>
      <c r="AE349" s="1368"/>
      <c r="AF349" s="1368"/>
      <c r="AV349" s="1368"/>
      <c r="AW349" s="1368"/>
      <c r="AX349" s="1368"/>
      <c r="AY349" s="1368"/>
      <c r="AZ349" s="1368"/>
      <c r="BA349" s="1368"/>
      <c r="BC349" s="1368"/>
      <c r="BE349" s="1368"/>
      <c r="BF349" s="1368"/>
      <c r="BG349" s="1368"/>
    </row>
    <row r="350">
      <c r="R350" s="1368"/>
      <c r="S350" s="1368"/>
      <c r="W350" s="1368"/>
      <c r="X350" s="1368"/>
      <c r="AE350" s="1368"/>
      <c r="AF350" s="1368"/>
      <c r="AV350" s="1368"/>
      <c r="AW350" s="1368"/>
      <c r="AX350" s="1368"/>
      <c r="AY350" s="1368"/>
      <c r="AZ350" s="1368"/>
      <c r="BA350" s="1368"/>
      <c r="BC350" s="1368"/>
      <c r="BE350" s="1368"/>
      <c r="BF350" s="1368"/>
      <c r="BG350" s="1368"/>
    </row>
    <row r="351">
      <c r="R351" s="1368"/>
      <c r="S351" s="1368"/>
      <c r="W351" s="1368"/>
      <c r="X351" s="1368"/>
      <c r="AE351" s="1368"/>
      <c r="AF351" s="1368"/>
      <c r="AV351" s="1368"/>
      <c r="AW351" s="1368"/>
      <c r="AX351" s="1368"/>
      <c r="AY351" s="1368"/>
      <c r="AZ351" s="1368"/>
      <c r="BA351" s="1368"/>
      <c r="BC351" s="1368"/>
      <c r="BE351" s="1368"/>
      <c r="BF351" s="1368"/>
      <c r="BG351" s="1368"/>
    </row>
    <row r="352">
      <c r="R352" s="1368"/>
      <c r="S352" s="1368"/>
      <c r="W352" s="1368"/>
      <c r="X352" s="1368"/>
      <c r="AE352" s="1368"/>
      <c r="AF352" s="1368"/>
      <c r="AV352" s="1368"/>
      <c r="AW352" s="1368"/>
      <c r="AX352" s="1368"/>
      <c r="AY352" s="1368"/>
      <c r="AZ352" s="1368"/>
      <c r="BA352" s="1368"/>
      <c r="BC352" s="1368"/>
      <c r="BE352" s="1368"/>
      <c r="BF352" s="1368"/>
      <c r="BG352" s="1368"/>
    </row>
    <row r="353">
      <c r="R353" s="1368"/>
      <c r="S353" s="1368"/>
      <c r="W353" s="1368"/>
      <c r="X353" s="1368"/>
      <c r="AE353" s="1368"/>
      <c r="AF353" s="1368"/>
      <c r="AV353" s="1368"/>
      <c r="AW353" s="1368"/>
      <c r="AX353" s="1368"/>
      <c r="AY353" s="1368"/>
      <c r="AZ353" s="1368"/>
      <c r="BA353" s="1368"/>
      <c r="BC353" s="1368"/>
      <c r="BE353" s="1368"/>
      <c r="BF353" s="1368"/>
      <c r="BG353" s="1368"/>
    </row>
    <row r="354">
      <c r="R354" s="1368"/>
      <c r="S354" s="1368"/>
      <c r="W354" s="1368"/>
      <c r="X354" s="1368"/>
      <c r="AE354" s="1368"/>
      <c r="AF354" s="1368"/>
      <c r="AV354" s="1368"/>
      <c r="AW354" s="1368"/>
      <c r="AX354" s="1368"/>
      <c r="AY354" s="1368"/>
      <c r="AZ354" s="1368"/>
      <c r="BA354" s="1368"/>
      <c r="BC354" s="1368"/>
      <c r="BE354" s="1368"/>
      <c r="BF354" s="1368"/>
      <c r="BG354" s="1368"/>
    </row>
    <row r="355">
      <c r="R355" s="1368"/>
      <c r="S355" s="1368"/>
      <c r="W355" s="1368"/>
      <c r="X355" s="1368"/>
      <c r="AE355" s="1368"/>
      <c r="AF355" s="1368"/>
      <c r="AV355" s="1368"/>
      <c r="AW355" s="1368"/>
      <c r="AX355" s="1368"/>
      <c r="AY355" s="1368"/>
      <c r="AZ355" s="1368"/>
      <c r="BA355" s="1368"/>
      <c r="BC355" s="1368"/>
      <c r="BE355" s="1368"/>
      <c r="BF355" s="1368"/>
      <c r="BG355" s="1368"/>
    </row>
    <row r="356">
      <c r="R356" s="1368"/>
      <c r="S356" s="1368"/>
      <c r="W356" s="1368"/>
      <c r="X356" s="1368"/>
      <c r="AE356" s="1368"/>
      <c r="AF356" s="1368"/>
      <c r="AV356" s="1368"/>
      <c r="AW356" s="1368"/>
      <c r="AX356" s="1368"/>
      <c r="AY356" s="1368"/>
      <c r="AZ356" s="1368"/>
      <c r="BA356" s="1368"/>
      <c r="BC356" s="1368"/>
      <c r="BE356" s="1368"/>
      <c r="BF356" s="1368"/>
      <c r="BG356" s="1368"/>
    </row>
    <row r="357">
      <c r="R357" s="1368"/>
      <c r="S357" s="1368"/>
      <c r="W357" s="1368"/>
      <c r="X357" s="1368"/>
      <c r="AE357" s="1368"/>
      <c r="AF357" s="1368"/>
      <c r="AV357" s="1368"/>
      <c r="AW357" s="1368"/>
      <c r="AX357" s="1368"/>
      <c r="AY357" s="1368"/>
      <c r="AZ357" s="1368"/>
      <c r="BA357" s="1368"/>
      <c r="BC357" s="1368"/>
      <c r="BE357" s="1368"/>
      <c r="BF357" s="1368"/>
      <c r="BG357" s="1368"/>
    </row>
    <row r="358">
      <c r="R358" s="1368"/>
      <c r="S358" s="1368"/>
      <c r="W358" s="1368"/>
      <c r="X358" s="1368"/>
      <c r="AE358" s="1368"/>
      <c r="AF358" s="1368"/>
      <c r="AV358" s="1368"/>
      <c r="AW358" s="1368"/>
      <c r="AX358" s="1368"/>
      <c r="AY358" s="1368"/>
      <c r="AZ358" s="1368"/>
      <c r="BA358" s="1368"/>
      <c r="BC358" s="1368"/>
      <c r="BE358" s="1368"/>
      <c r="BF358" s="1368"/>
      <c r="BG358" s="1368"/>
    </row>
    <row r="359">
      <c r="R359" s="1368"/>
      <c r="S359" s="1368"/>
      <c r="W359" s="1368"/>
      <c r="X359" s="1368"/>
      <c r="AE359" s="1368"/>
      <c r="AF359" s="1368"/>
      <c r="AV359" s="1368"/>
      <c r="AW359" s="1368"/>
      <c r="AX359" s="1368"/>
      <c r="AY359" s="1368"/>
      <c r="AZ359" s="1368"/>
      <c r="BA359" s="1368"/>
      <c r="BC359" s="1368"/>
      <c r="BE359" s="1368"/>
      <c r="BF359" s="1368"/>
      <c r="BG359" s="1368"/>
    </row>
    <row r="360">
      <c r="R360" s="1368"/>
      <c r="S360" s="1368"/>
      <c r="W360" s="1368"/>
      <c r="X360" s="1368"/>
      <c r="AE360" s="1368"/>
      <c r="AF360" s="1368"/>
      <c r="AV360" s="1368"/>
      <c r="AW360" s="1368"/>
      <c r="AX360" s="1368"/>
      <c r="AY360" s="1368"/>
      <c r="AZ360" s="1368"/>
      <c r="BA360" s="1368"/>
      <c r="BC360" s="1368"/>
      <c r="BE360" s="1368"/>
      <c r="BF360" s="1368"/>
      <c r="BG360" s="1368"/>
    </row>
    <row r="361">
      <c r="R361" s="1368"/>
      <c r="S361" s="1368"/>
      <c r="W361" s="1368"/>
      <c r="X361" s="1368"/>
      <c r="AE361" s="1368"/>
      <c r="AF361" s="1368"/>
      <c r="AV361" s="1368"/>
      <c r="AW361" s="1368"/>
      <c r="AX361" s="1368"/>
      <c r="AY361" s="1368"/>
      <c r="AZ361" s="1368"/>
      <c r="BA361" s="1368"/>
      <c r="BC361" s="1368"/>
      <c r="BE361" s="1368"/>
      <c r="BF361" s="1368"/>
      <c r="BG361" s="1368"/>
    </row>
    <row r="362">
      <c r="R362" s="1368"/>
      <c r="S362" s="1368"/>
      <c r="W362" s="1368"/>
      <c r="X362" s="1368"/>
      <c r="AE362" s="1368"/>
      <c r="AF362" s="1368"/>
      <c r="AV362" s="1368"/>
      <c r="AW362" s="1368"/>
      <c r="AX362" s="1368"/>
      <c r="AY362" s="1368"/>
      <c r="AZ362" s="1368"/>
      <c r="BA362" s="1368"/>
      <c r="BC362" s="1368"/>
      <c r="BE362" s="1368"/>
      <c r="BF362" s="1368"/>
      <c r="BG362" s="1368"/>
    </row>
    <row r="363">
      <c r="R363" s="1368"/>
      <c r="S363" s="1368"/>
      <c r="W363" s="1368"/>
      <c r="X363" s="1368"/>
      <c r="AE363" s="1368"/>
      <c r="AF363" s="1368"/>
      <c r="AV363" s="1368"/>
      <c r="AW363" s="1368"/>
      <c r="AX363" s="1368"/>
      <c r="AY363" s="1368"/>
      <c r="AZ363" s="1368"/>
      <c r="BA363" s="1368"/>
      <c r="BC363" s="1368"/>
      <c r="BE363" s="1368"/>
      <c r="BF363" s="1368"/>
      <c r="BG363" s="1368"/>
    </row>
    <row r="364">
      <c r="R364" s="1368"/>
      <c r="S364" s="1368"/>
      <c r="W364" s="1368"/>
      <c r="X364" s="1368"/>
      <c r="AE364" s="1368"/>
      <c r="AF364" s="1368"/>
      <c r="AV364" s="1368"/>
      <c r="AW364" s="1368"/>
      <c r="AX364" s="1368"/>
      <c r="AY364" s="1368"/>
      <c r="AZ364" s="1368"/>
      <c r="BA364" s="1368"/>
      <c r="BC364" s="1368"/>
      <c r="BE364" s="1368"/>
      <c r="BF364" s="1368"/>
      <c r="BG364" s="1368"/>
    </row>
    <row r="365">
      <c r="R365" s="1368"/>
      <c r="S365" s="1368"/>
      <c r="W365" s="1368"/>
      <c r="X365" s="1368"/>
      <c r="AE365" s="1368"/>
      <c r="AF365" s="1368"/>
      <c r="AV365" s="1368"/>
      <c r="AW365" s="1368"/>
      <c r="AX365" s="1368"/>
      <c r="AY365" s="1368"/>
      <c r="AZ365" s="1368"/>
      <c r="BA365" s="1368"/>
      <c r="BC365" s="1368"/>
      <c r="BE365" s="1368"/>
      <c r="BF365" s="1368"/>
      <c r="BG365" s="1368"/>
    </row>
    <row r="366">
      <c r="R366" s="1368"/>
      <c r="S366" s="1368"/>
      <c r="W366" s="1368"/>
      <c r="X366" s="1368"/>
      <c r="AE366" s="1368"/>
      <c r="AF366" s="1368"/>
      <c r="AV366" s="1368"/>
      <c r="AW366" s="1368"/>
      <c r="AX366" s="1368"/>
      <c r="AY366" s="1368"/>
      <c r="AZ366" s="1368"/>
      <c r="BA366" s="1368"/>
      <c r="BC366" s="1368"/>
      <c r="BE366" s="1368"/>
      <c r="BF366" s="1368"/>
      <c r="BG366" s="1368"/>
    </row>
    <row r="367">
      <c r="R367" s="1368"/>
      <c r="S367" s="1368"/>
      <c r="W367" s="1368"/>
      <c r="X367" s="1368"/>
      <c r="AE367" s="1368"/>
      <c r="AF367" s="1368"/>
      <c r="AV367" s="1368"/>
      <c r="AW367" s="1368"/>
      <c r="AX367" s="1368"/>
      <c r="AY367" s="1368"/>
      <c r="AZ367" s="1368"/>
      <c r="BA367" s="1368"/>
      <c r="BC367" s="1368"/>
      <c r="BE367" s="1368"/>
      <c r="BF367" s="1368"/>
      <c r="BG367" s="1368"/>
    </row>
    <row r="368">
      <c r="R368" s="1368"/>
      <c r="S368" s="1368"/>
      <c r="W368" s="1368"/>
      <c r="X368" s="1368"/>
      <c r="AE368" s="1368"/>
      <c r="AF368" s="1368"/>
      <c r="AV368" s="1368"/>
      <c r="AW368" s="1368"/>
      <c r="AX368" s="1368"/>
      <c r="AY368" s="1368"/>
      <c r="AZ368" s="1368"/>
      <c r="BA368" s="1368"/>
      <c r="BC368" s="1368"/>
      <c r="BE368" s="1368"/>
      <c r="BF368" s="1368"/>
      <c r="BG368" s="1368"/>
    </row>
    <row r="369">
      <c r="R369" s="1368"/>
      <c r="S369" s="1368"/>
      <c r="W369" s="1368"/>
      <c r="X369" s="1368"/>
      <c r="AE369" s="1368"/>
      <c r="AF369" s="1368"/>
      <c r="AV369" s="1368"/>
      <c r="AW369" s="1368"/>
      <c r="AX369" s="1368"/>
      <c r="AY369" s="1368"/>
      <c r="AZ369" s="1368"/>
      <c r="BA369" s="1368"/>
      <c r="BC369" s="1368"/>
      <c r="BE369" s="1368"/>
      <c r="BF369" s="1368"/>
      <c r="BG369" s="1368"/>
    </row>
    <row r="370">
      <c r="R370" s="1368"/>
      <c r="S370" s="1368"/>
      <c r="W370" s="1368"/>
      <c r="X370" s="1368"/>
      <c r="AE370" s="1368"/>
      <c r="AF370" s="1368"/>
      <c r="AV370" s="1368"/>
      <c r="AW370" s="1368"/>
      <c r="AX370" s="1368"/>
      <c r="AY370" s="1368"/>
      <c r="AZ370" s="1368"/>
      <c r="BA370" s="1368"/>
      <c r="BC370" s="1368"/>
      <c r="BE370" s="1368"/>
      <c r="BF370" s="1368"/>
      <c r="BG370" s="1368"/>
    </row>
    <row r="371">
      <c r="R371" s="1368"/>
      <c r="S371" s="1368"/>
      <c r="W371" s="1368"/>
      <c r="X371" s="1368"/>
      <c r="AE371" s="1368"/>
      <c r="AF371" s="1368"/>
      <c r="AV371" s="1368"/>
      <c r="AW371" s="1368"/>
      <c r="AX371" s="1368"/>
      <c r="AY371" s="1368"/>
      <c r="AZ371" s="1368"/>
      <c r="BA371" s="1368"/>
      <c r="BC371" s="1368"/>
      <c r="BE371" s="1368"/>
      <c r="BF371" s="1368"/>
      <c r="BG371" s="1368"/>
    </row>
    <row r="372">
      <c r="R372" s="1368"/>
      <c r="S372" s="1368"/>
      <c r="W372" s="1368"/>
      <c r="X372" s="1368"/>
      <c r="AE372" s="1368"/>
      <c r="AF372" s="1368"/>
      <c r="AV372" s="1368"/>
      <c r="AW372" s="1368"/>
      <c r="AX372" s="1368"/>
      <c r="AY372" s="1368"/>
      <c r="AZ372" s="1368"/>
      <c r="BA372" s="1368"/>
      <c r="BC372" s="1368"/>
      <c r="BE372" s="1368"/>
      <c r="BF372" s="1368"/>
      <c r="BG372" s="1368"/>
    </row>
    <row r="373">
      <c r="R373" s="1368"/>
      <c r="S373" s="1368"/>
      <c r="W373" s="1368"/>
      <c r="X373" s="1368"/>
      <c r="AE373" s="1368"/>
      <c r="AF373" s="1368"/>
      <c r="AV373" s="1368"/>
      <c r="AW373" s="1368"/>
      <c r="AX373" s="1368"/>
      <c r="AY373" s="1368"/>
      <c r="AZ373" s="1368"/>
      <c r="BA373" s="1368"/>
      <c r="BC373" s="1368"/>
      <c r="BE373" s="1368"/>
      <c r="BF373" s="1368"/>
      <c r="BG373" s="1368"/>
    </row>
    <row r="374">
      <c r="R374" s="1368"/>
      <c r="S374" s="1368"/>
      <c r="W374" s="1368"/>
      <c r="X374" s="1368"/>
      <c r="AE374" s="1368"/>
      <c r="AF374" s="1368"/>
      <c r="AV374" s="1368"/>
      <c r="AW374" s="1368"/>
      <c r="AX374" s="1368"/>
      <c r="AY374" s="1368"/>
      <c r="AZ374" s="1368"/>
      <c r="BA374" s="1368"/>
      <c r="BC374" s="1368"/>
      <c r="BE374" s="1368"/>
      <c r="BF374" s="1368"/>
      <c r="BG374" s="1368"/>
    </row>
    <row r="375">
      <c r="R375" s="1368"/>
      <c r="S375" s="1368"/>
      <c r="W375" s="1368"/>
      <c r="X375" s="1368"/>
      <c r="AE375" s="1368"/>
      <c r="AF375" s="1368"/>
      <c r="AV375" s="1368"/>
      <c r="AW375" s="1368"/>
      <c r="AX375" s="1368"/>
      <c r="AY375" s="1368"/>
      <c r="AZ375" s="1368"/>
      <c r="BA375" s="1368"/>
      <c r="BC375" s="1368"/>
      <c r="BE375" s="1368"/>
      <c r="BF375" s="1368"/>
      <c r="BG375" s="1368"/>
    </row>
    <row r="376">
      <c r="R376" s="1368"/>
      <c r="S376" s="1368"/>
      <c r="W376" s="1368"/>
      <c r="X376" s="1368"/>
      <c r="AE376" s="1368"/>
      <c r="AF376" s="1368"/>
      <c r="AV376" s="1368"/>
      <c r="AW376" s="1368"/>
      <c r="AX376" s="1368"/>
      <c r="AY376" s="1368"/>
      <c r="AZ376" s="1368"/>
      <c r="BA376" s="1368"/>
      <c r="BC376" s="1368"/>
      <c r="BE376" s="1368"/>
      <c r="BF376" s="1368"/>
      <c r="BG376" s="1368"/>
    </row>
    <row r="377">
      <c r="R377" s="1368"/>
      <c r="S377" s="1368"/>
      <c r="W377" s="1368"/>
      <c r="X377" s="1368"/>
      <c r="AE377" s="1368"/>
      <c r="AF377" s="1368"/>
      <c r="AV377" s="1368"/>
      <c r="AW377" s="1368"/>
      <c r="AX377" s="1368"/>
      <c r="AY377" s="1368"/>
      <c r="AZ377" s="1368"/>
      <c r="BA377" s="1368"/>
      <c r="BC377" s="1368"/>
      <c r="BE377" s="1368"/>
      <c r="BF377" s="1368"/>
      <c r="BG377" s="1368"/>
    </row>
    <row r="378">
      <c r="R378" s="1368"/>
      <c r="S378" s="1368"/>
      <c r="W378" s="1368"/>
      <c r="X378" s="1368"/>
      <c r="AE378" s="1368"/>
      <c r="AF378" s="1368"/>
      <c r="AV378" s="1368"/>
      <c r="AW378" s="1368"/>
      <c r="AX378" s="1368"/>
      <c r="AY378" s="1368"/>
      <c r="AZ378" s="1368"/>
      <c r="BA378" s="1368"/>
      <c r="BC378" s="1368"/>
      <c r="BE378" s="1368"/>
      <c r="BF378" s="1368"/>
      <c r="BG378" s="1368"/>
    </row>
    <row r="379">
      <c r="R379" s="1368"/>
      <c r="S379" s="1368"/>
      <c r="W379" s="1368"/>
      <c r="X379" s="1368"/>
      <c r="AE379" s="1368"/>
      <c r="AF379" s="1368"/>
      <c r="AV379" s="1368"/>
      <c r="AW379" s="1368"/>
      <c r="AX379" s="1368"/>
      <c r="AY379" s="1368"/>
      <c r="AZ379" s="1368"/>
      <c r="BA379" s="1368"/>
      <c r="BC379" s="1368"/>
      <c r="BE379" s="1368"/>
      <c r="BF379" s="1368"/>
      <c r="BG379" s="1368"/>
    </row>
    <row r="380">
      <c r="R380" s="1368"/>
      <c r="S380" s="1368"/>
      <c r="W380" s="1368"/>
      <c r="X380" s="1368"/>
      <c r="AE380" s="1368"/>
      <c r="AF380" s="1368"/>
      <c r="AV380" s="1368"/>
      <c r="AW380" s="1368"/>
      <c r="AX380" s="1368"/>
      <c r="AY380" s="1368"/>
      <c r="AZ380" s="1368"/>
      <c r="BA380" s="1368"/>
      <c r="BC380" s="1368"/>
      <c r="BE380" s="1368"/>
      <c r="BF380" s="1368"/>
      <c r="BG380" s="1368"/>
    </row>
    <row r="381">
      <c r="R381" s="1368"/>
      <c r="S381" s="1368"/>
      <c r="W381" s="1368"/>
      <c r="X381" s="1368"/>
      <c r="AE381" s="1368"/>
      <c r="AF381" s="1368"/>
      <c r="AV381" s="1368"/>
      <c r="AW381" s="1368"/>
      <c r="AX381" s="1368"/>
      <c r="AY381" s="1368"/>
      <c r="AZ381" s="1368"/>
      <c r="BA381" s="1368"/>
      <c r="BC381" s="1368"/>
      <c r="BE381" s="1368"/>
      <c r="BF381" s="1368"/>
      <c r="BG381" s="1368"/>
    </row>
    <row r="382">
      <c r="R382" s="1368"/>
      <c r="S382" s="1368"/>
      <c r="W382" s="1368"/>
      <c r="X382" s="1368"/>
      <c r="AE382" s="1368"/>
      <c r="AF382" s="1368"/>
      <c r="AV382" s="1368"/>
      <c r="AW382" s="1368"/>
      <c r="AX382" s="1368"/>
      <c r="AY382" s="1368"/>
      <c r="AZ382" s="1368"/>
      <c r="BA382" s="1368"/>
      <c r="BC382" s="1368"/>
      <c r="BE382" s="1368"/>
      <c r="BF382" s="1368"/>
      <c r="BG382" s="1368"/>
    </row>
    <row r="383">
      <c r="R383" s="1368"/>
      <c r="S383" s="1368"/>
      <c r="W383" s="1368"/>
      <c r="X383" s="1368"/>
      <c r="AE383" s="1368"/>
      <c r="AF383" s="1368"/>
      <c r="AV383" s="1368"/>
      <c r="AW383" s="1368"/>
      <c r="AX383" s="1368"/>
      <c r="AY383" s="1368"/>
      <c r="AZ383" s="1368"/>
      <c r="BA383" s="1368"/>
      <c r="BC383" s="1368"/>
      <c r="BE383" s="1368"/>
      <c r="BF383" s="1368"/>
      <c r="BG383" s="1368"/>
    </row>
    <row r="384">
      <c r="R384" s="1368"/>
      <c r="S384" s="1368"/>
      <c r="W384" s="1368"/>
      <c r="X384" s="1368"/>
      <c r="AE384" s="1368"/>
      <c r="AF384" s="1368"/>
      <c r="AV384" s="1368"/>
      <c r="AW384" s="1368"/>
      <c r="AX384" s="1368"/>
      <c r="AY384" s="1368"/>
      <c r="AZ384" s="1368"/>
      <c r="BA384" s="1368"/>
      <c r="BC384" s="1368"/>
      <c r="BE384" s="1368"/>
      <c r="BF384" s="1368"/>
      <c r="BG384" s="1368"/>
    </row>
    <row r="385">
      <c r="R385" s="1368"/>
      <c r="S385" s="1368"/>
      <c r="W385" s="1368"/>
      <c r="X385" s="1368"/>
      <c r="AE385" s="1368"/>
      <c r="AF385" s="1368"/>
      <c r="AV385" s="1368"/>
      <c r="AW385" s="1368"/>
      <c r="AX385" s="1368"/>
      <c r="AY385" s="1368"/>
      <c r="AZ385" s="1368"/>
      <c r="BA385" s="1368"/>
      <c r="BC385" s="1368"/>
      <c r="BE385" s="1368"/>
      <c r="BF385" s="1368"/>
      <c r="BG385" s="1368"/>
    </row>
    <row r="386">
      <c r="R386" s="1368"/>
      <c r="S386" s="1368"/>
      <c r="W386" s="1368"/>
      <c r="X386" s="1368"/>
      <c r="AE386" s="1368"/>
      <c r="AF386" s="1368"/>
      <c r="AV386" s="1368"/>
      <c r="AW386" s="1368"/>
      <c r="AX386" s="1368"/>
      <c r="AY386" s="1368"/>
      <c r="AZ386" s="1368"/>
      <c r="BA386" s="1368"/>
      <c r="BC386" s="1368"/>
      <c r="BE386" s="1368"/>
      <c r="BF386" s="1368"/>
      <c r="BG386" s="1368"/>
    </row>
    <row r="387">
      <c r="R387" s="1368"/>
      <c r="S387" s="1368"/>
      <c r="W387" s="1368"/>
      <c r="X387" s="1368"/>
      <c r="AE387" s="1368"/>
      <c r="AF387" s="1368"/>
      <c r="AV387" s="1368"/>
      <c r="AW387" s="1368"/>
      <c r="AX387" s="1368"/>
      <c r="AY387" s="1368"/>
      <c r="AZ387" s="1368"/>
      <c r="BA387" s="1368"/>
      <c r="BC387" s="1368"/>
      <c r="BE387" s="1368"/>
      <c r="BF387" s="1368"/>
      <c r="BG387" s="1368"/>
    </row>
    <row r="388">
      <c r="R388" s="1368"/>
      <c r="S388" s="1368"/>
      <c r="W388" s="1368"/>
      <c r="X388" s="1368"/>
      <c r="AE388" s="1368"/>
      <c r="AF388" s="1368"/>
      <c r="AV388" s="1368"/>
      <c r="AW388" s="1368"/>
      <c r="AX388" s="1368"/>
      <c r="AY388" s="1368"/>
      <c r="AZ388" s="1368"/>
      <c r="BA388" s="1368"/>
      <c r="BC388" s="1368"/>
      <c r="BE388" s="1368"/>
      <c r="BF388" s="1368"/>
      <c r="BG388" s="1368"/>
    </row>
    <row r="389">
      <c r="R389" s="1368"/>
      <c r="S389" s="1368"/>
      <c r="W389" s="1368"/>
      <c r="X389" s="1368"/>
      <c r="AE389" s="1368"/>
      <c r="AF389" s="1368"/>
      <c r="AV389" s="1368"/>
      <c r="AW389" s="1368"/>
      <c r="AX389" s="1368"/>
      <c r="AY389" s="1368"/>
      <c r="AZ389" s="1368"/>
      <c r="BA389" s="1368"/>
      <c r="BC389" s="1368"/>
      <c r="BE389" s="1368"/>
      <c r="BF389" s="1368"/>
      <c r="BG389" s="1368"/>
    </row>
    <row r="390">
      <c r="R390" s="1368"/>
      <c r="S390" s="1368"/>
      <c r="W390" s="1368"/>
      <c r="X390" s="1368"/>
      <c r="AE390" s="1368"/>
      <c r="AF390" s="1368"/>
      <c r="AV390" s="1368"/>
      <c r="AW390" s="1368"/>
      <c r="AX390" s="1368"/>
      <c r="AY390" s="1368"/>
      <c r="AZ390" s="1368"/>
      <c r="BA390" s="1368"/>
      <c r="BC390" s="1368"/>
      <c r="BE390" s="1368"/>
      <c r="BF390" s="1368"/>
      <c r="BG390" s="1368"/>
    </row>
    <row r="391">
      <c r="R391" s="1368"/>
      <c r="S391" s="1368"/>
      <c r="W391" s="1368"/>
      <c r="X391" s="1368"/>
      <c r="AE391" s="1368"/>
      <c r="AF391" s="1368"/>
      <c r="AV391" s="1368"/>
      <c r="AW391" s="1368"/>
      <c r="AX391" s="1368"/>
      <c r="AY391" s="1368"/>
      <c r="AZ391" s="1368"/>
      <c r="BA391" s="1368"/>
      <c r="BC391" s="1368"/>
      <c r="BE391" s="1368"/>
      <c r="BF391" s="1368"/>
      <c r="BG391" s="1368"/>
    </row>
    <row r="392">
      <c r="R392" s="1368"/>
      <c r="S392" s="1368"/>
      <c r="W392" s="1368"/>
      <c r="X392" s="1368"/>
      <c r="AE392" s="1368"/>
      <c r="AF392" s="1368"/>
      <c r="AV392" s="1368"/>
      <c r="AW392" s="1368"/>
      <c r="AX392" s="1368"/>
      <c r="AY392" s="1368"/>
      <c r="AZ392" s="1368"/>
      <c r="BA392" s="1368"/>
      <c r="BC392" s="1368"/>
      <c r="BE392" s="1368"/>
      <c r="BF392" s="1368"/>
      <c r="BG392" s="1368"/>
    </row>
    <row r="393">
      <c r="R393" s="1368"/>
      <c r="S393" s="1368"/>
      <c r="W393" s="1368"/>
      <c r="X393" s="1368"/>
      <c r="AE393" s="1368"/>
      <c r="AF393" s="1368"/>
      <c r="AV393" s="1368"/>
      <c r="AW393" s="1368"/>
      <c r="AX393" s="1368"/>
      <c r="AY393" s="1368"/>
      <c r="AZ393" s="1368"/>
      <c r="BA393" s="1368"/>
      <c r="BC393" s="1368"/>
      <c r="BE393" s="1368"/>
      <c r="BF393" s="1368"/>
      <c r="BG393" s="1368"/>
    </row>
    <row r="394">
      <c r="R394" s="1368"/>
      <c r="S394" s="1368"/>
      <c r="W394" s="1368"/>
      <c r="X394" s="1368"/>
      <c r="AE394" s="1368"/>
      <c r="AF394" s="1368"/>
      <c r="AV394" s="1368"/>
      <c r="AW394" s="1368"/>
      <c r="AX394" s="1368"/>
      <c r="AY394" s="1368"/>
      <c r="AZ394" s="1368"/>
      <c r="BA394" s="1368"/>
      <c r="BC394" s="1368"/>
      <c r="BE394" s="1368"/>
      <c r="BF394" s="1368"/>
      <c r="BG394" s="1368"/>
    </row>
    <row r="395">
      <c r="R395" s="1368"/>
      <c r="S395" s="1368"/>
      <c r="W395" s="1368"/>
      <c r="X395" s="1368"/>
      <c r="AE395" s="1368"/>
      <c r="AF395" s="1368"/>
      <c r="AV395" s="1368"/>
      <c r="AW395" s="1368"/>
      <c r="AX395" s="1368"/>
      <c r="AY395" s="1368"/>
      <c r="AZ395" s="1368"/>
      <c r="BA395" s="1368"/>
      <c r="BC395" s="1368"/>
      <c r="BE395" s="1368"/>
      <c r="BF395" s="1368"/>
      <c r="BG395" s="1368"/>
    </row>
    <row r="396">
      <c r="R396" s="1368"/>
      <c r="S396" s="1368"/>
      <c r="W396" s="1368"/>
      <c r="X396" s="1368"/>
      <c r="AE396" s="1368"/>
      <c r="AF396" s="1368"/>
      <c r="AV396" s="1368"/>
      <c r="AW396" s="1368"/>
      <c r="AX396" s="1368"/>
      <c r="AY396" s="1368"/>
      <c r="AZ396" s="1368"/>
      <c r="BA396" s="1368"/>
      <c r="BC396" s="1368"/>
      <c r="BE396" s="1368"/>
      <c r="BF396" s="1368"/>
      <c r="BG396" s="1368"/>
    </row>
    <row r="397">
      <c r="R397" s="1368"/>
      <c r="S397" s="1368"/>
      <c r="W397" s="1368"/>
      <c r="X397" s="1368"/>
      <c r="AE397" s="1368"/>
      <c r="AF397" s="1368"/>
      <c r="AV397" s="1368"/>
      <c r="AW397" s="1368"/>
      <c r="AX397" s="1368"/>
      <c r="AY397" s="1368"/>
      <c r="AZ397" s="1368"/>
      <c r="BA397" s="1368"/>
      <c r="BC397" s="1368"/>
      <c r="BE397" s="1368"/>
      <c r="BF397" s="1368"/>
      <c r="BG397" s="1368"/>
    </row>
    <row r="398">
      <c r="R398" s="1368"/>
      <c r="S398" s="1368"/>
      <c r="W398" s="1368"/>
      <c r="X398" s="1368"/>
      <c r="AE398" s="1368"/>
      <c r="AF398" s="1368"/>
      <c r="AV398" s="1368"/>
      <c r="AW398" s="1368"/>
      <c r="AX398" s="1368"/>
      <c r="AY398" s="1368"/>
      <c r="AZ398" s="1368"/>
      <c r="BA398" s="1368"/>
      <c r="BC398" s="1368"/>
      <c r="BE398" s="1368"/>
      <c r="BF398" s="1368"/>
      <c r="BG398" s="1368"/>
    </row>
    <row r="399">
      <c r="R399" s="1368"/>
      <c r="S399" s="1368"/>
      <c r="W399" s="1368"/>
      <c r="X399" s="1368"/>
      <c r="AE399" s="1368"/>
      <c r="AF399" s="1368"/>
      <c r="AV399" s="1368"/>
      <c r="AW399" s="1368"/>
      <c r="AX399" s="1368"/>
      <c r="AY399" s="1368"/>
      <c r="AZ399" s="1368"/>
      <c r="BA399" s="1368"/>
      <c r="BC399" s="1368"/>
      <c r="BE399" s="1368"/>
      <c r="BF399" s="1368"/>
      <c r="BG399" s="1368"/>
    </row>
    <row r="400">
      <c r="R400" s="1368"/>
      <c r="S400" s="1368"/>
      <c r="W400" s="1368"/>
      <c r="X400" s="1368"/>
      <c r="AE400" s="1368"/>
      <c r="AF400" s="1368"/>
      <c r="AV400" s="1368"/>
      <c r="AW400" s="1368"/>
      <c r="AX400" s="1368"/>
      <c r="AY400" s="1368"/>
      <c r="AZ400" s="1368"/>
      <c r="BA400" s="1368"/>
      <c r="BC400" s="1368"/>
      <c r="BE400" s="1368"/>
      <c r="BF400" s="1368"/>
      <c r="BG400" s="1368"/>
    </row>
    <row r="401">
      <c r="R401" s="1368"/>
      <c r="S401" s="1368"/>
      <c r="W401" s="1368"/>
      <c r="X401" s="1368"/>
      <c r="AE401" s="1368"/>
      <c r="AF401" s="1368"/>
      <c r="AV401" s="1368"/>
      <c r="AW401" s="1368"/>
      <c r="AX401" s="1368"/>
      <c r="AY401" s="1368"/>
      <c r="AZ401" s="1368"/>
      <c r="BA401" s="1368"/>
      <c r="BC401" s="1368"/>
      <c r="BE401" s="1368"/>
      <c r="BF401" s="1368"/>
      <c r="BG401" s="1368"/>
    </row>
    <row r="402">
      <c r="R402" s="1368"/>
      <c r="S402" s="1368"/>
      <c r="W402" s="1368"/>
      <c r="X402" s="1368"/>
      <c r="AE402" s="1368"/>
      <c r="AF402" s="1368"/>
      <c r="AV402" s="1368"/>
      <c r="AW402" s="1368"/>
      <c r="AX402" s="1368"/>
      <c r="AY402" s="1368"/>
      <c r="AZ402" s="1368"/>
      <c r="BA402" s="1368"/>
      <c r="BC402" s="1368"/>
      <c r="BE402" s="1368"/>
      <c r="BF402" s="1368"/>
      <c r="BG402" s="1368"/>
    </row>
    <row r="403">
      <c r="R403" s="1368"/>
      <c r="S403" s="1368"/>
      <c r="W403" s="1368"/>
      <c r="X403" s="1368"/>
      <c r="AE403" s="1368"/>
      <c r="AF403" s="1368"/>
      <c r="AV403" s="1368"/>
      <c r="AW403" s="1368"/>
      <c r="AX403" s="1368"/>
      <c r="AY403" s="1368"/>
      <c r="AZ403" s="1368"/>
      <c r="BA403" s="1368"/>
      <c r="BC403" s="1368"/>
      <c r="BE403" s="1368"/>
      <c r="BF403" s="1368"/>
      <c r="BG403" s="1368"/>
    </row>
    <row r="404">
      <c r="R404" s="1368"/>
      <c r="S404" s="1368"/>
      <c r="W404" s="1368"/>
      <c r="X404" s="1368"/>
      <c r="AE404" s="1368"/>
      <c r="AF404" s="1368"/>
      <c r="AV404" s="1368"/>
      <c r="AW404" s="1368"/>
      <c r="AX404" s="1368"/>
      <c r="AY404" s="1368"/>
      <c r="AZ404" s="1368"/>
      <c r="BA404" s="1368"/>
      <c r="BC404" s="1368"/>
      <c r="BE404" s="1368"/>
      <c r="BF404" s="1368"/>
      <c r="BG404" s="1368"/>
    </row>
    <row r="405">
      <c r="R405" s="1368"/>
      <c r="S405" s="1368"/>
      <c r="W405" s="1368"/>
      <c r="X405" s="1368"/>
      <c r="AE405" s="1368"/>
      <c r="AF405" s="1368"/>
      <c r="AV405" s="1368"/>
      <c r="AW405" s="1368"/>
      <c r="AX405" s="1368"/>
      <c r="AY405" s="1368"/>
      <c r="AZ405" s="1368"/>
      <c r="BA405" s="1368"/>
      <c r="BC405" s="1368"/>
      <c r="BE405" s="1368"/>
      <c r="BF405" s="1368"/>
      <c r="BG405" s="1368"/>
    </row>
    <row r="406">
      <c r="R406" s="1368"/>
      <c r="S406" s="1368"/>
      <c r="W406" s="1368"/>
      <c r="X406" s="1368"/>
      <c r="AE406" s="1368"/>
      <c r="AF406" s="1368"/>
      <c r="AV406" s="1368"/>
      <c r="AW406" s="1368"/>
      <c r="AX406" s="1368"/>
      <c r="AY406" s="1368"/>
      <c r="AZ406" s="1368"/>
      <c r="BA406" s="1368"/>
      <c r="BC406" s="1368"/>
      <c r="BE406" s="1368"/>
      <c r="BF406" s="1368"/>
      <c r="BG406" s="1368"/>
    </row>
    <row r="407">
      <c r="R407" s="1368"/>
      <c r="S407" s="1368"/>
      <c r="W407" s="1368"/>
      <c r="X407" s="1368"/>
      <c r="AE407" s="1368"/>
      <c r="AF407" s="1368"/>
      <c r="AV407" s="1368"/>
      <c r="AW407" s="1368"/>
      <c r="AX407" s="1368"/>
      <c r="AY407" s="1368"/>
      <c r="AZ407" s="1368"/>
      <c r="BA407" s="1368"/>
      <c r="BC407" s="1368"/>
      <c r="BE407" s="1368"/>
      <c r="BF407" s="1368"/>
      <c r="BG407" s="1368"/>
    </row>
    <row r="408">
      <c r="R408" s="1368"/>
      <c r="S408" s="1368"/>
      <c r="W408" s="1368"/>
      <c r="X408" s="1368"/>
      <c r="AE408" s="1368"/>
      <c r="AF408" s="1368"/>
      <c r="AV408" s="1368"/>
      <c r="AW408" s="1368"/>
      <c r="AX408" s="1368"/>
      <c r="AY408" s="1368"/>
      <c r="AZ408" s="1368"/>
      <c r="BA408" s="1368"/>
      <c r="BC408" s="1368"/>
      <c r="BE408" s="1368"/>
      <c r="BF408" s="1368"/>
      <c r="BG408" s="1368"/>
    </row>
    <row r="409">
      <c r="R409" s="1368"/>
      <c r="S409" s="1368"/>
      <c r="W409" s="1368"/>
      <c r="X409" s="1368"/>
      <c r="AE409" s="1368"/>
      <c r="AF409" s="1368"/>
      <c r="AV409" s="1368"/>
      <c r="AW409" s="1368"/>
      <c r="AX409" s="1368"/>
      <c r="AY409" s="1368"/>
      <c r="AZ409" s="1368"/>
      <c r="BA409" s="1368"/>
      <c r="BC409" s="1368"/>
      <c r="BE409" s="1368"/>
      <c r="BF409" s="1368"/>
      <c r="BG409" s="1368"/>
    </row>
    <row r="410">
      <c r="R410" s="1368"/>
      <c r="S410" s="1368"/>
      <c r="W410" s="1368"/>
      <c r="X410" s="1368"/>
      <c r="AE410" s="1368"/>
      <c r="AF410" s="1368"/>
      <c r="AV410" s="1368"/>
      <c r="AW410" s="1368"/>
      <c r="AX410" s="1368"/>
      <c r="AY410" s="1368"/>
      <c r="AZ410" s="1368"/>
      <c r="BA410" s="1368"/>
      <c r="BC410" s="1368"/>
      <c r="BE410" s="1368"/>
      <c r="BF410" s="1368"/>
      <c r="BG410" s="1368"/>
    </row>
    <row r="411">
      <c r="R411" s="1368"/>
      <c r="S411" s="1368"/>
      <c r="W411" s="1368"/>
      <c r="X411" s="1368"/>
      <c r="AE411" s="1368"/>
      <c r="AF411" s="1368"/>
      <c r="AV411" s="1368"/>
      <c r="AW411" s="1368"/>
      <c r="AX411" s="1368"/>
      <c r="AY411" s="1368"/>
      <c r="AZ411" s="1368"/>
      <c r="BA411" s="1368"/>
      <c r="BC411" s="1368"/>
      <c r="BE411" s="1368"/>
      <c r="BF411" s="1368"/>
      <c r="BG411" s="1368"/>
    </row>
    <row r="412">
      <c r="R412" s="1368"/>
      <c r="S412" s="1368"/>
      <c r="W412" s="1368"/>
      <c r="X412" s="1368"/>
      <c r="AE412" s="1368"/>
      <c r="AF412" s="1368"/>
      <c r="AV412" s="1368"/>
      <c r="AW412" s="1368"/>
      <c r="AX412" s="1368"/>
      <c r="AY412" s="1368"/>
      <c r="AZ412" s="1368"/>
      <c r="BA412" s="1368"/>
      <c r="BC412" s="1368"/>
      <c r="BE412" s="1368"/>
      <c r="BF412" s="1368"/>
      <c r="BG412" s="1368"/>
    </row>
    <row r="413">
      <c r="R413" s="1368"/>
      <c r="S413" s="1368"/>
      <c r="W413" s="1368"/>
      <c r="X413" s="1368"/>
      <c r="AE413" s="1368"/>
      <c r="AF413" s="1368"/>
      <c r="AV413" s="1368"/>
      <c r="AW413" s="1368"/>
      <c r="AX413" s="1368"/>
      <c r="AY413" s="1368"/>
      <c r="AZ413" s="1368"/>
      <c r="BA413" s="1368"/>
      <c r="BC413" s="1368"/>
      <c r="BE413" s="1368"/>
      <c r="BF413" s="1368"/>
      <c r="BG413" s="1368"/>
    </row>
    <row r="414">
      <c r="R414" s="1368"/>
      <c r="S414" s="1368"/>
      <c r="W414" s="1368"/>
      <c r="X414" s="1368"/>
      <c r="AE414" s="1368"/>
      <c r="AF414" s="1368"/>
      <c r="AV414" s="1368"/>
      <c r="AW414" s="1368"/>
      <c r="AX414" s="1368"/>
      <c r="AY414" s="1368"/>
      <c r="AZ414" s="1368"/>
      <c r="BA414" s="1368"/>
      <c r="BC414" s="1368"/>
      <c r="BE414" s="1368"/>
      <c r="BF414" s="1368"/>
      <c r="BG414" s="1368"/>
    </row>
    <row r="415">
      <c r="R415" s="1368"/>
      <c r="S415" s="1368"/>
      <c r="W415" s="1368"/>
      <c r="X415" s="1368"/>
      <c r="AE415" s="1368"/>
      <c r="AF415" s="1368"/>
      <c r="AV415" s="1368"/>
      <c r="AW415" s="1368"/>
      <c r="AX415" s="1368"/>
      <c r="AY415" s="1368"/>
      <c r="AZ415" s="1368"/>
      <c r="BA415" s="1368"/>
      <c r="BC415" s="1368"/>
      <c r="BE415" s="1368"/>
      <c r="BF415" s="1368"/>
      <c r="BG415" s="1368"/>
    </row>
    <row r="416">
      <c r="R416" s="1368"/>
      <c r="S416" s="1368"/>
      <c r="W416" s="1368"/>
      <c r="X416" s="1368"/>
      <c r="AE416" s="1368"/>
      <c r="AF416" s="1368"/>
      <c r="AV416" s="1368"/>
      <c r="AW416" s="1368"/>
      <c r="AX416" s="1368"/>
      <c r="AY416" s="1368"/>
      <c r="AZ416" s="1368"/>
      <c r="BA416" s="1368"/>
      <c r="BC416" s="1368"/>
      <c r="BE416" s="1368"/>
      <c r="BF416" s="1368"/>
      <c r="BG416" s="1368"/>
    </row>
    <row r="417">
      <c r="R417" s="1368"/>
      <c r="S417" s="1368"/>
      <c r="W417" s="1368"/>
      <c r="X417" s="1368"/>
      <c r="AE417" s="1368"/>
      <c r="AF417" s="1368"/>
      <c r="AV417" s="1368"/>
      <c r="AW417" s="1368"/>
      <c r="AX417" s="1368"/>
      <c r="AY417" s="1368"/>
      <c r="AZ417" s="1368"/>
      <c r="BA417" s="1368"/>
      <c r="BC417" s="1368"/>
      <c r="BE417" s="1368"/>
      <c r="BF417" s="1368"/>
      <c r="BG417" s="1368"/>
    </row>
    <row r="418">
      <c r="R418" s="1368"/>
      <c r="S418" s="1368"/>
      <c r="W418" s="1368"/>
      <c r="X418" s="1368"/>
      <c r="AE418" s="1368"/>
      <c r="AF418" s="1368"/>
      <c r="AV418" s="1368"/>
      <c r="AW418" s="1368"/>
      <c r="AX418" s="1368"/>
      <c r="AY418" s="1368"/>
      <c r="AZ418" s="1368"/>
      <c r="BA418" s="1368"/>
      <c r="BC418" s="1368"/>
      <c r="BE418" s="1368"/>
      <c r="BF418" s="1368"/>
      <c r="BG418" s="1368"/>
    </row>
    <row r="419">
      <c r="R419" s="1368"/>
      <c r="S419" s="1368"/>
      <c r="W419" s="1368"/>
      <c r="X419" s="1368"/>
      <c r="AE419" s="1368"/>
      <c r="AF419" s="1368"/>
      <c r="AV419" s="1368"/>
      <c r="AW419" s="1368"/>
      <c r="AX419" s="1368"/>
      <c r="AY419" s="1368"/>
      <c r="AZ419" s="1368"/>
      <c r="BA419" s="1368"/>
      <c r="BC419" s="1368"/>
      <c r="BE419" s="1368"/>
      <c r="BF419" s="1368"/>
      <c r="BG419" s="1368"/>
    </row>
    <row r="420">
      <c r="R420" s="1368"/>
      <c r="S420" s="1368"/>
      <c r="W420" s="1368"/>
      <c r="X420" s="1368"/>
      <c r="AE420" s="1368"/>
      <c r="AF420" s="1368"/>
      <c r="AV420" s="1368"/>
      <c r="AW420" s="1368"/>
      <c r="AX420" s="1368"/>
      <c r="AY420" s="1368"/>
      <c r="AZ420" s="1368"/>
      <c r="BA420" s="1368"/>
      <c r="BC420" s="1368"/>
      <c r="BE420" s="1368"/>
      <c r="BF420" s="1368"/>
      <c r="BG420" s="1368"/>
    </row>
    <row r="421">
      <c r="R421" s="1368"/>
      <c r="S421" s="1368"/>
      <c r="W421" s="1368"/>
      <c r="X421" s="1368"/>
      <c r="AE421" s="1368"/>
      <c r="AF421" s="1368"/>
      <c r="AV421" s="1368"/>
      <c r="AW421" s="1368"/>
      <c r="AX421" s="1368"/>
      <c r="AY421" s="1368"/>
      <c r="AZ421" s="1368"/>
      <c r="BA421" s="1368"/>
      <c r="BC421" s="1368"/>
      <c r="BE421" s="1368"/>
      <c r="BF421" s="1368"/>
      <c r="BG421" s="1368"/>
    </row>
    <row r="422">
      <c r="R422" s="1368"/>
      <c r="S422" s="1368"/>
      <c r="W422" s="1368"/>
      <c r="X422" s="1368"/>
      <c r="AE422" s="1368"/>
      <c r="AF422" s="1368"/>
      <c r="AV422" s="1368"/>
      <c r="AW422" s="1368"/>
      <c r="AX422" s="1368"/>
      <c r="AY422" s="1368"/>
      <c r="AZ422" s="1368"/>
      <c r="BA422" s="1368"/>
      <c r="BC422" s="1368"/>
      <c r="BE422" s="1368"/>
      <c r="BF422" s="1368"/>
      <c r="BG422" s="1368"/>
    </row>
    <row r="423">
      <c r="R423" s="1368"/>
      <c r="S423" s="1368"/>
      <c r="W423" s="1368"/>
      <c r="X423" s="1368"/>
      <c r="AE423" s="1368"/>
      <c r="AF423" s="1368"/>
      <c r="AV423" s="1368"/>
      <c r="AW423" s="1368"/>
      <c r="AX423" s="1368"/>
      <c r="AY423" s="1368"/>
      <c r="AZ423" s="1368"/>
      <c r="BA423" s="1368"/>
      <c r="BC423" s="1368"/>
      <c r="BE423" s="1368"/>
      <c r="BF423" s="1368"/>
      <c r="BG423" s="1368"/>
    </row>
    <row r="424">
      <c r="R424" s="1368"/>
      <c r="S424" s="1368"/>
      <c r="W424" s="1368"/>
      <c r="X424" s="1368"/>
      <c r="AE424" s="1368"/>
      <c r="AF424" s="1368"/>
      <c r="AV424" s="1368"/>
      <c r="AW424" s="1368"/>
      <c r="AX424" s="1368"/>
      <c r="AY424" s="1368"/>
      <c r="AZ424" s="1368"/>
      <c r="BA424" s="1368"/>
      <c r="BC424" s="1368"/>
      <c r="BE424" s="1368"/>
      <c r="BF424" s="1368"/>
      <c r="BG424" s="1368"/>
    </row>
    <row r="425">
      <c r="R425" s="1368"/>
      <c r="S425" s="1368"/>
      <c r="W425" s="1368"/>
      <c r="X425" s="1368"/>
      <c r="AE425" s="1368"/>
      <c r="AF425" s="1368"/>
      <c r="AV425" s="1368"/>
      <c r="AW425" s="1368"/>
      <c r="AX425" s="1368"/>
      <c r="AY425" s="1368"/>
      <c r="AZ425" s="1368"/>
      <c r="BA425" s="1368"/>
      <c r="BC425" s="1368"/>
      <c r="BE425" s="1368"/>
      <c r="BF425" s="1368"/>
      <c r="BG425" s="1368"/>
    </row>
    <row r="426">
      <c r="R426" s="1368"/>
      <c r="S426" s="1368"/>
      <c r="W426" s="1368"/>
      <c r="X426" s="1368"/>
      <c r="AE426" s="1368"/>
      <c r="AF426" s="1368"/>
      <c r="AV426" s="1368"/>
      <c r="AW426" s="1368"/>
      <c r="AX426" s="1368"/>
      <c r="AY426" s="1368"/>
      <c r="AZ426" s="1368"/>
      <c r="BA426" s="1368"/>
      <c r="BC426" s="1368"/>
      <c r="BE426" s="1368"/>
      <c r="BF426" s="1368"/>
      <c r="BG426" s="1368"/>
    </row>
    <row r="427">
      <c r="R427" s="1368"/>
      <c r="S427" s="1368"/>
      <c r="W427" s="1368"/>
      <c r="X427" s="1368"/>
      <c r="AE427" s="1368"/>
      <c r="AF427" s="1368"/>
      <c r="AV427" s="1368"/>
      <c r="AW427" s="1368"/>
      <c r="AX427" s="1368"/>
      <c r="AY427" s="1368"/>
      <c r="AZ427" s="1368"/>
      <c r="BA427" s="1368"/>
      <c r="BC427" s="1368"/>
      <c r="BE427" s="1368"/>
      <c r="BF427" s="1368"/>
      <c r="BG427" s="1368"/>
    </row>
    <row r="428">
      <c r="R428" s="1368"/>
      <c r="S428" s="1368"/>
      <c r="W428" s="1368"/>
      <c r="X428" s="1368"/>
      <c r="AE428" s="1368"/>
      <c r="AF428" s="1368"/>
      <c r="AV428" s="1368"/>
      <c r="AW428" s="1368"/>
      <c r="AX428" s="1368"/>
      <c r="AY428" s="1368"/>
      <c r="AZ428" s="1368"/>
      <c r="BA428" s="1368"/>
      <c r="BC428" s="1368"/>
      <c r="BE428" s="1368"/>
      <c r="BF428" s="1368"/>
      <c r="BG428" s="1368"/>
    </row>
    <row r="429">
      <c r="R429" s="1368"/>
      <c r="S429" s="1368"/>
      <c r="W429" s="1368"/>
      <c r="X429" s="1368"/>
      <c r="AE429" s="1368"/>
      <c r="AF429" s="1368"/>
      <c r="AV429" s="1368"/>
      <c r="AW429" s="1368"/>
      <c r="AX429" s="1368"/>
      <c r="AY429" s="1368"/>
      <c r="AZ429" s="1368"/>
      <c r="BA429" s="1368"/>
      <c r="BC429" s="1368"/>
      <c r="BE429" s="1368"/>
      <c r="BF429" s="1368"/>
      <c r="BG429" s="1368"/>
    </row>
    <row r="430">
      <c r="R430" s="1368"/>
      <c r="S430" s="1368"/>
      <c r="W430" s="1368"/>
      <c r="X430" s="1368"/>
      <c r="AE430" s="1368"/>
      <c r="AF430" s="1368"/>
      <c r="AV430" s="1368"/>
      <c r="AW430" s="1368"/>
      <c r="AX430" s="1368"/>
      <c r="AY430" s="1368"/>
      <c r="AZ430" s="1368"/>
      <c r="BA430" s="1368"/>
      <c r="BC430" s="1368"/>
      <c r="BE430" s="1368"/>
      <c r="BF430" s="1368"/>
      <c r="BG430" s="1368"/>
    </row>
    <row r="431">
      <c r="R431" s="1368"/>
      <c r="S431" s="1368"/>
      <c r="W431" s="1368"/>
      <c r="X431" s="1368"/>
      <c r="AE431" s="1368"/>
      <c r="AF431" s="1368"/>
      <c r="AV431" s="1368"/>
      <c r="AW431" s="1368"/>
      <c r="AX431" s="1368"/>
      <c r="AY431" s="1368"/>
      <c r="AZ431" s="1368"/>
      <c r="BA431" s="1368"/>
      <c r="BC431" s="1368"/>
      <c r="BE431" s="1368"/>
      <c r="BF431" s="1368"/>
      <c r="BG431" s="1368"/>
    </row>
    <row r="432">
      <c r="R432" s="1368"/>
      <c r="S432" s="1368"/>
      <c r="W432" s="1368"/>
      <c r="X432" s="1368"/>
      <c r="AE432" s="1368"/>
      <c r="AF432" s="1368"/>
      <c r="AV432" s="1368"/>
      <c r="AW432" s="1368"/>
      <c r="AX432" s="1368"/>
      <c r="AY432" s="1368"/>
      <c r="AZ432" s="1368"/>
      <c r="BA432" s="1368"/>
      <c r="BC432" s="1368"/>
      <c r="BE432" s="1368"/>
      <c r="BF432" s="1368"/>
      <c r="BG432" s="1368"/>
    </row>
    <row r="433">
      <c r="R433" s="1368"/>
      <c r="S433" s="1368"/>
      <c r="W433" s="1368"/>
      <c r="X433" s="1368"/>
      <c r="AE433" s="1368"/>
      <c r="AF433" s="1368"/>
      <c r="AV433" s="1368"/>
      <c r="AW433" s="1368"/>
      <c r="AX433" s="1368"/>
      <c r="AY433" s="1368"/>
      <c r="AZ433" s="1368"/>
      <c r="BA433" s="1368"/>
      <c r="BC433" s="1368"/>
      <c r="BE433" s="1368"/>
      <c r="BF433" s="1368"/>
      <c r="BG433" s="1368"/>
    </row>
    <row r="434">
      <c r="R434" s="1368"/>
      <c r="S434" s="1368"/>
      <c r="W434" s="1368"/>
      <c r="X434" s="1368"/>
      <c r="AE434" s="1368"/>
      <c r="AF434" s="1368"/>
      <c r="AV434" s="1368"/>
      <c r="AW434" s="1368"/>
      <c r="AX434" s="1368"/>
      <c r="AY434" s="1368"/>
      <c r="AZ434" s="1368"/>
      <c r="BA434" s="1368"/>
      <c r="BC434" s="1368"/>
      <c r="BE434" s="1368"/>
      <c r="BF434" s="1368"/>
      <c r="BG434" s="1368"/>
    </row>
    <row r="435">
      <c r="R435" s="1368"/>
      <c r="S435" s="1368"/>
      <c r="W435" s="1368"/>
      <c r="X435" s="1368"/>
      <c r="AE435" s="1368"/>
      <c r="AF435" s="1368"/>
      <c r="AV435" s="1368"/>
      <c r="AW435" s="1368"/>
      <c r="AX435" s="1368"/>
      <c r="AY435" s="1368"/>
      <c r="AZ435" s="1368"/>
      <c r="BA435" s="1368"/>
      <c r="BC435" s="1368"/>
      <c r="BE435" s="1368"/>
      <c r="BF435" s="1368"/>
      <c r="BG435" s="1368"/>
    </row>
    <row r="436">
      <c r="R436" s="1368"/>
      <c r="S436" s="1368"/>
      <c r="W436" s="1368"/>
      <c r="X436" s="1368"/>
      <c r="AE436" s="1368"/>
      <c r="AF436" s="1368"/>
      <c r="AV436" s="1368"/>
      <c r="AW436" s="1368"/>
      <c r="AX436" s="1368"/>
      <c r="AY436" s="1368"/>
      <c r="AZ436" s="1368"/>
      <c r="BA436" s="1368"/>
      <c r="BC436" s="1368"/>
      <c r="BE436" s="1368"/>
      <c r="BF436" s="1368"/>
      <c r="BG436" s="1368"/>
    </row>
    <row r="437">
      <c r="R437" s="1368"/>
      <c r="S437" s="1368"/>
      <c r="W437" s="1368"/>
      <c r="X437" s="1368"/>
      <c r="AE437" s="1368"/>
      <c r="AF437" s="1368"/>
      <c r="AV437" s="1368"/>
      <c r="AW437" s="1368"/>
      <c r="AX437" s="1368"/>
      <c r="AY437" s="1368"/>
      <c r="AZ437" s="1368"/>
      <c r="BA437" s="1368"/>
      <c r="BC437" s="1368"/>
      <c r="BE437" s="1368"/>
      <c r="BF437" s="1368"/>
      <c r="BG437" s="1368"/>
    </row>
    <row r="438">
      <c r="R438" s="1368"/>
      <c r="S438" s="1368"/>
      <c r="W438" s="1368"/>
      <c r="X438" s="1368"/>
      <c r="AE438" s="1368"/>
      <c r="AF438" s="1368"/>
      <c r="AV438" s="1368"/>
      <c r="AW438" s="1368"/>
      <c r="AX438" s="1368"/>
      <c r="AY438" s="1368"/>
      <c r="AZ438" s="1368"/>
      <c r="BA438" s="1368"/>
      <c r="BC438" s="1368"/>
      <c r="BE438" s="1368"/>
      <c r="BF438" s="1368"/>
      <c r="BG438" s="1368"/>
    </row>
    <row r="439">
      <c r="R439" s="1368"/>
      <c r="S439" s="1368"/>
      <c r="W439" s="1368"/>
      <c r="X439" s="1368"/>
      <c r="AE439" s="1368"/>
      <c r="AF439" s="1368"/>
      <c r="AV439" s="1368"/>
      <c r="AW439" s="1368"/>
      <c r="AX439" s="1368"/>
      <c r="AY439" s="1368"/>
      <c r="AZ439" s="1368"/>
      <c r="BA439" s="1368"/>
      <c r="BC439" s="1368"/>
      <c r="BE439" s="1368"/>
      <c r="BF439" s="1368"/>
      <c r="BG439" s="1368"/>
    </row>
    <row r="440">
      <c r="R440" s="1368"/>
      <c r="S440" s="1368"/>
      <c r="W440" s="1368"/>
      <c r="X440" s="1368"/>
      <c r="AE440" s="1368"/>
      <c r="AF440" s="1368"/>
      <c r="AV440" s="1368"/>
      <c r="AW440" s="1368"/>
      <c r="AX440" s="1368"/>
      <c r="AY440" s="1368"/>
      <c r="AZ440" s="1368"/>
      <c r="BA440" s="1368"/>
      <c r="BC440" s="1368"/>
      <c r="BE440" s="1368"/>
      <c r="BF440" s="1368"/>
      <c r="BG440" s="1368"/>
    </row>
    <row r="441">
      <c r="R441" s="1368"/>
      <c r="S441" s="1368"/>
      <c r="W441" s="1368"/>
      <c r="X441" s="1368"/>
      <c r="AE441" s="1368"/>
      <c r="AF441" s="1368"/>
      <c r="AV441" s="1368"/>
      <c r="AW441" s="1368"/>
      <c r="AX441" s="1368"/>
      <c r="AY441" s="1368"/>
      <c r="AZ441" s="1368"/>
      <c r="BA441" s="1368"/>
      <c r="BC441" s="1368"/>
      <c r="BE441" s="1368"/>
      <c r="BF441" s="1368"/>
      <c r="BG441" s="1368"/>
    </row>
    <row r="442">
      <c r="R442" s="1368"/>
      <c r="S442" s="1368"/>
      <c r="W442" s="1368"/>
      <c r="X442" s="1368"/>
      <c r="AE442" s="1368"/>
      <c r="AF442" s="1368"/>
      <c r="AV442" s="1368"/>
      <c r="AW442" s="1368"/>
      <c r="AX442" s="1368"/>
      <c r="AY442" s="1368"/>
      <c r="AZ442" s="1368"/>
      <c r="BA442" s="1368"/>
      <c r="BC442" s="1368"/>
      <c r="BE442" s="1368"/>
      <c r="BF442" s="1368"/>
      <c r="BG442" s="1368"/>
    </row>
    <row r="443">
      <c r="R443" s="1368"/>
      <c r="S443" s="1368"/>
      <c r="W443" s="1368"/>
      <c r="X443" s="1368"/>
      <c r="AE443" s="1368"/>
      <c r="AF443" s="1368"/>
      <c r="AV443" s="1368"/>
      <c r="AW443" s="1368"/>
      <c r="AX443" s="1368"/>
      <c r="AY443" s="1368"/>
      <c r="AZ443" s="1368"/>
      <c r="BA443" s="1368"/>
      <c r="BC443" s="1368"/>
      <c r="BE443" s="1368"/>
      <c r="BF443" s="1368"/>
      <c r="BG443" s="1368"/>
    </row>
    <row r="444">
      <c r="R444" s="1368"/>
      <c r="S444" s="1368"/>
      <c r="W444" s="1368"/>
      <c r="X444" s="1368"/>
      <c r="AE444" s="1368"/>
      <c r="AF444" s="1368"/>
      <c r="AV444" s="1368"/>
      <c r="AW444" s="1368"/>
      <c r="AX444" s="1368"/>
      <c r="AY444" s="1368"/>
      <c r="AZ444" s="1368"/>
      <c r="BA444" s="1368"/>
      <c r="BC444" s="1368"/>
      <c r="BE444" s="1368"/>
      <c r="BF444" s="1368"/>
      <c r="BG444" s="1368"/>
    </row>
    <row r="445">
      <c r="R445" s="1368"/>
      <c r="S445" s="1368"/>
      <c r="W445" s="1368"/>
      <c r="X445" s="1368"/>
      <c r="AE445" s="1368"/>
      <c r="AF445" s="1368"/>
      <c r="AV445" s="1368"/>
      <c r="AW445" s="1368"/>
      <c r="AX445" s="1368"/>
      <c r="AY445" s="1368"/>
      <c r="AZ445" s="1368"/>
      <c r="BA445" s="1368"/>
      <c r="BC445" s="1368"/>
      <c r="BE445" s="1368"/>
      <c r="BF445" s="1368"/>
      <c r="BG445" s="1368"/>
    </row>
    <row r="446">
      <c r="R446" s="1368"/>
      <c r="S446" s="1368"/>
      <c r="W446" s="1368"/>
      <c r="X446" s="1368"/>
      <c r="AE446" s="1368"/>
      <c r="AF446" s="1368"/>
      <c r="AV446" s="1368"/>
      <c r="AW446" s="1368"/>
      <c r="AX446" s="1368"/>
      <c r="AY446" s="1368"/>
      <c r="AZ446" s="1368"/>
      <c r="BA446" s="1368"/>
      <c r="BC446" s="1368"/>
      <c r="BE446" s="1368"/>
      <c r="BF446" s="1368"/>
      <c r="BG446" s="1368"/>
    </row>
    <row r="447">
      <c r="R447" s="1368"/>
      <c r="S447" s="1368"/>
      <c r="W447" s="1368"/>
      <c r="X447" s="1368"/>
      <c r="AE447" s="1368"/>
      <c r="AF447" s="1368"/>
      <c r="AV447" s="1368"/>
      <c r="AW447" s="1368"/>
      <c r="AX447" s="1368"/>
      <c r="AY447" s="1368"/>
      <c r="AZ447" s="1368"/>
      <c r="BA447" s="1368"/>
      <c r="BC447" s="1368"/>
      <c r="BE447" s="1368"/>
      <c r="BF447" s="1368"/>
      <c r="BG447" s="1368"/>
    </row>
    <row r="448">
      <c r="R448" s="1368"/>
      <c r="S448" s="1368"/>
      <c r="W448" s="1368"/>
      <c r="X448" s="1368"/>
      <c r="AE448" s="1368"/>
      <c r="AF448" s="1368"/>
      <c r="AV448" s="1368"/>
      <c r="AW448" s="1368"/>
      <c r="AX448" s="1368"/>
      <c r="AY448" s="1368"/>
      <c r="AZ448" s="1368"/>
      <c r="BA448" s="1368"/>
      <c r="BC448" s="1368"/>
      <c r="BE448" s="1368"/>
      <c r="BF448" s="1368"/>
      <c r="BG448" s="1368"/>
    </row>
    <row r="449">
      <c r="R449" s="1368"/>
      <c r="S449" s="1368"/>
      <c r="W449" s="1368"/>
      <c r="X449" s="1368"/>
      <c r="AE449" s="1368"/>
      <c r="AF449" s="1368"/>
      <c r="AV449" s="1368"/>
      <c r="AW449" s="1368"/>
      <c r="AX449" s="1368"/>
      <c r="AY449" s="1368"/>
      <c r="AZ449" s="1368"/>
      <c r="BA449" s="1368"/>
      <c r="BC449" s="1368"/>
      <c r="BE449" s="1368"/>
      <c r="BF449" s="1368"/>
      <c r="BG449" s="1368"/>
    </row>
    <row r="450">
      <c r="R450" s="1368"/>
      <c r="S450" s="1368"/>
      <c r="W450" s="1368"/>
      <c r="X450" s="1368"/>
      <c r="AE450" s="1368"/>
      <c r="AF450" s="1368"/>
      <c r="AV450" s="1368"/>
      <c r="AW450" s="1368"/>
      <c r="AX450" s="1368"/>
      <c r="AY450" s="1368"/>
      <c r="AZ450" s="1368"/>
      <c r="BA450" s="1368"/>
      <c r="BC450" s="1368"/>
      <c r="BE450" s="1368"/>
      <c r="BF450" s="1368"/>
      <c r="BG450" s="1368"/>
    </row>
    <row r="451">
      <c r="R451" s="1368"/>
      <c r="S451" s="1368"/>
      <c r="W451" s="1368"/>
      <c r="X451" s="1368"/>
      <c r="AE451" s="1368"/>
      <c r="AF451" s="1368"/>
      <c r="AV451" s="1368"/>
      <c r="AW451" s="1368"/>
      <c r="AX451" s="1368"/>
      <c r="AY451" s="1368"/>
      <c r="AZ451" s="1368"/>
      <c r="BA451" s="1368"/>
      <c r="BC451" s="1368"/>
      <c r="BE451" s="1368"/>
      <c r="BF451" s="1368"/>
      <c r="BG451" s="1368"/>
    </row>
    <row r="452">
      <c r="R452" s="1368"/>
      <c r="S452" s="1368"/>
      <c r="W452" s="1368"/>
      <c r="X452" s="1368"/>
      <c r="AE452" s="1368"/>
      <c r="AF452" s="1368"/>
      <c r="AV452" s="1368"/>
      <c r="AW452" s="1368"/>
      <c r="AX452" s="1368"/>
      <c r="AY452" s="1368"/>
      <c r="AZ452" s="1368"/>
      <c r="BA452" s="1368"/>
      <c r="BC452" s="1368"/>
      <c r="BE452" s="1368"/>
      <c r="BF452" s="1368"/>
      <c r="BG452" s="1368"/>
    </row>
    <row r="453">
      <c r="R453" s="1368"/>
      <c r="S453" s="1368"/>
      <c r="W453" s="1368"/>
      <c r="X453" s="1368"/>
      <c r="AE453" s="1368"/>
      <c r="AF453" s="1368"/>
      <c r="AV453" s="1368"/>
      <c r="AW453" s="1368"/>
      <c r="AX453" s="1368"/>
      <c r="AY453" s="1368"/>
      <c r="AZ453" s="1368"/>
      <c r="BA453" s="1368"/>
      <c r="BC453" s="1368"/>
      <c r="BE453" s="1368"/>
      <c r="BF453" s="1368"/>
      <c r="BG453" s="1368"/>
    </row>
    <row r="454">
      <c r="R454" s="1368"/>
      <c r="S454" s="1368"/>
      <c r="W454" s="1368"/>
      <c r="X454" s="1368"/>
      <c r="AE454" s="1368"/>
      <c r="AF454" s="1368"/>
      <c r="AV454" s="1368"/>
      <c r="AW454" s="1368"/>
      <c r="AX454" s="1368"/>
      <c r="AY454" s="1368"/>
      <c r="AZ454" s="1368"/>
      <c r="BA454" s="1368"/>
      <c r="BC454" s="1368"/>
      <c r="BE454" s="1368"/>
      <c r="BF454" s="1368"/>
      <c r="BG454" s="1368"/>
    </row>
    <row r="455">
      <c r="R455" s="1368"/>
      <c r="S455" s="1368"/>
      <c r="W455" s="1368"/>
      <c r="X455" s="1368"/>
      <c r="AE455" s="1368"/>
      <c r="AF455" s="1368"/>
      <c r="AV455" s="1368"/>
      <c r="AW455" s="1368"/>
      <c r="AX455" s="1368"/>
      <c r="AY455" s="1368"/>
      <c r="AZ455" s="1368"/>
      <c r="BA455" s="1368"/>
      <c r="BC455" s="1368"/>
      <c r="BE455" s="1368"/>
      <c r="BF455" s="1368"/>
      <c r="BG455" s="1368"/>
    </row>
    <row r="456">
      <c r="R456" s="1368"/>
      <c r="S456" s="1368"/>
      <c r="W456" s="1368"/>
      <c r="X456" s="1368"/>
      <c r="AE456" s="1368"/>
      <c r="AF456" s="1368"/>
      <c r="AV456" s="1368"/>
      <c r="AW456" s="1368"/>
      <c r="AX456" s="1368"/>
      <c r="AY456" s="1368"/>
      <c r="AZ456" s="1368"/>
      <c r="BA456" s="1368"/>
      <c r="BC456" s="1368"/>
      <c r="BE456" s="1368"/>
      <c r="BF456" s="1368"/>
      <c r="BG456" s="1368"/>
    </row>
    <row r="457">
      <c r="R457" s="1368"/>
      <c r="S457" s="1368"/>
      <c r="W457" s="1368"/>
      <c r="X457" s="1368"/>
      <c r="AE457" s="1368"/>
      <c r="AF457" s="1368"/>
      <c r="AV457" s="1368"/>
      <c r="AW457" s="1368"/>
      <c r="AX457" s="1368"/>
      <c r="AY457" s="1368"/>
      <c r="AZ457" s="1368"/>
      <c r="BA457" s="1368"/>
      <c r="BC457" s="1368"/>
      <c r="BE457" s="1368"/>
      <c r="BF457" s="1368"/>
      <c r="BG457" s="1368"/>
    </row>
    <row r="458">
      <c r="R458" s="1368"/>
      <c r="S458" s="1368"/>
      <c r="W458" s="1368"/>
      <c r="X458" s="1368"/>
      <c r="AE458" s="1368"/>
      <c r="AF458" s="1368"/>
      <c r="AV458" s="1368"/>
      <c r="AW458" s="1368"/>
      <c r="AX458" s="1368"/>
      <c r="AY458" s="1368"/>
      <c r="AZ458" s="1368"/>
      <c r="BA458" s="1368"/>
      <c r="BC458" s="1368"/>
      <c r="BE458" s="1368"/>
      <c r="BF458" s="1368"/>
      <c r="BG458" s="1368"/>
    </row>
    <row r="459">
      <c r="R459" s="1368"/>
      <c r="S459" s="1368"/>
      <c r="W459" s="1368"/>
      <c r="X459" s="1368"/>
      <c r="AE459" s="1368"/>
      <c r="AF459" s="1368"/>
      <c r="AV459" s="1368"/>
      <c r="AW459" s="1368"/>
      <c r="AX459" s="1368"/>
      <c r="AY459" s="1368"/>
      <c r="AZ459" s="1368"/>
      <c r="BA459" s="1368"/>
      <c r="BC459" s="1368"/>
      <c r="BE459" s="1368"/>
      <c r="BF459" s="1368"/>
      <c r="BG459" s="1368"/>
    </row>
    <row r="460">
      <c r="R460" s="1368"/>
      <c r="S460" s="1368"/>
      <c r="W460" s="1368"/>
      <c r="X460" s="1368"/>
      <c r="AE460" s="1368"/>
      <c r="AF460" s="1368"/>
      <c r="AV460" s="1368"/>
      <c r="AW460" s="1368"/>
      <c r="AX460" s="1368"/>
      <c r="AY460" s="1368"/>
      <c r="AZ460" s="1368"/>
      <c r="BA460" s="1368"/>
      <c r="BC460" s="1368"/>
      <c r="BE460" s="1368"/>
      <c r="BF460" s="1368"/>
      <c r="BG460" s="1368"/>
    </row>
    <row r="461">
      <c r="R461" s="1368"/>
      <c r="S461" s="1368"/>
      <c r="W461" s="1368"/>
      <c r="X461" s="1368"/>
      <c r="AE461" s="1368"/>
      <c r="AF461" s="1368"/>
      <c r="AV461" s="1368"/>
      <c r="AW461" s="1368"/>
      <c r="AX461" s="1368"/>
      <c r="AY461" s="1368"/>
      <c r="AZ461" s="1368"/>
      <c r="BA461" s="1368"/>
      <c r="BC461" s="1368"/>
      <c r="BE461" s="1368"/>
      <c r="BF461" s="1368"/>
      <c r="BG461" s="1368"/>
    </row>
    <row r="462">
      <c r="R462" s="1368"/>
      <c r="S462" s="1368"/>
      <c r="W462" s="1368"/>
      <c r="X462" s="1368"/>
      <c r="AE462" s="1368"/>
      <c r="AF462" s="1368"/>
      <c r="AV462" s="1368"/>
      <c r="AW462" s="1368"/>
      <c r="AX462" s="1368"/>
      <c r="AY462" s="1368"/>
      <c r="AZ462" s="1368"/>
      <c r="BA462" s="1368"/>
      <c r="BC462" s="1368"/>
      <c r="BE462" s="1368"/>
      <c r="BF462" s="1368"/>
      <c r="BG462" s="1368"/>
    </row>
    <row r="463">
      <c r="R463" s="1368"/>
      <c r="S463" s="1368"/>
      <c r="W463" s="1368"/>
      <c r="X463" s="1368"/>
      <c r="AE463" s="1368"/>
      <c r="AF463" s="1368"/>
      <c r="AV463" s="1368"/>
      <c r="AW463" s="1368"/>
      <c r="AX463" s="1368"/>
      <c r="AY463" s="1368"/>
      <c r="AZ463" s="1368"/>
      <c r="BA463" s="1368"/>
      <c r="BC463" s="1368"/>
      <c r="BE463" s="1368"/>
      <c r="BF463" s="1368"/>
      <c r="BG463" s="1368"/>
    </row>
    <row r="464">
      <c r="R464" s="1368"/>
      <c r="S464" s="1368"/>
      <c r="W464" s="1368"/>
      <c r="X464" s="1368"/>
      <c r="AE464" s="1368"/>
      <c r="AF464" s="1368"/>
      <c r="AV464" s="1368"/>
      <c r="AW464" s="1368"/>
      <c r="AX464" s="1368"/>
      <c r="AY464" s="1368"/>
      <c r="AZ464" s="1368"/>
      <c r="BA464" s="1368"/>
      <c r="BC464" s="1368"/>
      <c r="BE464" s="1368"/>
      <c r="BF464" s="1368"/>
      <c r="BG464" s="1368"/>
    </row>
    <row r="465">
      <c r="R465" s="1368"/>
      <c r="S465" s="1368"/>
      <c r="W465" s="1368"/>
      <c r="X465" s="1368"/>
      <c r="AE465" s="1368"/>
      <c r="AF465" s="1368"/>
      <c r="AV465" s="1368"/>
      <c r="AW465" s="1368"/>
      <c r="AX465" s="1368"/>
      <c r="AY465" s="1368"/>
      <c r="AZ465" s="1368"/>
      <c r="BA465" s="1368"/>
      <c r="BC465" s="1368"/>
      <c r="BE465" s="1368"/>
      <c r="BF465" s="1368"/>
      <c r="BG465" s="1368"/>
    </row>
    <row r="466">
      <c r="R466" s="1368"/>
      <c r="S466" s="1368"/>
      <c r="W466" s="1368"/>
      <c r="X466" s="1368"/>
      <c r="AE466" s="1368"/>
      <c r="AF466" s="1368"/>
      <c r="AV466" s="1368"/>
      <c r="AW466" s="1368"/>
      <c r="AX466" s="1368"/>
      <c r="AY466" s="1368"/>
      <c r="AZ466" s="1368"/>
      <c r="BA466" s="1368"/>
      <c r="BC466" s="1368"/>
      <c r="BE466" s="1368"/>
      <c r="BF466" s="1368"/>
      <c r="BG466" s="1368"/>
    </row>
    <row r="467">
      <c r="R467" s="1368"/>
      <c r="S467" s="1368"/>
      <c r="W467" s="1368"/>
      <c r="X467" s="1368"/>
      <c r="AE467" s="1368"/>
      <c r="AF467" s="1368"/>
      <c r="AV467" s="1368"/>
      <c r="AW467" s="1368"/>
      <c r="AX467" s="1368"/>
      <c r="AY467" s="1368"/>
      <c r="AZ467" s="1368"/>
      <c r="BA467" s="1368"/>
      <c r="BC467" s="1368"/>
      <c r="BE467" s="1368"/>
      <c r="BF467" s="1368"/>
      <c r="BG467" s="1368"/>
    </row>
    <row r="468">
      <c r="R468" s="1368"/>
      <c r="S468" s="1368"/>
      <c r="W468" s="1368"/>
      <c r="X468" s="1368"/>
      <c r="AE468" s="1368"/>
      <c r="AF468" s="1368"/>
      <c r="AV468" s="1368"/>
      <c r="AW468" s="1368"/>
      <c r="AX468" s="1368"/>
      <c r="AY468" s="1368"/>
      <c r="AZ468" s="1368"/>
      <c r="BA468" s="1368"/>
      <c r="BC468" s="1368"/>
      <c r="BE468" s="1368"/>
      <c r="BF468" s="1368"/>
      <c r="BG468" s="1368"/>
    </row>
    <row r="469">
      <c r="R469" s="1368"/>
      <c r="S469" s="1368"/>
      <c r="W469" s="1368"/>
      <c r="X469" s="1368"/>
      <c r="AE469" s="1368"/>
      <c r="AF469" s="1368"/>
      <c r="AV469" s="1368"/>
      <c r="AW469" s="1368"/>
      <c r="AX469" s="1368"/>
      <c r="AY469" s="1368"/>
      <c r="AZ469" s="1368"/>
      <c r="BA469" s="1368"/>
      <c r="BC469" s="1368"/>
      <c r="BE469" s="1368"/>
      <c r="BF469" s="1368"/>
      <c r="BG469" s="1368"/>
    </row>
    <row r="470">
      <c r="R470" s="1368"/>
      <c r="S470" s="1368"/>
      <c r="W470" s="1368"/>
      <c r="X470" s="1368"/>
      <c r="AE470" s="1368"/>
      <c r="AF470" s="1368"/>
      <c r="AV470" s="1368"/>
      <c r="AW470" s="1368"/>
      <c r="AX470" s="1368"/>
      <c r="AY470" s="1368"/>
      <c r="AZ470" s="1368"/>
      <c r="BA470" s="1368"/>
      <c r="BC470" s="1368"/>
      <c r="BE470" s="1368"/>
      <c r="BF470" s="1368"/>
      <c r="BG470" s="1368"/>
    </row>
    <row r="471">
      <c r="R471" s="1368"/>
      <c r="S471" s="1368"/>
      <c r="W471" s="1368"/>
      <c r="X471" s="1368"/>
      <c r="AE471" s="1368"/>
      <c r="AF471" s="1368"/>
      <c r="AV471" s="1368"/>
      <c r="AW471" s="1368"/>
      <c r="AX471" s="1368"/>
      <c r="AY471" s="1368"/>
      <c r="AZ471" s="1368"/>
      <c r="BA471" s="1368"/>
      <c r="BC471" s="1368"/>
      <c r="BE471" s="1368"/>
      <c r="BF471" s="1368"/>
      <c r="BG471" s="1368"/>
    </row>
    <row r="472">
      <c r="R472" s="1368"/>
      <c r="S472" s="1368"/>
      <c r="W472" s="1368"/>
      <c r="X472" s="1368"/>
      <c r="AE472" s="1368"/>
      <c r="AF472" s="1368"/>
      <c r="AV472" s="1368"/>
      <c r="AW472" s="1368"/>
      <c r="AX472" s="1368"/>
      <c r="AY472" s="1368"/>
      <c r="AZ472" s="1368"/>
      <c r="BA472" s="1368"/>
      <c r="BC472" s="1368"/>
      <c r="BE472" s="1368"/>
      <c r="BF472" s="1368"/>
      <c r="BG472" s="1368"/>
    </row>
    <row r="473">
      <c r="R473" s="1368"/>
      <c r="S473" s="1368"/>
      <c r="W473" s="1368"/>
      <c r="X473" s="1368"/>
      <c r="AE473" s="1368"/>
      <c r="AF473" s="1368"/>
      <c r="AV473" s="1368"/>
      <c r="AW473" s="1368"/>
      <c r="AX473" s="1368"/>
      <c r="AY473" s="1368"/>
      <c r="AZ473" s="1368"/>
      <c r="BA473" s="1368"/>
      <c r="BC473" s="1368"/>
      <c r="BE473" s="1368"/>
      <c r="BF473" s="1368"/>
      <c r="BG473" s="1368"/>
    </row>
    <row r="474">
      <c r="R474" s="1368"/>
      <c r="S474" s="1368"/>
      <c r="W474" s="1368"/>
      <c r="X474" s="1368"/>
      <c r="AE474" s="1368"/>
      <c r="AF474" s="1368"/>
      <c r="AV474" s="1368"/>
      <c r="AW474" s="1368"/>
      <c r="AX474" s="1368"/>
      <c r="AY474" s="1368"/>
      <c r="AZ474" s="1368"/>
      <c r="BA474" s="1368"/>
      <c r="BC474" s="1368"/>
      <c r="BE474" s="1368"/>
      <c r="BF474" s="1368"/>
      <c r="BG474" s="1368"/>
    </row>
    <row r="475">
      <c r="R475" s="1368"/>
      <c r="S475" s="1368"/>
      <c r="W475" s="1368"/>
      <c r="X475" s="1368"/>
      <c r="AE475" s="1368"/>
      <c r="AF475" s="1368"/>
      <c r="AV475" s="1368"/>
      <c r="AW475" s="1368"/>
      <c r="AX475" s="1368"/>
      <c r="AY475" s="1368"/>
      <c r="AZ475" s="1368"/>
      <c r="BA475" s="1368"/>
      <c r="BC475" s="1368"/>
      <c r="BE475" s="1368"/>
      <c r="BF475" s="1368"/>
      <c r="BG475" s="1368"/>
    </row>
    <row r="476">
      <c r="R476" s="1368"/>
      <c r="S476" s="1368"/>
      <c r="W476" s="1368"/>
      <c r="X476" s="1368"/>
      <c r="AE476" s="1368"/>
      <c r="AF476" s="1368"/>
      <c r="AV476" s="1368"/>
      <c r="AW476" s="1368"/>
      <c r="AX476" s="1368"/>
      <c r="AY476" s="1368"/>
      <c r="AZ476" s="1368"/>
      <c r="BA476" s="1368"/>
      <c r="BC476" s="1368"/>
      <c r="BE476" s="1368"/>
      <c r="BF476" s="1368"/>
      <c r="BG476" s="1368"/>
    </row>
    <row r="477">
      <c r="R477" s="1368"/>
      <c r="S477" s="1368"/>
      <c r="W477" s="1368"/>
      <c r="X477" s="1368"/>
      <c r="AE477" s="1368"/>
      <c r="AF477" s="1368"/>
      <c r="AV477" s="1368"/>
      <c r="AW477" s="1368"/>
      <c r="AX477" s="1368"/>
      <c r="AY477" s="1368"/>
      <c r="AZ477" s="1368"/>
      <c r="BA477" s="1368"/>
      <c r="BC477" s="1368"/>
      <c r="BE477" s="1368"/>
      <c r="BF477" s="1368"/>
      <c r="BG477" s="1368"/>
    </row>
    <row r="478">
      <c r="R478" s="1368"/>
      <c r="S478" s="1368"/>
      <c r="W478" s="1368"/>
      <c r="X478" s="1368"/>
      <c r="AE478" s="1368"/>
      <c r="AF478" s="1368"/>
      <c r="AV478" s="1368"/>
      <c r="AW478" s="1368"/>
      <c r="AX478" s="1368"/>
      <c r="AY478" s="1368"/>
      <c r="AZ478" s="1368"/>
      <c r="BA478" s="1368"/>
      <c r="BC478" s="1368"/>
      <c r="BE478" s="1368"/>
      <c r="BF478" s="1368"/>
      <c r="BG478" s="1368"/>
    </row>
    <row r="479">
      <c r="R479" s="1368"/>
      <c r="S479" s="1368"/>
      <c r="W479" s="1368"/>
      <c r="X479" s="1368"/>
      <c r="AE479" s="1368"/>
      <c r="AF479" s="1368"/>
      <c r="AV479" s="1368"/>
      <c r="AW479" s="1368"/>
      <c r="AX479" s="1368"/>
      <c r="AY479" s="1368"/>
      <c r="AZ479" s="1368"/>
      <c r="BA479" s="1368"/>
      <c r="BC479" s="1368"/>
      <c r="BE479" s="1368"/>
      <c r="BF479" s="1368"/>
      <c r="BG479" s="1368"/>
    </row>
    <row r="480">
      <c r="R480" s="1368"/>
      <c r="S480" s="1368"/>
      <c r="W480" s="1368"/>
      <c r="X480" s="1368"/>
      <c r="AE480" s="1368"/>
      <c r="AF480" s="1368"/>
      <c r="AV480" s="1368"/>
      <c r="AW480" s="1368"/>
      <c r="AX480" s="1368"/>
      <c r="AY480" s="1368"/>
      <c r="AZ480" s="1368"/>
      <c r="BA480" s="1368"/>
      <c r="BC480" s="1368"/>
      <c r="BE480" s="1368"/>
      <c r="BF480" s="1368"/>
      <c r="BG480" s="1368"/>
    </row>
    <row r="481">
      <c r="R481" s="1368"/>
      <c r="S481" s="1368"/>
      <c r="W481" s="1368"/>
      <c r="X481" s="1368"/>
      <c r="AE481" s="1368"/>
      <c r="AF481" s="1368"/>
      <c r="AV481" s="1368"/>
      <c r="AW481" s="1368"/>
      <c r="AX481" s="1368"/>
      <c r="AY481" s="1368"/>
      <c r="AZ481" s="1368"/>
      <c r="BA481" s="1368"/>
      <c r="BC481" s="1368"/>
      <c r="BE481" s="1368"/>
      <c r="BF481" s="1368"/>
      <c r="BG481" s="1368"/>
    </row>
    <row r="482">
      <c r="R482" s="1368"/>
      <c r="S482" s="1368"/>
      <c r="W482" s="1368"/>
      <c r="X482" s="1368"/>
      <c r="AE482" s="1368"/>
      <c r="AF482" s="1368"/>
      <c r="AV482" s="1368"/>
      <c r="AW482" s="1368"/>
      <c r="AX482" s="1368"/>
      <c r="AY482" s="1368"/>
      <c r="AZ482" s="1368"/>
      <c r="BA482" s="1368"/>
      <c r="BC482" s="1368"/>
      <c r="BE482" s="1368"/>
      <c r="BF482" s="1368"/>
      <c r="BG482" s="1368"/>
    </row>
    <row r="483">
      <c r="R483" s="1368"/>
      <c r="S483" s="1368"/>
      <c r="W483" s="1368"/>
      <c r="X483" s="1368"/>
      <c r="AE483" s="1368"/>
      <c r="AF483" s="1368"/>
      <c r="AV483" s="1368"/>
      <c r="AW483" s="1368"/>
      <c r="AX483" s="1368"/>
      <c r="AY483" s="1368"/>
      <c r="AZ483" s="1368"/>
      <c r="BA483" s="1368"/>
      <c r="BC483" s="1368"/>
      <c r="BE483" s="1368"/>
      <c r="BF483" s="1368"/>
      <c r="BG483" s="1368"/>
    </row>
    <row r="484">
      <c r="R484" s="1368"/>
      <c r="S484" s="1368"/>
      <c r="W484" s="1368"/>
      <c r="X484" s="1368"/>
      <c r="AE484" s="1368"/>
      <c r="AF484" s="1368"/>
      <c r="AV484" s="1368"/>
      <c r="AW484" s="1368"/>
      <c r="AX484" s="1368"/>
      <c r="AY484" s="1368"/>
      <c r="AZ484" s="1368"/>
      <c r="BA484" s="1368"/>
      <c r="BC484" s="1368"/>
      <c r="BE484" s="1368"/>
      <c r="BF484" s="1368"/>
      <c r="BG484" s="1368"/>
    </row>
    <row r="485">
      <c r="R485" s="1368"/>
      <c r="S485" s="1368"/>
      <c r="W485" s="1368"/>
      <c r="X485" s="1368"/>
      <c r="AE485" s="1368"/>
      <c r="AF485" s="1368"/>
      <c r="AV485" s="1368"/>
      <c r="AW485" s="1368"/>
      <c r="AX485" s="1368"/>
      <c r="AY485" s="1368"/>
      <c r="AZ485" s="1368"/>
      <c r="BA485" s="1368"/>
      <c r="BC485" s="1368"/>
      <c r="BE485" s="1368"/>
      <c r="BF485" s="1368"/>
      <c r="BG485" s="1368"/>
    </row>
    <row r="486">
      <c r="R486" s="1368"/>
      <c r="S486" s="1368"/>
      <c r="W486" s="1368"/>
      <c r="X486" s="1368"/>
      <c r="AE486" s="1368"/>
      <c r="AF486" s="1368"/>
      <c r="AV486" s="1368"/>
      <c r="AW486" s="1368"/>
      <c r="AX486" s="1368"/>
      <c r="AY486" s="1368"/>
      <c r="AZ486" s="1368"/>
      <c r="BA486" s="1368"/>
      <c r="BC486" s="1368"/>
      <c r="BE486" s="1368"/>
      <c r="BF486" s="1368"/>
      <c r="BG486" s="1368"/>
    </row>
    <row r="487">
      <c r="R487" s="1368"/>
      <c r="S487" s="1368"/>
      <c r="W487" s="1368"/>
      <c r="X487" s="1368"/>
      <c r="AE487" s="1368"/>
      <c r="AF487" s="1368"/>
      <c r="AV487" s="1368"/>
      <c r="AW487" s="1368"/>
      <c r="AX487" s="1368"/>
      <c r="AY487" s="1368"/>
      <c r="AZ487" s="1368"/>
      <c r="BA487" s="1368"/>
      <c r="BC487" s="1368"/>
      <c r="BE487" s="1368"/>
      <c r="BF487" s="1368"/>
      <c r="BG487" s="1368"/>
    </row>
    <row r="488">
      <c r="R488" s="1368"/>
      <c r="S488" s="1368"/>
      <c r="W488" s="1368"/>
      <c r="X488" s="1368"/>
      <c r="AE488" s="1368"/>
      <c r="AF488" s="1368"/>
      <c r="AV488" s="1368"/>
      <c r="AW488" s="1368"/>
      <c r="AX488" s="1368"/>
      <c r="AY488" s="1368"/>
      <c r="AZ488" s="1368"/>
      <c r="BA488" s="1368"/>
      <c r="BC488" s="1368"/>
      <c r="BE488" s="1368"/>
      <c r="BF488" s="1368"/>
      <c r="BG488" s="1368"/>
    </row>
    <row r="489">
      <c r="R489" s="1368"/>
      <c r="S489" s="1368"/>
      <c r="W489" s="1368"/>
      <c r="X489" s="1368"/>
      <c r="AE489" s="1368"/>
      <c r="AF489" s="1368"/>
      <c r="AV489" s="1368"/>
      <c r="AW489" s="1368"/>
      <c r="AX489" s="1368"/>
      <c r="AY489" s="1368"/>
      <c r="AZ489" s="1368"/>
      <c r="BA489" s="1368"/>
      <c r="BC489" s="1368"/>
      <c r="BE489" s="1368"/>
      <c r="BF489" s="1368"/>
      <c r="BG489" s="1368"/>
    </row>
    <row r="490">
      <c r="R490" s="1368"/>
      <c r="S490" s="1368"/>
      <c r="W490" s="1368"/>
      <c r="X490" s="1368"/>
      <c r="AE490" s="1368"/>
      <c r="AF490" s="1368"/>
      <c r="AV490" s="1368"/>
      <c r="AW490" s="1368"/>
      <c r="AX490" s="1368"/>
      <c r="AY490" s="1368"/>
      <c r="AZ490" s="1368"/>
      <c r="BA490" s="1368"/>
      <c r="BC490" s="1368"/>
      <c r="BE490" s="1368"/>
      <c r="BF490" s="1368"/>
      <c r="BG490" s="1368"/>
    </row>
    <row r="491">
      <c r="R491" s="1368"/>
      <c r="S491" s="1368"/>
      <c r="W491" s="1368"/>
      <c r="X491" s="1368"/>
      <c r="AE491" s="1368"/>
      <c r="AF491" s="1368"/>
      <c r="AV491" s="1368"/>
      <c r="AW491" s="1368"/>
      <c r="AX491" s="1368"/>
      <c r="AY491" s="1368"/>
      <c r="AZ491" s="1368"/>
      <c r="BA491" s="1368"/>
      <c r="BC491" s="1368"/>
      <c r="BE491" s="1368"/>
      <c r="BF491" s="1368"/>
      <c r="BG491" s="1368"/>
    </row>
    <row r="492">
      <c r="R492" s="1368"/>
      <c r="S492" s="1368"/>
      <c r="W492" s="1368"/>
      <c r="X492" s="1368"/>
      <c r="AE492" s="1368"/>
      <c r="AF492" s="1368"/>
      <c r="AV492" s="1368"/>
      <c r="AW492" s="1368"/>
      <c r="AX492" s="1368"/>
      <c r="AY492" s="1368"/>
      <c r="AZ492" s="1368"/>
      <c r="BA492" s="1368"/>
      <c r="BC492" s="1368"/>
      <c r="BE492" s="1368"/>
      <c r="BF492" s="1368"/>
      <c r="BG492" s="1368"/>
    </row>
    <row r="493">
      <c r="R493" s="1368"/>
      <c r="S493" s="1368"/>
      <c r="W493" s="1368"/>
      <c r="X493" s="1368"/>
      <c r="AE493" s="1368"/>
      <c r="AF493" s="1368"/>
      <c r="AV493" s="1368"/>
      <c r="AW493" s="1368"/>
      <c r="AX493" s="1368"/>
      <c r="AY493" s="1368"/>
      <c r="AZ493" s="1368"/>
      <c r="BA493" s="1368"/>
      <c r="BC493" s="1368"/>
      <c r="BE493" s="1368"/>
      <c r="BF493" s="1368"/>
      <c r="BG493" s="1368"/>
    </row>
    <row r="494">
      <c r="R494" s="1368"/>
      <c r="S494" s="1368"/>
      <c r="W494" s="1368"/>
      <c r="X494" s="1368"/>
      <c r="AE494" s="1368"/>
      <c r="AF494" s="1368"/>
      <c r="AV494" s="1368"/>
      <c r="AW494" s="1368"/>
      <c r="AX494" s="1368"/>
      <c r="AY494" s="1368"/>
      <c r="AZ494" s="1368"/>
      <c r="BA494" s="1368"/>
      <c r="BC494" s="1368"/>
      <c r="BE494" s="1368"/>
      <c r="BF494" s="1368"/>
      <c r="BG494" s="1368"/>
    </row>
    <row r="495">
      <c r="R495" s="1368"/>
      <c r="S495" s="1368"/>
      <c r="W495" s="1368"/>
      <c r="X495" s="1368"/>
      <c r="AE495" s="1368"/>
      <c r="AF495" s="1368"/>
      <c r="AV495" s="1368"/>
      <c r="AW495" s="1368"/>
      <c r="AX495" s="1368"/>
      <c r="AY495" s="1368"/>
      <c r="AZ495" s="1368"/>
      <c r="BA495" s="1368"/>
      <c r="BC495" s="1368"/>
      <c r="BE495" s="1368"/>
      <c r="BF495" s="1368"/>
      <c r="BG495" s="1368"/>
    </row>
    <row r="496">
      <c r="R496" s="1368"/>
      <c r="S496" s="1368"/>
      <c r="W496" s="1368"/>
      <c r="X496" s="1368"/>
      <c r="AE496" s="1368"/>
      <c r="AF496" s="1368"/>
      <c r="AV496" s="1368"/>
      <c r="AW496" s="1368"/>
      <c r="AX496" s="1368"/>
      <c r="AY496" s="1368"/>
      <c r="AZ496" s="1368"/>
      <c r="BA496" s="1368"/>
      <c r="BC496" s="1368"/>
      <c r="BE496" s="1368"/>
      <c r="BF496" s="1368"/>
      <c r="BG496" s="1368"/>
    </row>
    <row r="497">
      <c r="R497" s="1368"/>
      <c r="S497" s="1368"/>
      <c r="W497" s="1368"/>
      <c r="X497" s="1368"/>
      <c r="AE497" s="1368"/>
      <c r="AF497" s="1368"/>
      <c r="AV497" s="1368"/>
      <c r="AW497" s="1368"/>
      <c r="AX497" s="1368"/>
      <c r="AY497" s="1368"/>
      <c r="AZ497" s="1368"/>
      <c r="BA497" s="1368"/>
      <c r="BC497" s="1368"/>
      <c r="BE497" s="1368"/>
      <c r="BF497" s="1368"/>
      <c r="BG497" s="1368"/>
    </row>
    <row r="498">
      <c r="R498" s="1368"/>
      <c r="S498" s="1368"/>
      <c r="W498" s="1368"/>
      <c r="X498" s="1368"/>
      <c r="AE498" s="1368"/>
      <c r="AF498" s="1368"/>
      <c r="AV498" s="1368"/>
      <c r="AW498" s="1368"/>
      <c r="AX498" s="1368"/>
      <c r="AY498" s="1368"/>
      <c r="AZ498" s="1368"/>
      <c r="BA498" s="1368"/>
      <c r="BC498" s="1368"/>
      <c r="BE498" s="1368"/>
      <c r="BF498" s="1368"/>
      <c r="BG498" s="1368"/>
    </row>
    <row r="499">
      <c r="R499" s="1368"/>
      <c r="S499" s="1368"/>
      <c r="W499" s="1368"/>
      <c r="X499" s="1368"/>
      <c r="AE499" s="1368"/>
      <c r="AF499" s="1368"/>
      <c r="AV499" s="1368"/>
      <c r="AW499" s="1368"/>
      <c r="AX499" s="1368"/>
      <c r="AY499" s="1368"/>
      <c r="AZ499" s="1368"/>
      <c r="BA499" s="1368"/>
      <c r="BC499" s="1368"/>
      <c r="BE499" s="1368"/>
      <c r="BF499" s="1368"/>
      <c r="BG499" s="1368"/>
    </row>
    <row r="500">
      <c r="R500" s="1368"/>
      <c r="S500" s="1368"/>
      <c r="W500" s="1368"/>
      <c r="X500" s="1368"/>
      <c r="AE500" s="1368"/>
      <c r="AF500" s="1368"/>
      <c r="AV500" s="1368"/>
      <c r="AW500" s="1368"/>
      <c r="AX500" s="1368"/>
      <c r="AY500" s="1368"/>
      <c r="AZ500" s="1368"/>
      <c r="BA500" s="1368"/>
      <c r="BC500" s="1368"/>
      <c r="BE500" s="1368"/>
      <c r="BF500" s="1368"/>
      <c r="BG500" s="1368"/>
    </row>
    <row r="501">
      <c r="R501" s="1368"/>
      <c r="S501" s="1368"/>
      <c r="W501" s="1368"/>
      <c r="X501" s="1368"/>
      <c r="AE501" s="1368"/>
      <c r="AF501" s="1368"/>
      <c r="AV501" s="1368"/>
      <c r="AW501" s="1368"/>
      <c r="AX501" s="1368"/>
      <c r="AY501" s="1368"/>
      <c r="AZ501" s="1368"/>
      <c r="BA501" s="1368"/>
      <c r="BC501" s="1368"/>
      <c r="BE501" s="1368"/>
      <c r="BF501" s="1368"/>
      <c r="BG501" s="1368"/>
    </row>
    <row r="502">
      <c r="R502" s="1368"/>
      <c r="S502" s="1368"/>
      <c r="W502" s="1368"/>
      <c r="X502" s="1368"/>
      <c r="AE502" s="1368"/>
      <c r="AF502" s="1368"/>
      <c r="AV502" s="1368"/>
      <c r="AW502" s="1368"/>
      <c r="AX502" s="1368"/>
      <c r="AY502" s="1368"/>
      <c r="AZ502" s="1368"/>
      <c r="BA502" s="1368"/>
      <c r="BC502" s="1368"/>
      <c r="BE502" s="1368"/>
      <c r="BF502" s="1368"/>
      <c r="BG502" s="1368"/>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vml"/>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94" workbookViewId="0">
      <selection activeCell="V2" sqref="V2"/>
    </sheetView>
  </sheetViews>
  <sheetFormatPr defaultRowHeight="15.0" baseColWidth="10"/>
  <cols>
    <col min="1" max="1" width="23.1796875" hidden="0" customWidth="1"/>
  </cols>
  <sheetData>
    <row r="1">
      <c r="A1" s="1376" t="s">
        <v>725</v>
      </c>
      <c r="B1" s="1376"/>
      <c r="C1" s="1376"/>
      <c r="D1" s="1376"/>
    </row>
    <row r="2">
      <c r="A2" t="s">
        <v>726</v>
      </c>
      <c r="B2" s="739" t="n">
        <v>2021</v>
      </c>
      <c r="C2" s="739" t="n">
        <v>2021</v>
      </c>
      <c r="D2" s="739" t="n">
        <v>2021</v>
      </c>
      <c r="E2" s="739" t="n">
        <v>2022</v>
      </c>
      <c r="F2" s="739" t="n">
        <v>2022</v>
      </c>
      <c r="G2" s="739" t="n">
        <v>2022</v>
      </c>
      <c r="H2" s="739" t="n">
        <v>2022</v>
      </c>
      <c r="I2" s="739" t="n">
        <v>2023</v>
      </c>
      <c r="J2" s="739" t="n">
        <v>2023</v>
      </c>
      <c r="K2" s="739" t="n">
        <v>2023</v>
      </c>
      <c r="L2" s="739" t="n">
        <v>2023</v>
      </c>
      <c r="M2" s="739" t="n">
        <v>2024</v>
      </c>
      <c r="N2" s="739" t="n">
        <v>2024</v>
      </c>
      <c r="O2" s="739" t="n">
        <v>2024</v>
      </c>
      <c r="P2" s="739" t="n">
        <v>2024</v>
      </c>
      <c r="Q2" s="739" t="n">
        <v>2025</v>
      </c>
      <c r="R2" s="739" t="n">
        <v>2025</v>
      </c>
      <c r="S2" s="739" t="n">
        <v>2025</v>
      </c>
      <c r="T2" s="739" t="n">
        <v>2025</v>
      </c>
      <c r="U2" s="739" t="n">
        <v>2026</v>
      </c>
    </row>
    <row r="3">
      <c r="A3" s="1072" t="s">
        <v>727</v>
      </c>
      <c r="B3" s="867" t="s">
        <v>728</v>
      </c>
      <c r="C3" s="867" t="s">
        <v>729</v>
      </c>
      <c r="D3" s="867" t="s">
        <v>730</v>
      </c>
      <c r="E3" s="867" t="s">
        <v>731</v>
      </c>
      <c r="F3" s="867" t="s">
        <v>732</v>
      </c>
      <c r="G3" s="867" t="s">
        <v>733</v>
      </c>
      <c r="H3" s="867" t="s">
        <v>734</v>
      </c>
      <c r="I3" s="867" t="s">
        <v>735</v>
      </c>
      <c r="J3" s="867" t="s">
        <v>736</v>
      </c>
      <c r="K3" s="867" t="s">
        <v>737</v>
      </c>
      <c r="L3" s="867" t="s">
        <v>738</v>
      </c>
      <c r="M3" s="867" t="s">
        <v>739</v>
      </c>
      <c r="N3" s="867" t="s">
        <v>740</v>
      </c>
      <c r="O3" s="867" t="s">
        <v>741</v>
      </c>
      <c r="P3" s="867" t="s">
        <v>742</v>
      </c>
      <c r="Q3" s="867" t="s">
        <v>743</v>
      </c>
      <c r="R3" s="867" t="s">
        <v>744</v>
      </c>
      <c r="S3" s="867" t="s">
        <v>745</v>
      </c>
      <c r="T3" s="867" t="s">
        <v>746</v>
      </c>
      <c r="U3" s="867" t="s">
        <v>747</v>
      </c>
    </row>
    <row r="4">
      <c r="A4" s="1072" t="s">
        <v>748</v>
      </c>
      <c r="B4" s="867"/>
      <c r="C4" s="867"/>
      <c r="D4" s="867" t="n">
        <v>0</v>
      </c>
      <c r="E4" s="867" t="n">
        <v>0</v>
      </c>
      <c r="F4" s="867" t="n">
        <v>0.5</v>
      </c>
      <c r="G4" s="867" t="n">
        <v>0.5</v>
      </c>
      <c r="H4" s="867" t="n">
        <v>0</v>
      </c>
      <c r="I4" s="867" t="n">
        <v>0</v>
      </c>
      <c r="J4" s="867" t="n">
        <v>0</v>
      </c>
      <c r="K4" s="867" t="n">
        <v>0</v>
      </c>
      <c r="L4" s="867" t="n">
        <v>0</v>
      </c>
      <c r="M4" s="867" t="n">
        <v>0</v>
      </c>
      <c r="N4" s="867" t="n">
        <v>0</v>
      </c>
      <c r="O4" s="867" t="n">
        <v>0</v>
      </c>
      <c r="P4" s="867" t="n">
        <v>0</v>
      </c>
      <c r="Q4" s="867" t="n">
        <v>0</v>
      </c>
      <c r="R4" s="867" t="n">
        <v>0</v>
      </c>
      <c r="S4" s="867" t="n">
        <v>0</v>
      </c>
      <c r="T4" s="867" t="n">
        <v>0</v>
      </c>
      <c r="U4" s="867" t="n">
        <v>0</v>
      </c>
    </row>
    <row r="5">
      <c r="A5" s="1072" t="s">
        <v>749</v>
      </c>
      <c r="B5" s="867" t="n">
        <v>0.04</v>
      </c>
      <c r="C5" s="867" t="n">
        <v>0.48</v>
      </c>
      <c r="D5" s="867" t="n">
        <v>0.48</v>
      </c>
      <c r="E5" s="867" t="n">
        <v>0</v>
      </c>
      <c r="F5" s="867" t="n">
        <v>0</v>
      </c>
      <c r="G5" s="867" t="n">
        <v>0</v>
      </c>
      <c r="H5" s="867" t="n">
        <v>0</v>
      </c>
      <c r="I5" s="867" t="n">
        <v>0</v>
      </c>
      <c r="J5" s="867" t="n">
        <v>0</v>
      </c>
      <c r="K5" s="867" t="n">
        <v>0</v>
      </c>
      <c r="L5" s="867" t="n">
        <v>0</v>
      </c>
      <c r="M5" s="867" t="n">
        <v>0</v>
      </c>
      <c r="N5" s="867" t="n">
        <v>0</v>
      </c>
      <c r="O5" s="867" t="n">
        <v>0</v>
      </c>
      <c r="P5" s="867" t="n">
        <v>0</v>
      </c>
      <c r="Q5" s="867" t="n">
        <v>0</v>
      </c>
      <c r="R5" s="867" t="n">
        <v>0</v>
      </c>
      <c r="S5" s="867" t="n">
        <v>0</v>
      </c>
      <c r="T5" s="867" t="n">
        <v>0</v>
      </c>
      <c r="U5" s="867" t="n">
        <v>0</v>
      </c>
    </row>
    <row r="6">
      <c r="A6" s="1072" t="s">
        <v>750</v>
      </c>
      <c r="B6" s="867" t="n">
        <f>B8</f>
        <v>0</v>
      </c>
      <c r="C6" s="867" t="n">
        <f>C8</f>
        <v>0.43</v>
      </c>
      <c r="D6" s="867" t="n">
        <f t="shared" ref="D6:U6" si="0">D8</f>
        <v>0.56999999999999995</v>
      </c>
      <c r="E6" s="867" t="n">
        <f t="shared" si="0"/>
        <v>0.25</v>
      </c>
      <c r="F6" s="867" t="n">
        <f t="shared" si="0"/>
        <v>0.25</v>
      </c>
      <c r="G6" s="867" t="n">
        <f t="shared" si="0"/>
        <v>0.25</v>
      </c>
      <c r="H6" s="867" t="n">
        <f t="shared" si="0"/>
        <v>0.25</v>
      </c>
      <c r="I6" s="867" t="n">
        <f t="shared" si="0"/>
        <v>0.25</v>
      </c>
      <c r="J6" s="867" t="n">
        <f t="shared" si="0"/>
        <v>0.25</v>
      </c>
      <c r="K6" s="867" t="n">
        <f t="shared" si="0"/>
        <v>0.25</v>
      </c>
      <c r="L6" s="867" t="n">
        <f t="shared" si="0"/>
        <v>0.25</v>
      </c>
      <c r="M6" s="867" t="n">
        <f t="shared" si="0"/>
        <v>0.25</v>
      </c>
      <c r="N6" s="867" t="n">
        <f t="shared" si="0"/>
        <v>0.25</v>
      </c>
      <c r="O6" s="867" t="n">
        <f t="shared" si="0"/>
        <v>0.25</v>
      </c>
      <c r="P6" s="867" t="n">
        <f t="shared" si="0"/>
        <v>0.25</v>
      </c>
      <c r="Q6" s="867" t="n">
        <f t="shared" si="0"/>
        <v>0.25</v>
      </c>
      <c r="R6" s="867" t="n">
        <f t="shared" si="0"/>
        <v>0.25</v>
      </c>
      <c r="S6" s="867" t="n">
        <f t="shared" si="0"/>
        <v>0.25</v>
      </c>
      <c r="T6" s="867" t="n">
        <f t="shared" si="0"/>
        <v>0.25</v>
      </c>
      <c r="U6" s="867" t="n">
        <f t="shared" si="0"/>
        <v>0.25</v>
      </c>
    </row>
    <row r="7">
      <c r="A7" s="1072" t="s">
        <v>751</v>
      </c>
      <c r="B7" s="867" t="n">
        <v>0</v>
      </c>
      <c r="C7" s="867" t="n">
        <v>0</v>
      </c>
      <c r="D7" s="867" t="n">
        <v>1</v>
      </c>
      <c r="E7" s="867" t="n">
        <v>0.25</v>
      </c>
      <c r="F7" s="867" t="n">
        <v>0.25</v>
      </c>
      <c r="G7" s="867" t="n">
        <v>0.25</v>
      </c>
      <c r="H7" s="867" t="n">
        <v>0.25</v>
      </c>
      <c r="I7" s="867" t="n">
        <v>0.25</v>
      </c>
      <c r="J7" s="867" t="n">
        <v>0.25</v>
      </c>
      <c r="K7" s="867" t="n">
        <v>0.25</v>
      </c>
      <c r="L7" s="867" t="n">
        <v>0.25</v>
      </c>
      <c r="M7" s="867" t="n">
        <v>0.25</v>
      </c>
      <c r="N7" s="867" t="n">
        <v>0.25</v>
      </c>
      <c r="O7" s="867" t="n">
        <v>0.25</v>
      </c>
      <c r="P7" s="867" t="n">
        <v>0.25</v>
      </c>
      <c r="Q7" s="867" t="n">
        <v>0.25</v>
      </c>
      <c r="R7" s="867" t="n">
        <v>0.25</v>
      </c>
      <c r="S7" s="867" t="n">
        <v>0.25</v>
      </c>
      <c r="T7" s="867" t="n">
        <v>0.25</v>
      </c>
      <c r="U7" s="867" t="n">
        <v>0.25</v>
      </c>
    </row>
    <row r="8">
      <c r="A8" s="1072" t="s">
        <v>752</v>
      </c>
      <c r="B8" s="867" t="n">
        <v>0</v>
      </c>
      <c r="C8" s="867" t="n">
        <v>0.43</v>
      </c>
      <c r="D8" s="867" t="n">
        <v>0.56999999999999995</v>
      </c>
      <c r="E8" s="867" t="n">
        <v>0.25</v>
      </c>
      <c r="F8" s="867" t="n">
        <v>0.25</v>
      </c>
      <c r="G8" s="867" t="n">
        <v>0.25</v>
      </c>
      <c r="H8" s="867" t="n">
        <v>0.25</v>
      </c>
      <c r="I8" s="867" t="n">
        <v>0.25</v>
      </c>
      <c r="J8" s="867" t="n">
        <v>0.25</v>
      </c>
      <c r="K8" s="867" t="n">
        <v>0.25</v>
      </c>
      <c r="L8" s="867" t="n">
        <v>0.25</v>
      </c>
      <c r="M8" s="867" t="n">
        <v>0.25</v>
      </c>
      <c r="N8" s="867" t="n">
        <v>0.25</v>
      </c>
      <c r="O8" s="867" t="n">
        <v>0.25</v>
      </c>
      <c r="P8" s="867" t="n">
        <v>0.25</v>
      </c>
      <c r="Q8" s="867" t="n">
        <v>0.25</v>
      </c>
      <c r="R8" s="867" t="n">
        <v>0.25</v>
      </c>
      <c r="S8" s="867" t="n">
        <v>0.25</v>
      </c>
      <c r="T8" s="867" t="n">
        <v>0.25</v>
      </c>
      <c r="U8" s="867" t="n">
        <v>0.25</v>
      </c>
    </row>
    <row r="9" ht="27" customHeight="1">
      <c r="A9" s="1072" t="s">
        <v>753</v>
      </c>
      <c r="B9" s="867" t="n">
        <v>0</v>
      </c>
      <c r="C9" s="867" t="n">
        <f>0.18</f>
        <v>0.18</v>
      </c>
      <c r="D9" s="867" t="n">
        <f>1-C9</f>
        <v>0.82000000000000006</v>
      </c>
      <c r="E9" s="867" t="n">
        <v>0.25</v>
      </c>
      <c r="F9" s="867" t="n">
        <v>0.25</v>
      </c>
      <c r="G9" s="867" t="n">
        <v>0.25</v>
      </c>
      <c r="H9" s="867" t="n">
        <v>0.25</v>
      </c>
      <c r="I9" s="867" t="n">
        <v>0.25</v>
      </c>
      <c r="J9" s="867" t="n">
        <v>0.25</v>
      </c>
      <c r="K9" s="867" t="n">
        <v>0.25</v>
      </c>
      <c r="L9" s="867" t="n">
        <v>0.25</v>
      </c>
      <c r="M9" s="867" t="n">
        <v>0.25</v>
      </c>
      <c r="N9" s="867" t="n">
        <v>0.25</v>
      </c>
      <c r="O9" s="867" t="n">
        <v>0.25</v>
      </c>
      <c r="P9" s="867" t="n">
        <v>0.25</v>
      </c>
      <c r="Q9" s="867" t="n">
        <v>0.25</v>
      </c>
      <c r="R9" s="867" t="n">
        <v>0.25</v>
      </c>
      <c r="S9" s="867" t="n">
        <v>0.25</v>
      </c>
      <c r="T9" s="867" t="n">
        <v>0.25</v>
      </c>
      <c r="U9" s="867" t="n">
        <v>0.25</v>
      </c>
    </row>
    <row r="10">
      <c r="A10" s="1072" t="s">
        <v>754</v>
      </c>
      <c r="B10" s="867" t="n">
        <v>0</v>
      </c>
      <c r="C10" s="867" t="n">
        <v>0.5</v>
      </c>
      <c r="D10" s="867" t="n">
        <v>0.5</v>
      </c>
      <c r="E10" s="867" t="n">
        <v>0.25</v>
      </c>
      <c r="F10" s="867" t="n">
        <v>0.25</v>
      </c>
      <c r="G10" s="867" t="n">
        <v>0.25</v>
      </c>
      <c r="H10" s="867" t="n">
        <v>0.25</v>
      </c>
      <c r="I10" s="867" t="n">
        <v>0.25</v>
      </c>
      <c r="J10" s="867" t="n">
        <v>0.25</v>
      </c>
      <c r="K10" s="867" t="n">
        <v>0.25</v>
      </c>
      <c r="L10" s="867" t="n">
        <v>0.25</v>
      </c>
      <c r="M10" s="867" t="n">
        <v>0.25</v>
      </c>
      <c r="N10" s="867" t="n">
        <v>0.25</v>
      </c>
      <c r="O10" s="867" t="n">
        <v>0.25</v>
      </c>
      <c r="P10" s="867" t="n">
        <v>0.25</v>
      </c>
      <c r="Q10" s="867" t="n">
        <v>0.25</v>
      </c>
      <c r="R10" s="867" t="n">
        <v>0.25</v>
      </c>
      <c r="S10" s="867" t="n">
        <v>0.25</v>
      </c>
      <c r="T10" s="867" t="n">
        <v>0.25</v>
      </c>
      <c r="U10" s="867" t="n">
        <v>0.25</v>
      </c>
    </row>
    <row r="11">
      <c r="A11" s="1072" t="s">
        <v>755</v>
      </c>
      <c r="B11" s="867" t="n">
        <v>0</v>
      </c>
      <c r="C11" s="867" t="n">
        <v>0.5</v>
      </c>
      <c r="D11" s="867" t="n">
        <v>0.5</v>
      </c>
      <c r="E11" s="867" t="n">
        <v>0.25</v>
      </c>
      <c r="F11" s="867" t="n">
        <v>0.25</v>
      </c>
      <c r="G11" s="867" t="n">
        <v>0.25</v>
      </c>
      <c r="H11" s="867" t="n">
        <v>0.25</v>
      </c>
      <c r="I11" s="867" t="n">
        <v>0.25</v>
      </c>
      <c r="J11" s="867" t="n">
        <v>0.25</v>
      </c>
      <c r="K11" s="867" t="n">
        <v>0.25</v>
      </c>
      <c r="L11" s="867" t="n">
        <v>0.25</v>
      </c>
      <c r="M11" s="867" t="n">
        <v>0.25</v>
      </c>
      <c r="N11" s="867" t="n">
        <v>0.25</v>
      </c>
      <c r="O11" s="867" t="n">
        <v>0.25</v>
      </c>
      <c r="P11" s="867" t="n">
        <v>0.25</v>
      </c>
      <c r="Q11" s="867" t="n">
        <v>0.25</v>
      </c>
      <c r="R11" s="867" t="n">
        <v>0.25</v>
      </c>
      <c r="S11" s="867" t="n">
        <v>0.25</v>
      </c>
      <c r="T11" s="867" t="n">
        <v>0.25</v>
      </c>
      <c r="U11" s="867" t="n">
        <v>0.25</v>
      </c>
    </row>
    <row r="12" ht="14.25" customHeight="1">
      <c r="A12" s="1072" t="s">
        <v>756</v>
      </c>
      <c r="B12" s="867" t="n">
        <v>1</v>
      </c>
      <c r="C12" s="867"/>
      <c r="D12" s="867"/>
      <c r="E12" s="867"/>
      <c r="F12" s="867"/>
      <c r="G12" s="867"/>
      <c r="H12" s="867"/>
      <c r="I12" s="867"/>
      <c r="J12" s="867"/>
      <c r="K12" s="867"/>
      <c r="L12" s="867"/>
      <c r="M12" s="867"/>
      <c r="N12" s="867"/>
      <c r="O12" s="867"/>
      <c r="P12" s="867"/>
      <c r="Q12" s="867"/>
      <c r="R12" s="867"/>
      <c r="S12" s="867"/>
      <c r="T12" s="867"/>
      <c r="U12" s="867"/>
    </row>
    <row r="13">
      <c r="A13" s="1072" t="s">
        <v>757</v>
      </c>
      <c r="B13" s="867" t="n">
        <v>0</v>
      </c>
      <c r="C13" s="867" t="n">
        <v>0.4</v>
      </c>
      <c r="D13" s="867" t="n">
        <v>0.6</v>
      </c>
      <c r="E13" s="867" t="n">
        <v>0.4</v>
      </c>
      <c r="F13" s="867" t="n">
        <v>0.3</v>
      </c>
      <c r="G13" s="867" t="n">
        <v>0.2</v>
      </c>
      <c r="H13" s="867" t="n">
        <v>0.1</v>
      </c>
      <c r="I13" s="867" t="n">
        <v>0.25</v>
      </c>
      <c r="J13" s="867" t="n">
        <v>0.25</v>
      </c>
      <c r="K13" s="867" t="n">
        <v>0.25</v>
      </c>
      <c r="L13" s="867" t="n">
        <v>0.25</v>
      </c>
      <c r="M13" s="867" t="n">
        <v>0.25</v>
      </c>
      <c r="N13" s="867" t="n">
        <v>0.25</v>
      </c>
      <c r="O13" s="867" t="n">
        <v>0.25</v>
      </c>
      <c r="P13" s="867" t="n">
        <v>0.25</v>
      </c>
      <c r="Q13" s="867" t="n">
        <v>0.25</v>
      </c>
      <c r="R13" s="867" t="n">
        <v>0.25</v>
      </c>
      <c r="S13" s="867" t="n">
        <v>0.25</v>
      </c>
      <c r="T13" s="867" t="n">
        <v>0.25</v>
      </c>
      <c r="U13" s="867" t="n">
        <v>0.25</v>
      </c>
    </row>
    <row r="14">
      <c r="A14" s="1072"/>
      <c r="B14" s="867"/>
      <c r="C14" s="867"/>
      <c r="D14" s="867"/>
      <c r="E14" s="867"/>
      <c r="F14" s="867"/>
      <c r="G14" s="867"/>
      <c r="H14" s="867"/>
      <c r="I14" s="867"/>
      <c r="J14" s="867"/>
      <c r="K14" s="867"/>
      <c r="L14" s="867"/>
      <c r="M14" s="867"/>
      <c r="N14" s="867"/>
      <c r="O14" s="867"/>
      <c r="P14" s="867"/>
      <c r="Q14" s="867"/>
      <c r="R14" s="867"/>
      <c r="S14" s="867"/>
      <c r="T14" s="867"/>
      <c r="U14" s="867"/>
    </row>
    <row r="15" ht="27" customHeight="1">
      <c r="A15" s="1375" t="s">
        <v>758</v>
      </c>
      <c r="B15" s="867" t="n">
        <v>1</v>
      </c>
      <c r="C15" s="867" t="n">
        <v>2</v>
      </c>
      <c r="D15" s="867" t="n">
        <v>3</v>
      </c>
      <c r="E15" s="867" t="n">
        <v>4</v>
      </c>
      <c r="F15" s="867" t="n">
        <v>5</v>
      </c>
      <c r="G15" s="867" t="n">
        <v>6</v>
      </c>
      <c r="H15" s="867" t="n">
        <v>7</v>
      </c>
      <c r="I15" s="867" t="n">
        <v>8</v>
      </c>
      <c r="J15" s="867" t="n">
        <v>9</v>
      </c>
      <c r="K15" s="867" t="n">
        <v>10</v>
      </c>
      <c r="L15" s="867" t="n">
        <v>11</v>
      </c>
      <c r="M15" s="867" t="n">
        <v>12</v>
      </c>
      <c r="N15" s="867" t="n">
        <v>13</v>
      </c>
      <c r="O15" s="867" t="n">
        <v>14</v>
      </c>
      <c r="P15" s="867" t="n">
        <v>15</v>
      </c>
      <c r="Q15" s="867" t="n">
        <v>16</v>
      </c>
      <c r="R15" s="867" t="n">
        <v>17</v>
      </c>
      <c r="S15" s="867" t="n">
        <v>18</v>
      </c>
      <c r="T15" s="867" t="n">
        <v>19</v>
      </c>
      <c r="U15" s="867" t="n">
        <v>20</v>
      </c>
    </row>
    <row r="16">
      <c r="A16" s="1072" t="s">
        <v>759</v>
      </c>
      <c r="B16" s="867" t="n">
        <v>7.0000000000000007E-2</v>
      </c>
      <c r="C16" s="867" t="n">
        <v>7.0000000000000007E-2</v>
      </c>
      <c r="D16" s="867" t="n">
        <v>4.9000000000000002E-2</v>
      </c>
      <c r="E16" s="867" t="n">
        <v>4.9000000000000002E-2</v>
      </c>
      <c r="F16" s="867" t="n">
        <v>4.9000000000000002E-2</v>
      </c>
      <c r="G16" s="867" t="n">
        <v>4.9000000000000002E-2</v>
      </c>
      <c r="H16" s="867" t="n">
        <v>4.9000000000000002E-2</v>
      </c>
      <c r="I16" s="867" t="n">
        <v>4.9000000000000002E-2</v>
      </c>
      <c r="J16" s="867" t="n">
        <v>4.9000000000000002E-2</v>
      </c>
      <c r="K16" s="867" t="n">
        <v>4.9000000000000002E-2</v>
      </c>
      <c r="L16" s="867" t="n">
        <v>4.9000000000000002E-2</v>
      </c>
      <c r="M16" s="867" t="n">
        <v>4.9000000000000002E-2</v>
      </c>
      <c r="N16" s="867" t="n">
        <f t="shared" ref="N16:T16" si="1">0.0475</f>
        <v>4.7500000000000001E-2</v>
      </c>
      <c r="O16" s="867" t="n">
        <f t="shared" si="1"/>
        <v>4.7500000000000001E-2</v>
      </c>
      <c r="P16" s="867" t="n">
        <f t="shared" si="1"/>
        <v>4.7500000000000001E-2</v>
      </c>
      <c r="Q16" s="867" t="n">
        <f t="shared" si="1"/>
        <v>4.7500000000000001E-2</v>
      </c>
      <c r="R16" s="867" t="n">
        <f t="shared" si="1"/>
        <v>4.7500000000000001E-2</v>
      </c>
      <c r="S16" s="867" t="n">
        <f t="shared" si="1"/>
        <v>4.7500000000000001E-2</v>
      </c>
      <c r="T16" s="867" t="n">
        <f t="shared" si="1"/>
        <v>4.7500000000000001E-2</v>
      </c>
      <c r="U16" s="867" t="n">
        <f>0.0375</f>
        <v>3.7499999999999999E-2</v>
      </c>
      <c r="V16" s="867" t="n">
        <f>SUM(B16:U16)</f>
        <v>0.99999999999999989</v>
      </c>
    </row>
    <row r="17" ht="27" customHeight="1">
      <c r="A17" s="1072" t="s">
        <v>760</v>
      </c>
      <c r="B17" t="n">
        <v>0</v>
      </c>
      <c r="C17" t="n">
        <v>0</v>
      </c>
      <c r="D17" t="n">
        <v>3.5000000000000003E-2</v>
      </c>
      <c r="E17" t="n">
        <v>4.65E-2</v>
      </c>
      <c r="F17" t="n">
        <v>0.06</v>
      </c>
      <c r="G17" t="n">
        <v>6.5000000000000002E-2</v>
      </c>
      <c r="H17" t="n">
        <v>0.05</v>
      </c>
      <c r="I17" t="n">
        <v>0.05</v>
      </c>
      <c r="J17" t="n">
        <v>0.06</v>
      </c>
      <c r="K17" t="n">
        <v>0.06</v>
      </c>
      <c r="L17" t="n">
        <v>7.0000000000000007E-2</v>
      </c>
      <c r="M17" t="n">
        <v>7.0000000000000007E-2</v>
      </c>
      <c r="N17" t="n">
        <v>0.06</v>
      </c>
      <c r="O17" t="n">
        <v>0.06</v>
      </c>
      <c r="P17" t="n">
        <v>5.3499999999999999E-2</v>
      </c>
      <c r="Q17" t="n">
        <f t="shared" ref="Q17:T17" si="2">Q16</f>
        <v>4.7500000000000001E-2</v>
      </c>
      <c r="R17" t="n">
        <f t="shared" si="2"/>
        <v>4.7500000000000001E-2</v>
      </c>
      <c r="S17" t="n">
        <f t="shared" si="2"/>
        <v>4.7500000000000001E-2</v>
      </c>
      <c r="T17" t="n">
        <f t="shared" si="2"/>
        <v>4.7500000000000001E-2</v>
      </c>
      <c r="U17" t="n">
        <v>0.01</v>
      </c>
      <c r="V17" s="867" t="n">
        <f>SUM(B17:U17)</f>
        <v>0.94000000000000006</v>
      </c>
      <c r="W17" t="s">
        <v>761</v>
      </c>
    </row>
    <row r="19">
      <c r="B19" s="993" t="e">
        <f>'Federal and State Purchases'!#REF!</f>
        <v>#REF!</v>
      </c>
      <c r="C19" s="993" t="e">
        <f>'Federal and State Purchases'!#REF!</f>
        <v>#REF!</v>
      </c>
    </row>
  </sheetData>
  <pageMargins left="0.7" right="0.7" top="0.75" bottom="0.75" header="0.3" footer="0.3"/>
  <pageSetup paperSize="9" orientation="portrait" horizontalDpi="300" verticalDpi="300"/>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1" zoomScale="98" zoomScaleNormal="80" workbookViewId="0">
      <selection activeCell="R16" sqref="R16"/>
    </sheetView>
  </sheetViews>
  <sheetFormatPr defaultRowHeight="15.0" baseColWidth="10"/>
  <cols>
    <col min="1" max="1" width="15.453125" hidden="0" customWidth="1"/>
    <col min="2" max="2" width="32.453125" hidden="0" customWidth="1"/>
  </cols>
  <sheetData>
    <row r="1">
      <c r="A1" s="881" t="s">
        <v>762</v>
      </c>
      <c r="B1" s="881" t="s">
        <v>672</v>
      </c>
      <c r="C1" s="1378" t="n">
        <v>2021</v>
      </c>
      <c r="D1" s="1378" t="n">
        <f>C1</f>
        <v>2021</v>
      </c>
      <c r="E1" s="1378" t="n">
        <f>D1</f>
        <v>2021</v>
      </c>
      <c r="F1" s="1378" t="n">
        <v>2022</v>
      </c>
      <c r="G1" s="1378" t="n">
        <v>2022</v>
      </c>
      <c r="H1" s="1378" t="n">
        <v>2022</v>
      </c>
      <c r="I1" s="1378" t="n">
        <v>2022</v>
      </c>
      <c r="J1" s="1378" t="n">
        <v>2023</v>
      </c>
      <c r="K1" s="1378" t="n">
        <v>2023</v>
      </c>
      <c r="L1" s="1378" t="n">
        <v>2023</v>
      </c>
      <c r="M1" s="1378" t="n">
        <v>2023</v>
      </c>
      <c r="N1" s="1378" t="n">
        <v>2024</v>
      </c>
      <c r="O1" s="1378" t="n">
        <v>2024</v>
      </c>
      <c r="P1" s="1378" t="n">
        <v>2024</v>
      </c>
      <c r="Q1" s="1378" t="n">
        <v>2024</v>
      </c>
      <c r="R1" s="1378" t="n">
        <v>2025</v>
      </c>
      <c r="S1" s="1378" t="n">
        <v>2025</v>
      </c>
      <c r="T1" s="1378" t="n">
        <v>2025</v>
      </c>
      <c r="U1" s="1378" t="n">
        <v>2025</v>
      </c>
      <c r="V1" s="1378" t="n">
        <v>2026</v>
      </c>
    </row>
    <row r="2">
      <c r="B2" s="881" t="s">
        <v>763</v>
      </c>
      <c r="C2" s="739" t="s">
        <v>249</v>
      </c>
      <c r="D2" s="739" t="s">
        <v>250</v>
      </c>
      <c r="E2" s="739" t="s">
        <v>180</v>
      </c>
      <c r="F2" s="739" t="s">
        <v>181</v>
      </c>
      <c r="G2" s="739" t="s">
        <v>182</v>
      </c>
      <c r="H2" s="739" t="s">
        <v>183</v>
      </c>
      <c r="I2" s="739" t="s">
        <v>184</v>
      </c>
      <c r="J2" s="739" t="s">
        <v>185</v>
      </c>
      <c r="K2" s="739" t="s">
        <v>186</v>
      </c>
      <c r="L2" s="739" t="s">
        <v>187</v>
      </c>
      <c r="M2" s="739" t="s">
        <v>188</v>
      </c>
      <c r="N2" s="739" t="s">
        <v>189</v>
      </c>
      <c r="O2" s="739" t="s">
        <v>190</v>
      </c>
      <c r="P2" s="739" t="s">
        <v>191</v>
      </c>
      <c r="Q2" s="739" t="s">
        <v>175</v>
      </c>
      <c r="R2" s="739" t="s">
        <v>176</v>
      </c>
      <c r="S2" s="739" t="s">
        <v>177</v>
      </c>
      <c r="T2" s="739" t="s">
        <v>764</v>
      </c>
      <c r="U2" s="739" t="s">
        <v>765</v>
      </c>
      <c r="V2" s="739" t="s">
        <v>766</v>
      </c>
    </row>
    <row r="3">
      <c r="A3" s="881" t="n">
        <v>3</v>
      </c>
      <c r="B3" s="881" t="s">
        <v>527</v>
      </c>
      <c r="C3" s="1379" t="n">
        <f>4*'ARP Timing'!B6*VLOOKUP(C$1,'ARP Score'!$A$5:$M14,$A3)</f>
        <v>0</v>
      </c>
      <c r="D3" s="1379" t="n">
        <f>4*'ARP Timing'!C6*VLOOKUP(D$1,'ARP Score'!$A$5:$M14,$A3)</f>
        <v>336.60399999999998</v>
      </c>
      <c r="E3" s="1379" t="n">
        <f>4*'ARP Timing'!D6*VLOOKUP(E$1,'ARP Score'!$A$5:$M14,$A3)</f>
        <v>446.19599999999991</v>
      </c>
      <c r="F3" s="1379" t="n">
        <f>4*'ARP Timing'!E6*VLOOKUP(F$1,'ARP Score'!$A$5:$M14,$A3)</f>
        <v>10.1</v>
      </c>
      <c r="G3" s="1379" t="n">
        <f>4*'ARP Timing'!F6*VLOOKUP(G$1,'ARP Score'!$A$5:$M14,$A3)</f>
        <v>10.1</v>
      </c>
      <c r="H3" s="1379" t="n">
        <f>4*'ARP Timing'!G6*VLOOKUP(H$1,'ARP Score'!$A$5:$M14,$A3)</f>
        <v>10.1</v>
      </c>
      <c r="I3" s="1379" t="n">
        <f>4*'ARP Timing'!H6*VLOOKUP(I$1,'ARP Score'!$A$5:$M14,$A3)</f>
        <v>10.1</v>
      </c>
      <c r="J3" s="1379" t="n">
        <f>4*'ARP Timing'!I6*VLOOKUP(J$1,'ARP Score'!$A$5:$M14,$A3)</f>
        <v>0</v>
      </c>
      <c r="K3" s="1379" t="n">
        <f>4*'ARP Timing'!J6*VLOOKUP(K$1,'ARP Score'!$A$5:$M14,$A3)</f>
        <v>0</v>
      </c>
      <c r="L3" s="1379" t="n">
        <f>4*'ARP Timing'!K6*VLOOKUP(L$1,'ARP Score'!$A$5:$M14,$A3)</f>
        <v>0</v>
      </c>
      <c r="M3" s="1379" t="n">
        <f>4*'ARP Timing'!L6*VLOOKUP(M$1,'ARP Score'!$A$5:$M14,$A3)</f>
        <v>0</v>
      </c>
      <c r="N3" s="1379" t="n">
        <f>4*'ARP Timing'!M6*VLOOKUP(N$1,'ARP Score'!$A$5:$M14,$A3)</f>
        <v>0</v>
      </c>
      <c r="O3" s="1379" t="n">
        <f>4*'ARP Timing'!N6*VLOOKUP(O$1,'ARP Score'!$A$5:$M14,$A3)</f>
        <v>0</v>
      </c>
      <c r="P3" s="1379" t="n">
        <f>4*'ARP Timing'!O6*VLOOKUP(P$1,'ARP Score'!$A$5:$M14,$A3)</f>
        <v>0</v>
      </c>
      <c r="Q3" s="1379" t="n">
        <f>4*'ARP Timing'!P6*VLOOKUP(Q$1,'ARP Score'!$A$5:$M14,$A3)</f>
        <v>0</v>
      </c>
      <c r="R3" s="1379" t="n">
        <f>4*'ARP Timing'!Q6*VLOOKUP(R$1,'ARP Score'!$A$5:$M14,$A3)</f>
        <v>0</v>
      </c>
      <c r="S3" s="1379" t="n">
        <f>4*'ARP Timing'!R6*VLOOKUP(S$1,'ARP Score'!$A$5:$M14,$A3)</f>
        <v>0</v>
      </c>
      <c r="T3" s="1379" t="n">
        <f>4*'ARP Timing'!S6*VLOOKUP(T$1,'ARP Score'!$A$5:$M14,$A3)</f>
        <v>0</v>
      </c>
      <c r="U3" s="1379" t="n">
        <f>4*'ARP Timing'!T6*VLOOKUP(U$1,'ARP Score'!$A$5:$M14,$A3)</f>
        <v>0</v>
      </c>
      <c r="V3" s="1379" t="n">
        <f>4*'ARP Timing'!U6*VLOOKUP(V$1,'ARP Score'!$A$5:$M14,$A3)</f>
        <v>0</v>
      </c>
      <c r="W3" s="1379" t="n">
        <f>SUM(C3:U3)/4</f>
        <v>205.8</v>
      </c>
    </row>
    <row r="4">
      <c r="A4" s="881" t="n">
        <v>5</v>
      </c>
      <c r="B4" s="61" t="s">
        <v>674</v>
      </c>
      <c r="C4" s="1379" t="n">
        <f>4*'ARP Timing'!B7*VLOOKUP(C$1,'ARP Score'!$A$5:$M15,$A4)</f>
        <v>0</v>
      </c>
      <c r="D4" s="1379" t="n">
        <f>4*'ARP Timing'!C7*VLOOKUP(D$1,'ARP Score'!$A$5:$M15,$A4)</f>
        <v>0</v>
      </c>
      <c r="E4" s="1379" t="n">
        <f>4*'ARP Timing'!D7*VLOOKUP(E$1,'ARP Score'!$A$5:$M15,$A4)</f>
        <v>3.1040000000000418</v>
      </c>
      <c r="F4" s="1379" t="n">
        <f>4*'ARP Timing'!E7*VLOOKUP(F$1,'ARP Score'!$A$5:$M15,$A4)</f>
        <v>19.719000000000005</v>
      </c>
      <c r="G4" s="1379" t="n">
        <f>4*'ARP Timing'!F7*VLOOKUP(G$1,'ARP Score'!$A$5:$M15,$A4)</f>
        <v>19.719000000000005</v>
      </c>
      <c r="H4" s="1379" t="n">
        <f>4*'ARP Timing'!G7*VLOOKUP(H$1,'ARP Score'!$A$5:$M15,$A4)</f>
        <v>19.719000000000005</v>
      </c>
      <c r="I4" s="1379" t="n">
        <f>4*'ARP Timing'!H7*VLOOKUP(I$1,'ARP Score'!$A$5:$M15,$A4)</f>
        <v>19.719000000000005</v>
      </c>
      <c r="J4" s="1379" t="n">
        <f>4*'ARP Timing'!I7*VLOOKUP(J$1,'ARP Score'!$A$5:$M15,$A4)</f>
        <v>1.4159999999999999</v>
      </c>
      <c r="K4" s="1379" t="n">
        <f>4*'ARP Timing'!J7*VLOOKUP(K$1,'ARP Score'!$A$5:$M15,$A4)</f>
        <v>1.4159999999999999</v>
      </c>
      <c r="L4" s="1379" t="n">
        <f>4*'ARP Timing'!K7*VLOOKUP(L$1,'ARP Score'!$A$5:$M15,$A4)</f>
        <v>1.4159999999999999</v>
      </c>
      <c r="M4" s="1379" t="n">
        <f>4*'ARP Timing'!L7*VLOOKUP(M$1,'ARP Score'!$A$5:$M15,$A4)</f>
        <v>1.4159999999999999</v>
      </c>
      <c r="N4" s="1379" t="n">
        <f>4*'ARP Timing'!M7*VLOOKUP(N$1,'ARP Score'!$A$5:$M15,$A4)</f>
        <v>1.4790000000000001</v>
      </c>
      <c r="O4" s="1379" t="n">
        <f>4*'ARP Timing'!N7*VLOOKUP(O$1,'ARP Score'!$A$5:$M15,$A4)</f>
        <v>1.4790000000000001</v>
      </c>
      <c r="P4" s="1379" t="n">
        <f>4*'ARP Timing'!O7*VLOOKUP(P$1,'ARP Score'!$A$5:$M15,$A4)</f>
        <v>1.4790000000000001</v>
      </c>
      <c r="Q4" s="1379" t="n">
        <f>4*'ARP Timing'!P7*VLOOKUP(Q$1,'ARP Score'!$A$5:$M15,$A4)</f>
        <v>1.4790000000000001</v>
      </c>
      <c r="R4" s="1379" t="n">
        <f>4*'ARP Timing'!Q7*VLOOKUP(R$1,'ARP Score'!$A$5:$M15,$A4)</f>
        <v>1.63</v>
      </c>
      <c r="S4" s="1379" t="n">
        <f>4*'ARP Timing'!R7*VLOOKUP(S$1,'ARP Score'!$A$5:$M15,$A4)</f>
        <v>1.63</v>
      </c>
      <c r="T4" s="1379" t="n">
        <f>4*'ARP Timing'!S7*VLOOKUP(T$1,'ARP Score'!$A$5:$M15,$A4)</f>
        <v>1.63</v>
      </c>
      <c r="U4" s="1379" t="n">
        <f>4*'ARP Timing'!T7*VLOOKUP(U$1,'ARP Score'!$A$5:$M15,$A4)</f>
        <v>1.63</v>
      </c>
      <c r="V4" s="1379" t="n">
        <f>4*'ARP Timing'!U7*VLOOKUP(V$1,'ARP Score'!$A$5:$M15,$A4)</f>
        <v>1.671</v>
      </c>
      <c r="W4" s="1379" t="n">
        <f>SUM(C4:U4)/4</f>
        <v>25.020000000000007</v>
      </c>
    </row>
    <row r="5">
      <c r="A5" s="881" t="n">
        <v>6</v>
      </c>
      <c r="B5" s="61" t="s">
        <v>675</v>
      </c>
      <c r="C5" s="1379" t="n">
        <f>4*'ARP Timing'!B8*VLOOKUP(C$1,'ARP Score'!$A$5:$M16,$A5)</f>
        <v>0</v>
      </c>
      <c r="D5" s="1379" t="n">
        <f>4*'ARP Timing'!C8*VLOOKUP(D$1,'ARP Score'!$A$5:$M16,$A5)</f>
        <v>33.921840000000024</v>
      </c>
      <c r="E5" s="1379" t="n">
        <f>4*'ARP Timing'!D8*VLOOKUP(E$1,'ARP Score'!$A$5:$M16,$A5)</f>
        <v>44.966160000000031</v>
      </c>
      <c r="F5" s="1379" t="n">
        <f>4*'ARP Timing'!E8*VLOOKUP(F$1,'ARP Score'!$A$5:$M16,$A5)</f>
        <v>52.756999999999998</v>
      </c>
      <c r="G5" s="1379" t="n">
        <f>4*'ARP Timing'!F8*VLOOKUP(G$1,'ARP Score'!$A$5:$M16,$A5)</f>
        <v>52.756999999999998</v>
      </c>
      <c r="H5" s="1379" t="n">
        <f>4*'ARP Timing'!G8*VLOOKUP(H$1,'ARP Score'!$A$5:$M16,$A5)</f>
        <v>52.756999999999998</v>
      </c>
      <c r="I5" s="1379" t="n">
        <f>4*'ARP Timing'!H8*VLOOKUP(I$1,'ARP Score'!$A$5:$M16,$A5)</f>
        <v>52.756999999999998</v>
      </c>
      <c r="J5" s="1379" t="n">
        <f>4*'ARP Timing'!I8*VLOOKUP(J$1,'ARP Score'!$A$5:$M16,$A5)</f>
        <v>12</v>
      </c>
      <c r="K5" s="1379" t="n">
        <f>4*'ARP Timing'!J8*VLOOKUP(K$1,'ARP Score'!$A$5:$M16,$A5)</f>
        <v>12</v>
      </c>
      <c r="L5" s="1379" t="n">
        <f>4*'ARP Timing'!K8*VLOOKUP(L$1,'ARP Score'!$A$5:$M16,$A5)</f>
        <v>12</v>
      </c>
      <c r="M5" s="1379" t="n">
        <f>4*'ARP Timing'!L8*VLOOKUP(M$1,'ARP Score'!$A$5:$M16,$A5)</f>
        <v>12</v>
      </c>
      <c r="N5" s="1379" t="n">
        <f>4*'ARP Timing'!M8*VLOOKUP(N$1,'ARP Score'!$A$5:$M16,$A5)</f>
        <v>4.2219999999999995</v>
      </c>
      <c r="O5" s="1379" t="n">
        <f>4*'ARP Timing'!N8*VLOOKUP(O$1,'ARP Score'!$A$5:$M16,$A5)</f>
        <v>4.2219999999999995</v>
      </c>
      <c r="P5" s="1379" t="n">
        <f>4*'ARP Timing'!O8*VLOOKUP(P$1,'ARP Score'!$A$5:$M16,$A5)</f>
        <v>4.2219999999999995</v>
      </c>
      <c r="Q5" s="1379" t="n">
        <f>4*'ARP Timing'!P8*VLOOKUP(Q$1,'ARP Score'!$A$5:$M16,$A5)</f>
        <v>4.2219999999999995</v>
      </c>
      <c r="R5" s="1379" t="n">
        <f>4*'ARP Timing'!Q8*VLOOKUP(R$1,'ARP Score'!$A$5:$M16,$A5)</f>
        <v>2.3719999999999999</v>
      </c>
      <c r="S5" s="1379" t="n">
        <f>4*'ARP Timing'!R8*VLOOKUP(S$1,'ARP Score'!$A$5:$M16,$A5)</f>
        <v>2.3719999999999999</v>
      </c>
      <c r="T5" s="1379" t="n">
        <f>4*'ARP Timing'!S8*VLOOKUP(T$1,'ARP Score'!$A$5:$M16,$A5)</f>
        <v>2.3719999999999999</v>
      </c>
      <c r="U5" s="1379" t="n">
        <f>4*'ARP Timing'!T8*VLOOKUP(U$1,'ARP Score'!$A$5:$M16,$A5)</f>
        <v>2.3719999999999999</v>
      </c>
      <c r="V5" s="1379" t="n">
        <f>4*'ARP Timing'!U8*VLOOKUP(V$1,'ARP Score'!$A$5:$M16,$A5)</f>
        <v>0.49</v>
      </c>
      <c r="W5" s="1379" t="n">
        <f t="shared" ref="W5:W15" si="0">SUM(C5:U5)/4</f>
        <v>91.073000000000008</v>
      </c>
    </row>
    <row r="6">
      <c r="A6" s="881" t="n">
        <v>7</v>
      </c>
      <c r="B6" s="61" t="s">
        <v>767</v>
      </c>
      <c r="C6" s="1379" t="n">
        <f>4*'ARP Timing'!B9*VLOOKUP(C$1,'ARP Score'!$A$5:$M17,$A6)</f>
        <v>0</v>
      </c>
      <c r="D6" s="1379" t="n">
        <f>4*'ARP Timing'!C9*VLOOKUP(D$1,'ARP Score'!$A$5:$M17,$A6)</f>
        <v>58.782959999999989</v>
      </c>
      <c r="E6" s="1379" t="n">
        <f>4*'ARP Timing'!D9*VLOOKUP(E$1,'ARP Score'!$A$5:$M17,$A6)</f>
        <v>267.78904</v>
      </c>
      <c r="F6" s="1379" t="n">
        <f>4*'ARP Timing'!E9*VLOOKUP(F$1,'ARP Score'!$A$5:$M17,$A6)</f>
        <v>110.24799999999999</v>
      </c>
      <c r="G6" s="1379" t="n">
        <f>4*'ARP Timing'!F9*VLOOKUP(G$1,'ARP Score'!$A$5:$M17,$A6)</f>
        <v>110.24799999999999</v>
      </c>
      <c r="H6" s="1379" t="n">
        <f>4*'ARP Timing'!G9*VLOOKUP(H$1,'ARP Score'!$A$5:$M17,$A6)</f>
        <v>110.24799999999999</v>
      </c>
      <c r="I6" s="1379" t="n">
        <f>4*'ARP Timing'!H9*VLOOKUP(I$1,'ARP Score'!$A$5:$M17,$A6)</f>
        <v>110.24799999999999</v>
      </c>
      <c r="J6" s="1379" t="n">
        <f>4*'ARP Timing'!I9*VLOOKUP(J$1,'ARP Score'!$A$5:$M17,$A6)</f>
        <v>12.726000000000001</v>
      </c>
      <c r="K6" s="1379" t="n">
        <f>4*'ARP Timing'!J9*VLOOKUP(K$1,'ARP Score'!$A$5:$M17,$A6)</f>
        <v>12.726000000000001</v>
      </c>
      <c r="L6" s="1379" t="n">
        <f>4*'ARP Timing'!K9*VLOOKUP(L$1,'ARP Score'!$A$5:$M17,$A6)</f>
        <v>12.726000000000001</v>
      </c>
      <c r="M6" s="1379" t="n">
        <f>4*'ARP Timing'!L9*VLOOKUP(M$1,'ARP Score'!$A$5:$M17,$A6)</f>
        <v>12.726000000000001</v>
      </c>
      <c r="N6" s="1379" t="n">
        <f>4*'ARP Timing'!M9*VLOOKUP(N$1,'ARP Score'!$A$5:$M17,$A6)</f>
        <v>1.365</v>
      </c>
      <c r="O6" s="1379" t="n">
        <f>4*'ARP Timing'!N9*VLOOKUP(O$1,'ARP Score'!$A$5:$M17,$A6)</f>
        <v>1.365</v>
      </c>
      <c r="P6" s="1379" t="n">
        <f>4*'ARP Timing'!O9*VLOOKUP(P$1,'ARP Score'!$A$5:$M17,$A6)</f>
        <v>1.365</v>
      </c>
      <c r="Q6" s="1379" t="n">
        <f>4*'ARP Timing'!P9*VLOOKUP(Q$1,'ARP Score'!$A$5:$M17,$A6)</f>
        <v>1.365</v>
      </c>
      <c r="R6" s="1379" t="n">
        <f>4*'ARP Timing'!Q9*VLOOKUP(R$1,'ARP Score'!$A$5:$M17,$A6)</f>
        <v>-0.90100000000000025</v>
      </c>
      <c r="S6" s="1379" t="n">
        <f>4*'ARP Timing'!R9*VLOOKUP(S$1,'ARP Score'!$A$5:$M17,$A6)</f>
        <v>-0.90100000000000025</v>
      </c>
      <c r="T6" s="1379" t="n">
        <f>4*'ARP Timing'!S9*VLOOKUP(T$1,'ARP Score'!$A$5:$M17,$A6)</f>
        <v>-0.90100000000000025</v>
      </c>
      <c r="U6" s="1379" t="n">
        <f>4*'ARP Timing'!T9*VLOOKUP(U$1,'ARP Score'!$A$5:$M17,$A6)</f>
        <v>-0.90100000000000025</v>
      </c>
      <c r="V6" s="1379" t="n">
        <f>4*'ARP Timing'!U9*VLOOKUP(V$1,'ARP Score'!$A$5:$M17,$A6)</f>
        <v>-2.1500000000000004</v>
      </c>
      <c r="W6" s="1379" t="n">
        <f t="shared" si="0"/>
        <v>205.08100000000007</v>
      </c>
    </row>
    <row r="7">
      <c r="A7" s="881" t="n">
        <v>8</v>
      </c>
      <c r="B7" s="61" t="s">
        <v>131</v>
      </c>
      <c r="C7" s="1379" t="n">
        <f>4*'ARP Timing'!B10*VLOOKUP(C$1,'ARP Score'!$A$5:$M18,$A7)</f>
        <v>0</v>
      </c>
      <c r="D7" s="1379" t="n">
        <f>4*'ARP Timing'!C10*VLOOKUP(D$1,'ARP Score'!$A$5:$M18,$A7)</f>
        <v>15.596</v>
      </c>
      <c r="E7" s="1379" t="n">
        <f>4*'ARP Timing'!D10*VLOOKUP(E$1,'ARP Score'!$A$5:$M18,$A7)</f>
        <v>15.596</v>
      </c>
      <c r="F7" s="1379" t="n">
        <f>4*'ARP Timing'!E10*VLOOKUP(F$1,'ARP Score'!$A$5:$M18,$A7)</f>
        <v>7.9489999999999998</v>
      </c>
      <c r="G7" s="1379" t="n">
        <f>4*'ARP Timing'!F10*VLOOKUP(G$1,'ARP Score'!$A$5:$M18,$A7)</f>
        <v>7.9489999999999998</v>
      </c>
      <c r="H7" s="1379" t="n">
        <f>4*'ARP Timing'!G10*VLOOKUP(H$1,'ARP Score'!$A$5:$M18,$A7)</f>
        <v>7.9489999999999998</v>
      </c>
      <c r="I7" s="1379" t="n">
        <f>4*'ARP Timing'!H10*VLOOKUP(I$1,'ARP Score'!$A$5:$M18,$A7)</f>
        <v>7.9489999999999998</v>
      </c>
      <c r="J7" s="1379" t="n">
        <f>4*'ARP Timing'!I10*VLOOKUP(J$1,'ARP Score'!$A$5:$M18,$A7)</f>
        <v>4.7519999999999998</v>
      </c>
      <c r="K7" s="1379" t="n">
        <f>4*'ARP Timing'!J10*VLOOKUP(K$1,'ARP Score'!$A$5:$M18,$A7)</f>
        <v>4.7519999999999998</v>
      </c>
      <c r="L7" s="1379" t="n">
        <f>4*'ARP Timing'!K10*VLOOKUP(L$1,'ARP Score'!$A$5:$M18,$A7)</f>
        <v>4.7519999999999998</v>
      </c>
      <c r="M7" s="1379" t="n">
        <f>4*'ARP Timing'!L10*VLOOKUP(M$1,'ARP Score'!$A$5:$M18,$A7)</f>
        <v>4.7519999999999998</v>
      </c>
      <c r="N7" s="1379" t="n">
        <f>4*'ARP Timing'!M10*VLOOKUP(N$1,'ARP Score'!$A$5:$M18,$A7)</f>
        <v>4.637999999999999</v>
      </c>
      <c r="O7" s="1379" t="n">
        <f>4*'ARP Timing'!N10*VLOOKUP(O$1,'ARP Score'!$A$5:$M18,$A7)</f>
        <v>4.637999999999999</v>
      </c>
      <c r="P7" s="1379" t="n">
        <f>4*'ARP Timing'!O10*VLOOKUP(P$1,'ARP Score'!$A$5:$M18,$A7)</f>
        <v>4.637999999999999</v>
      </c>
      <c r="Q7" s="1379" t="n">
        <f>4*'ARP Timing'!P10*VLOOKUP(Q$1,'ARP Score'!$A$5:$M18,$A7)</f>
        <v>4.637999999999999</v>
      </c>
      <c r="R7" s="1379" t="n">
        <f>4*'ARP Timing'!Q10*VLOOKUP(R$1,'ARP Score'!$A$5:$M18,$A7)</f>
        <v>1.8800000000000001</v>
      </c>
      <c r="S7" s="1379" t="n">
        <f>4*'ARP Timing'!R10*VLOOKUP(S$1,'ARP Score'!$A$5:$M18,$A7)</f>
        <v>1.8800000000000001</v>
      </c>
      <c r="T7" s="1379" t="n">
        <f>4*'ARP Timing'!S10*VLOOKUP(T$1,'ARP Score'!$A$5:$M18,$A7)</f>
        <v>1.8800000000000001</v>
      </c>
      <c r="U7" s="1379" t="n">
        <f>4*'ARP Timing'!T10*VLOOKUP(U$1,'ARP Score'!$A$5:$M18,$A7)</f>
        <v>1.8800000000000001</v>
      </c>
      <c r="V7" s="1379" t="n">
        <f>4*'ARP Timing'!U10*VLOOKUP(V$1,'ARP Score'!$A$5:$M18,$A7)</f>
        <v>1.446</v>
      </c>
      <c r="W7" s="1379" t="n">
        <f t="shared" si="0"/>
        <v>27.016999999999996</v>
      </c>
    </row>
    <row r="8">
      <c r="A8" s="881" t="n">
        <v>9</v>
      </c>
      <c r="B8" s="1380" t="s">
        <v>347</v>
      </c>
      <c r="C8" s="1379" t="n">
        <f>4*'ARP Timing'!B$11*VLOOKUP(C$1,'ARP Score'!$A$5:$M19,$A8)</f>
        <v>0</v>
      </c>
      <c r="D8" s="1379" t="n">
        <f>0.6*SUM('ARP Score'!B5:B7)*4</f>
        <v>989.16719999999987</v>
      </c>
      <c r="E8" s="1378" t="n">
        <v>0</v>
      </c>
      <c r="F8" s="1379" t="n">
        <v>0</v>
      </c>
      <c r="G8" s="1379" t="n">
        <v>0</v>
      </c>
      <c r="H8" s="1379" t="n">
        <f>D8*0.4/0.6</f>
        <v>659.44479999999999</v>
      </c>
      <c r="I8" s="1379" t="n">
        <v>0</v>
      </c>
      <c r="J8" s="881" t="n">
        <v>0</v>
      </c>
      <c r="K8" s="1379" t="n">
        <v>0</v>
      </c>
      <c r="L8" s="1379" t="n">
        <v>0</v>
      </c>
      <c r="M8" s="1379" t="n">
        <v>0</v>
      </c>
      <c r="N8" s="1379" t="n">
        <v>0</v>
      </c>
      <c r="O8" s="1379" t="n">
        <v>0</v>
      </c>
      <c r="P8" s="1379" t="n">
        <v>0</v>
      </c>
      <c r="Q8" s="1379" t="n">
        <v>0</v>
      </c>
      <c r="R8" s="1379" t="n">
        <v>0</v>
      </c>
      <c r="S8" s="1379" t="n">
        <v>0</v>
      </c>
      <c r="T8" s="1379" t="n">
        <v>0</v>
      </c>
      <c r="U8" s="1379" t="n">
        <v>0</v>
      </c>
      <c r="V8" s="1379" t="n">
        <v>0</v>
      </c>
      <c r="W8" s="1379" t="n">
        <f t="shared" si="0"/>
        <v>412.15299999999996</v>
      </c>
    </row>
    <row r="9">
      <c r="A9" s="881" t="n">
        <v>10</v>
      </c>
      <c r="B9" s="1380" t="s">
        <v>150</v>
      </c>
      <c r="C9" s="1379" t="n">
        <f>4*'ARP Timing'!B$11*VLOOKUP(C$1,'ARP Score'!$A$5:$M20,$A9)</f>
        <v>0</v>
      </c>
      <c r="D9" s="1379" t="n">
        <f>4*'ARP Timing'!C$11*VLOOKUP(D$1,'ARP Score'!$A$5:$M20,$A9)</f>
        <v>24.693999999999999</v>
      </c>
      <c r="E9" s="1379" t="n">
        <f>4*'ARP Timing'!D$11*VLOOKUP(E$1,'ARP Score'!$A$5:$M20,$A9)</f>
        <v>24.693999999999999</v>
      </c>
      <c r="F9" s="1379" t="n">
        <f>4*'ARP Timing'!E$11*VLOOKUP(F$1,'ARP Score'!$A$5:$M20,$A9)</f>
        <v>46.79</v>
      </c>
      <c r="G9" s="1379" t="n">
        <f>4*'ARP Timing'!F$11*VLOOKUP(G$1,'ARP Score'!$A$5:$M20,$A9)</f>
        <v>46.79</v>
      </c>
      <c r="H9" s="1379" t="n">
        <f>4*'ARP Timing'!G$11*VLOOKUP(H$1,'ARP Score'!$A$5:$M20,$A9)</f>
        <v>46.79</v>
      </c>
      <c r="I9" s="1379" t="n">
        <f>4*'ARP Timing'!H$11*VLOOKUP(I$1,'ARP Score'!$A$5:$M20,$A9)</f>
        <v>46.79</v>
      </c>
      <c r="J9" s="1379" t="n">
        <f>4*'ARP Timing'!I$11*VLOOKUP(J$1,'ARP Score'!$A$5:$M20,$A9)</f>
        <v>38.595999999999997</v>
      </c>
      <c r="K9" s="1379" t="n">
        <f>4*'ARP Timing'!J$11*VLOOKUP(K$1,'ARP Score'!$A$5:$M20,$A9)</f>
        <v>38.595999999999997</v>
      </c>
      <c r="L9" s="1379" t="n">
        <f>4*'ARP Timing'!K$11*VLOOKUP(L$1,'ARP Score'!$A$5:$M20,$A9)</f>
        <v>38.595999999999997</v>
      </c>
      <c r="M9" s="1379" t="n">
        <f>4*'ARP Timing'!L$11*VLOOKUP(M$1,'ARP Score'!$A$5:$M20,$A9)</f>
        <v>38.595999999999997</v>
      </c>
      <c r="N9" s="1379" t="n">
        <f>4*'ARP Timing'!M$11*VLOOKUP(N$1,'ARP Score'!$A$5:$M20,$A9)</f>
        <v>31.911000000000001</v>
      </c>
      <c r="O9" s="1379" t="n">
        <f>4*'ARP Timing'!N$11*VLOOKUP(O$1,'ARP Score'!$A$5:$M20,$A9)</f>
        <v>31.911000000000001</v>
      </c>
      <c r="P9" s="1379" t="n">
        <f>4*'ARP Timing'!O$11*VLOOKUP(P$1,'ARP Score'!$A$5:$M20,$A9)</f>
        <v>31.911000000000001</v>
      </c>
      <c r="Q9" s="1379" t="n">
        <f>4*'ARP Timing'!P$11*VLOOKUP(Q$1,'ARP Score'!$A$5:$M20,$A9)</f>
        <v>31.911000000000001</v>
      </c>
      <c r="R9" s="1379" t="n">
        <f>4*'ARP Timing'!Q$11*VLOOKUP(R$1,'ARP Score'!$A$5:$M20,$A9)</f>
        <v>23.099</v>
      </c>
      <c r="S9" s="1379" t="n">
        <f>4*'ARP Timing'!R$11*VLOOKUP(S$1,'ARP Score'!$A$5:$M20,$A9)</f>
        <v>23.099</v>
      </c>
      <c r="T9" s="1379" t="n">
        <f>4*'ARP Timing'!S$11*VLOOKUP(T$1,'ARP Score'!$A$5:$M20,$A9)</f>
        <v>23.099</v>
      </c>
      <c r="U9" s="1379" t="n">
        <f>4*'ARP Timing'!T$11*VLOOKUP(U$1,'ARP Score'!$A$5:$M20,$A9)</f>
        <v>23.099</v>
      </c>
      <c r="V9" s="1379" t="n">
        <f>4*'ARP Timing'!U$11*VLOOKUP(V$1,'ARP Score'!$A$5:$M20,$A9)</f>
        <v>10.766999999999999</v>
      </c>
      <c r="W9" s="1379" t="n">
        <f t="shared" si="0"/>
        <v>152.74300000000005</v>
      </c>
    </row>
    <row r="10">
      <c r="A10" s="1384" t="n">
        <v>11</v>
      </c>
      <c r="B10" s="1380" t="s">
        <v>363</v>
      </c>
      <c r="C10" s="1379" t="n">
        <f>4*'ARP Timing'!B$11*VLOOKUP(C$1,'ARP Score'!$A$5:$M22,$A10)</f>
        <v>0</v>
      </c>
      <c r="D10" s="1379" t="n">
        <f>4*'ARP Timing'!C$11*VLOOKUP(D$1,'ARP Score'!$A$5:$M22,$A10)</f>
        <v>59.256</v>
      </c>
      <c r="E10" s="1379" t="n">
        <f>4*'ARP Timing'!D$11*VLOOKUP(E$1,'ARP Score'!$A$5:$M22,$A10)</f>
        <v>59.256</v>
      </c>
      <c r="F10" s="1379" t="n">
        <f>4*'ARP Timing'!E$11*VLOOKUP(F$1,'ARP Score'!$A$5:$M22,$A10)</f>
        <v>35.671000000000006</v>
      </c>
      <c r="G10" s="1379" t="n">
        <f>4*'ARP Timing'!F$11*VLOOKUP(G$1,'ARP Score'!$A$5:$M22,$A10)</f>
        <v>35.671000000000006</v>
      </c>
      <c r="H10" s="1379" t="n">
        <f>4*'ARP Timing'!G$11*VLOOKUP(H$1,'ARP Score'!$A$5:$M22,$A10)</f>
        <v>35.671000000000006</v>
      </c>
      <c r="I10" s="1379" t="n">
        <f>4*'ARP Timing'!H$11*VLOOKUP(I$1,'ARP Score'!$A$5:$M22,$A10)</f>
        <v>35.671000000000006</v>
      </c>
      <c r="J10" s="1379" t="n">
        <f>4*'ARP Timing'!I$11*VLOOKUP(J$1,'ARP Score'!$A$5:$M22,$A10)</f>
        <v>24.216000000000001</v>
      </c>
      <c r="K10" s="1379" t="n">
        <f>4*'ARP Timing'!J$11*VLOOKUP(K$1,'ARP Score'!$A$5:$M22,$A10)</f>
        <v>24.216000000000001</v>
      </c>
      <c r="L10" s="1379" t="n">
        <f>4*'ARP Timing'!K$11*VLOOKUP(L$1,'ARP Score'!$A$5:$M22,$A10)</f>
        <v>24.216000000000001</v>
      </c>
      <c r="M10" s="1379" t="n">
        <f>4*'ARP Timing'!L$11*VLOOKUP(M$1,'ARP Score'!$A$5:$M22,$A10)</f>
        <v>24.216000000000001</v>
      </c>
      <c r="N10" s="1379" t="n">
        <f>4*'ARP Timing'!M$11*VLOOKUP(N$1,'ARP Score'!$A$5:$M22,$A10)</f>
        <v>9.6430000000000007</v>
      </c>
      <c r="O10" s="1379" t="n">
        <f>4*'ARP Timing'!N$11*VLOOKUP(O$1,'ARP Score'!$A$5:$M22,$A10)</f>
        <v>9.6430000000000007</v>
      </c>
      <c r="P10" s="1379" t="n">
        <f>4*'ARP Timing'!O$11*VLOOKUP(P$1,'ARP Score'!$A$5:$M22,$A10)</f>
        <v>9.6430000000000007</v>
      </c>
      <c r="Q10" s="1379" t="n">
        <f>4*'ARP Timing'!P$11*VLOOKUP(Q$1,'ARP Score'!$A$5:$M22,$A10)</f>
        <v>9.6430000000000007</v>
      </c>
      <c r="R10" s="1379" t="n">
        <f>4*'ARP Timing'!Q$11*VLOOKUP(R$1,'ARP Score'!$A$5:$M22,$A10)</f>
        <v>4.5789999999999997</v>
      </c>
      <c r="S10" s="1379" t="n">
        <f>4*'ARP Timing'!R$11*VLOOKUP(S$1,'ARP Score'!$A$5:$M22,$A10)</f>
        <v>4.5789999999999997</v>
      </c>
      <c r="T10" s="1379" t="n">
        <f>4*'ARP Timing'!S$11*VLOOKUP(T$1,'ARP Score'!$A$5:$M22,$A10)</f>
        <v>4.5789999999999997</v>
      </c>
      <c r="U10" s="1379" t="n">
        <f>4*'ARP Timing'!T$11*VLOOKUP(U$1,'ARP Score'!$A$5:$M22,$A10)</f>
        <v>4.5789999999999997</v>
      </c>
      <c r="V10" s="1379" t="n">
        <f>4*'ARP Timing'!U$11*VLOOKUP(V$1,'ARP Score'!$A$5:$M22,$A10)</f>
        <v>2.9130000000000003</v>
      </c>
      <c r="W10" s="1379" t="n">
        <f t="shared" si="0"/>
        <v>103.73700000000002</v>
      </c>
    </row>
    <row r="11">
      <c r="A11" s="881" t="n">
        <v>12</v>
      </c>
      <c r="B11" s="34" t="s">
        <v>159</v>
      </c>
      <c r="C11" s="1379" t="n">
        <f>4*'ARP Timing'!B12*VLOOKUP(C$1,'ARP Score'!$A$5:$M20,$A11)</f>
        <v>103</v>
      </c>
      <c r="D11" s="1379" t="n">
        <f>4*'ARP Timing'!C12*VLOOKUP(D$1,'ARP Score'!$A$5:$M20,$A11)</f>
        <v>0</v>
      </c>
      <c r="E11" s="1379" t="n">
        <f>4*'ARP Timing'!D12*VLOOKUP(E$1,'ARP Score'!$A$5:$M20,$A11)</f>
        <v>0</v>
      </c>
      <c r="F11" s="1379" t="n">
        <f>4*'ARP Timing'!E12*VLOOKUP(F$1,'ARP Score'!$A$5:$M20,$A11)</f>
        <v>0</v>
      </c>
      <c r="G11" s="1379" t="n">
        <f>4*'ARP Timing'!F12*VLOOKUP(G$1,'ARP Score'!$A$5:$M20,$A11)</f>
        <v>0</v>
      </c>
      <c r="H11" s="1379" t="n">
        <f>4*'ARP Timing'!G12*VLOOKUP(H$1,'ARP Score'!$A$5:$M20,$A11)</f>
        <v>0</v>
      </c>
      <c r="I11" s="1379" t="n">
        <f>4*'ARP Timing'!H12*VLOOKUP(I$1,'ARP Score'!$A$5:$M20,$A11)</f>
        <v>0</v>
      </c>
      <c r="J11" s="1379" t="n">
        <f>4*'ARP Timing'!I12*VLOOKUP(J$1,'ARP Score'!$A$5:$M20,$A11)</f>
        <v>0</v>
      </c>
      <c r="K11" s="1379" t="n">
        <f>4*'ARP Timing'!J12*VLOOKUP(K$1,'ARP Score'!$A$5:$M20,$A11)</f>
        <v>0</v>
      </c>
      <c r="L11" s="1379" t="n">
        <f>4*'ARP Timing'!K12*VLOOKUP(L$1,'ARP Score'!$A$5:$M20,$A11)</f>
        <v>0</v>
      </c>
      <c r="M11" s="1379" t="n">
        <f>4*'ARP Timing'!L12*VLOOKUP(M$1,'ARP Score'!$A$5:$M20,$A11)</f>
        <v>0</v>
      </c>
      <c r="N11" s="1379" t="n">
        <f>4*'ARP Timing'!M12*VLOOKUP(N$1,'ARP Score'!$A$5:$M20,$A11)</f>
        <v>0</v>
      </c>
      <c r="O11" s="1379" t="n">
        <f>4*'ARP Timing'!N12*VLOOKUP(O$1,'ARP Score'!$A$5:$M20,$A11)</f>
        <v>0</v>
      </c>
      <c r="P11" s="1379" t="n">
        <f>4*'ARP Timing'!O12*VLOOKUP(P$1,'ARP Score'!$A$5:$M20,$A11)</f>
        <v>0</v>
      </c>
      <c r="Q11" s="1379" t="n">
        <f>4*'ARP Timing'!P12*VLOOKUP(Q$1,'ARP Score'!$A$5:$M20,$A11)</f>
        <v>0</v>
      </c>
      <c r="R11" s="1379" t="n">
        <f>4*'ARP Timing'!Q12*VLOOKUP(R$1,'ARP Score'!$A$5:$M20,$A11)</f>
        <v>0</v>
      </c>
      <c r="S11" s="1379" t="n">
        <f>4*'ARP Timing'!R12*VLOOKUP(S$1,'ARP Score'!$A$5:$M20,$A11)</f>
        <v>0</v>
      </c>
      <c r="T11" s="1379" t="n">
        <f>4*'ARP Timing'!S12*VLOOKUP(T$1,'ARP Score'!$A$5:$M20,$A11)</f>
        <v>0</v>
      </c>
      <c r="U11" s="1379" t="n">
        <f>4*'ARP Timing'!T12*VLOOKUP(U$1,'ARP Score'!$A$5:$M20,$A11)</f>
        <v>0</v>
      </c>
      <c r="V11" s="1379" t="n">
        <f>4*'ARP Timing'!U12*VLOOKUP(V$1,'ARP Score'!$A$5:$M20,$A11)</f>
        <v>0</v>
      </c>
      <c r="W11" s="1379" t="n">
        <f t="shared" si="0"/>
        <v>25.75</v>
      </c>
    </row>
    <row r="12">
      <c r="A12" s="881" t="n">
        <v>13</v>
      </c>
      <c r="B12" s="61" t="s">
        <v>109</v>
      </c>
      <c r="C12" s="1379" t="n">
        <f>4*'ARP Timing'!B13*VLOOKUP(C$1,'ARP Score'!$A$5:$M21,$A12)</f>
        <v>0</v>
      </c>
      <c r="D12" s="1379" t="n">
        <f>4*'ARP Timing'!C13*VLOOKUP(D$1,'ARP Score'!$A$5:$M21,$A12)</f>
        <v>51.102400000000003</v>
      </c>
      <c r="E12" s="1379" t="n">
        <f>4*'ARP Timing'!D13*VLOOKUP(E$1,'ARP Score'!$A$5:$M21,$A12)</f>
        <v>76.653599999999997</v>
      </c>
      <c r="F12" s="1379" t="n">
        <f>4*'ARP Timing'!E13*VLOOKUP(F$1,'ARP Score'!$A$5:$M21,$A12)</f>
        <v>90.260800000000003</v>
      </c>
      <c r="G12" s="1379" t="n">
        <f>4*'ARP Timing'!F13*VLOOKUP(G$1,'ARP Score'!$A$5:$M21,$A12)</f>
        <v>67.695599999999999</v>
      </c>
      <c r="H12" s="1379" t="n">
        <f>4*'ARP Timing'!G13*VLOOKUP(H$1,'ARP Score'!$A$5:$M21,$A12)</f>
        <v>45.130400000000002</v>
      </c>
      <c r="I12" s="1379" t="n">
        <f>4*'ARP Timing'!H13*VLOOKUP(I$1,'ARP Score'!$A$5:$M21,$A12)</f>
        <v>22.565200000000001</v>
      </c>
      <c r="J12" s="1379" t="n">
        <f>4*'ARP Timing'!I13*VLOOKUP(J$1,'ARP Score'!$A$5:$M21,$A12)</f>
        <v>15.652999999999999</v>
      </c>
      <c r="K12" s="1379" t="n">
        <f>4*'ARP Timing'!J13*VLOOKUP(K$1,'ARP Score'!$A$5:$M21,$A12)</f>
        <v>15.652999999999999</v>
      </c>
      <c r="L12" s="1379" t="n">
        <f>4*'ARP Timing'!K13*VLOOKUP(L$1,'ARP Score'!$A$5:$M21,$A12)</f>
        <v>15.652999999999999</v>
      </c>
      <c r="M12" s="1379" t="n">
        <f>4*'ARP Timing'!L13*VLOOKUP(M$1,'ARP Score'!$A$5:$M21,$A12)</f>
        <v>15.652999999999999</v>
      </c>
      <c r="N12" s="1379" t="n">
        <f>4*'ARP Timing'!M13*VLOOKUP(N$1,'ARP Score'!$A$5:$M21,$A12)</f>
        <v>3.9320000000000004</v>
      </c>
      <c r="O12" s="1379" t="n">
        <f>4*'ARP Timing'!N13*VLOOKUP(O$1,'ARP Score'!$A$5:$M21,$A12)</f>
        <v>3.9320000000000004</v>
      </c>
      <c r="P12" s="1379" t="n">
        <f>4*'ARP Timing'!O13*VLOOKUP(P$1,'ARP Score'!$A$5:$M21,$A12)</f>
        <v>3.9320000000000004</v>
      </c>
      <c r="Q12" s="1379" t="n">
        <f>4*'ARP Timing'!P13*VLOOKUP(Q$1,'ARP Score'!$A$5:$M21,$A12)</f>
        <v>3.9320000000000004</v>
      </c>
      <c r="R12" s="1379" t="n">
        <f>4*'ARP Timing'!Q13*VLOOKUP(R$1,'ARP Score'!$A$5:$M21,$A12)</f>
        <v>-0.74299999999999988</v>
      </c>
      <c r="S12" s="1379" t="n">
        <f>4*'ARP Timing'!R13*VLOOKUP(S$1,'ARP Score'!$A$5:$M21,$A12)</f>
        <v>-0.74299999999999988</v>
      </c>
      <c r="T12" s="1379" t="n">
        <f>4*'ARP Timing'!S13*VLOOKUP(T$1,'ARP Score'!$A$5:$M21,$A12)</f>
        <v>-0.74299999999999988</v>
      </c>
      <c r="U12" s="1379" t="n">
        <f>4*'ARP Timing'!T13*VLOOKUP(U$1,'ARP Score'!$A$5:$M21,$A12)</f>
        <v>-0.74299999999999988</v>
      </c>
      <c r="V12" s="1379" t="n">
        <f>4*'ARP Timing'!U13*VLOOKUP(V$1,'ARP Score'!$A$5:$M21,$A12)</f>
        <v>-21.606000000000002</v>
      </c>
      <c r="W12" s="1379" t="n">
        <f t="shared" si="0"/>
        <v>107.19400000000005</v>
      </c>
    </row>
    <row r="13">
      <c r="A13" s="881" t="n">
        <v>15</v>
      </c>
      <c r="B13" s="881" t="s">
        <v>768</v>
      </c>
      <c r="C13" s="1379" t="n">
        <f>0.3*'ARP Score'!$N5*4*'ARP Timing'!B6</f>
        <v>0</v>
      </c>
      <c r="D13" s="1379" t="n">
        <f>0.3*'ARP Score'!$N5*4*'ARP Timing'!C6</f>
        <v>1.7544</v>
      </c>
      <c r="E13" s="1379" t="n">
        <f>0.3*'ARP Score'!$N5*4*'ARP Timing'!D6</f>
        <v>2.3255999999999997</v>
      </c>
      <c r="F13" s="1379" t="n">
        <f>0.3*'ARP Score'!$N6*4*'ARP Timing'!E6</f>
        <v>1.5299999999999998</v>
      </c>
      <c r="G13" s="1379" t="n">
        <f>0.3*'ARP Score'!$N6*4*'ARP Timing'!F6</f>
        <v>1.5299999999999998</v>
      </c>
      <c r="H13" s="1379" t="n">
        <f>0.3*'ARP Score'!$N6*4*'ARP Timing'!G6</f>
        <v>1.5299999999999998</v>
      </c>
      <c r="I13" s="1379" t="n">
        <f>0.3*'ARP Score'!$N6*4*'ARP Timing'!H6</f>
        <v>1.5299999999999998</v>
      </c>
      <c r="J13" s="1379" t="n">
        <f>0.3*'ARP Score'!$N7*4*'ARP Timing'!I6</f>
        <v>0</v>
      </c>
      <c r="K13" s="1379" t="n">
        <f>0.3*'ARP Score'!$N7*4*'ARP Timing'!J6</f>
        <v>0</v>
      </c>
      <c r="L13" s="1379" t="n">
        <f>0.3*'ARP Score'!$N7*4*'ARP Timing'!K6</f>
        <v>0</v>
      </c>
      <c r="M13" s="1379" t="n">
        <f>0.3*'ARP Score'!$N7*4*'ARP Timing'!L6</f>
        <v>0</v>
      </c>
      <c r="N13" s="1379" t="n">
        <f>0.3*'ARP Score'!$N7*4*'ARP Timing'!M6</f>
        <v>0</v>
      </c>
      <c r="O13" s="1379" t="n">
        <f>0.3*'ARP Score'!$N7*4*'ARP Timing'!N6</f>
        <v>0</v>
      </c>
      <c r="P13" s="1379" t="n">
        <f>0.3*'ARP Score'!$N7*4*'ARP Timing'!O6</f>
        <v>0</v>
      </c>
      <c r="Q13" s="1379" t="n">
        <f>0.3*'ARP Score'!$N7*4*'ARP Timing'!P6</f>
        <v>0</v>
      </c>
      <c r="R13" s="1379" t="n">
        <f>0.3*'ARP Score'!$N7*4*'ARP Timing'!Q6</f>
        <v>0</v>
      </c>
      <c r="S13" s="1379" t="n">
        <f>0.3*'ARP Score'!$N7*4*'ARP Timing'!R6</f>
        <v>0</v>
      </c>
      <c r="T13" s="1379" t="n">
        <f>0.3*'ARP Score'!$N7*4*'ARP Timing'!S6</f>
        <v>0</v>
      </c>
      <c r="U13" s="1379" t="n">
        <f>0.3*'ARP Score'!$N7*4*'ARP Timing'!T6</f>
        <v>0</v>
      </c>
      <c r="V13" s="1379" t="n">
        <f>0.3*'ARP Score'!$N7*4*'ARP Timing'!U6</f>
        <v>0</v>
      </c>
      <c r="W13" s="1379" t="n">
        <f t="shared" si="0"/>
        <v>2.5499999999999994</v>
      </c>
    </row>
    <row r="14">
      <c r="A14" s="881" t="n">
        <v>14</v>
      </c>
      <c r="B14" s="881" t="s">
        <v>769</v>
      </c>
      <c r="C14" s="1379" t="n">
        <f>C13/0.3*0.2</f>
        <v>0</v>
      </c>
      <c r="D14" s="1379" t="n">
        <f t="shared" ref="D14:F14" si="1">D13/0.3*0.2</f>
        <v>1.1696</v>
      </c>
      <c r="E14" s="1379" t="n">
        <f t="shared" si="1"/>
        <v>1.5503999999999998</v>
      </c>
      <c r="F14" s="1379" t="n">
        <f t="shared" si="1"/>
        <v>1.02</v>
      </c>
      <c r="G14" s="1379" t="n">
        <f t="shared" ref="G14" si="2">G13/0.3*0.2</f>
        <v>1.02</v>
      </c>
      <c r="H14" s="1379" t="n">
        <f t="shared" ref="H14" si="3">H13/0.3*0.2</f>
        <v>1.02</v>
      </c>
      <c r="I14" s="1379" t="n">
        <f t="shared" ref="I14" si="4">I13/0.3*0.2</f>
        <v>1.02</v>
      </c>
      <c r="J14" s="1379" t="n">
        <f t="shared" ref="J14" si="5">J13/0.3*0.2</f>
        <v>0</v>
      </c>
      <c r="K14" s="1379" t="n">
        <f t="shared" ref="K14" si="6">K13/0.3*0.2</f>
        <v>0</v>
      </c>
      <c r="L14" s="1379" t="n">
        <f t="shared" ref="L14" si="7">L13/0.3*0.2</f>
        <v>0</v>
      </c>
      <c r="M14" s="1379" t="n">
        <f t="shared" ref="M14" si="8">M13/0.3*0.2</f>
        <v>0</v>
      </c>
      <c r="N14" s="1379" t="n">
        <f t="shared" ref="N14" si="9">N13/0.3*0.2</f>
        <v>0</v>
      </c>
      <c r="O14" s="1379" t="n">
        <f t="shared" ref="O14" si="10">O13/0.3*0.2</f>
        <v>0</v>
      </c>
      <c r="P14" s="1379" t="n">
        <f t="shared" ref="P14" si="11">P13/0.3*0.2</f>
        <v>0</v>
      </c>
      <c r="Q14" s="1379" t="n">
        <f t="shared" ref="Q14" si="12">Q13/0.3*0.2</f>
        <v>0</v>
      </c>
      <c r="R14" s="1379" t="n">
        <f t="shared" ref="R14" si="13">R13/0.3*0.2</f>
        <v>0</v>
      </c>
      <c r="S14" s="1379" t="n">
        <f t="shared" ref="S14" si="14">S13/0.3*0.2</f>
        <v>0</v>
      </c>
      <c r="T14" s="1379" t="n">
        <f t="shared" ref="T14" si="15">T13/0.3*0.2</f>
        <v>0</v>
      </c>
      <c r="U14" s="1379" t="n">
        <f t="shared" ref="U14" si="16">U13/0.3*0.2</f>
        <v>0</v>
      </c>
      <c r="V14" s="1379" t="n">
        <f t="shared" ref="V14" si="17">V13/0.3*0.2</f>
        <v>0</v>
      </c>
      <c r="W14" s="1379" t="n">
        <f t="shared" si="0"/>
        <v>1.6999999999999997</v>
      </c>
    </row>
    <row r="15">
      <c r="A15" s="881" t="n">
        <v>14</v>
      </c>
      <c r="B15" s="881" t="s">
        <v>470</v>
      </c>
      <c r="C15" s="1379" t="n">
        <f>C14/0.2*0.5</f>
        <v>0</v>
      </c>
      <c r="D15" s="1379" t="n">
        <f t="shared" ref="D15:F15" si="18">D14/0.2*0.5</f>
        <v>2.9239999999999999</v>
      </c>
      <c r="E15" s="1379" t="n">
        <f t="shared" si="18"/>
        <v>3.8759999999999994</v>
      </c>
      <c r="F15" s="1379" t="n">
        <f t="shared" si="18"/>
        <v>2.5499999999999998</v>
      </c>
      <c r="G15" s="1379" t="n">
        <f t="shared" ref="G15" si="19">G14/0.2*0.5</f>
        <v>2.5499999999999998</v>
      </c>
      <c r="H15" s="1379" t="n">
        <f t="shared" ref="H15" si="20">H14/0.2*0.5</f>
        <v>2.5499999999999998</v>
      </c>
      <c r="I15" s="1379" t="n">
        <f t="shared" ref="I15" si="21">I14/0.2*0.5</f>
        <v>2.5499999999999998</v>
      </c>
      <c r="J15" s="1379" t="n">
        <f t="shared" ref="J15" si="22">J14/0.2*0.5</f>
        <v>0</v>
      </c>
      <c r="K15" s="1379" t="n">
        <f t="shared" ref="K15" si="23">K14/0.2*0.5</f>
        <v>0</v>
      </c>
      <c r="L15" s="1379" t="n">
        <f t="shared" ref="L15" si="24">L14/0.2*0.5</f>
        <v>0</v>
      </c>
      <c r="M15" s="1379" t="n">
        <f t="shared" ref="M15" si="25">M14/0.2*0.5</f>
        <v>0</v>
      </c>
      <c r="N15" s="1379" t="n">
        <f t="shared" ref="N15" si="26">N14/0.2*0.5</f>
        <v>0</v>
      </c>
      <c r="O15" s="1379" t="n">
        <f t="shared" ref="O15" si="27">O14/0.2*0.5</f>
        <v>0</v>
      </c>
      <c r="P15" s="1379" t="n">
        <f t="shared" ref="P15" si="28">P14/0.2*0.5</f>
        <v>0</v>
      </c>
      <c r="Q15" s="1379" t="n">
        <f t="shared" ref="Q15" si="29">Q14/0.2*0.5</f>
        <v>0</v>
      </c>
      <c r="R15" s="1379" t="n">
        <f t="shared" ref="R15" si="30">R14/0.2*0.5</f>
        <v>0</v>
      </c>
      <c r="S15" s="1379" t="n">
        <f t="shared" ref="S15" si="31">S14/0.2*0.5</f>
        <v>0</v>
      </c>
      <c r="T15" s="1379" t="n">
        <f t="shared" ref="T15" si="32">T14/0.2*0.5</f>
        <v>0</v>
      </c>
      <c r="U15" s="1379" t="n">
        <f t="shared" ref="U15" si="33">U14/0.2*0.5</f>
        <v>0</v>
      </c>
      <c r="V15" s="1379" t="n">
        <f t="shared" ref="V15" si="34">V14/0.2*0.5</f>
        <v>0</v>
      </c>
      <c r="W15" s="1379" t="n">
        <f t="shared" si="0"/>
        <v>4.25</v>
      </c>
    </row>
    <row r="16">
      <c r="C16" s="1379"/>
      <c r="D16" s="1379"/>
      <c r="E16" s="1379"/>
      <c r="F16" s="1379"/>
      <c r="G16" s="1379"/>
      <c r="H16" s="1379"/>
      <c r="I16" s="1379"/>
      <c r="J16" s="1379"/>
      <c r="K16" s="1379"/>
      <c r="L16" s="1379"/>
      <c r="M16" s="1379"/>
      <c r="N16" s="1379"/>
      <c r="O16" s="1379"/>
      <c r="P16" s="1379"/>
      <c r="Q16" s="1379"/>
      <c r="R16" s="1379"/>
      <c r="S16" s="1379"/>
      <c r="T16" s="1379"/>
      <c r="U16" s="1379"/>
      <c r="V16" s="1379"/>
      <c r="W16" s="1379"/>
    </row>
    <row r="17">
      <c r="A17" s="881" t="s">
        <v>770</v>
      </c>
      <c r="C17" s="1379"/>
      <c r="D17" s="1379"/>
      <c r="E17" s="1379"/>
      <c r="F17" s="1379"/>
      <c r="G17" s="1379"/>
      <c r="H17" s="1379"/>
      <c r="I17" s="1379"/>
      <c r="J17" s="1379"/>
      <c r="K17" s="1379"/>
      <c r="L17" s="1379"/>
      <c r="M17" s="1379"/>
      <c r="N17" s="1379"/>
      <c r="O17" s="1379"/>
      <c r="P17" s="1379"/>
      <c r="Q17" s="1379"/>
      <c r="R17" s="1379"/>
      <c r="S17" s="1379"/>
      <c r="T17" s="1379"/>
      <c r="U17" s="1379"/>
      <c r="V17" s="1379"/>
      <c r="W17" s="1379"/>
    </row>
    <row r="18">
      <c r="B18" s="614" t="s">
        <v>143</v>
      </c>
      <c r="C18" s="1379" t="n">
        <f>'ARP Score'!$BG5/'ARP Score'!$G5*C6</f>
        <v>0</v>
      </c>
      <c r="D18" s="1379" t="n">
        <f>'ARP Score'!$BG5/'ARP Score'!$G5*D6</f>
        <v>2.2132800000000001</v>
      </c>
      <c r="E18" s="1379" t="n">
        <f>'ARP Score'!$BG5/'ARP Score'!$G5*E6</f>
        <v>10.082720000000002</v>
      </c>
      <c r="F18" s="1379" t="n">
        <f>'ARP Score'!$BG6/'ARP Score'!$G6*F6</f>
        <v>7.1439999999999992</v>
      </c>
      <c r="G18" s="1379" t="n">
        <f>'ARP Score'!$BG6/'ARP Score'!$G6*G6</f>
        <v>7.1439999999999992</v>
      </c>
      <c r="H18" s="1379" t="n">
        <f>'ARP Score'!$BG6/'ARP Score'!$G6*H6</f>
        <v>7.1439999999999992</v>
      </c>
      <c r="I18" s="1379" t="n">
        <f>'ARP Score'!$BG6/'ARP Score'!$G6*I6</f>
        <v>7.1439999999999992</v>
      </c>
      <c r="J18" s="1379" t="n">
        <f>'ARP Score'!$BG7/'ARP Score'!$G7*J6</f>
        <v>0</v>
      </c>
      <c r="K18" s="1379" t="n">
        <f>'ARP Score'!$BG7/'ARP Score'!$G7*K6</f>
        <v>0</v>
      </c>
      <c r="L18" s="1379" t="n">
        <f>'ARP Score'!$BG7/'ARP Score'!$G7*L6</f>
        <v>0</v>
      </c>
      <c r="M18" s="1379" t="n">
        <f>'ARP Score'!$BG7/'ARP Score'!$G7*M6</f>
        <v>0</v>
      </c>
      <c r="N18" s="1379"/>
      <c r="O18" s="1379"/>
      <c r="P18" s="1379"/>
      <c r="Q18" s="1379"/>
      <c r="R18" s="1379"/>
      <c r="S18" s="1379"/>
      <c r="T18" s="1379"/>
      <c r="U18" s="1379"/>
      <c r="V18" s="1379"/>
      <c r="W18" s="1379"/>
    </row>
    <row r="19">
      <c r="B19" s="614" t="s">
        <v>771</v>
      </c>
      <c r="C19" s="1379" t="n">
        <f>'ARP Score'!$BI5/'ARP Score'!$G5*C6</f>
        <v>0</v>
      </c>
      <c r="D19" s="1379" t="n">
        <f>'ARP Score'!$BI5/'ARP Score'!$G5*D6</f>
        <v>15.128640000000001</v>
      </c>
      <c r="E19" s="1379" t="n">
        <f>'ARP Score'!$BI5/'ARP Score'!$G5*E6</f>
        <v>68.919360000000012</v>
      </c>
      <c r="F19" s="1379" t="n">
        <f>'ARP Score'!$BI6/'ARP Score'!$G6*F6</f>
        <v>5.6120000000000001</v>
      </c>
      <c r="G19" s="1379" t="n">
        <f>'ARP Score'!$BI6/'ARP Score'!$G6*G6</f>
        <v>5.6120000000000001</v>
      </c>
      <c r="H19" s="1379" t="n">
        <f>'ARP Score'!$BI6/'ARP Score'!$G6*H6</f>
        <v>5.6120000000000001</v>
      </c>
      <c r="I19" s="1379" t="n">
        <f>'ARP Score'!$BI6/'ARP Score'!$G6*I6</f>
        <v>5.6120000000000001</v>
      </c>
      <c r="J19" s="1379" t="n">
        <f>'ARP Score'!$B7/'ARP Score'!$G7*J6</f>
        <v>0.48599999999999993</v>
      </c>
      <c r="K19" s="1379" t="n">
        <f>'ARP Score'!$B7/'ARP Score'!$G7*K6</f>
        <v>0.48599999999999993</v>
      </c>
      <c r="L19" s="1379" t="n">
        <f>'ARP Score'!$B7/'ARP Score'!$G7*L6</f>
        <v>0.48599999999999993</v>
      </c>
      <c r="M19" s="1379" t="n">
        <f>'ARP Score'!$B7/'ARP Score'!$G7*M6</f>
        <v>0.48599999999999993</v>
      </c>
      <c r="N19" s="1379" t="n">
        <f>'ARP Score'!$B8/'ARP Score'!$G8*N6</f>
        <v>0</v>
      </c>
      <c r="O19" s="1379"/>
      <c r="P19" s="1379"/>
      <c r="Q19" s="1379"/>
      <c r="R19" s="1379"/>
      <c r="S19" s="1379"/>
      <c r="T19" s="1379"/>
      <c r="U19" s="1379"/>
      <c r="V19" s="1379"/>
      <c r="W19" s="1379"/>
    </row>
    <row r="20">
      <c r="B20" s="614" t="s">
        <v>148</v>
      </c>
      <c r="C20" s="1379" t="n">
        <f>'ARP Score'!$BF5/'ARP Score'!$G5*C6</f>
        <v>0</v>
      </c>
      <c r="D20" s="1379" t="n">
        <f>'ARP Score'!$BF5/'ARP Score'!$G5*D6</f>
        <v>3.2479199999999997</v>
      </c>
      <c r="E20" s="1379" t="n">
        <f>'ARP Score'!$BF5/'ARP Score'!$G5*E6</f>
        <v>14.796080000000002</v>
      </c>
      <c r="F20" s="1379" t="n">
        <f>'ARP Score'!$BF6/'ARP Score'!$G6*F6</f>
        <v>1.7329999999999999</v>
      </c>
      <c r="G20" s="1379" t="n">
        <f>'ARP Score'!$BF6/'ARP Score'!$G6*G6</f>
        <v>1.7329999999999999</v>
      </c>
      <c r="H20" s="1379" t="n">
        <f>'ARP Score'!$BF6/'ARP Score'!$G6*H6</f>
        <v>1.7329999999999999</v>
      </c>
      <c r="I20" s="1379" t="n">
        <f>'ARP Score'!$BF6/'ARP Score'!$G6*I6</f>
        <v>1.7329999999999999</v>
      </c>
      <c r="J20" s="1379" t="n">
        <f>'ARP Score'!$BF7/'ARP Score'!$G7*J6</f>
        <v>0</v>
      </c>
      <c r="K20" s="1379" t="n">
        <f>'ARP Score'!$BF7/'ARP Score'!$G7*K6</f>
        <v>0</v>
      </c>
      <c r="L20" s="1379" t="n">
        <f>'ARP Score'!$BF7/'ARP Score'!$G7*L6</f>
        <v>0</v>
      </c>
      <c r="M20" s="1379" t="n">
        <f>'ARP Score'!$BF7/'ARP Score'!$G7*M6</f>
        <v>0</v>
      </c>
      <c r="N20" s="1379"/>
      <c r="O20" s="1379"/>
      <c r="P20" s="1379"/>
      <c r="Q20" s="1379"/>
      <c r="R20" s="1379"/>
      <c r="S20" s="1379"/>
      <c r="T20" s="1379"/>
      <c r="U20" s="1379"/>
      <c r="V20" s="1379"/>
      <c r="W20" s="1379"/>
    </row>
    <row r="21">
      <c r="B21" s="1385" t="s">
        <v>413</v>
      </c>
      <c r="C21" s="1379" t="n">
        <f>15/40*(C6*'ARP Score'!$BD5/'ARP Score'!$G5)</f>
        <v>0</v>
      </c>
      <c r="D21" s="1379" t="n">
        <f>15/40*(D6*('ARP Score'!$BD5+'ARP Score'!$BE5)/'ARP Score'!$G5)</f>
        <v>13.2921</v>
      </c>
      <c r="E21" s="1379" t="n">
        <f>15/40*(E6*('ARP Score'!$BD5+'ARP Score'!$BE5)/'ARP Score'!$G5)</f>
        <v>60.552900000000008</v>
      </c>
      <c r="F21" s="1379" t="n">
        <f>15/40*(F6*('ARP Score'!$BD6+'ARP Score'!$BE6)/'ARP Score'!$G6)</f>
        <v>1.0687500000000001</v>
      </c>
      <c r="G21" s="1379" t="n">
        <f>15/40*(G6*('ARP Score'!$BD6+'ARP Score'!$BE6)/'ARP Score'!$G6)</f>
        <v>1.0687500000000001</v>
      </c>
      <c r="H21" s="1379" t="n">
        <f>15/40*(H6*('ARP Score'!$BD6+'ARP Score'!$BE6)/'ARP Score'!$G6)</f>
        <v>1.0687500000000001</v>
      </c>
      <c r="I21" s="1379" t="n">
        <f>15/40*(I6*('ARP Score'!$BD6+'ARP Score'!$BE6)/'ARP Score'!$G6)</f>
        <v>1.0687500000000001</v>
      </c>
      <c r="J21" s="1379" t="n">
        <f>15/40*(J6*('ARP Score'!$BD7+'ARP Score'!$BE7)/'ARP Score'!$G7)</f>
        <v>0.78750000000000009</v>
      </c>
      <c r="K21" s="1379" t="n">
        <f>15/40*(K6*('ARP Score'!$BD7+'ARP Score'!$BE7)/'ARP Score'!$G7)</f>
        <v>0.78750000000000009</v>
      </c>
      <c r="L21" s="1379" t="n">
        <f>15/40*(L6*('ARP Score'!$BD7+'ARP Score'!$BE7)/'ARP Score'!$G7)</f>
        <v>0.78750000000000009</v>
      </c>
      <c r="M21" s="1379" t="n">
        <f>15/40*(M6*('ARP Score'!$BD7+'ARP Score'!$BE7)/'ARP Score'!$G7)</f>
        <v>0.78750000000000009</v>
      </c>
      <c r="N21" s="1379"/>
      <c r="O21" s="1379"/>
      <c r="P21" s="1379"/>
      <c r="Q21" s="1379"/>
      <c r="R21" s="1379"/>
      <c r="S21" s="1379"/>
      <c r="T21" s="1379"/>
      <c r="U21" s="1379"/>
      <c r="V21" s="1379"/>
      <c r="W21" s="1379"/>
    </row>
    <row r="22">
      <c r="B22" s="1385" t="s">
        <v>772</v>
      </c>
      <c r="C22" s="1379"/>
      <c r="D22" s="1379" t="n">
        <f>D21/15*25</f>
        <v>22.153499999999998</v>
      </c>
      <c r="E22" s="1379" t="n">
        <f>E21/15*25</f>
        <v>100.92150000000002</v>
      </c>
      <c r="F22" s="1379" t="n">
        <f>F21/15*25</f>
        <v>1.7812500000000002</v>
      </c>
      <c r="G22" s="1379" t="n">
        <f>G21/15*25</f>
        <v>1.7812500000000002</v>
      </c>
      <c r="H22" s="1379" t="n">
        <f t="shared" ref="H22:J22" si="35">H21/15*25</f>
        <v>1.7812500000000002</v>
      </c>
      <c r="I22" s="1379" t="n">
        <f t="shared" si="35"/>
        <v>1.7812500000000002</v>
      </c>
      <c r="J22" s="1379" t="n">
        <f t="shared" si="35"/>
        <v>1.3125000000000002</v>
      </c>
      <c r="K22" s="1379" t="n">
        <f t="shared" ref="K22" si="36">K21/15*25</f>
        <v>1.3125000000000002</v>
      </c>
      <c r="L22" s="1379" t="n">
        <f t="shared" ref="L22" si="37">L21/15*25</f>
        <v>1.3125000000000002</v>
      </c>
      <c r="M22" s="1379" t="n">
        <f t="shared" ref="M22" si="38">M21/15*25</f>
        <v>1.3125000000000002</v>
      </c>
      <c r="N22" s="1379"/>
      <c r="O22" s="1379"/>
      <c r="P22" s="1379"/>
      <c r="Q22" s="1379"/>
      <c r="R22" s="1379"/>
      <c r="S22" s="1379"/>
      <c r="T22" s="1379"/>
      <c r="U22" s="1379"/>
      <c r="V22" s="1379"/>
      <c r="W22" s="1379"/>
    </row>
    <row r="23">
      <c r="B23" s="614" t="s">
        <v>425</v>
      </c>
      <c r="C23" s="1379" t="n">
        <f>'ARP Score'!$BB5/'ARP Score'!$G5*C6</f>
        <v>0</v>
      </c>
      <c r="D23" s="1379" t="n">
        <f>'ARP Score'!$BB5/'ARP Score'!$G5*D6</f>
        <v>2.9519999999999995</v>
      </c>
      <c r="E23" s="1379" t="n">
        <f>'ARP Score'!$BB5/'ARP Score'!$G5*E6</f>
        <v>13.448</v>
      </c>
      <c r="F23" s="1379" t="n">
        <f>'ARP Score'!$BB6/'ARP Score'!$G6*F6</f>
        <v>11.3</v>
      </c>
      <c r="G23" s="1379" t="n">
        <f>'ARP Score'!$BB6/'ARP Score'!$G6*G6</f>
        <v>11.3</v>
      </c>
      <c r="H23" s="1379" t="n">
        <f>'ARP Score'!$BB6/'ARP Score'!$G6*H6</f>
        <v>11.3</v>
      </c>
      <c r="I23" s="1379" t="n">
        <f>'ARP Score'!$BB6/'ARP Score'!$G6*I6</f>
        <v>11.3</v>
      </c>
      <c r="J23" s="1379" t="n">
        <f>'ARP Score'!$BB7/'ARP Score'!$G7*J6</f>
        <v>8.4</v>
      </c>
      <c r="K23" s="1379" t="n">
        <f>'ARP Score'!$BB7/'ARP Score'!$G7*K6</f>
        <v>8.4</v>
      </c>
      <c r="L23" s="1379" t="n">
        <f>'ARP Score'!$BB7/'ARP Score'!$G7*L6</f>
        <v>8.4</v>
      </c>
      <c r="M23" s="1379" t="n">
        <f>'ARP Score'!$BB7/'ARP Score'!$G7*M6</f>
        <v>8.4</v>
      </c>
      <c r="N23" s="1379" t="n">
        <f>'ARP Score'!$BB8/'ARP Score'!$G8*N6</f>
        <v>0.2</v>
      </c>
      <c r="O23" s="1379" t="n">
        <f>'ARP Score'!$BB8/'ARP Score'!$G8*O6</f>
        <v>0.2</v>
      </c>
      <c r="P23" s="1379" t="n">
        <f>'ARP Score'!$BB8/'ARP Score'!$G8*P6</f>
        <v>0.2</v>
      </c>
      <c r="Q23" s="1379" t="n">
        <f>'ARP Score'!$BB8/'ARP Score'!$G8*Q6</f>
        <v>0.2</v>
      </c>
      <c r="R23" s="1379"/>
      <c r="S23" s="1379"/>
      <c r="T23" s="1379"/>
      <c r="U23" s="1379"/>
      <c r="V23" s="1379"/>
      <c r="W23" s="1379"/>
    </row>
    <row r="24">
      <c r="B24" s="614" t="s">
        <v>426</v>
      </c>
      <c r="C24" s="1379" t="n">
        <f>'ARP Score'!$BH5/'ARP Score'!$G5*C6</f>
        <v>0</v>
      </c>
      <c r="D24" s="1379" t="n">
        <f>'ARP Score'!$BH5/'ARP Score'!$G5*D6</f>
        <v>-0.20447999999999997</v>
      </c>
      <c r="E24" s="1379" t="n">
        <f>'ARP Score'!$BH5/'ARP Score'!$G5*E6</f>
        <v>-0.93152000000000001</v>
      </c>
      <c r="F24" s="1379" t="n">
        <f>'ARP Score'!$BH6/'ARP Score'!$G6*F6</f>
        <v>81.608999999999995</v>
      </c>
      <c r="G24" s="1379" t="n">
        <f>'ARP Score'!$BH6/'ARP Score'!$G6*G6</f>
        <v>81.608999999999995</v>
      </c>
      <c r="H24" s="1379" t="n">
        <f>'ARP Score'!$BH6/'ARP Score'!$G6*H6</f>
        <v>81.608999999999995</v>
      </c>
      <c r="I24" s="1379" t="n">
        <f>'ARP Score'!$BH6/'ARP Score'!$G6*I6</f>
        <v>81.608999999999995</v>
      </c>
      <c r="J24" s="1379" t="n">
        <f>'ARP Score'!$BH7/'ARP Score'!$G7*J6</f>
        <v>1.3759999999999999</v>
      </c>
      <c r="K24" s="1379" t="n">
        <f>'ARP Score'!$BH7/'ARP Score'!$G7*K6</f>
        <v>1.3759999999999999</v>
      </c>
      <c r="L24" s="1379" t="n">
        <f>'ARP Score'!$BH7/'ARP Score'!$G7*L6</f>
        <v>1.3759999999999999</v>
      </c>
      <c r="M24" s="1379" t="n">
        <f>'ARP Score'!$BH7/'ARP Score'!$G7*M6</f>
        <v>1.3759999999999999</v>
      </c>
      <c r="N24" s="1379" t="n">
        <f>'ARP Score'!$BH8/'ARP Score'!$G8*N6</f>
        <v>-0.87500000000000011</v>
      </c>
      <c r="O24" s="1379" t="n">
        <f>'ARP Score'!$BH8/'ARP Score'!$G8*O6</f>
        <v>-0.87500000000000011</v>
      </c>
      <c r="P24" s="1379" t="n">
        <f>'ARP Score'!$BH8/'ARP Score'!$G8*P6</f>
        <v>-0.87500000000000011</v>
      </c>
      <c r="Q24" s="1379" t="n">
        <f>'ARP Score'!$BH8/'ARP Score'!$G8*Q6</f>
        <v>-0.87500000000000011</v>
      </c>
      <c r="R24" s="1379"/>
      <c r="S24" s="1379"/>
      <c r="T24" s="1379"/>
      <c r="U24" s="1379"/>
      <c r="V24" s="1379"/>
      <c r="W24" s="1379"/>
    </row>
    <row r="25">
      <c r="B25" s="614" t="s">
        <v>311</v>
      </c>
      <c r="C25" s="1379" t="n">
        <f>SUM(C18:C24)</f>
        <v>0</v>
      </c>
      <c r="D25" s="1379" t="n">
        <f t="shared" ref="D25:Q25" si="39">SUM(D18:D24)</f>
        <v>58.782959999999996</v>
      </c>
      <c r="E25" s="1379" t="n">
        <f t="shared" si="39"/>
        <v>267.78904000000006</v>
      </c>
      <c r="F25" s="1379" t="n">
        <f t="shared" si="39"/>
        <v>110.24799999999999</v>
      </c>
      <c r="G25" s="1379" t="n">
        <f t="shared" si="39"/>
        <v>110.24799999999999</v>
      </c>
      <c r="H25" s="1379" t="n">
        <f t="shared" si="39"/>
        <v>110.24799999999999</v>
      </c>
      <c r="I25" s="1379" t="n">
        <f t="shared" si="39"/>
        <v>110.24799999999999</v>
      </c>
      <c r="J25" s="1379" t="n">
        <f t="shared" si="39"/>
        <v>12.362</v>
      </c>
      <c r="K25" s="1379" t="n">
        <f t="shared" si="39"/>
        <v>12.362</v>
      </c>
      <c r="L25" s="1379" t="n">
        <f t="shared" si="39"/>
        <v>12.362</v>
      </c>
      <c r="M25" s="1379" t="n">
        <f t="shared" si="39"/>
        <v>12.362</v>
      </c>
      <c r="N25" s="1379" t="n">
        <f t="shared" si="39"/>
        <v>-0.67500000000000004</v>
      </c>
      <c r="O25" s="1379" t="n">
        <f t="shared" si="39"/>
        <v>-0.67500000000000004</v>
      </c>
      <c r="P25" s="1379" t="n">
        <f t="shared" si="39"/>
        <v>-0.67500000000000004</v>
      </c>
      <c r="Q25" s="1379" t="n">
        <f t="shared" si="39"/>
        <v>-0.67500000000000004</v>
      </c>
      <c r="R25" s="1379"/>
      <c r="S25" s="1379"/>
      <c r="T25" s="1379"/>
      <c r="U25" s="1379"/>
      <c r="V25" s="1379"/>
      <c r="W25" s="1379"/>
    </row>
    <row r="26">
      <c r="D26" s="1377" t="n">
        <f>D6-D25</f>
        <v>0</v>
      </c>
      <c r="E26" s="1377" t="n">
        <f t="shared" ref="E26:M26" si="40">E6-E25</f>
        <v>0</v>
      </c>
      <c r="F26" s="1377" t="n">
        <f t="shared" si="40"/>
        <v>0</v>
      </c>
      <c r="G26" s="1377" t="n">
        <f t="shared" si="40"/>
        <v>0</v>
      </c>
      <c r="H26" s="1377" t="n">
        <f t="shared" si="40"/>
        <v>0</v>
      </c>
      <c r="I26" s="1377" t="n">
        <f t="shared" si="40"/>
        <v>0</v>
      </c>
      <c r="J26" s="1377" t="n">
        <f t="shared" si="40"/>
        <v>0.36400000000000077</v>
      </c>
      <c r="K26" s="1377" t="n">
        <f t="shared" si="40"/>
        <v>0.36400000000000077</v>
      </c>
      <c r="L26" s="1377" t="n">
        <f t="shared" si="40"/>
        <v>0.36400000000000077</v>
      </c>
      <c r="M26" s="1377" t="n">
        <f t="shared" si="40"/>
        <v>0.36400000000000077</v>
      </c>
    </row>
    <row r="27">
      <c r="B27" s="881" t="s">
        <v>773</v>
      </c>
      <c r="D27" s="739" t="s">
        <v>250</v>
      </c>
      <c r="E27" s="739" t="s">
        <v>180</v>
      </c>
      <c r="F27" s="739" t="s">
        <v>181</v>
      </c>
      <c r="G27" s="739" t="s">
        <v>182</v>
      </c>
      <c r="H27" s="739" t="s">
        <v>183</v>
      </c>
      <c r="I27" s="739" t="s">
        <v>184</v>
      </c>
      <c r="J27" s="739" t="s">
        <v>185</v>
      </c>
      <c r="K27" s="739" t="s">
        <v>186</v>
      </c>
      <c r="L27" s="739" t="s">
        <v>187</v>
      </c>
      <c r="M27" s="739" t="s">
        <v>188</v>
      </c>
      <c r="N27" s="739" t="s">
        <v>189</v>
      </c>
      <c r="O27" s="739" t="s">
        <v>190</v>
      </c>
      <c r="P27" s="739" t="s">
        <v>191</v>
      </c>
      <c r="Q27" s="739" t="s">
        <v>175</v>
      </c>
      <c r="R27" s="739" t="s">
        <v>176</v>
      </c>
      <c r="S27" s="739" t="s">
        <v>177</v>
      </c>
      <c r="T27" s="739" t="s">
        <v>764</v>
      </c>
      <c r="U27" s="739" t="s">
        <v>765</v>
      </c>
      <c r="V27" s="739" t="s">
        <v>766</v>
      </c>
    </row>
    <row r="28">
      <c r="B28" s="61"/>
      <c r="C28" s="1377" t="s">
        <v>311</v>
      </c>
      <c r="D28" s="1381" t="n">
        <f>SUM(D29:D43)</f>
        <v>5.8765000000000009</v>
      </c>
      <c r="E28" s="1381" t="n">
        <f t="shared" ref="E28:V28" si="41">SUM(E29:E43)</f>
        <v>11.753000000000002</v>
      </c>
      <c r="F28" s="1381" t="n">
        <f t="shared" si="41"/>
        <v>15.762320000000003</v>
      </c>
      <c r="G28" s="1381" t="n">
        <f t="shared" si="41"/>
        <v>19.771640000000005</v>
      </c>
      <c r="H28" s="1381" t="n">
        <f t="shared" si="41"/>
        <v>23.812229000000006</v>
      </c>
      <c r="I28" s="1381" t="n">
        <f t="shared" si="41"/>
        <v>27.852818000000006</v>
      </c>
      <c r="J28" s="1381" t="n">
        <f t="shared" si="41"/>
        <v>30.517977000000005</v>
      </c>
      <c r="K28" s="1381" t="n">
        <f t="shared" si="41"/>
        <v>33.183136000000005</v>
      </c>
      <c r="L28" s="1381" t="n">
        <f t="shared" si="41"/>
        <v>36.260924000000003</v>
      </c>
      <c r="M28" s="1381" t="n">
        <f t="shared" si="41"/>
        <v>39.338711999999994</v>
      </c>
      <c r="N28" s="1381" t="n">
        <f t="shared" si="41"/>
        <v>40.928439999999995</v>
      </c>
      <c r="O28" s="1381" t="n">
        <f t="shared" si="41"/>
        <v>42.518167999999996</v>
      </c>
      <c r="P28" s="1381" t="n">
        <f t="shared" si="41"/>
        <v>44.428388999999996</v>
      </c>
      <c r="Q28" s="1381" t="n">
        <f t="shared" si="41"/>
        <v>46.338610000000003</v>
      </c>
      <c r="R28" s="1381" t="n">
        <f t="shared" si="41"/>
        <v>47.279744500000007</v>
      </c>
      <c r="S28" s="1381" t="n">
        <f t="shared" si="41"/>
        <v>46.283419000000009</v>
      </c>
      <c r="T28" s="1381" t="n">
        <f t="shared" si="41"/>
        <v>45.578489500000011</v>
      </c>
      <c r="U28" s="1381" t="n">
        <f t="shared" si="41"/>
        <v>45.454798000000011</v>
      </c>
      <c r="V28" s="1381" t="n">
        <f t="shared" si="41"/>
        <v>45.360580000000013</v>
      </c>
    </row>
    <row r="29">
      <c r="A29" s="881" t="n">
        <v>2021</v>
      </c>
      <c r="B29" s="61" t="s">
        <v>774</v>
      </c>
      <c r="C29" s="1377"/>
      <c r="D29" s="881" t="n">
        <f>($D$9+$D$10)*'ARP Timing'!B$16</f>
        <v>5.8765000000000009</v>
      </c>
      <c r="E29" s="881" t="n">
        <f>($D$9+$D$10)*'ARP Timing'!C$16</f>
        <v>5.8765000000000009</v>
      </c>
      <c r="F29" s="881" t="n">
        <f>($D$9+$D$10)*'ARP Timing'!D$16</f>
        <v>4.11355</v>
      </c>
      <c r="G29" s="881" t="n">
        <f>($D$9+$D$10)*'ARP Timing'!E$16</f>
        <v>4.11355</v>
      </c>
      <c r="H29" s="881" t="n">
        <f>($D$9+$D$10)*'ARP Timing'!F$16</f>
        <v>4.11355</v>
      </c>
      <c r="I29" s="881" t="n">
        <f>($D$9+$D$10)*'ARP Timing'!G$16</f>
        <v>4.11355</v>
      </c>
      <c r="J29" s="881" t="n">
        <f>($D$9+$D$10)*'ARP Timing'!H$16</f>
        <v>4.11355</v>
      </c>
      <c r="K29" s="881" t="n">
        <f>($D$9+$D$10)*'ARP Timing'!I$16</f>
        <v>4.11355</v>
      </c>
      <c r="L29" s="881" t="n">
        <f>($D$9+$D$10)*'ARP Timing'!J$16</f>
        <v>4.11355</v>
      </c>
      <c r="M29" s="881" t="n">
        <f>($D$9+$D$10)*'ARP Timing'!K$16</f>
        <v>4.11355</v>
      </c>
      <c r="N29" s="881" t="n">
        <f>($D$9+$D$10)*'ARP Timing'!L$16</f>
        <v>4.11355</v>
      </c>
      <c r="O29" s="881" t="n">
        <f>($D$9+$D$10)*'ARP Timing'!M$16</f>
        <v>4.11355</v>
      </c>
      <c r="P29" s="881" t="n">
        <f>($D$9+$D$10)*'ARP Timing'!N$16</f>
        <v>3.987625</v>
      </c>
      <c r="Q29" s="881" t="n">
        <f>($D$9+$D$10)*'ARP Timing'!O$16</f>
        <v>3.987625</v>
      </c>
      <c r="R29" s="881" t="n">
        <f>($D$9+$D$10)*'ARP Timing'!P$16</f>
        <v>3.987625</v>
      </c>
      <c r="S29" s="881" t="n">
        <f>($D$9+$D$10)*'ARP Timing'!Q$16</f>
        <v>3.987625</v>
      </c>
      <c r="T29" s="881" t="n">
        <f>($D$9+$D$10)*'ARP Timing'!R$16</f>
        <v>3.987625</v>
      </c>
      <c r="U29" s="881" t="n">
        <f>($D$9+$D$10)*'ARP Timing'!S$16</f>
        <v>3.987625</v>
      </c>
      <c r="V29" s="881" t="n">
        <f>($D$9+$D$10)*'ARP Timing'!T$16</f>
        <v>3.987625</v>
      </c>
    </row>
    <row r="30">
      <c r="B30" s="61" t="s">
        <v>330</v>
      </c>
      <c r="C30" s="1377"/>
      <c r="E30" s="881" t="n">
        <f>($E$9+$E$10)*'ARP Timing'!B$16</f>
        <v>5.8765000000000009</v>
      </c>
      <c r="F30" s="881" t="n">
        <f>($E$9+$E$10)*'ARP Timing'!C$16</f>
        <v>5.8765000000000009</v>
      </c>
      <c r="G30" s="881" t="n">
        <f>($E$9+$E$10)*'ARP Timing'!D$16</f>
        <v>4.11355</v>
      </c>
      <c r="H30" s="881" t="n">
        <f>($E$9+$E$10)*'ARP Timing'!E$16</f>
        <v>4.11355</v>
      </c>
      <c r="I30" s="881" t="n">
        <f>($E$9+$E$10)*'ARP Timing'!F$16</f>
        <v>4.11355</v>
      </c>
      <c r="J30" s="881" t="n">
        <f>($E$9+$E$10)*'ARP Timing'!G$16</f>
        <v>4.11355</v>
      </c>
      <c r="K30" s="881" t="n">
        <f>($E$9+$E$10)*'ARP Timing'!H$16</f>
        <v>4.11355</v>
      </c>
      <c r="L30" s="881" t="n">
        <f>($E$9+$E$10)*'ARP Timing'!I$16</f>
        <v>4.11355</v>
      </c>
      <c r="M30" s="881" t="n">
        <f>($E$9+$E$10)*'ARP Timing'!J$16</f>
        <v>4.11355</v>
      </c>
      <c r="N30" s="881" t="n">
        <f>($E$9+$E$10)*'ARP Timing'!K$16</f>
        <v>4.11355</v>
      </c>
      <c r="O30" s="881" t="n">
        <f>($E$9+$E$10)*'ARP Timing'!L$16</f>
        <v>4.11355</v>
      </c>
      <c r="P30" s="881" t="n">
        <f>($E$9+$E$10)*'ARP Timing'!M$16</f>
        <v>4.11355</v>
      </c>
      <c r="Q30" s="881" t="n">
        <f>($E$9+$E$10)*'ARP Timing'!N$16</f>
        <v>3.987625</v>
      </c>
      <c r="R30" s="881" t="n">
        <f>($E$9+$E$10)*'ARP Timing'!O$16</f>
        <v>3.987625</v>
      </c>
      <c r="S30" s="881" t="n">
        <f>($E$9+$E$10)*'ARP Timing'!P$16</f>
        <v>3.987625</v>
      </c>
      <c r="T30" s="881" t="n">
        <f>($E$9+$E$10)*'ARP Timing'!Q$16</f>
        <v>3.987625</v>
      </c>
      <c r="U30" s="881" t="n">
        <f>($E$9+$E$10)*'ARP Timing'!R$16</f>
        <v>3.987625</v>
      </c>
      <c r="V30" s="881" t="n">
        <f>($E$9+$E$10)*'ARP Timing'!S$16</f>
        <v>3.987625</v>
      </c>
    </row>
    <row r="31">
      <c r="B31" s="61" t="s">
        <v>775</v>
      </c>
      <c r="C31" s="1377"/>
      <c r="F31" s="881" t="n">
        <f>($F$9+$F$10)*'ARP Timing'!B$16</f>
        <v>5.7722700000000016</v>
      </c>
      <c r="G31" s="881" t="n">
        <f>($F$9+$F$10)*'ARP Timing'!C$16</f>
        <v>5.7722700000000016</v>
      </c>
      <c r="H31" s="881" t="n">
        <f>($F$9+$F$10)*'ARP Timing'!D$16</f>
        <v>4.0405890000000007</v>
      </c>
      <c r="I31" s="881" t="n">
        <f>($F$9+$F$10)*'ARP Timing'!E$16</f>
        <v>4.0405890000000007</v>
      </c>
      <c r="J31" s="881" t="n">
        <f>($F$9+$F$10)*'ARP Timing'!F$16</f>
        <v>4.0405890000000007</v>
      </c>
      <c r="K31" s="881" t="n">
        <f>($F$9+$F$10)*'ARP Timing'!G$16</f>
        <v>4.0405890000000007</v>
      </c>
      <c r="L31" s="881" t="n">
        <f>($F$9+$F$10)*'ARP Timing'!H$16</f>
        <v>4.0405890000000007</v>
      </c>
      <c r="M31" s="881" t="n">
        <f>($F$9+$F$10)*'ARP Timing'!I$16</f>
        <v>4.0405890000000007</v>
      </c>
      <c r="N31" s="881" t="n">
        <f>($F$9+$F$10)*'ARP Timing'!J$16</f>
        <v>4.0405890000000007</v>
      </c>
      <c r="O31" s="881" t="n">
        <f>($F$9+$F$10)*'ARP Timing'!K$16</f>
        <v>4.0405890000000007</v>
      </c>
      <c r="P31" s="881" t="n">
        <f>($F$9+$F$10)*'ARP Timing'!L$16</f>
        <v>4.0405890000000007</v>
      </c>
      <c r="Q31" s="881" t="n">
        <f>($F$9+$F$10)*'ARP Timing'!M$16</f>
        <v>4.0405890000000007</v>
      </c>
      <c r="R31" s="881" t="n">
        <f>($F$9+$F$10)*'ARP Timing'!N$16</f>
        <v>3.9168975000000006</v>
      </c>
      <c r="S31" s="881" t="n">
        <f>($F$9+$F$10)*'ARP Timing'!O$16</f>
        <v>3.9168975000000006</v>
      </c>
      <c r="T31" s="881" t="n">
        <f>($F$9+$F$10)*'ARP Timing'!P$16</f>
        <v>3.9168975000000006</v>
      </c>
      <c r="U31" s="881" t="n">
        <f>($F$9+$F$10)*'ARP Timing'!Q$16</f>
        <v>3.9168975000000006</v>
      </c>
      <c r="V31" s="881" t="n">
        <f>($F$9+$F$10)*'ARP Timing'!R$16</f>
        <v>3.9168975000000006</v>
      </c>
    </row>
    <row r="32">
      <c r="A32" s="881" t="n">
        <v>2022</v>
      </c>
      <c r="B32" s="61" t="s">
        <v>240</v>
      </c>
      <c r="C32" s="1377"/>
      <c r="G32" s="881" t="n">
        <f>($G$9+$G$10)*'ARP Timing'!B$16</f>
        <v>5.7722700000000016</v>
      </c>
      <c r="H32" s="881" t="n">
        <f>($G$9+$G$10)*'ARP Timing'!C$16</f>
        <v>5.7722700000000016</v>
      </c>
      <c r="I32" s="881" t="n">
        <f>($G$9+$G$10)*'ARP Timing'!D$16</f>
        <v>4.0405890000000007</v>
      </c>
      <c r="J32" s="881" t="n">
        <f>($G$9+$G$10)*'ARP Timing'!E$16</f>
        <v>4.0405890000000007</v>
      </c>
      <c r="K32" s="881" t="n">
        <f>($G$9+$G$10)*'ARP Timing'!F$16</f>
        <v>4.0405890000000007</v>
      </c>
      <c r="L32" s="881" t="n">
        <f>($G$9+$G$10)*'ARP Timing'!G$16</f>
        <v>4.0405890000000007</v>
      </c>
      <c r="M32" s="881" t="n">
        <f>($G$9+$G$10)*'ARP Timing'!H$16</f>
        <v>4.0405890000000007</v>
      </c>
      <c r="N32" s="881" t="n">
        <f>($G$9+$G$10)*'ARP Timing'!I$16</f>
        <v>4.0405890000000007</v>
      </c>
      <c r="O32" s="881" t="n">
        <f>($G$9+$G$10)*'ARP Timing'!J$16</f>
        <v>4.0405890000000007</v>
      </c>
      <c r="P32" s="881" t="n">
        <f>($G$9+$G$10)*'ARP Timing'!K$16</f>
        <v>4.0405890000000007</v>
      </c>
      <c r="Q32" s="881" t="n">
        <f>($G$9+$G$10)*'ARP Timing'!L$16</f>
        <v>4.0405890000000007</v>
      </c>
      <c r="R32" s="881" t="n">
        <f>($G$9+$G$10)*'ARP Timing'!M$16</f>
        <v>4.0405890000000007</v>
      </c>
      <c r="S32" s="881" t="n">
        <f>($G$9+$G$10)*'ARP Timing'!N$16</f>
        <v>3.9168975000000006</v>
      </c>
      <c r="T32" s="881" t="n">
        <f>($G$9+$G$10)*'ARP Timing'!O$16</f>
        <v>3.9168975000000006</v>
      </c>
      <c r="U32" s="881" t="n">
        <f>($G$9+$G$10)*'ARP Timing'!P$16</f>
        <v>3.9168975000000006</v>
      </c>
      <c r="V32" s="881" t="n">
        <f>($G$9+$G$10)*'ARP Timing'!Q$16</f>
        <v>3.9168975000000006</v>
      </c>
    </row>
    <row r="33">
      <c r="B33" s="61" t="s">
        <v>241</v>
      </c>
      <c r="C33" s="1377"/>
      <c r="H33" s="881" t="n">
        <f>($H$9+$H$10)*'ARP Timing'!B$16</f>
        <v>5.7722700000000016</v>
      </c>
      <c r="I33" s="881" t="n">
        <f>($H$9+$H$10)*'ARP Timing'!C$16</f>
        <v>5.7722700000000016</v>
      </c>
      <c r="J33" s="881" t="n">
        <f>($H$9+$H$10)*'ARP Timing'!D$16</f>
        <v>4.0405890000000007</v>
      </c>
      <c r="K33" s="881" t="n">
        <f>($H$9+$H$10)*'ARP Timing'!E$16</f>
        <v>4.0405890000000007</v>
      </c>
      <c r="L33" s="881" t="n">
        <f>($H$9+$H$10)*'ARP Timing'!F$16</f>
        <v>4.0405890000000007</v>
      </c>
      <c r="M33" s="881" t="n">
        <f>($H$9+$H$10)*'ARP Timing'!G$16</f>
        <v>4.0405890000000007</v>
      </c>
      <c r="N33" s="881" t="n">
        <f>($H$9+$H$10)*'ARP Timing'!H$16</f>
        <v>4.0405890000000007</v>
      </c>
      <c r="O33" s="881" t="n">
        <f>($H$9+$H$10)*'ARP Timing'!I$16</f>
        <v>4.0405890000000007</v>
      </c>
      <c r="P33" s="881" t="n">
        <f>($H$9+$H$10)*'ARP Timing'!J$16</f>
        <v>4.0405890000000007</v>
      </c>
      <c r="Q33" s="881" t="n">
        <f>($H$9+$H$10)*'ARP Timing'!K$16</f>
        <v>4.0405890000000007</v>
      </c>
      <c r="R33" s="881" t="n">
        <f>($H$9+$H$10)*'ARP Timing'!L$16</f>
        <v>4.0405890000000007</v>
      </c>
      <c r="S33" s="881" t="n">
        <f>($H$9+$H$10)*'ARP Timing'!M$16</f>
        <v>4.0405890000000007</v>
      </c>
      <c r="T33" s="881" t="n">
        <f>($H$9+$H$10)*'ARP Timing'!N$16</f>
        <v>3.9168975000000006</v>
      </c>
      <c r="U33" s="881" t="n">
        <f>($H$9+$H$10)*'ARP Timing'!O$16</f>
        <v>3.9168975000000006</v>
      </c>
      <c r="V33" s="881" t="n">
        <f>($H$9+$H$10)*'ARP Timing'!P$16</f>
        <v>3.9168975000000006</v>
      </c>
    </row>
    <row r="34">
      <c r="B34" s="61" t="s">
        <v>330</v>
      </c>
      <c r="C34" s="1377"/>
      <c r="H34" s="1377"/>
      <c r="I34" s="881" t="n">
        <f>($I$9+$I10)*'ARP Timing'!B$16</f>
        <v>5.7722700000000016</v>
      </c>
      <c r="J34" s="881" t="n">
        <f>($I$9+$I10)*'ARP Timing'!C$16</f>
        <v>5.7722700000000016</v>
      </c>
      <c r="K34" s="881" t="n">
        <f>($I$9+$I10)*'ARP Timing'!D$16</f>
        <v>4.0405890000000007</v>
      </c>
      <c r="L34" s="881" t="n">
        <f>($I$9+$I10)*'ARP Timing'!E$16</f>
        <v>4.0405890000000007</v>
      </c>
      <c r="M34" s="881" t="n">
        <f>($I$9+$I10)*'ARP Timing'!F$16</f>
        <v>4.0405890000000007</v>
      </c>
      <c r="N34" s="881" t="n">
        <f>($I$9+$I10)*'ARP Timing'!G$16</f>
        <v>4.0405890000000007</v>
      </c>
      <c r="O34" s="881" t="n">
        <f>($I$9+$I10)*'ARP Timing'!H$16</f>
        <v>4.0405890000000007</v>
      </c>
      <c r="P34" s="881" t="n">
        <f>($I$9+$I10)*'ARP Timing'!I$16</f>
        <v>4.0405890000000007</v>
      </c>
      <c r="Q34" s="881" t="n">
        <f>($I$9+$I10)*'ARP Timing'!J$16</f>
        <v>4.0405890000000007</v>
      </c>
      <c r="R34" s="881" t="n">
        <f>($I$9+$I10)*'ARP Timing'!K$16</f>
        <v>4.0405890000000007</v>
      </c>
      <c r="S34" s="881" t="n">
        <f>($I$9+$I10)*'ARP Timing'!L$16</f>
        <v>4.0405890000000007</v>
      </c>
      <c r="T34" s="881" t="n">
        <f>($I$9+$I10)*'ARP Timing'!M$16</f>
        <v>4.0405890000000007</v>
      </c>
      <c r="U34" s="881" t="n">
        <f>($I$9+$I10)*'ARP Timing'!N$16</f>
        <v>3.9168975000000006</v>
      </c>
      <c r="V34" s="881" t="n">
        <f>($I$9+$I10)*'ARP Timing'!O$16</f>
        <v>3.9168975000000006</v>
      </c>
    </row>
    <row r="35">
      <c r="B35" s="61" t="s">
        <v>775</v>
      </c>
      <c r="C35" s="1377"/>
      <c r="H35" s="1377"/>
      <c r="J35" s="881" t="n">
        <f>($J$9+$J$10)*'ARP Timing'!B$16</f>
        <v>4.3968400000000001</v>
      </c>
      <c r="K35" s="881" t="n">
        <f>($J$9+$J$10)*'ARP Timing'!C$16</f>
        <v>4.3968400000000001</v>
      </c>
      <c r="L35" s="881" t="n">
        <f>($J$9+$J$10)*'ARP Timing'!D$16</f>
        <v>3.077788</v>
      </c>
      <c r="M35" s="881" t="n">
        <f>($J$9+$J$10)*'ARP Timing'!E$16</f>
        <v>3.077788</v>
      </c>
      <c r="N35" s="881" t="n">
        <f>($J$9+$J$10)*'ARP Timing'!F$16</f>
        <v>3.077788</v>
      </c>
      <c r="O35" s="881" t="n">
        <f>($J$9+$J$10)*'ARP Timing'!G$16</f>
        <v>3.077788</v>
      </c>
      <c r="P35" s="881" t="n">
        <f>($J$9+$J$10)*'ARP Timing'!H$16</f>
        <v>3.077788</v>
      </c>
      <c r="Q35" s="881" t="n">
        <f>($J$9+$J$10)*'ARP Timing'!I$16</f>
        <v>3.077788</v>
      </c>
      <c r="R35" s="881" t="n">
        <f>($J$9+$J$10)*'ARP Timing'!J$16</f>
        <v>3.077788</v>
      </c>
      <c r="S35" s="881" t="n">
        <f>($J$9+$J$10)*'ARP Timing'!K$16</f>
        <v>3.077788</v>
      </c>
      <c r="T35" s="881" t="n">
        <f>($J$9+$J$10)*'ARP Timing'!L$16</f>
        <v>3.077788</v>
      </c>
      <c r="U35" s="881" t="n">
        <f>($J$9+$J$10)*'ARP Timing'!M$16</f>
        <v>3.077788</v>
      </c>
      <c r="V35" s="881" t="n">
        <f>($J$9+$J$10)*'ARP Timing'!N$16</f>
        <v>2.9835699999999998</v>
      </c>
    </row>
    <row r="36">
      <c r="A36" s="881" t="n">
        <v>2023</v>
      </c>
      <c r="B36" s="61" t="s">
        <v>240</v>
      </c>
      <c r="C36" s="1377"/>
      <c r="H36" s="1377"/>
      <c r="K36" s="881" t="n">
        <f>($K$9+$K$10)*'ARP Timing'!B$16</f>
        <v>4.3968400000000001</v>
      </c>
      <c r="L36" s="881" t="n">
        <f>($K$9+$K$10)*'ARP Timing'!C$16</f>
        <v>4.3968400000000001</v>
      </c>
      <c r="M36" s="881" t="n">
        <f>($K$9+$K$10)*'ARP Timing'!D$16</f>
        <v>3.077788</v>
      </c>
      <c r="N36" s="881" t="n">
        <f>($K$9+$K$10)*'ARP Timing'!E$16</f>
        <v>3.077788</v>
      </c>
      <c r="O36" s="881" t="n">
        <f>($K$9+$K$10)*'ARP Timing'!F$16</f>
        <v>3.077788</v>
      </c>
      <c r="P36" s="881" t="n">
        <f>($K$9+$K$10)*'ARP Timing'!G$16</f>
        <v>3.077788</v>
      </c>
      <c r="Q36" s="881" t="n">
        <f>($K$9+$K$10)*'ARP Timing'!H$16</f>
        <v>3.077788</v>
      </c>
      <c r="R36" s="881" t="n">
        <f>($K$9+$K$10)*'ARP Timing'!I$16</f>
        <v>3.077788</v>
      </c>
      <c r="S36" s="881" t="n">
        <f>($K$9+$K$10)*'ARP Timing'!J$16</f>
        <v>3.077788</v>
      </c>
      <c r="T36" s="881" t="n">
        <f>($K$9+$K$10)*'ARP Timing'!K$16</f>
        <v>3.077788</v>
      </c>
      <c r="U36" s="881" t="n">
        <f>($K$9+$K$10)*'ARP Timing'!L$16</f>
        <v>3.077788</v>
      </c>
      <c r="V36" s="881" t="n">
        <f>($K$9+$K$10)*'ARP Timing'!M$16</f>
        <v>3.077788</v>
      </c>
    </row>
    <row r="37">
      <c r="B37" s="61" t="s">
        <v>241</v>
      </c>
      <c r="C37" s="1377"/>
      <c r="H37" s="1377"/>
      <c r="L37" s="881" t="n">
        <f>($L$9+$L$10)*'ARP Timing'!B$16</f>
        <v>4.3968400000000001</v>
      </c>
      <c r="M37" s="881" t="n">
        <f>($L$9+$L$10)*'ARP Timing'!C$16</f>
        <v>4.3968400000000001</v>
      </c>
      <c r="N37" s="881" t="n">
        <f>($L$9+$L$10)*'ARP Timing'!D$16</f>
        <v>3.077788</v>
      </c>
      <c r="O37" s="881" t="n">
        <f>($L$9+$L$10)*'ARP Timing'!E$16</f>
        <v>3.077788</v>
      </c>
      <c r="P37" s="881" t="n">
        <f>($L$9+$L$10)*'ARP Timing'!F$16</f>
        <v>3.077788</v>
      </c>
      <c r="Q37" s="881" t="n">
        <f>($L$9+$L$10)*'ARP Timing'!G$16</f>
        <v>3.077788</v>
      </c>
      <c r="R37" s="881" t="n">
        <f>($L$9+$L$10)*'ARP Timing'!H$16</f>
        <v>3.077788</v>
      </c>
      <c r="S37" s="881" t="n">
        <f>($L$9+$L$10)*'ARP Timing'!I$16</f>
        <v>3.077788</v>
      </c>
      <c r="T37" s="881" t="n">
        <f>($L$9+$L$10)*'ARP Timing'!J$16</f>
        <v>3.077788</v>
      </c>
      <c r="U37" s="881" t="n">
        <f>($L$9+$L$10)*'ARP Timing'!K$16</f>
        <v>3.077788</v>
      </c>
      <c r="V37" s="881" t="n">
        <f>($L$9+$L$10)*'ARP Timing'!L$16</f>
        <v>3.077788</v>
      </c>
    </row>
    <row r="38">
      <c r="B38" s="61" t="s">
        <v>330</v>
      </c>
      <c r="C38" s="1377"/>
      <c r="H38" s="1377"/>
      <c r="M38" s="881" t="n">
        <f>($M$9+$M$10)*'ARP Timing'!B$16</f>
        <v>4.3968400000000001</v>
      </c>
      <c r="N38" s="881" t="n">
        <f>($M$9+$M$10)*'ARP Timing'!C$16</f>
        <v>4.3968400000000001</v>
      </c>
      <c r="O38" s="881" t="n">
        <f>($M$9+$M$10)*'ARP Timing'!D$16</f>
        <v>3.077788</v>
      </c>
      <c r="P38" s="881" t="n">
        <f>($M$9+$M$10)*'ARP Timing'!E$16</f>
        <v>3.077788</v>
      </c>
      <c r="Q38" s="881" t="n">
        <f>($M$9+$M$10)*'ARP Timing'!F$16</f>
        <v>3.077788</v>
      </c>
      <c r="R38" s="881" t="n">
        <f>($M$9+$M$10)*'ARP Timing'!G$16</f>
        <v>3.077788</v>
      </c>
      <c r="S38" s="881" t="n">
        <f>($M$9+$M$10)*'ARP Timing'!H$16</f>
        <v>3.077788</v>
      </c>
      <c r="T38" s="881" t="n">
        <f>($M$9+$M$10)*'ARP Timing'!I$16</f>
        <v>3.077788</v>
      </c>
      <c r="U38" s="881" t="n">
        <f>($M$9+$M$10)*'ARP Timing'!J$16</f>
        <v>3.077788</v>
      </c>
      <c r="V38" s="881" t="n">
        <f>($M$9+$M$10)*'ARP Timing'!K$16</f>
        <v>3.077788</v>
      </c>
    </row>
    <row r="39">
      <c r="B39" s="61" t="s">
        <v>775</v>
      </c>
      <c r="C39" s="1377"/>
      <c r="H39" s="1377"/>
      <c r="N39" s="881" t="n">
        <f>($N$9+$N$10)*'ARP Timing'!B$16</f>
        <v>2.9087800000000006</v>
      </c>
      <c r="O39" s="881" t="n">
        <f>($N$9+$N$10)*'ARP Timing'!C$16</f>
        <v>2.9087800000000006</v>
      </c>
      <c r="P39" s="881" t="n">
        <f>($N$9+$N$10)*'ARP Timing'!D$16</f>
        <v>2.036146</v>
      </c>
      <c r="Q39" s="881" t="n">
        <f>($N$9+$N$10)*'ARP Timing'!E$16</f>
        <v>2.036146</v>
      </c>
      <c r="R39" s="881" t="n">
        <f>($N$9+$N$10)*'ARP Timing'!F$16</f>
        <v>2.036146</v>
      </c>
      <c r="S39" s="881" t="n">
        <f>($N$9+$N$10)*'ARP Timing'!G$16</f>
        <v>2.036146</v>
      </c>
      <c r="T39" s="881" t="n">
        <f>($N$9+$N$10)*'ARP Timing'!H$16</f>
        <v>2.036146</v>
      </c>
      <c r="U39" s="881" t="n">
        <f>($N$9+$N$10)*'ARP Timing'!I$16</f>
        <v>2.036146</v>
      </c>
      <c r="V39" s="881" t="n">
        <f>($N$9+$N$10)*'ARP Timing'!J$16</f>
        <v>2.036146</v>
      </c>
    </row>
    <row r="40">
      <c r="A40" s="881" t="n">
        <v>2024</v>
      </c>
      <c r="B40" s="61" t="s">
        <v>240</v>
      </c>
      <c r="C40" s="1377"/>
      <c r="H40" s="1377"/>
      <c r="O40" s="881" t="n">
        <f>($O$9+$O$10)*'ARP Timing'!B$16</f>
        <v>2.9087800000000006</v>
      </c>
      <c r="P40" s="881" t="n">
        <f>($O$9+$O$10)*'ARP Timing'!C$16</f>
        <v>2.9087800000000006</v>
      </c>
      <c r="Q40" s="881" t="n">
        <f>($O$9+$O$10)*'ARP Timing'!D$16</f>
        <v>2.036146</v>
      </c>
      <c r="R40" s="881" t="n">
        <f>($O$9+$O$10)*'ARP Timing'!E$16</f>
        <v>2.036146</v>
      </c>
      <c r="S40" s="881" t="n">
        <f>($O$9+$O$10)*'ARP Timing'!F$16</f>
        <v>2.036146</v>
      </c>
      <c r="T40" s="881" t="n">
        <f>($O$9+$O$10)*'ARP Timing'!G$16</f>
        <v>2.036146</v>
      </c>
      <c r="U40" s="881" t="n">
        <f>($O$9+$O$10)*'ARP Timing'!H$16</f>
        <v>2.036146</v>
      </c>
      <c r="V40" s="881" t="n">
        <f>($O$9+$O$10)*'ARP Timing'!I$16</f>
        <v>2.036146</v>
      </c>
    </row>
    <row r="41">
      <c r="B41" s="61" t="s">
        <v>241</v>
      </c>
      <c r="C41" s="1377"/>
      <c r="H41" s="1377"/>
      <c r="P41" s="881" t="n">
        <f>($P$9+$P$10)*'ARP Timing'!B$16</f>
        <v>2.9087800000000006</v>
      </c>
      <c r="Q41" s="881" t="n">
        <f>($P$9+$P$10)*'ARP Timing'!C$16</f>
        <v>2.9087800000000006</v>
      </c>
      <c r="R41" s="881" t="n">
        <f>($P$9+$P$10)*'ARP Timing'!D$16</f>
        <v>2.036146</v>
      </c>
      <c r="S41" s="881" t="n">
        <f>($P$9+$P$10)*'ARP Timing'!E$16</f>
        <v>2.036146</v>
      </c>
      <c r="T41" s="881" t="n">
        <f>($P$9+$P$10)*'ARP Timing'!F$16</f>
        <v>2.036146</v>
      </c>
      <c r="U41" s="881" t="n">
        <f>($P$9+$P$10)*'ARP Timing'!G$16</f>
        <v>2.036146</v>
      </c>
      <c r="V41" s="881" t="n">
        <f>($P$9+$P$10)*'ARP Timing'!H$16</f>
        <v>2.036146</v>
      </c>
    </row>
    <row r="42">
      <c r="B42" s="61" t="s">
        <v>330</v>
      </c>
      <c r="C42" s="1377"/>
      <c r="H42" s="1377"/>
      <c r="Q42" s="881" t="n">
        <f>($Q$9+$Q$10)*'ARP Timing'!B$16</f>
        <v>2.9087800000000006</v>
      </c>
      <c r="R42" s="881" t="n">
        <f>($Q$9+$Q$10)*'ARP Timing'!C$16</f>
        <v>2.9087800000000006</v>
      </c>
      <c r="S42" s="881" t="n">
        <f>($Q$9+$Q$10)*'ARP Timing'!D$16</f>
        <v>2.036146</v>
      </c>
      <c r="T42" s="881" t="n">
        <f>($Q$9+$Q$10)*'ARP Timing'!E$16</f>
        <v>2.036146</v>
      </c>
      <c r="U42" s="881" t="n">
        <f>($Q$9+$Q$10)*'ARP Timing'!F$16</f>
        <v>2.036146</v>
      </c>
      <c r="V42" s="881" t="n">
        <f>($Q$9+$Q$10)*'ARP Timing'!G$16</f>
        <v>2.036146</v>
      </c>
    </row>
    <row r="43">
      <c r="B43" s="61" t="s">
        <v>775</v>
      </c>
      <c r="C43" s="1377"/>
      <c r="H43" s="1377"/>
      <c r="R43" s="881" t="n">
        <f>($R$9+$R$10)*'ARP Timing'!B$16</f>
        <v>1.9374600000000002</v>
      </c>
      <c r="S43" s="881" t="n">
        <f>($R$9+$R$10)*'ARP Timing'!C$16</f>
        <v>1.9374600000000002</v>
      </c>
      <c r="T43" s="881" t="n">
        <f>($R$9+$R$10)*'ARP Timing'!D$16</f>
        <v>1.356222</v>
      </c>
      <c r="U43" s="881" t="n">
        <f>($R$9+$R$10)*'ARP Timing'!E$16</f>
        <v>1.356222</v>
      </c>
      <c r="V43" s="881" t="n">
        <f>($R$9+$R$10)*'ARP Timing'!F$16</f>
        <v>1.356222</v>
      </c>
    </row>
    <row r="44">
      <c r="S44" s="881" t="n">
        <f>($S$9+$S$10)*'ARP Timing'!B$16</f>
        <v>1.9374600000000002</v>
      </c>
      <c r="T44" s="881" t="n">
        <f>($S$9+$S$10)*'ARP Timing'!C$16</f>
        <v>1.9374600000000002</v>
      </c>
      <c r="U44" s="881" t="n">
        <f>($S$9+$S$10)*'ARP Timing'!D$16</f>
        <v>1.356222</v>
      </c>
      <c r="V44" s="881" t="n">
        <f>($S$9+$S$10)*'ARP Timing'!E$16</f>
        <v>1.356222</v>
      </c>
    </row>
    <row r="46">
      <c r="B46" s="881" t="s">
        <v>776</v>
      </c>
      <c r="D46" s="739" t="s">
        <v>250</v>
      </c>
      <c r="E46" s="739" t="s">
        <v>180</v>
      </c>
      <c r="F46" s="739" t="s">
        <v>181</v>
      </c>
      <c r="G46" s="739" t="s">
        <v>182</v>
      </c>
      <c r="H46" s="739" t="s">
        <v>183</v>
      </c>
      <c r="I46" s="739" t="s">
        <v>184</v>
      </c>
      <c r="J46" s="739" t="s">
        <v>185</v>
      </c>
      <c r="K46" s="739" t="s">
        <v>186</v>
      </c>
      <c r="L46" s="739" t="s">
        <v>187</v>
      </c>
      <c r="M46" s="739" t="s">
        <v>188</v>
      </c>
      <c r="N46" s="739" t="s">
        <v>189</v>
      </c>
      <c r="O46" s="739" t="s">
        <v>190</v>
      </c>
      <c r="P46" s="739" t="s">
        <v>191</v>
      </c>
      <c r="Q46" s="739" t="s">
        <v>175</v>
      </c>
      <c r="R46" s="739" t="s">
        <v>176</v>
      </c>
      <c r="S46" s="739" t="s">
        <v>177</v>
      </c>
      <c r="T46" s="739" t="s">
        <v>764</v>
      </c>
      <c r="U46" s="739" t="s">
        <v>765</v>
      </c>
      <c r="V46" s="739" t="s">
        <v>766</v>
      </c>
    </row>
    <row r="47">
      <c r="B47" s="61"/>
      <c r="C47" s="1377" t="s">
        <v>311</v>
      </c>
      <c r="D47" s="1381" t="n">
        <f t="shared" ref="D47:U47" si="42">SUM(D48:D66)</f>
        <v>0</v>
      </c>
      <c r="E47" s="1381" t="n">
        <f t="shared" si="42"/>
        <v>0</v>
      </c>
      <c r="F47" s="1381" t="n">
        <f t="shared" si="42"/>
        <v>34.620851999999999</v>
      </c>
      <c r="G47" s="1381" t="n">
        <f t="shared" si="42"/>
        <v>50.996274799999995</v>
      </c>
      <c r="H47" s="1381" t="n">
        <f t="shared" si="42"/>
        <v>69.350031999999999</v>
      </c>
      <c r="I47" s="1381" t="n">
        <f t="shared" si="42"/>
        <v>79.295867999999999</v>
      </c>
      <c r="J47" s="1381" t="n">
        <f t="shared" si="42"/>
        <v>80.538927999999999</v>
      </c>
      <c r="K47" s="1381" t="n">
        <f t="shared" si="42"/>
        <v>80.122543199999996</v>
      </c>
      <c r="L47" s="1381" t="n">
        <f t="shared" si="42"/>
        <v>88.916719999999998</v>
      </c>
      <c r="M47" s="1381" t="n">
        <f t="shared" si="42"/>
        <v>92.213943999999998</v>
      </c>
      <c r="N47" s="1381" t="n">
        <f t="shared" si="42"/>
        <v>92.213943999999998</v>
      </c>
      <c r="O47" s="1381" t="n">
        <f t="shared" si="42"/>
        <v>94.213943999999998</v>
      </c>
      <c r="P47" s="1381" t="n">
        <f t="shared" si="42"/>
        <v>98.916719999999998</v>
      </c>
      <c r="Q47" s="1381" t="n">
        <f t="shared" si="42"/>
        <v>98.916719999999998</v>
      </c>
      <c r="R47" s="1381" t="n">
        <f t="shared" si="42"/>
        <v>99.081581199999988</v>
      </c>
      <c r="S47" s="1381" t="n">
        <f t="shared" si="42"/>
        <v>93.146578000000005</v>
      </c>
      <c r="T47" s="1381" t="n">
        <f t="shared" si="42"/>
        <v>86.552129999999991</v>
      </c>
      <c r="U47" s="1381" t="n">
        <f t="shared" si="42"/>
        <v>86.552129999999991</v>
      </c>
      <c r="V47" s="1381" t="n">
        <f>SUM(V48:V66)</f>
        <v>82.265738799999994</v>
      </c>
      <c r="W47" s="881" t="n">
        <f>SUM(G47:V47)/4</f>
        <v>343.32344900000004</v>
      </c>
    </row>
    <row r="48">
      <c r="A48" s="881" t="n">
        <v>2021</v>
      </c>
      <c r="B48" s="61" t="s">
        <v>774</v>
      </c>
      <c r="C48" s="1377"/>
      <c r="D48" s="881" t="n">
        <f>($D$8)*'ARP Timing'!B17</f>
        <v>0</v>
      </c>
      <c r="E48" s="881" t="n">
        <f>($D$8)*'ARP Timing'!C17</f>
        <v>0</v>
      </c>
      <c r="F48" s="881" t="n">
        <f>($D$8)*'ARP Timing'!D17</f>
        <v>34.620851999999999</v>
      </c>
      <c r="G48" s="881" t="n">
        <f>($D$8)*'ARP Timing'!E17</f>
        <v>45.996274799999995</v>
      </c>
      <c r="H48" s="881" t="n">
        <f>($D$8)*'ARP Timing'!F17</f>
        <v>59.350031999999992</v>
      </c>
      <c r="I48" s="881" t="n">
        <f>($D$8)*'ARP Timing'!G17</f>
        <v>64.295867999999999</v>
      </c>
      <c r="J48" s="881" t="n">
        <f>($D$8)*'ARP Timing'!H17</f>
        <v>49.458359999999999</v>
      </c>
      <c r="K48" s="881" t="n">
        <f>($D$8)*'ARP Timing'!I17</f>
        <v>49.458359999999999</v>
      </c>
      <c r="L48" s="881" t="n">
        <f>($D$8)*'ARP Timing'!J17</f>
        <v>59.350031999999992</v>
      </c>
      <c r="M48" s="881" t="n">
        <f>($D$8)*'ARP Timing'!K17</f>
        <v>59.350031999999992</v>
      </c>
      <c r="N48" s="881" t="n">
        <f>($D$8)*'ARP Timing'!L17</f>
        <v>69.241703999999999</v>
      </c>
      <c r="O48" s="881" t="n">
        <f>($D$8)*'ARP Timing'!M17</f>
        <v>69.241703999999999</v>
      </c>
      <c r="P48" s="881" t="n">
        <f>($D$8)*'ARP Timing'!N17</f>
        <v>59.350031999999992</v>
      </c>
      <c r="Q48" s="881" t="n">
        <f>($D$8)*'ARP Timing'!O17</f>
        <v>59.350031999999992</v>
      </c>
      <c r="R48" s="881" t="n">
        <f>($D$8)*'ARP Timing'!P17</f>
        <v>52.920445199999989</v>
      </c>
      <c r="S48" s="881" t="n">
        <f>($D$8)*'ARP Timing'!Q17</f>
        <v>46.985441999999992</v>
      </c>
      <c r="T48" s="881" t="n">
        <f>($D$8)*'ARP Timing'!R17</f>
        <v>46.985441999999992</v>
      </c>
      <c r="U48" s="881" t="n">
        <f>($D$8)*'ARP Timing'!S17</f>
        <v>46.985441999999992</v>
      </c>
      <c r="V48" s="881" t="n">
        <f>($D$8)*'ARP Timing'!T17</f>
        <v>46.985441999999992</v>
      </c>
    </row>
    <row r="49">
      <c r="B49" s="61" t="s">
        <v>330</v>
      </c>
      <c r="C49" s="1377"/>
      <c r="E49" s="881" t="n">
        <f>($E$8)*'ARP Timing'!B$17</f>
        <v>0</v>
      </c>
      <c r="F49" s="881" t="n">
        <f>($E$8)*'ARP Timing'!C$16</f>
        <v>0</v>
      </c>
      <c r="G49" s="881" t="n">
        <f>($E$8)*'ARP Timing'!D$16</f>
        <v>0</v>
      </c>
      <c r="H49" s="881" t="n">
        <f>($E$8)*'ARP Timing'!E$16</f>
        <v>0</v>
      </c>
      <c r="I49" s="881" t="n">
        <f>($E$8)*'ARP Timing'!F$16</f>
        <v>0</v>
      </c>
      <c r="J49" s="881" t="n">
        <f>($E$8)*'ARP Timing'!G$16</f>
        <v>0</v>
      </c>
      <c r="K49" s="881" t="n">
        <f>($E$8)*'ARP Timing'!H$16</f>
        <v>0</v>
      </c>
      <c r="L49" s="881" t="n">
        <f>($E$8)*'ARP Timing'!I$16</f>
        <v>0</v>
      </c>
      <c r="M49" s="881" t="n">
        <f>($E$8)*'ARP Timing'!J$16</f>
        <v>0</v>
      </c>
      <c r="N49" s="881" t="n">
        <f>($E$8)*'ARP Timing'!K$16</f>
        <v>0</v>
      </c>
      <c r="O49" s="881" t="n">
        <f>($E$8)*'ARP Timing'!L$16</f>
        <v>0</v>
      </c>
      <c r="P49" s="881" t="n">
        <f>($E$8)*'ARP Timing'!M$16</f>
        <v>0</v>
      </c>
      <c r="Q49" s="881" t="n">
        <f>($E$8)*'ARP Timing'!N$16</f>
        <v>0</v>
      </c>
      <c r="R49" s="881" t="n">
        <f>($E$8)*'ARP Timing'!O$16</f>
        <v>0</v>
      </c>
      <c r="S49" s="881" t="n">
        <f>($E$8)*'ARP Timing'!P$16</f>
        <v>0</v>
      </c>
      <c r="T49" s="881" t="n">
        <f>($E$8)*'ARP Timing'!Q$16</f>
        <v>0</v>
      </c>
      <c r="U49" s="881" t="n">
        <f>($E$8)*'ARP Timing'!R$16</f>
        <v>0</v>
      </c>
      <c r="V49" s="881" t="n">
        <f>($E$8)*'ARP Timing'!S$16</f>
        <v>0</v>
      </c>
    </row>
    <row r="50">
      <c r="B50" s="61" t="s">
        <v>775</v>
      </c>
      <c r="C50" s="1377"/>
      <c r="F50" s="881" t="n">
        <f>($F$8)*'ARP Timing'!C$17</f>
        <v>0</v>
      </c>
      <c r="G50" s="881" t="n">
        <f>($F$8)*'ARP Timing'!D$17</f>
        <v>0</v>
      </c>
      <c r="H50" s="881" t="n">
        <f>($F$8)*'ARP Timing'!E$17</f>
        <v>0</v>
      </c>
      <c r="I50" s="881" t="n">
        <f>($F$8)*'ARP Timing'!F$17</f>
        <v>0</v>
      </c>
      <c r="J50" s="881" t="n">
        <f>($F$8)*'ARP Timing'!G$17</f>
        <v>0</v>
      </c>
      <c r="K50" s="881" t="n">
        <f>($F$8)*'ARP Timing'!H$17</f>
        <v>0</v>
      </c>
      <c r="L50" s="881" t="n">
        <f>($F$8)*'ARP Timing'!I$17</f>
        <v>0</v>
      </c>
      <c r="M50" s="881" t="n">
        <f>($F$8)*'ARP Timing'!J$17</f>
        <v>0</v>
      </c>
      <c r="N50" s="881" t="n">
        <f>($F$8)*'ARP Timing'!K$17</f>
        <v>0</v>
      </c>
      <c r="O50" s="881" t="n">
        <f>($F$8)*'ARP Timing'!L$17</f>
        <v>0</v>
      </c>
      <c r="P50" s="881" t="n">
        <f>($F$8)*'ARP Timing'!M$17</f>
        <v>0</v>
      </c>
      <c r="Q50" s="881" t="n">
        <f>($F$8)*'ARP Timing'!N$17</f>
        <v>0</v>
      </c>
      <c r="R50" s="881" t="n">
        <f>($F$8)*'ARP Timing'!O$17</f>
        <v>0</v>
      </c>
      <c r="S50" s="881" t="n">
        <f>($F$8)*'ARP Timing'!P$17</f>
        <v>0</v>
      </c>
      <c r="T50" s="881" t="n">
        <f>($F$8)*'ARP Timing'!Q$17</f>
        <v>0</v>
      </c>
      <c r="U50" s="881" t="n">
        <f>($F$8)*'ARP Timing'!R$17</f>
        <v>0</v>
      </c>
      <c r="V50" s="881" t="n">
        <f>($F$8)*'ARP Timing'!S$17</f>
        <v>0</v>
      </c>
    </row>
    <row r="51">
      <c r="A51" s="881" t="n">
        <v>2022</v>
      </c>
      <c r="B51" s="61" t="s">
        <v>240</v>
      </c>
      <c r="C51" s="1377"/>
      <c r="G51" s="881" t="n">
        <f>($G$8)*'ARP Timing'!D$17</f>
        <v>0</v>
      </c>
      <c r="H51" s="881" t="n">
        <f>($G$8)*'ARP Timing'!E$17</f>
        <v>0</v>
      </c>
      <c r="I51" s="881" t="n">
        <f>($G$8)*'ARP Timing'!F$17</f>
        <v>0</v>
      </c>
      <c r="J51" s="881" t="n">
        <f>($G$8)*'ARP Timing'!G$17</f>
        <v>0</v>
      </c>
      <c r="K51" s="881" t="n">
        <f>($G$8)*'ARP Timing'!H$17</f>
        <v>0</v>
      </c>
      <c r="L51" s="881" t="n">
        <f>($G$8)*'ARP Timing'!I$17</f>
        <v>0</v>
      </c>
      <c r="M51" s="881" t="n">
        <f>($G$8)*'ARP Timing'!J$17</f>
        <v>0</v>
      </c>
      <c r="N51" s="881" t="n">
        <f>($G$8)*'ARP Timing'!K$17</f>
        <v>0</v>
      </c>
      <c r="O51" s="881" t="n">
        <f>($G$8)*'ARP Timing'!L$17</f>
        <v>0</v>
      </c>
      <c r="P51" s="881" t="n">
        <f>($G$8)*'ARP Timing'!M$17</f>
        <v>0</v>
      </c>
      <c r="Q51" s="881" t="n">
        <f>($G$8)*'ARP Timing'!N$17</f>
        <v>0</v>
      </c>
      <c r="R51" s="881" t="n">
        <f>($G$8)*'ARP Timing'!O$17</f>
        <v>0</v>
      </c>
      <c r="S51" s="881" t="n">
        <f>($G$8)*'ARP Timing'!P$17</f>
        <v>0</v>
      </c>
      <c r="T51" s="881" t="n">
        <f>($G$8)*'ARP Timing'!Q$17</f>
        <v>0</v>
      </c>
      <c r="U51" s="881" t="n">
        <f>($G$8)*'ARP Timing'!R$17</f>
        <v>0</v>
      </c>
      <c r="V51" s="881" t="n">
        <f>($G$8)*'ARP Timing'!S$17</f>
        <v>0</v>
      </c>
    </row>
    <row r="52">
      <c r="B52" s="61" t="s">
        <v>241</v>
      </c>
      <c r="C52" s="1377"/>
      <c r="H52" s="881" t="n">
        <f>($H$8)*'ARP Timing'!B$17</f>
        <v>0</v>
      </c>
      <c r="I52" s="881" t="n">
        <f>($H$8)*'ARP Timing'!C$17</f>
        <v>0</v>
      </c>
      <c r="J52" s="881" t="n">
        <f>($H$8)*'ARP Timing'!D$17</f>
        <v>23.080568000000003</v>
      </c>
      <c r="K52" s="881" t="n">
        <f>($H$8)*'ARP Timing'!E$17</f>
        <v>30.6641832</v>
      </c>
      <c r="L52" s="881" t="n">
        <f>($H$8)*'ARP Timing'!F$17</f>
        <v>39.566687999999999</v>
      </c>
      <c r="M52" s="881" t="n">
        <f>($H$8)*'ARP Timing'!G$17</f>
        <v>42.863911999999999</v>
      </c>
      <c r="N52" s="881" t="n">
        <f>($H$8)*'ARP Timing'!H$17</f>
        <v>32.972239999999999</v>
      </c>
      <c r="O52" s="881" t="n">
        <f>($H$8)*'ARP Timing'!I$17</f>
        <v>32.972239999999999</v>
      </c>
      <c r="P52" s="881" t="n">
        <f>($H$8)*'ARP Timing'!J$17</f>
        <v>39.566687999999999</v>
      </c>
      <c r="Q52" s="881" t="n">
        <f>($H$8)*'ARP Timing'!K$17</f>
        <v>39.566687999999999</v>
      </c>
      <c r="R52" s="881" t="n">
        <f>($H$8)*'ARP Timing'!L$17</f>
        <v>46.161136000000006</v>
      </c>
      <c r="S52" s="881" t="n">
        <f>($H$8)*'ARP Timing'!M$17</f>
        <v>46.161136000000006</v>
      </c>
      <c r="T52" s="881" t="n">
        <f>($H$8)*'ARP Timing'!N$17</f>
        <v>39.566687999999999</v>
      </c>
      <c r="U52" s="881" t="n">
        <f>($H$8)*'ARP Timing'!O$17</f>
        <v>39.566687999999999</v>
      </c>
      <c r="V52" s="881" t="n">
        <f>($H$8)*'ARP Timing'!P$17</f>
        <v>35.280296800000002</v>
      </c>
    </row>
    <row r="53">
      <c r="B53" s="61" t="s">
        <v>330</v>
      </c>
      <c r="C53" s="1377"/>
      <c r="H53" s="1377"/>
      <c r="I53" s="881" t="n">
        <f>($I$8)*'ARP Timing'!B$17</f>
        <v>0</v>
      </c>
      <c r="J53" s="881" t="n">
        <f>($I$8)*'ARP Timing'!C$17</f>
        <v>0</v>
      </c>
      <c r="K53" s="881" t="n">
        <f>($I$8)*'ARP Timing'!D$17</f>
        <v>0</v>
      </c>
      <c r="L53" s="881" t="n">
        <f>($I$8)*'ARP Timing'!E$17</f>
        <v>0</v>
      </c>
      <c r="M53" s="881" t="n">
        <f>($I$8)*'ARP Timing'!F$17</f>
        <v>0</v>
      </c>
      <c r="N53" s="881" t="n">
        <f>($I$8)*'ARP Timing'!G$17</f>
        <v>0</v>
      </c>
      <c r="O53" s="881" t="n">
        <f>($I$8)*'ARP Timing'!H$17</f>
        <v>0</v>
      </c>
      <c r="P53" s="881" t="n">
        <f>($I$8)*'ARP Timing'!I$17</f>
        <v>0</v>
      </c>
      <c r="Q53" s="881" t="n">
        <f>($I$8)*'ARP Timing'!J$17</f>
        <v>0</v>
      </c>
      <c r="R53" s="881" t="n">
        <f>($I$8)*'ARP Timing'!K$17</f>
        <v>0</v>
      </c>
      <c r="S53" s="881" t="n">
        <f>($I$8)*'ARP Timing'!L$17</f>
        <v>0</v>
      </c>
      <c r="T53" s="881" t="n">
        <f>($I$8)*'ARP Timing'!M$17</f>
        <v>0</v>
      </c>
      <c r="U53" s="881" t="n">
        <f>($I$8)*'ARP Timing'!N$17</f>
        <v>0</v>
      </c>
      <c r="V53" s="881" t="n">
        <f>($I$8)*'ARP Timing'!O$17</f>
        <v>0</v>
      </c>
    </row>
    <row r="54">
      <c r="B54" s="61" t="s">
        <v>775</v>
      </c>
      <c r="C54" s="1377"/>
      <c r="H54" s="1377"/>
    </row>
    <row r="55">
      <c r="A55" s="881" t="n">
        <v>2023</v>
      </c>
      <c r="B55" s="61" t="s">
        <v>240</v>
      </c>
      <c r="C55" s="1377"/>
      <c r="H55" s="1377"/>
    </row>
    <row r="56">
      <c r="B56" s="61" t="s">
        <v>241</v>
      </c>
      <c r="C56" s="1377"/>
      <c r="H56" s="1377"/>
    </row>
    <row r="57">
      <c r="B57" s="61" t="s">
        <v>330</v>
      </c>
      <c r="C57" s="1377"/>
      <c r="H57" s="1377"/>
    </row>
    <row r="58">
      <c r="B58" s="61" t="s">
        <v>775</v>
      </c>
      <c r="C58" s="1377"/>
      <c r="H58" s="1377"/>
    </row>
    <row r="59">
      <c r="A59" s="881" t="n">
        <v>2024</v>
      </c>
      <c r="B59" s="61" t="s">
        <v>240</v>
      </c>
      <c r="C59" s="1377"/>
      <c r="H59" s="1377"/>
    </row>
    <row r="60">
      <c r="B60" s="61" t="s">
        <v>241</v>
      </c>
      <c r="C60" s="1377"/>
      <c r="H60" s="1377"/>
    </row>
    <row r="61">
      <c r="B61" s="61" t="s">
        <v>330</v>
      </c>
      <c r="C61" s="1377"/>
      <c r="H61" s="1377"/>
    </row>
    <row r="62">
      <c r="B62" s="61" t="s">
        <v>775</v>
      </c>
      <c r="C62" s="1377"/>
      <c r="H62" s="1377"/>
    </row>
    <row r="63">
      <c r="A63" t="s">
        <v>891</v>
      </c>
      <c r="B63" s="61"/>
      <c r="C63" s="1377"/>
      <c r="G63" t="n">
        <v>5</v>
      </c>
      <c r="H63" s="1377" t="n">
        <v>10</v>
      </c>
      <c r="I63" t="n">
        <v>15</v>
      </c>
      <c r="J63" t="n">
        <v>8</v>
      </c>
      <c r="K63" t="n">
        <v>0</v>
      </c>
      <c r="L63" t="n">
        <v>-10</v>
      </c>
      <c r="M63" t="n">
        <v>-10</v>
      </c>
      <c r="N63" t="n">
        <v>-10</v>
      </c>
      <c r="O63" t="n">
        <v>-8</v>
      </c>
    </row>
    <row r="64">
      <c r="B64" s="61"/>
      <c r="C64" s="1377"/>
      <c r="H64" s="1377"/>
    </row>
    <row r="65">
      <c r="B65" s="61"/>
      <c r="C65" s="1377"/>
      <c r="H65" s="1377"/>
    </row>
    <row r="66">
      <c r="B66" s="61"/>
      <c r="C66" s="1377"/>
      <c r="H66" s="1377"/>
    </row>
    <row r="67">
      <c r="B67" s="61"/>
      <c r="C67" s="1377"/>
      <c r="H67" s="1377"/>
    </row>
    <row r="68">
      <c r="B68" s="61"/>
      <c r="C68" s="1377"/>
      <c r="H68" s="1377"/>
    </row>
    <row r="69">
      <c r="B69" s="61"/>
      <c r="C69" s="1377"/>
      <c r="H69" s="1377"/>
    </row>
    <row r="70">
      <c r="B70" s="61"/>
      <c r="C70" s="1377"/>
      <c r="H70" s="1377"/>
    </row>
    <row r="71">
      <c r="B71" s="61"/>
      <c r="C71" s="1377"/>
      <c r="H71" s="1377"/>
    </row>
    <row r="72">
      <c r="B72" s="61"/>
      <c r="C72" s="1377"/>
      <c r="H72" s="1377"/>
    </row>
    <row r="73">
      <c r="B73" s="61" t="s">
        <v>777</v>
      </c>
      <c r="C73" s="1378" t="n">
        <v>2021</v>
      </c>
      <c r="D73" s="1378" t="n">
        <v>2022</v>
      </c>
      <c r="E73" s="1378" t="n">
        <v>2023</v>
      </c>
      <c r="F73" s="1378" t="n">
        <v>2024</v>
      </c>
      <c r="G73" s="1378" t="n">
        <v>2025</v>
      </c>
      <c r="H73" s="1377"/>
    </row>
    <row r="74">
      <c r="B74" s="61" t="s">
        <v>674</v>
      </c>
      <c r="C74" s="1382" t="n">
        <f t="shared" ref="C74:C85" si="43">SUM(C4:E4)/4</f>
        <v>0.77600000000001046</v>
      </c>
      <c r="D74" s="1382" t="n">
        <f t="shared" ref="D74:D85" si="44">SUM(F4:I4)/4</f>
        <v>19.719000000000005</v>
      </c>
      <c r="E74" s="1382" t="n">
        <f t="shared" ref="E74:E85" si="45">SUM(J4:M4)/4</f>
        <v>1.4159999999999999</v>
      </c>
      <c r="F74" s="1382" t="n">
        <f t="shared" ref="F74:F85" si="46">SUM(N4:Q4)/4</f>
        <v>1.4790000000000001</v>
      </c>
      <c r="G74" s="1382" t="n">
        <f t="shared" ref="G74:G85" si="47">SUM(R4:U4)/4</f>
        <v>1.63</v>
      </c>
    </row>
    <row r="75">
      <c r="B75" s="61" t="s">
        <v>675</v>
      </c>
      <c r="C75" s="1382" t="n">
        <f t="shared" si="43"/>
        <v>19.722000000000016</v>
      </c>
      <c r="D75" s="1382" t="n">
        <f t="shared" si="44"/>
        <v>52.756999999999998</v>
      </c>
      <c r="E75" s="1382" t="n">
        <f t="shared" si="45"/>
        <v>12</v>
      </c>
      <c r="F75" s="1382" t="n">
        <f t="shared" si="46"/>
        <v>4.2219999999999995</v>
      </c>
      <c r="G75" s="1382" t="n">
        <f t="shared" si="47"/>
        <v>2.3719999999999999</v>
      </c>
      <c r="H75" s="1377"/>
    </row>
    <row r="76">
      <c r="B76" s="61" t="s">
        <v>52</v>
      </c>
      <c r="C76" s="1382" t="n">
        <f t="shared" si="43"/>
        <v>81.643000000000001</v>
      </c>
      <c r="D76" s="1382" t="n">
        <f t="shared" si="44"/>
        <v>110.24799999999999</v>
      </c>
      <c r="E76" s="1382" t="n">
        <f t="shared" si="45"/>
        <v>12.726000000000001</v>
      </c>
      <c r="F76" s="1382" t="n">
        <f t="shared" si="46"/>
        <v>1.365</v>
      </c>
      <c r="G76" s="1382" t="n">
        <f t="shared" si="47"/>
        <v>-0.90100000000000025</v>
      </c>
      <c r="H76" s="1377"/>
      <c r="O76" s="61"/>
      <c r="P76" s="61"/>
      <c r="Q76" s="61"/>
      <c r="R76" s="61"/>
      <c r="S76" s="1383"/>
      <c r="T76" s="1383"/>
      <c r="U76" s="1383"/>
      <c r="V76" s="34"/>
      <c r="W76" s="61"/>
      <c r="X76" s="61"/>
    </row>
    <row r="77">
      <c r="B77" s="61" t="s">
        <v>131</v>
      </c>
      <c r="C77" s="1382" t="n">
        <f t="shared" si="43"/>
        <v>7.798</v>
      </c>
      <c r="D77" s="1382" t="n">
        <f t="shared" si="44"/>
        <v>7.9489999999999998</v>
      </c>
      <c r="E77" s="1382" t="n">
        <f t="shared" si="45"/>
        <v>4.7519999999999998</v>
      </c>
      <c r="F77" s="1382" t="n">
        <f t="shared" si="46"/>
        <v>4.637999999999999</v>
      </c>
      <c r="G77" s="1382" t="n">
        <f t="shared" si="47"/>
        <v>1.8800000000000001</v>
      </c>
      <c r="H77" s="1377"/>
    </row>
    <row r="78">
      <c r="B78" s="1380" t="s">
        <v>347</v>
      </c>
      <c r="C78" s="1382" t="n">
        <f t="shared" si="43"/>
        <v>247.29179999999997</v>
      </c>
      <c r="D78" s="1382" t="n">
        <f t="shared" si="44"/>
        <v>164.8612</v>
      </c>
      <c r="E78" s="1382" t="n">
        <f t="shared" si="45"/>
        <v>0</v>
      </c>
      <c r="F78" s="1382" t="n">
        <f t="shared" si="46"/>
        <v>0</v>
      </c>
      <c r="G78" s="1382" t="n">
        <f t="shared" si="47"/>
        <v>0</v>
      </c>
      <c r="H78" s="1377"/>
      <c r="R78" s="1345"/>
      <c r="S78" s="1345"/>
    </row>
    <row r="79">
      <c r="B79" s="1380" t="s">
        <v>150</v>
      </c>
      <c r="C79" s="1382" t="n">
        <f t="shared" si="43"/>
        <v>12.347</v>
      </c>
      <c r="D79" s="1382" t="n">
        <f t="shared" si="44"/>
        <v>46.79</v>
      </c>
      <c r="E79" s="1382" t="n">
        <f t="shared" si="45"/>
        <v>38.595999999999997</v>
      </c>
      <c r="F79" s="1382" t="n">
        <f t="shared" si="46"/>
        <v>31.911000000000001</v>
      </c>
      <c r="G79" s="1382" t="n">
        <f t="shared" si="47"/>
        <v>23.099</v>
      </c>
      <c r="H79" s="1377"/>
      <c r="R79" s="1345"/>
      <c r="S79" s="1345"/>
    </row>
    <row r="80">
      <c r="B80" s="1380" t="s">
        <v>363</v>
      </c>
      <c r="C80" s="1382" t="n">
        <f t="shared" si="43"/>
        <v>29.628</v>
      </c>
      <c r="D80" s="1382" t="n">
        <f t="shared" si="44"/>
        <v>35.671000000000006</v>
      </c>
      <c r="E80" s="1382" t="n">
        <f t="shared" si="45"/>
        <v>24.216000000000001</v>
      </c>
      <c r="F80" s="1382" t="n">
        <f t="shared" si="46"/>
        <v>9.6430000000000007</v>
      </c>
      <c r="G80" s="1382" t="n">
        <f t="shared" si="47"/>
        <v>4.5789999999999997</v>
      </c>
      <c r="H80" s="1377"/>
      <c r="R80" s="1345"/>
      <c r="S80" s="1345"/>
    </row>
    <row r="81">
      <c r="B81" s="34" t="s">
        <v>159</v>
      </c>
      <c r="C81" s="1382" t="n">
        <f t="shared" si="43"/>
        <v>25.75</v>
      </c>
      <c r="D81" s="1382" t="n">
        <f t="shared" si="44"/>
        <v>0</v>
      </c>
      <c r="E81" s="1382" t="n">
        <f t="shared" si="45"/>
        <v>0</v>
      </c>
      <c r="F81" s="1382" t="n">
        <f t="shared" si="46"/>
        <v>0</v>
      </c>
      <c r="G81" s="1382" t="n">
        <f t="shared" si="47"/>
        <v>0</v>
      </c>
      <c r="H81" s="1377"/>
      <c r="R81" s="1345"/>
      <c r="S81" s="1345"/>
    </row>
    <row r="82">
      <c r="B82" s="61" t="s">
        <v>109</v>
      </c>
      <c r="C82" s="1382" t="n">
        <f t="shared" si="43"/>
        <v>31.939</v>
      </c>
      <c r="D82" s="1382" t="n">
        <f t="shared" si="44"/>
        <v>56.413000000000004</v>
      </c>
      <c r="E82" s="1382" t="n">
        <f t="shared" si="45"/>
        <v>15.652999999999999</v>
      </c>
      <c r="F82" s="1382" t="n">
        <f t="shared" si="46"/>
        <v>3.9320000000000004</v>
      </c>
      <c r="G82" s="1382" t="n">
        <f t="shared" si="47"/>
        <v>-0.74299999999999988</v>
      </c>
      <c r="R82" s="1345"/>
      <c r="S82" s="1345"/>
    </row>
    <row r="83">
      <c r="B83" s="881" t="s">
        <v>768</v>
      </c>
      <c r="C83" s="1382" t="n">
        <f t="shared" si="43"/>
        <v>1.02</v>
      </c>
      <c r="D83" s="1382" t="n">
        <f t="shared" si="44"/>
        <v>1.5299999999999998</v>
      </c>
      <c r="E83" s="1382" t="n">
        <f t="shared" si="45"/>
        <v>0</v>
      </c>
      <c r="F83" s="1382" t="n">
        <f t="shared" si="46"/>
        <v>0</v>
      </c>
      <c r="G83" s="1382" t="n">
        <f t="shared" si="47"/>
        <v>0</v>
      </c>
      <c r="R83" s="1345"/>
      <c r="S83" s="1345"/>
    </row>
    <row r="84">
      <c r="B84" s="881" t="s">
        <v>769</v>
      </c>
      <c r="C84" s="1382" t="n">
        <f t="shared" si="43"/>
        <v>0.67999999999999994</v>
      </c>
      <c r="D84" s="1382" t="n">
        <f t="shared" si="44"/>
        <v>1.02</v>
      </c>
      <c r="E84" s="1382" t="n">
        <f t="shared" si="45"/>
        <v>0</v>
      </c>
      <c r="F84" s="1382" t="n">
        <f t="shared" si="46"/>
        <v>0</v>
      </c>
      <c r="G84" s="1382" t="n">
        <f t="shared" si="47"/>
        <v>0</v>
      </c>
      <c r="R84" s="1345"/>
      <c r="S84" s="1345"/>
    </row>
    <row r="85">
      <c r="B85" s="881" t="s">
        <v>470</v>
      </c>
      <c r="C85" s="1382" t="n">
        <f t="shared" si="43"/>
        <v>1.6999999999999997</v>
      </c>
      <c r="D85" s="1382" t="n">
        <f t="shared" si="44"/>
        <v>2.5499999999999998</v>
      </c>
      <c r="E85" s="1382" t="n">
        <f t="shared" si="45"/>
        <v>0</v>
      </c>
      <c r="F85" s="1382" t="n">
        <f t="shared" si="46"/>
        <v>0</v>
      </c>
      <c r="G85" s="1382" t="n">
        <f t="shared" si="47"/>
        <v>0</v>
      </c>
      <c r="R85" s="1345"/>
      <c r="S85" s="1345"/>
    </row>
    <row r="86">
      <c r="C86" s="1378" t="n">
        <v>2021</v>
      </c>
      <c r="D86" s="1378" t="n">
        <v>2022</v>
      </c>
      <c r="E86" s="1378" t="n">
        <v>2023</v>
      </c>
      <c r="F86" s="1378" t="n">
        <v>2024</v>
      </c>
      <c r="G86" s="1378" t="n">
        <v>2025</v>
      </c>
      <c r="R86" s="1345"/>
      <c r="S86" s="1345"/>
    </row>
    <row r="87">
      <c r="B87" s="881" t="s">
        <v>778</v>
      </c>
      <c r="C87" s="1381" t="n">
        <f>SUM(C83:C85)</f>
        <v>3.3999999999999995</v>
      </c>
      <c r="D87" s="1381" t="n">
        <f t="shared" ref="D87:G87" si="48">SUM(D83:D85)</f>
        <v>5.0999999999999996</v>
      </c>
      <c r="E87" s="1381" t="n">
        <f t="shared" si="48"/>
        <v>0</v>
      </c>
      <c r="F87" s="1381" t="n">
        <f t="shared" si="48"/>
        <v>0</v>
      </c>
      <c r="G87" s="1381" t="n">
        <f t="shared" si="48"/>
        <v>0</v>
      </c>
      <c r="R87" s="1345"/>
      <c r="S87" s="1345"/>
    </row>
    <row r="90">
      <c r="B90" s="881" t="s">
        <v>674</v>
      </c>
      <c r="C90" s="1382" t="n">
        <v>26.636000000000024</v>
      </c>
      <c r="D90" s="1382" t="n">
        <v>98.978999999999999</v>
      </c>
      <c r="E90" s="1382" t="n">
        <v>2.1159999999999997</v>
      </c>
      <c r="F90" s="1382" t="n">
        <v>2.1789999999999998</v>
      </c>
      <c r="G90" s="1382" t="n">
        <v>2.33</v>
      </c>
      <c r="H90" s="1382"/>
      <c r="I90" s="1382"/>
      <c r="J90" s="1382"/>
      <c r="K90" s="1382"/>
      <c r="L90" s="1382"/>
      <c r="M90" s="1382"/>
    </row>
    <row r="91">
      <c r="B91" s="881" t="s">
        <v>675</v>
      </c>
      <c r="C91" s="1382" t="n">
        <v>47.722000000000016</v>
      </c>
      <c r="D91" s="1382" t="n">
        <v>52.756999999999998</v>
      </c>
      <c r="E91" s="1382" t="n">
        <v>12</v>
      </c>
      <c r="F91" s="1382" t="n">
        <v>4.2219999999999995</v>
      </c>
      <c r="G91" s="1382" t="n">
        <v>2.3719999999999999</v>
      </c>
      <c r="H91" s="1382"/>
      <c r="I91" s="1382"/>
      <c r="J91" s="1382"/>
      <c r="K91" s="1382"/>
      <c r="L91" s="1382"/>
      <c r="M91" s="1382"/>
    </row>
    <row r="92">
      <c r="B92" s="881" t="s">
        <v>52</v>
      </c>
      <c r="C92" s="1382" t="n">
        <v>81.842999999999989</v>
      </c>
      <c r="D92" s="1382" t="n">
        <v>110.24799999999999</v>
      </c>
      <c r="E92" s="1382" t="n">
        <v>12.726000000000001</v>
      </c>
      <c r="F92" s="1382" t="n">
        <v>1.365</v>
      </c>
      <c r="G92" s="1382" t="n">
        <v>-0.90100000000000025</v>
      </c>
      <c r="H92" s="1382"/>
      <c r="I92" s="1382"/>
      <c r="J92" s="1382"/>
      <c r="K92" s="1382"/>
      <c r="L92" s="1382"/>
      <c r="M92" s="1382"/>
    </row>
    <row r="93">
      <c r="B93" s="881" t="s">
        <v>131</v>
      </c>
      <c r="C93" s="1382" t="n">
        <v>7.798</v>
      </c>
      <c r="D93" s="1382" t="n">
        <v>7.9489999999999998</v>
      </c>
      <c r="E93" s="1382" t="n">
        <v>4.7519999999999998</v>
      </c>
      <c r="F93" s="1382" t="n">
        <v>4.637999999999999</v>
      </c>
      <c r="G93" s="1382" t="n">
        <v>1.8800000000000001</v>
      </c>
      <c r="H93" s="1382"/>
      <c r="I93" s="1382"/>
      <c r="J93" s="1382"/>
      <c r="K93" s="1382"/>
      <c r="L93" s="1382"/>
      <c r="M93" s="1382"/>
    </row>
    <row r="94">
      <c r="B94" s="881" t="s">
        <v>347</v>
      </c>
      <c r="C94" s="1382" t="n">
        <v>283.95749999999998</v>
      </c>
      <c r="D94" s="1382" t="n">
        <v>77.092500000000001</v>
      </c>
      <c r="E94" s="1382" t="n">
        <v>1</v>
      </c>
      <c r="F94" s="1382" t="n">
        <v>0</v>
      </c>
      <c r="G94" s="1382" t="n">
        <v>0</v>
      </c>
      <c r="H94" s="1382"/>
      <c r="I94" s="1382"/>
      <c r="J94" s="1382"/>
      <c r="K94" s="1382"/>
      <c r="L94" s="1382"/>
      <c r="M94" s="1382"/>
    </row>
    <row r="95">
      <c r="B95" s="881" t="s">
        <v>150</v>
      </c>
      <c r="C95" s="1382" t="n">
        <v>12.347</v>
      </c>
      <c r="D95" s="1382" t="n">
        <v>46.79</v>
      </c>
      <c r="E95" s="1382" t="n">
        <v>38.595999999999997</v>
      </c>
      <c r="F95" s="1382" t="n">
        <v>31.911000000000001</v>
      </c>
      <c r="G95" s="1382" t="n">
        <v>23.099</v>
      </c>
      <c r="H95" s="1382"/>
      <c r="I95" s="1382"/>
      <c r="J95" s="1382"/>
      <c r="K95" s="1382"/>
      <c r="L95" s="1382"/>
      <c r="M95" s="1382"/>
    </row>
    <row r="96">
      <c r="B96" s="881" t="s">
        <v>363</v>
      </c>
      <c r="C96" s="1382" t="n">
        <v>2.286</v>
      </c>
      <c r="D96" s="1382" t="n">
        <v>4.6049999999999995</v>
      </c>
      <c r="E96" s="1382" t="n">
        <v>1.349</v>
      </c>
      <c r="F96" s="1382" t="n">
        <v>0.441</v>
      </c>
      <c r="G96" s="1382" t="n">
        <v>0.313</v>
      </c>
      <c r="H96" s="1382"/>
      <c r="I96" s="1382"/>
      <c r="J96" s="1382"/>
      <c r="K96" s="1382"/>
      <c r="L96" s="1382"/>
      <c r="M96" s="1382"/>
    </row>
    <row r="97">
      <c r="B97" s="881" t="s">
        <v>159</v>
      </c>
      <c r="C97" s="1382" t="n">
        <v>25.75</v>
      </c>
      <c r="D97" s="1382" t="n">
        <v>0</v>
      </c>
      <c r="E97" s="1382" t="n">
        <v>0</v>
      </c>
      <c r="F97" s="1382" t="n">
        <v>0</v>
      </c>
      <c r="G97" s="1382" t="n">
        <v>0</v>
      </c>
      <c r="H97" s="1382"/>
      <c r="I97" s="1382"/>
      <c r="J97" s="1382"/>
      <c r="K97" s="1382"/>
      <c r="L97" s="1382"/>
      <c r="M97" s="1382"/>
    </row>
    <row r="98">
      <c r="B98" s="881" t="s">
        <v>109</v>
      </c>
      <c r="C98" s="1382" t="n">
        <v>60.441000000000003</v>
      </c>
      <c r="D98" s="1382" t="n">
        <v>91.678999999999988</v>
      </c>
      <c r="E98" s="1382" t="n">
        <v>41.220000000000006</v>
      </c>
      <c r="F98" s="1382" t="n">
        <v>14.004000000000003</v>
      </c>
      <c r="G98" s="1382" t="n">
        <v>3.8530000000000006</v>
      </c>
      <c r="H98" s="1382"/>
      <c r="I98" s="1382"/>
      <c r="J98" s="1382"/>
      <c r="K98" s="1382"/>
      <c r="L98" s="1382"/>
      <c r="M98" s="1382"/>
    </row>
    <row r="99">
      <c r="C99" s="1378" t="n">
        <v>3.4</v>
      </c>
      <c r="D99" s="1378" t="n">
        <v>5.0999999999999996</v>
      </c>
      <c r="E99" s="1378" t="n">
        <v>0</v>
      </c>
      <c r="F99" s="1378" t="n">
        <v>0</v>
      </c>
    </row>
  </sheetData>
  <pageMargins left="0.7" right="0.7" top="0.75" bottom="0.75"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sheetData>
    <row r="1">
      <c r="A1" s="105" t="s">
        <v>1435</v>
      </c>
      <c r="B1" s="105" t="s">
        <v>1436</v>
      </c>
      <c r="C1" s="105" t="s">
        <v>1437</v>
      </c>
      <c r="D1" s="105" t="s">
        <v>1438</v>
      </c>
      <c r="E1" s="105" t="s">
        <v>1439</v>
      </c>
      <c r="F1" s="105" t="s">
        <v>1440</v>
      </c>
      <c r="G1" s="105" t="s">
        <v>924</v>
      </c>
      <c r="H1" s="105" t="s">
        <v>925</v>
      </c>
      <c r="I1" s="105" t="s">
        <v>926</v>
      </c>
      <c r="J1" s="105" t="s">
        <v>927</v>
      </c>
      <c r="K1" s="105" t="s">
        <v>928</v>
      </c>
      <c r="L1" s="105" t="s">
        <v>929</v>
      </c>
    </row>
    <row r="2">
      <c r="A2" t="n">
        <v>4.5079018442711401E-2</v>
      </c>
      <c r="B2" t="n">
        <v>5.3878515900577198E-2</v>
      </c>
      <c r="C2" t="n">
        <v>8.2063006909154398E-2</v>
      </c>
      <c r="D2" t="n">
        <v>0.104421067414309</v>
      </c>
      <c r="E2" t="s">
        <v>1441</v>
      </c>
      <c r="F2" t="s">
        <v>1442</v>
      </c>
      <c r="G2" t="n">
        <v>13.106999999999999</v>
      </c>
      <c r="H2" t="n">
        <v>1.9913023575188999E-2</v>
      </c>
      <c r="I2" t="n">
        <v>16.824999999999999</v>
      </c>
      <c r="J2" t="n">
        <v>2.51411589895989E-2</v>
      </c>
      <c r="K2" t="s">
        <v>930</v>
      </c>
      <c r="L2" t="s">
        <v>931</v>
      </c>
    </row>
    <row r="3">
      <c r="A3" t="n">
        <v>4.5079018442711401E-2</v>
      </c>
      <c r="B3" t="n">
        <v>5.3878515900577198E-2</v>
      </c>
      <c r="C3" t="n">
        <v>8.2063006909154398E-2</v>
      </c>
      <c r="D3" t="n">
        <v>0.104421067414309</v>
      </c>
      <c r="E3" t="s">
        <v>1443</v>
      </c>
      <c r="F3" t="s">
        <v>1442</v>
      </c>
      <c r="G3" t="n">
        <v>13.368</v>
      </c>
      <c r="H3" t="n">
        <v>1.9913023575188999E-2</v>
      </c>
      <c r="I3" t="n">
        <v>17.248000000000001</v>
      </c>
      <c r="J3" t="n">
        <v>2.51411589895989E-2</v>
      </c>
      <c r="K3" t="s">
        <v>932</v>
      </c>
      <c r="L3" t="s">
        <v>931</v>
      </c>
    </row>
    <row r="4">
      <c r="A4" t="n">
        <v>3.9419555818651898E-2</v>
      </c>
      <c r="B4" t="n">
        <v>6.9938689583740596E-2</v>
      </c>
      <c r="C4" t="n">
        <v>7.2508506661211405E-2</v>
      </c>
      <c r="D4" t="n">
        <v>7.9737360467493398E-2</v>
      </c>
      <c r="E4" t="s">
        <v>1444</v>
      </c>
      <c r="F4" t="s">
        <v>1442</v>
      </c>
      <c r="G4" t="n">
        <v>13.603999999999999</v>
      </c>
      <c r="H4" t="n">
        <v>1.7654099341711402E-2</v>
      </c>
      <c r="I4" t="n">
        <v>17.582000000000001</v>
      </c>
      <c r="J4" t="n">
        <v>1.9364564007421099E-2</v>
      </c>
      <c r="K4" t="s">
        <v>933</v>
      </c>
      <c r="L4" t="s">
        <v>931</v>
      </c>
    </row>
    <row r="5">
      <c r="A5" t="n">
        <v>5.2824828770235303E-2</v>
      </c>
      <c r="B5" t="n">
        <v>5.1823422551402501E-2</v>
      </c>
      <c r="C5" t="n">
        <v>6.9052453854286294E-2</v>
      </c>
      <c r="D5" t="n">
        <v>0.10539397910227</v>
      </c>
      <c r="E5" t="s">
        <v>1445</v>
      </c>
      <c r="F5" t="s">
        <v>1442</v>
      </c>
      <c r="G5" t="n">
        <v>13.833</v>
      </c>
      <c r="H5" t="n">
        <v>1.6833284328138898E-2</v>
      </c>
      <c r="I5" t="n">
        <v>18.027999999999999</v>
      </c>
      <c r="J5" t="n">
        <v>2.5366852462745899E-2</v>
      </c>
      <c r="K5" t="s">
        <v>934</v>
      </c>
      <c r="L5" t="s">
        <v>931</v>
      </c>
    </row>
    <row r="6">
      <c r="A6" t="n">
        <v>3.85286878692137E-2</v>
      </c>
      <c r="B6" t="n">
        <v>0.132788480581229</v>
      </c>
      <c r="C6" t="n">
        <v>0.10231116414477499</v>
      </c>
      <c r="D6" t="n">
        <v>6.9175988166702701E-2</v>
      </c>
      <c r="E6" t="s">
        <v>1446</v>
      </c>
      <c r="F6" t="s">
        <v>1442</v>
      </c>
      <c r="G6" t="n">
        <v>14.173999999999999</v>
      </c>
      <c r="H6" t="n">
        <v>2.4651196414371399E-2</v>
      </c>
      <c r="I6" t="n">
        <v>18.332000000000001</v>
      </c>
      <c r="J6" t="n">
        <v>1.6862658087419598E-2</v>
      </c>
      <c r="K6" t="s">
        <v>935</v>
      </c>
      <c r="L6" t="s">
        <v>931</v>
      </c>
    </row>
    <row r="7">
      <c r="A7" t="n">
        <v>4.6230845754161802E-2</v>
      </c>
      <c r="B7" t="n">
        <v>7.6806429060699302E-2</v>
      </c>
      <c r="C7" t="n">
        <v>7.6908368677740299E-2</v>
      </c>
      <c r="D7" t="n">
        <v>6.5481053360561203E-2</v>
      </c>
      <c r="E7" t="s">
        <v>1447</v>
      </c>
      <c r="F7" t="s">
        <v>1442</v>
      </c>
      <c r="G7" t="n">
        <v>14.439</v>
      </c>
      <c r="H7" t="n">
        <v>1.8696204317764999E-2</v>
      </c>
      <c r="I7" t="n">
        <v>18.625</v>
      </c>
      <c r="J7" t="n">
        <v>1.59829805804057E-2</v>
      </c>
      <c r="K7" t="s">
        <v>936</v>
      </c>
      <c r="L7" t="s">
        <v>931</v>
      </c>
    </row>
    <row r="8">
      <c r="A8" t="n">
        <v>4.0000704948734103E-2</v>
      </c>
      <c r="B8" t="n">
        <v>5.9184461037305798E-2</v>
      </c>
      <c r="C8" t="n">
        <v>6.1773509542664397E-2</v>
      </c>
      <c r="D8" t="n">
        <v>4.4315280925248897E-2</v>
      </c>
      <c r="E8" t="s">
        <v>1448</v>
      </c>
      <c r="F8" t="s">
        <v>1442</v>
      </c>
      <c r="G8" t="n">
        <v>14.657</v>
      </c>
      <c r="H8" t="n">
        <v>1.5097998476348899E-2</v>
      </c>
      <c r="I8" t="n">
        <v>18.827999999999999</v>
      </c>
      <c r="J8" t="n">
        <v>1.0899328859060401E-2</v>
      </c>
      <c r="K8" t="s">
        <v>937</v>
      </c>
      <c r="L8" t="s">
        <v>931</v>
      </c>
    </row>
    <row r="9">
      <c r="A9" t="n">
        <v>2.5035607973723999E-2</v>
      </c>
      <c r="B9" t="n">
        <v>8.3819893360376693E-2</v>
      </c>
      <c r="C9" t="n">
        <v>3.6793688078589702E-2</v>
      </c>
      <c r="D9" t="n">
        <v>7.0854524877743894E-2</v>
      </c>
      <c r="E9" t="s">
        <v>1449</v>
      </c>
      <c r="F9" t="s">
        <v>1442</v>
      </c>
      <c r="G9" t="n">
        <v>14.79</v>
      </c>
      <c r="H9" t="n">
        <v>9.0741625162038507E-3</v>
      </c>
      <c r="I9" t="n">
        <v>19.152999999999999</v>
      </c>
      <c r="J9" t="n">
        <v>1.7261525387720401E-2</v>
      </c>
      <c r="K9" t="s">
        <v>938</v>
      </c>
      <c r="L9" t="s">
        <v>931</v>
      </c>
    </row>
    <row r="10">
      <c r="A10" t="n">
        <v>4.2906681103859E-2</v>
      </c>
      <c r="B10" t="n">
        <v>0.175097239288524</v>
      </c>
      <c r="C10" t="n">
        <v>0.10446834522691199</v>
      </c>
      <c r="D10" t="n">
        <v>5.2157088254066501E-2</v>
      </c>
      <c r="E10" t="s">
        <v>1450</v>
      </c>
      <c r="F10" t="s">
        <v>1442</v>
      </c>
      <c r="G10" t="n">
        <v>15.162000000000001</v>
      </c>
      <c r="H10" t="n">
        <v>2.5152129817444399E-2</v>
      </c>
      <c r="I10" t="n">
        <v>19.398</v>
      </c>
      <c r="J10" t="n">
        <v>1.27917297551299E-2</v>
      </c>
      <c r="K10" t="s">
        <v>939</v>
      </c>
      <c r="L10" t="s">
        <v>931</v>
      </c>
    </row>
    <row r="11">
      <c r="A11" t="n">
        <v>2.3157030840978501E-2</v>
      </c>
      <c r="B11" t="n">
        <v>4.0963848741786497E-2</v>
      </c>
      <c r="C11" t="n">
        <v>5.35423244430666E-2</v>
      </c>
      <c r="D11" t="n">
        <v>2.83404365976123E-2</v>
      </c>
      <c r="E11" t="s">
        <v>1451</v>
      </c>
      <c r="F11" t="s">
        <v>1442</v>
      </c>
      <c r="G11" t="n">
        <v>15.361000000000001</v>
      </c>
      <c r="H11" t="n">
        <v>1.3124917557050499E-2</v>
      </c>
      <c r="I11" t="n">
        <v>19.533999999999999</v>
      </c>
      <c r="J11" t="n">
        <v>7.0110320651612899E-3</v>
      </c>
      <c r="K11" t="s">
        <v>940</v>
      </c>
      <c r="L11" t="s">
        <v>931</v>
      </c>
    </row>
    <row r="12">
      <c r="A12" t="n">
        <v>3.55986781186481E-2</v>
      </c>
      <c r="B12" t="n">
        <v>3.3186191278740597E-2</v>
      </c>
      <c r="C12" t="n">
        <v>6.3703129067968198E-2</v>
      </c>
      <c r="D12" t="n">
        <v>5.6658506033298299E-2</v>
      </c>
      <c r="E12" t="s">
        <v>1452</v>
      </c>
      <c r="F12" t="s">
        <v>1442</v>
      </c>
      <c r="G12" t="n">
        <v>15.6</v>
      </c>
      <c r="H12" t="n">
        <v>1.5558882885228701E-2</v>
      </c>
      <c r="I12" t="n">
        <v>19.805</v>
      </c>
      <c r="J12" t="n">
        <v>1.38732466468721E-2</v>
      </c>
      <c r="K12" t="s">
        <v>941</v>
      </c>
      <c r="L12" t="s">
        <v>931</v>
      </c>
    </row>
    <row r="13">
      <c r="A13" t="n">
        <v>3.3109052200751603E-2</v>
      </c>
      <c r="B13" t="n">
        <v>8.9944620716435594E-2</v>
      </c>
      <c r="C13" t="n">
        <v>5.0679215853917103E-2</v>
      </c>
      <c r="D13" t="n">
        <v>7.6848944278385095E-2</v>
      </c>
      <c r="E13" t="s">
        <v>1453</v>
      </c>
      <c r="F13" t="s">
        <v>1442</v>
      </c>
      <c r="G13" t="n">
        <v>15.794</v>
      </c>
      <c r="H13" t="n">
        <v>1.2435897435897601E-2</v>
      </c>
      <c r="I13" t="n">
        <v>20.175000000000001</v>
      </c>
      <c r="J13" t="n">
        <v>1.8682150971976799E-2</v>
      </c>
      <c r="K13" t="s">
        <v>942</v>
      </c>
      <c r="L13" t="s">
        <v>931</v>
      </c>
    </row>
    <row r="14">
      <c r="A14" t="n">
        <v>4.91014015888558E-2</v>
      </c>
      <c r="B14" t="n">
        <v>6.5908483031781095E-2</v>
      </c>
      <c r="C14" t="n">
        <v>8.1389738888574495E-2</v>
      </c>
      <c r="D14" t="n">
        <v>7.93845743471608E-2</v>
      </c>
      <c r="E14" t="s">
        <v>1454</v>
      </c>
      <c r="F14" t="s">
        <v>1442</v>
      </c>
      <c r="G14" t="n">
        <v>16.106000000000002</v>
      </c>
      <c r="H14" t="n">
        <v>1.9754337090034199E-2</v>
      </c>
      <c r="I14" t="n">
        <v>20.564</v>
      </c>
      <c r="J14" t="n">
        <v>1.9281288723668001E-2</v>
      </c>
      <c r="K14" t="s">
        <v>943</v>
      </c>
      <c r="L14" t="s">
        <v>931</v>
      </c>
    </row>
    <row r="15">
      <c r="A15" t="n">
        <v>7.9177652454341899E-2</v>
      </c>
      <c r="B15" t="n">
        <v>7.1493559288280994E-2</v>
      </c>
      <c r="C15" t="n">
        <v>6.9283063617710403E-2</v>
      </c>
      <c r="D15" t="n">
        <v>8.6922582910256702E-2</v>
      </c>
      <c r="E15" t="s">
        <v>1455</v>
      </c>
      <c r="F15" t="s">
        <v>1442</v>
      </c>
      <c r="G15" t="n">
        <v>16.378</v>
      </c>
      <c r="H15" t="n">
        <v>1.68881162299763E-2</v>
      </c>
      <c r="I15" t="n">
        <v>20.997</v>
      </c>
      <c r="J15" t="n">
        <v>2.1056214744213299E-2</v>
      </c>
      <c r="K15" t="s">
        <v>944</v>
      </c>
      <c r="L15" t="s">
        <v>931</v>
      </c>
    </row>
    <row r="16">
      <c r="A16" t="n">
        <v>7.4767520593947104E-2</v>
      </c>
      <c r="B16" t="n">
        <v>8.5362600720222198E-2</v>
      </c>
      <c r="C16" t="n">
        <v>4.7217464684975501E-2</v>
      </c>
      <c r="D16" t="n">
        <v>8.4062519785650797E-2</v>
      </c>
      <c r="E16" t="s">
        <v>1456</v>
      </c>
      <c r="F16" t="s">
        <v>1442</v>
      </c>
      <c r="G16" t="n">
        <v>16.568000000000001</v>
      </c>
      <c r="H16" t="n">
        <v>1.1600928074246E-2</v>
      </c>
      <c r="I16" t="n">
        <v>21.425000000000001</v>
      </c>
      <c r="J16" t="n">
        <v>2.03838643615755E-2</v>
      </c>
      <c r="K16" t="s">
        <v>945</v>
      </c>
      <c r="L16" t="s">
        <v>931</v>
      </c>
    </row>
    <row r="17">
      <c r="A17" t="n">
        <v>8.4354048501589896E-2</v>
      </c>
      <c r="B17" t="n">
        <v>8.8313277531109999E-2</v>
      </c>
      <c r="C17" t="n">
        <v>6.8825586736247696E-2</v>
      </c>
      <c r="D17" t="n">
        <v>0.111750672708145</v>
      </c>
      <c r="E17" t="s">
        <v>1457</v>
      </c>
      <c r="F17" t="s">
        <v>1442</v>
      </c>
      <c r="G17" t="n">
        <v>16.846</v>
      </c>
      <c r="H17" t="n">
        <v>1.6779333655238898E-2</v>
      </c>
      <c r="I17" t="n">
        <v>22</v>
      </c>
      <c r="J17" t="n">
        <v>2.68378063010501E-2</v>
      </c>
      <c r="K17" t="s">
        <v>946</v>
      </c>
      <c r="L17" t="s">
        <v>931</v>
      </c>
    </row>
    <row r="18">
      <c r="A18" t="n">
        <v>0.124536540877934</v>
      </c>
      <c r="B18" t="n">
        <v>4.1616768277239702E-2</v>
      </c>
      <c r="C18" t="n">
        <v>0.100709384145876</v>
      </c>
      <c r="D18" t="n">
        <v>0.19875533747763099</v>
      </c>
      <c r="E18" t="s">
        <v>1458</v>
      </c>
      <c r="F18" t="s">
        <v>1442</v>
      </c>
      <c r="G18" t="n">
        <v>17.254999999999999</v>
      </c>
      <c r="H18" t="n">
        <v>2.42787605366259E-2</v>
      </c>
      <c r="I18" t="n">
        <v>23.02</v>
      </c>
      <c r="J18" t="n">
        <v>4.6363636363636399E-2</v>
      </c>
      <c r="K18" t="s">
        <v>947</v>
      </c>
      <c r="L18" t="s">
        <v>931</v>
      </c>
    </row>
    <row r="19">
      <c r="A19" t="n">
        <v>0.118186339709689</v>
      </c>
      <c r="B19" t="n">
        <v>7.4336480554695494E-2</v>
      </c>
      <c r="C19" t="n">
        <v>0.111980004946894</v>
      </c>
      <c r="D19" t="n">
        <v>0.27614966476000502</v>
      </c>
      <c r="E19" t="s">
        <v>1459</v>
      </c>
      <c r="F19" t="s">
        <v>1442</v>
      </c>
      <c r="G19" t="n">
        <v>17.719000000000001</v>
      </c>
      <c r="H19" t="n">
        <v>2.68907563025211E-2</v>
      </c>
      <c r="I19" t="n">
        <v>24.466999999999999</v>
      </c>
      <c r="J19" t="n">
        <v>6.2858384013900995E-2</v>
      </c>
      <c r="K19" t="s">
        <v>948</v>
      </c>
      <c r="L19" t="s">
        <v>931</v>
      </c>
    </row>
    <row r="20">
      <c r="A20" t="n">
        <v>0.112285409166716</v>
      </c>
      <c r="B20" t="n">
        <v>0.121923532437656</v>
      </c>
      <c r="C20" t="n">
        <v>0.119951580753957</v>
      </c>
      <c r="D20" t="n">
        <v>0.28126959643585903</v>
      </c>
      <c r="E20" t="s">
        <v>1460</v>
      </c>
      <c r="F20" t="s">
        <v>1442</v>
      </c>
      <c r="G20" t="n">
        <v>18.228000000000002</v>
      </c>
      <c r="H20" t="n">
        <v>2.8726226084993398E-2</v>
      </c>
      <c r="I20" t="n">
        <v>26.030999999999999</v>
      </c>
      <c r="J20" t="n">
        <v>6.3922834838762405E-2</v>
      </c>
      <c r="K20" t="s">
        <v>949</v>
      </c>
      <c r="L20" t="s">
        <v>931</v>
      </c>
    </row>
    <row r="21">
      <c r="A21" t="n">
        <v>0.10564888426900799</v>
      </c>
      <c r="B21" t="n">
        <v>0.139689749601554</v>
      </c>
      <c r="C21" t="n">
        <v>0.10861792322335199</v>
      </c>
      <c r="D21" t="n">
        <v>0.17691984955710299</v>
      </c>
      <c r="E21" t="s">
        <v>1461</v>
      </c>
      <c r="F21" t="s">
        <v>1442</v>
      </c>
      <c r="G21" t="n">
        <v>18.704000000000001</v>
      </c>
      <c r="H21" t="n">
        <v>2.6113671274961399E-2</v>
      </c>
      <c r="I21" t="n">
        <v>27.113</v>
      </c>
      <c r="J21" t="n">
        <v>4.15658253620683E-2</v>
      </c>
      <c r="K21" t="s">
        <v>950</v>
      </c>
      <c r="L21" t="s">
        <v>931</v>
      </c>
    </row>
    <row r="22">
      <c r="A22" t="n">
        <v>7.7418031911128199E-2</v>
      </c>
      <c r="B22" t="n">
        <v>7.47377264200315E-2</v>
      </c>
      <c r="C22" t="n">
        <v>8.2414004288707196E-2</v>
      </c>
      <c r="D22" t="n">
        <v>8.77241949354641E-2</v>
      </c>
      <c r="E22" t="s">
        <v>1462</v>
      </c>
      <c r="F22" t="s">
        <v>1442</v>
      </c>
      <c r="G22" t="n">
        <v>19.077999999999999</v>
      </c>
      <c r="H22" t="n">
        <v>1.99957228400343E-2</v>
      </c>
      <c r="I22" t="n">
        <v>27.689</v>
      </c>
      <c r="J22" t="n">
        <v>2.1244421495223698E-2</v>
      </c>
      <c r="K22" t="s">
        <v>951</v>
      </c>
      <c r="L22" t="s">
        <v>931</v>
      </c>
    </row>
    <row r="23">
      <c r="A23" t="n">
        <v>5.00188837807687E-2</v>
      </c>
      <c r="B23" t="n">
        <v>5.9076854521070303E-2</v>
      </c>
      <c r="C23" t="n">
        <v>9.99907756879512E-2</v>
      </c>
      <c r="D23" t="n">
        <v>1.9938623083631101E-2</v>
      </c>
      <c r="E23" t="s">
        <v>1463</v>
      </c>
      <c r="F23" t="s">
        <v>1442</v>
      </c>
      <c r="G23" t="n">
        <v>19.538</v>
      </c>
      <c r="H23" t="n">
        <v>2.4111542090365898E-2</v>
      </c>
      <c r="I23" t="n">
        <v>27.826000000000001</v>
      </c>
      <c r="J23" t="n">
        <v>4.9478132110223304E-3</v>
      </c>
      <c r="K23" t="s">
        <v>952</v>
      </c>
      <c r="L23" t="s">
        <v>931</v>
      </c>
    </row>
    <row r="24">
      <c r="A24" t="n">
        <v>7.6956317974106001E-2</v>
      </c>
      <c r="B24" t="n">
        <v>5.5091330920863602E-2</v>
      </c>
      <c r="C24" t="n">
        <v>6.2847909413525901E-2</v>
      </c>
      <c r="D24" t="n">
        <v>1.2710174962932599E-2</v>
      </c>
      <c r="E24" t="s">
        <v>1464</v>
      </c>
      <c r="F24" t="s">
        <v>1442</v>
      </c>
      <c r="G24" t="n">
        <v>19.838000000000001</v>
      </c>
      <c r="H24" t="n">
        <v>1.5354693417954699E-2</v>
      </c>
      <c r="I24" t="n">
        <v>27.914000000000001</v>
      </c>
      <c r="J24" t="n">
        <v>3.16250988284339E-3</v>
      </c>
      <c r="K24" t="s">
        <v>953</v>
      </c>
      <c r="L24" t="s">
        <v>931</v>
      </c>
    </row>
    <row r="25">
      <c r="A25" t="n">
        <v>6.8882772668885706E-2</v>
      </c>
      <c r="B25" t="n">
        <v>9.5097426388938394E-2</v>
      </c>
      <c r="C25" t="n">
        <v>5.9557775023163499E-2</v>
      </c>
      <c r="D25" t="n">
        <v>2.4583979224767301E-2</v>
      </c>
      <c r="E25" t="s">
        <v>1465</v>
      </c>
      <c r="F25" t="s">
        <v>1442</v>
      </c>
      <c r="G25" t="n">
        <v>20.126999999999999</v>
      </c>
      <c r="H25" t="n">
        <v>1.45680008065328E-2</v>
      </c>
      <c r="I25" t="n">
        <v>28.084</v>
      </c>
      <c r="J25" t="n">
        <v>6.0901339829475499E-3</v>
      </c>
      <c r="K25" t="s">
        <v>954</v>
      </c>
      <c r="L25" t="s">
        <v>931</v>
      </c>
    </row>
    <row r="26">
      <c r="A26" t="n">
        <v>4.46796784787249E-2</v>
      </c>
      <c r="B26" t="n">
        <v>5.9702158874865199E-2</v>
      </c>
      <c r="C26" t="n">
        <v>5.3094918319799497E-2</v>
      </c>
      <c r="D26" t="n">
        <v>1.9800669277978002E-2</v>
      </c>
      <c r="E26" t="s">
        <v>1466</v>
      </c>
      <c r="F26" t="s">
        <v>1442</v>
      </c>
      <c r="G26" t="n">
        <v>20.388999999999999</v>
      </c>
      <c r="H26" t="n">
        <v>1.30173398916877E-2</v>
      </c>
      <c r="I26" t="n">
        <v>28.222000000000001</v>
      </c>
      <c r="J26" t="n">
        <v>4.91382993875522E-3</v>
      </c>
      <c r="K26" t="s">
        <v>955</v>
      </c>
      <c r="L26" t="s">
        <v>931</v>
      </c>
    </row>
    <row r="27">
      <c r="A27" t="n">
        <v>3.3979822161052303E-2</v>
      </c>
      <c r="B27" t="n">
        <v>3.3961135638896502E-2</v>
      </c>
      <c r="C27" t="n">
        <v>5.3215140717762302E-2</v>
      </c>
      <c r="D27" t="n">
        <v>3.4743180507705002E-2</v>
      </c>
      <c r="E27" t="s">
        <v>1467</v>
      </c>
      <c r="F27" t="s">
        <v>1442</v>
      </c>
      <c r="G27" t="n">
        <v>20.655000000000001</v>
      </c>
      <c r="H27" t="n">
        <v>1.3046250429153101E-2</v>
      </c>
      <c r="I27" t="n">
        <v>28.463999999999999</v>
      </c>
      <c r="J27" t="n">
        <v>8.5748706682728902E-3</v>
      </c>
      <c r="K27" t="s">
        <v>956</v>
      </c>
      <c r="L27" t="s">
        <v>931</v>
      </c>
    </row>
    <row r="28">
      <c r="A28" t="n">
        <v>6.2157602764701697E-2</v>
      </c>
      <c r="B28" t="n">
        <v>4.6572413553721298E-2</v>
      </c>
      <c r="C28" t="n">
        <v>3.5515485276211803E-2</v>
      </c>
      <c r="D28" t="n">
        <v>8.7412684077270396E-3</v>
      </c>
      <c r="E28" t="s">
        <v>1468</v>
      </c>
      <c r="F28" t="s">
        <v>1442</v>
      </c>
      <c r="G28" t="n">
        <v>20.835999999999999</v>
      </c>
      <c r="H28" t="n">
        <v>8.7630113773904394E-3</v>
      </c>
      <c r="I28" t="n">
        <v>28.526</v>
      </c>
      <c r="J28" t="n">
        <v>2.17818999437891E-3</v>
      </c>
      <c r="K28" t="s">
        <v>957</v>
      </c>
      <c r="L28" t="s">
        <v>931</v>
      </c>
    </row>
    <row r="29">
      <c r="A29" t="n">
        <v>6.4679796349943294E-2</v>
      </c>
      <c r="B29" t="n">
        <v>0.11140543202132699</v>
      </c>
      <c r="C29" t="n">
        <v>5.3847641567893498E-2</v>
      </c>
      <c r="D29" t="n">
        <v>2.7482019859727602E-2</v>
      </c>
      <c r="E29" t="s">
        <v>1469</v>
      </c>
      <c r="F29" t="s">
        <v>1442</v>
      </c>
      <c r="G29" t="n">
        <v>21.111000000000001</v>
      </c>
      <c r="H29" t="n">
        <v>1.31983106162412E-2</v>
      </c>
      <c r="I29" t="n">
        <v>28.72</v>
      </c>
      <c r="J29" t="n">
        <v>6.8008132931360902E-3</v>
      </c>
      <c r="K29" t="s">
        <v>958</v>
      </c>
      <c r="L29" t="s">
        <v>931</v>
      </c>
    </row>
    <row r="30">
      <c r="A30" t="n">
        <v>7.4088172350420103E-2</v>
      </c>
      <c r="B30" t="n">
        <v>5.7739458159661701E-2</v>
      </c>
      <c r="C30" t="n">
        <v>8.3796072481744796E-2</v>
      </c>
      <c r="D30" t="n">
        <v>5.2825931688943499E-2</v>
      </c>
      <c r="E30" t="s">
        <v>1470</v>
      </c>
      <c r="F30" t="s">
        <v>1442</v>
      </c>
      <c r="G30" t="n">
        <v>21.54</v>
      </c>
      <c r="H30" t="n">
        <v>2.0321159585050302E-2</v>
      </c>
      <c r="I30" t="n">
        <v>29.091999999999999</v>
      </c>
      <c r="J30" t="n">
        <v>1.2952646239554401E-2</v>
      </c>
      <c r="K30" t="s">
        <v>959</v>
      </c>
      <c r="L30" t="s">
        <v>931</v>
      </c>
    </row>
    <row r="31">
      <c r="A31" t="n">
        <v>7.0308632461715301E-2</v>
      </c>
      <c r="B31" t="n">
        <v>4.6296846180206901E-2</v>
      </c>
      <c r="C31" t="n">
        <v>8.1880476726010801E-2</v>
      </c>
      <c r="D31" t="n">
        <v>4.0048809702137603E-2</v>
      </c>
      <c r="E31" t="s">
        <v>1471</v>
      </c>
      <c r="F31" t="s">
        <v>1442</v>
      </c>
      <c r="G31" t="n">
        <v>21.968</v>
      </c>
      <c r="H31" t="n">
        <v>1.9870009285051001E-2</v>
      </c>
      <c r="I31" t="n">
        <v>29.379000000000001</v>
      </c>
      <c r="J31" t="n">
        <v>9.8652550529356696E-3</v>
      </c>
      <c r="K31" t="s">
        <v>960</v>
      </c>
      <c r="L31" t="s">
        <v>931</v>
      </c>
    </row>
    <row r="32">
      <c r="A32" t="n">
        <v>6.1553542794543503E-2</v>
      </c>
      <c r="B32" t="n">
        <v>1.98663105662467E-2</v>
      </c>
      <c r="C32" t="n">
        <v>7.3501873886998997E-2</v>
      </c>
      <c r="D32" t="n">
        <v>5.4874269706492597E-2</v>
      </c>
      <c r="E32" t="s">
        <v>1472</v>
      </c>
      <c r="F32" t="s">
        <v>1442</v>
      </c>
      <c r="G32" t="n">
        <v>22.361000000000001</v>
      </c>
      <c r="H32" t="n">
        <v>1.7889657683903801E-2</v>
      </c>
      <c r="I32" t="n">
        <v>29.774000000000001</v>
      </c>
      <c r="J32" t="n">
        <v>1.3444977705163501E-2</v>
      </c>
      <c r="K32" t="s">
        <v>961</v>
      </c>
      <c r="L32" t="s">
        <v>931</v>
      </c>
    </row>
    <row r="33">
      <c r="A33" t="n">
        <v>5.8025197908700303E-2</v>
      </c>
      <c r="B33" t="n">
        <v>0.12112082718011299</v>
      </c>
      <c r="C33" t="n">
        <v>7.5383891455237398E-2</v>
      </c>
      <c r="D33" t="n">
        <v>4.34111575180351E-2</v>
      </c>
      <c r="E33" t="s">
        <v>1473</v>
      </c>
      <c r="F33" t="s">
        <v>1442</v>
      </c>
      <c r="G33" t="n">
        <v>22.771000000000001</v>
      </c>
      <c r="H33" t="n">
        <v>1.83354948347569E-2</v>
      </c>
      <c r="I33" t="n">
        <v>30.091999999999999</v>
      </c>
      <c r="J33" t="n">
        <v>1.0680459461274799E-2</v>
      </c>
      <c r="K33" t="s">
        <v>962</v>
      </c>
      <c r="L33" t="s">
        <v>931</v>
      </c>
    </row>
    <row r="34">
      <c r="A34" t="n">
        <v>6.7326294927223501E-2</v>
      </c>
      <c r="B34" t="n">
        <v>4.65097292728067E-2</v>
      </c>
      <c r="C34" t="n">
        <v>5.9424238450433299E-2</v>
      </c>
      <c r="D34" t="n">
        <v>5.0510789433123801E-2</v>
      </c>
      <c r="E34" t="s">
        <v>1474</v>
      </c>
      <c r="F34" t="s">
        <v>1442</v>
      </c>
      <c r="G34" t="n">
        <v>23.102</v>
      </c>
      <c r="H34" t="n">
        <v>1.4536032673137E-2</v>
      </c>
      <c r="I34" t="n">
        <v>30.465</v>
      </c>
      <c r="J34" t="n">
        <v>1.23953210155523E-2</v>
      </c>
      <c r="K34" t="s">
        <v>963</v>
      </c>
      <c r="L34" t="s">
        <v>931</v>
      </c>
    </row>
    <row r="35">
      <c r="A35" t="n">
        <v>8.4675701203493298E-2</v>
      </c>
      <c r="B35" t="n">
        <v>8.09066486989478E-2</v>
      </c>
      <c r="C35" t="n">
        <v>6.5619276167123694E-2</v>
      </c>
      <c r="D35" t="n">
        <v>8.0997725857898203E-2</v>
      </c>
      <c r="E35" t="s">
        <v>1475</v>
      </c>
      <c r="F35" t="s">
        <v>1442</v>
      </c>
      <c r="G35" t="n">
        <v>23.472000000000001</v>
      </c>
      <c r="H35" t="n">
        <v>1.6015929356765699E-2</v>
      </c>
      <c r="I35" t="n">
        <v>31.064</v>
      </c>
      <c r="J35" t="n">
        <v>1.9661907106515601E-2</v>
      </c>
      <c r="K35" t="s">
        <v>964</v>
      </c>
      <c r="L35" t="s">
        <v>931</v>
      </c>
    </row>
    <row r="36">
      <c r="A36" t="n">
        <v>7.2050406034996906E-2</v>
      </c>
      <c r="B36" t="n">
        <v>6.8549166168664605E-2</v>
      </c>
      <c r="C36" t="n">
        <v>5.8500992246239197E-2</v>
      </c>
      <c r="D36" t="n">
        <v>7.8709215306017405E-2</v>
      </c>
      <c r="E36" t="s">
        <v>1476</v>
      </c>
      <c r="F36" t="s">
        <v>1442</v>
      </c>
      <c r="G36" t="n">
        <v>23.808</v>
      </c>
      <c r="H36" t="n">
        <v>1.4314928425357899E-2</v>
      </c>
      <c r="I36" t="n">
        <v>31.658000000000001</v>
      </c>
      <c r="J36" t="n">
        <v>1.9121813031161401E-2</v>
      </c>
      <c r="K36" t="s">
        <v>965</v>
      </c>
      <c r="L36" t="s">
        <v>931</v>
      </c>
    </row>
    <row r="37">
      <c r="A37" t="n">
        <v>7.7759817693589403E-2</v>
      </c>
      <c r="B37" t="n">
        <v>7.0826828171957498E-2</v>
      </c>
      <c r="C37" t="n">
        <v>5.4682260590980698E-2</v>
      </c>
      <c r="D37" t="n">
        <v>7.3455131593814296E-2</v>
      </c>
      <c r="E37" t="s">
        <v>1477</v>
      </c>
      <c r="F37" t="s">
        <v>1442</v>
      </c>
      <c r="G37" t="n">
        <v>24.126999999999999</v>
      </c>
      <c r="H37" t="n">
        <v>1.33988575268817E-2</v>
      </c>
      <c r="I37" t="n">
        <v>32.223999999999997</v>
      </c>
      <c r="J37" t="n">
        <v>1.78785772948384E-2</v>
      </c>
      <c r="K37" t="s">
        <v>966</v>
      </c>
      <c r="L37" t="s">
        <v>931</v>
      </c>
    </row>
    <row r="38">
      <c r="A38" t="n">
        <v>7.7602845525897898E-2</v>
      </c>
      <c r="B38" t="n">
        <v>7.5755853629737399E-2</v>
      </c>
      <c r="C38" t="n">
        <v>0.101819091447914</v>
      </c>
      <c r="D38" t="n">
        <v>8.5137769356933707E-2</v>
      </c>
      <c r="E38" t="s">
        <v>1478</v>
      </c>
      <c r="F38" t="s">
        <v>1442</v>
      </c>
      <c r="G38" t="n">
        <v>24.719000000000001</v>
      </c>
      <c r="H38" t="n">
        <v>2.4536825962614601E-2</v>
      </c>
      <c r="I38" t="n">
        <v>32.889000000000003</v>
      </c>
      <c r="J38" t="n">
        <v>2.0636792452830299E-2</v>
      </c>
      <c r="K38" t="s">
        <v>967</v>
      </c>
      <c r="L38" t="s">
        <v>931</v>
      </c>
    </row>
    <row r="39">
      <c r="A39" t="n">
        <v>0.113838252689951</v>
      </c>
      <c r="B39" t="n">
        <v>6.1815502695247999E-2</v>
      </c>
      <c r="C39" t="n">
        <v>9.0287471336475605E-2</v>
      </c>
      <c r="D39" t="n">
        <v>0.11311171886032199</v>
      </c>
      <c r="E39" t="s">
        <v>1479</v>
      </c>
      <c r="F39" t="s">
        <v>1442</v>
      </c>
      <c r="G39" t="n">
        <v>25.259</v>
      </c>
      <c r="H39" t="n">
        <v>2.18455439135887E-2</v>
      </c>
      <c r="I39" t="n">
        <v>33.781999999999996</v>
      </c>
      <c r="J39" t="n">
        <v>2.7151935297515601E-2</v>
      </c>
      <c r="K39" t="s">
        <v>968</v>
      </c>
      <c r="L39" t="s">
        <v>931</v>
      </c>
    </row>
    <row r="40">
      <c r="A40" t="n">
        <v>0.10293672514128201</v>
      </c>
      <c r="B40" t="n">
        <v>9.6664179784869297E-2</v>
      </c>
      <c r="C40" t="n">
        <v>0.148038402658868</v>
      </c>
      <c r="D40" t="n">
        <v>0.121960082107911</v>
      </c>
      <c r="E40" t="s">
        <v>1480</v>
      </c>
      <c r="F40" t="s">
        <v>1442</v>
      </c>
      <c r="G40" t="n">
        <v>26.146000000000001</v>
      </c>
      <c r="H40" t="n">
        <v>3.5116196207292602E-2</v>
      </c>
      <c r="I40" t="n">
        <v>34.768000000000001</v>
      </c>
      <c r="J40" t="n">
        <v>2.9187141081049101E-2</v>
      </c>
      <c r="K40" t="s">
        <v>969</v>
      </c>
      <c r="L40" t="s">
        <v>931</v>
      </c>
    </row>
    <row r="41">
      <c r="A41" t="n">
        <v>0.100470180706661</v>
      </c>
      <c r="B41" t="n">
        <v>9.1027084037313494E-2</v>
      </c>
      <c r="C41" t="n">
        <v>7.0641984000731503E-2</v>
      </c>
      <c r="D41" t="n">
        <v>0.118355060703055</v>
      </c>
      <c r="E41" t="s">
        <v>1481</v>
      </c>
      <c r="F41" t="s">
        <v>1442</v>
      </c>
      <c r="G41" t="n">
        <v>26.596</v>
      </c>
      <c r="H41" t="n">
        <v>1.7211045666641198E-2</v>
      </c>
      <c r="I41" t="n">
        <v>35.753999999999998</v>
      </c>
      <c r="J41" t="n">
        <v>2.83594109526E-2</v>
      </c>
      <c r="K41" t="s">
        <v>970</v>
      </c>
      <c r="L41" t="s">
        <v>931</v>
      </c>
    </row>
    <row r="42">
      <c r="A42" t="n">
        <v>0.12552467874009099</v>
      </c>
      <c r="B42" t="n">
        <v>8.1451601423466094E-2</v>
      </c>
      <c r="C42" t="n">
        <v>0.106909632651843</v>
      </c>
      <c r="D42" t="n">
        <v>0.113864763230328</v>
      </c>
      <c r="E42" t="s">
        <v>1482</v>
      </c>
      <c r="F42" t="s">
        <v>1442</v>
      </c>
      <c r="G42" t="n">
        <v>27.28</v>
      </c>
      <c r="H42" t="n">
        <v>2.5718153105730199E-2</v>
      </c>
      <c r="I42" t="n">
        <v>36.731000000000002</v>
      </c>
      <c r="J42" t="n">
        <v>2.7325613917324101E-2</v>
      </c>
      <c r="K42" t="s">
        <v>971</v>
      </c>
      <c r="L42" t="s">
        <v>931</v>
      </c>
    </row>
    <row r="43">
      <c r="A43" t="n">
        <v>0.101539889707692</v>
      </c>
      <c r="B43" t="n">
        <v>0.163874229132176</v>
      </c>
      <c r="C43" t="n">
        <v>0.11299973225785501</v>
      </c>
      <c r="D43" t="n">
        <v>0.119816075191493</v>
      </c>
      <c r="E43" t="s">
        <v>1483</v>
      </c>
      <c r="F43" t="s">
        <v>1442</v>
      </c>
      <c r="G43" t="n">
        <v>28.02</v>
      </c>
      <c r="H43" t="n">
        <v>2.7126099706744799E-2</v>
      </c>
      <c r="I43" t="n">
        <v>37.784999999999997</v>
      </c>
      <c r="J43" t="n">
        <v>2.8695107674715899E-2</v>
      </c>
      <c r="K43" t="s">
        <v>972</v>
      </c>
      <c r="L43" t="s">
        <v>931</v>
      </c>
    </row>
    <row r="44">
      <c r="A44" t="n">
        <v>9.6919062654431398E-2</v>
      </c>
      <c r="B44" t="n">
        <v>4.1150587007602997E-2</v>
      </c>
      <c r="C44" t="n">
        <v>0.115930396885483</v>
      </c>
      <c r="D44" t="n">
        <v>0.138106666956619</v>
      </c>
      <c r="E44" t="s">
        <v>1484</v>
      </c>
      <c r="F44" t="s">
        <v>1442</v>
      </c>
      <c r="G44" t="n">
        <v>28.798999999999999</v>
      </c>
      <c r="H44" t="n">
        <v>2.7801570306923699E-2</v>
      </c>
      <c r="I44" t="n">
        <v>39.027000000000001</v>
      </c>
      <c r="J44" t="n">
        <v>3.2870186581977198E-2</v>
      </c>
      <c r="K44" t="s">
        <v>973</v>
      </c>
      <c r="L44" t="s">
        <v>931</v>
      </c>
    </row>
    <row r="45">
      <c r="A45" t="n">
        <v>0.102667735598145</v>
      </c>
      <c r="B45" t="n">
        <v>0.12591483160208999</v>
      </c>
      <c r="C45" t="n">
        <v>0.11071312036879399</v>
      </c>
      <c r="D45" t="n">
        <v>0.12373918134004901</v>
      </c>
      <c r="E45" t="s">
        <v>1485</v>
      </c>
      <c r="F45" t="s">
        <v>1442</v>
      </c>
      <c r="G45" t="n">
        <v>29.565000000000001</v>
      </c>
      <c r="H45" t="n">
        <v>2.65981457689504E-2</v>
      </c>
      <c r="I45" t="n">
        <v>40.182000000000002</v>
      </c>
      <c r="J45" t="n">
        <v>2.9594895841340601E-2</v>
      </c>
      <c r="K45" t="s">
        <v>974</v>
      </c>
      <c r="L45" t="s">
        <v>931</v>
      </c>
    </row>
    <row r="46">
      <c r="A46" t="n">
        <v>0.107873886984393</v>
      </c>
      <c r="B46" t="n">
        <v>8.2350511297398302E-2</v>
      </c>
      <c r="C46" t="n">
        <v>0.14097064786198199</v>
      </c>
      <c r="D46" t="n">
        <v>0.118188584098933</v>
      </c>
      <c r="E46" t="s">
        <v>1486</v>
      </c>
      <c r="F46" t="s">
        <v>1442</v>
      </c>
      <c r="G46" t="n">
        <v>30.556000000000001</v>
      </c>
      <c r="H46" t="n">
        <v>3.3519364112971399E-2</v>
      </c>
      <c r="I46" t="n">
        <v>41.32</v>
      </c>
      <c r="J46" t="n">
        <v>2.8321138818376401E-2</v>
      </c>
      <c r="K46" t="s">
        <v>975</v>
      </c>
      <c r="L46" t="s">
        <v>931</v>
      </c>
    </row>
    <row r="47">
      <c r="A47" t="n">
        <v>6.8864078536554199E-2</v>
      </c>
      <c r="B47" t="n">
        <v>9.6264819656522296E-2</v>
      </c>
      <c r="C47" t="n">
        <v>8.6310442735713797E-2</v>
      </c>
      <c r="D47" t="n">
        <v>9.9129163647753094E-2</v>
      </c>
      <c r="E47" t="s">
        <v>1487</v>
      </c>
      <c r="F47" t="s">
        <v>1442</v>
      </c>
      <c r="G47" t="n">
        <v>31.195</v>
      </c>
      <c r="H47" t="n">
        <v>2.0912423092027701E-2</v>
      </c>
      <c r="I47" t="n">
        <v>42.308</v>
      </c>
      <c r="J47" t="n">
        <v>2.39109390125847E-2</v>
      </c>
      <c r="K47" t="s">
        <v>976</v>
      </c>
      <c r="L47" t="s">
        <v>931</v>
      </c>
    </row>
    <row r="48">
      <c r="A48" t="n">
        <v>6.7510216956085903E-2</v>
      </c>
      <c r="B48" t="n">
        <v>9.0754628296435505E-2</v>
      </c>
      <c r="C48" t="n">
        <v>4.8692861535788202E-2</v>
      </c>
      <c r="D48" t="n">
        <v>8.4524586959714404E-2</v>
      </c>
      <c r="E48" t="s">
        <v>1488</v>
      </c>
      <c r="F48" t="s">
        <v>1442</v>
      </c>
      <c r="G48" t="n">
        <v>31.568000000000001</v>
      </c>
      <c r="H48" t="n">
        <v>1.1957044398140699E-2</v>
      </c>
      <c r="I48" t="n">
        <v>43.174999999999997</v>
      </c>
      <c r="J48" t="n">
        <v>2.0492578235794499E-2</v>
      </c>
      <c r="K48" t="s">
        <v>977</v>
      </c>
      <c r="L48" t="s">
        <v>931</v>
      </c>
    </row>
    <row r="49">
      <c r="A49" t="n">
        <v>6.2684205945477106E-2</v>
      </c>
      <c r="B49" t="n">
        <v>7.8781408158281802E-2</v>
      </c>
      <c r="C49" t="n">
        <v>6.2752816594642893E-2</v>
      </c>
      <c r="D49" t="n">
        <v>7.3171075998094998E-2</v>
      </c>
      <c r="E49" t="s">
        <v>1489</v>
      </c>
      <c r="F49" t="s">
        <v>1442</v>
      </c>
      <c r="G49" t="n">
        <v>32.052</v>
      </c>
      <c r="H49" t="n">
        <v>1.53319817536746E-2</v>
      </c>
      <c r="I49" t="n">
        <v>43.944000000000003</v>
      </c>
      <c r="J49" t="n">
        <v>1.7811233352634799E-2</v>
      </c>
      <c r="K49" t="s">
        <v>978</v>
      </c>
      <c r="L49" t="s">
        <v>931</v>
      </c>
    </row>
    <row r="50">
      <c r="A50" t="n">
        <v>5.1825632418063497E-2</v>
      </c>
      <c r="B50" t="n">
        <v>6.5520529029189395E-2</v>
      </c>
      <c r="C50" t="n">
        <v>7.2002334651775995E-2</v>
      </c>
      <c r="D50" t="n">
        <v>5.7261419360111997E-2</v>
      </c>
      <c r="E50" t="s">
        <v>1490</v>
      </c>
      <c r="F50" t="s">
        <v>1442</v>
      </c>
      <c r="G50" t="n">
        <v>32.613999999999997</v>
      </c>
      <c r="H50" t="n">
        <v>1.7534007238237701E-2</v>
      </c>
      <c r="I50" t="n">
        <v>44.56</v>
      </c>
      <c r="J50" t="n">
        <v>1.40178408884035E-2</v>
      </c>
      <c r="K50" t="s">
        <v>979</v>
      </c>
      <c r="L50" t="s">
        <v>931</v>
      </c>
    </row>
    <row r="51">
      <c r="A51" t="n">
        <v>3.9076838958162399E-2</v>
      </c>
      <c r="B51" t="n">
        <v>8.1541548822787496E-2</v>
      </c>
      <c r="C51" t="n">
        <v>6.5317850608274997E-2</v>
      </c>
      <c r="D51" t="n">
        <v>6.8572049720328196E-2</v>
      </c>
      <c r="E51" t="s">
        <v>1491</v>
      </c>
      <c r="F51" t="s">
        <v>1442</v>
      </c>
      <c r="G51" t="n">
        <v>33.134</v>
      </c>
      <c r="H51" t="n">
        <v>1.5944073097442901E-2</v>
      </c>
      <c r="I51" t="n">
        <v>45.305</v>
      </c>
      <c r="J51" t="n">
        <v>1.6719030520646199E-2</v>
      </c>
      <c r="K51" t="s">
        <v>980</v>
      </c>
      <c r="L51" t="s">
        <v>931</v>
      </c>
    </row>
    <row r="52">
      <c r="A52" t="n">
        <v>6.4698202701339205E-2</v>
      </c>
      <c r="B52" t="n">
        <v>3.4072636599968002E-2</v>
      </c>
      <c r="C52" t="n">
        <v>6.8068638365729198E-2</v>
      </c>
      <c r="D52" t="n">
        <v>4.8078704643683703E-2</v>
      </c>
      <c r="E52" t="s">
        <v>1492</v>
      </c>
      <c r="F52" t="s">
        <v>1442</v>
      </c>
      <c r="G52" t="n">
        <v>33.683999999999997</v>
      </c>
      <c r="H52" t="n">
        <v>1.65992635963059E-2</v>
      </c>
      <c r="I52" t="n">
        <v>45.84</v>
      </c>
      <c r="J52" t="n">
        <v>1.1808851120185501E-2</v>
      </c>
      <c r="K52" t="s">
        <v>981</v>
      </c>
      <c r="L52" t="s">
        <v>931</v>
      </c>
    </row>
    <row r="53">
      <c r="A53" t="n">
        <v>4.4829664945906803E-2</v>
      </c>
      <c r="B53" t="n">
        <v>4.8009313734526098E-2</v>
      </c>
      <c r="C53" t="n">
        <v>6.1455443169872802E-2</v>
      </c>
      <c r="D53" t="n">
        <v>1.01606507354322E-2</v>
      </c>
      <c r="E53" t="s">
        <v>1493</v>
      </c>
      <c r="F53" t="s">
        <v>1442</v>
      </c>
      <c r="G53" t="n">
        <v>34.19</v>
      </c>
      <c r="H53" t="n">
        <v>1.5021968887305399E-2</v>
      </c>
      <c r="I53" t="n">
        <v>45.956000000000003</v>
      </c>
      <c r="J53" t="n">
        <v>2.5305410122164998E-3</v>
      </c>
      <c r="K53" t="s">
        <v>982</v>
      </c>
      <c r="L53" t="s">
        <v>931</v>
      </c>
    </row>
    <row r="54">
      <c r="A54" t="n">
        <v>3.3496613159939903E-2</v>
      </c>
      <c r="B54" t="n">
        <v>7.5539459294806698E-3</v>
      </c>
      <c r="C54" t="n">
        <v>3.4722196261408399E-2</v>
      </c>
      <c r="D54" t="n">
        <v>3.7479666516224701E-3</v>
      </c>
      <c r="E54" t="s">
        <v>1494</v>
      </c>
      <c r="F54" t="s">
        <v>1442</v>
      </c>
      <c r="G54" t="n">
        <v>34.482999999999997</v>
      </c>
      <c r="H54" t="n">
        <v>8.5697572389587008E-3</v>
      </c>
      <c r="I54" t="n">
        <v>45.999000000000002</v>
      </c>
      <c r="J54" t="n">
        <v>9.3567760466539696E-4</v>
      </c>
      <c r="K54" t="s">
        <v>983</v>
      </c>
      <c r="L54" t="s">
        <v>931</v>
      </c>
    </row>
    <row r="55">
      <c r="A55" t="n">
        <v>3.7100673423204902E-2</v>
      </c>
      <c r="B55" t="n">
        <v>3.1269437697415199E-2</v>
      </c>
      <c r="C55" t="n">
        <v>5.5765239502398901E-2</v>
      </c>
      <c r="D55" t="n">
        <v>-5.3805310591299397E-3</v>
      </c>
      <c r="E55" t="s">
        <v>1495</v>
      </c>
      <c r="F55" t="s">
        <v>1442</v>
      </c>
      <c r="G55" t="n">
        <v>34.954000000000001</v>
      </c>
      <c r="H55" t="n">
        <v>1.36589043876694E-2</v>
      </c>
      <c r="I55" t="n">
        <v>45.936999999999998</v>
      </c>
      <c r="J55" t="n">
        <v>-1.3478553881607299E-3</v>
      </c>
      <c r="K55" t="s">
        <v>984</v>
      </c>
      <c r="L55" t="s">
        <v>931</v>
      </c>
    </row>
    <row r="56">
      <c r="A56" t="n">
        <v>5.3607020035561601E-2</v>
      </c>
      <c r="B56" t="n">
        <v>4.5007889346835098E-2</v>
      </c>
      <c r="C56" t="n">
        <v>4.7632291898301399E-2</v>
      </c>
      <c r="D56" t="n">
        <v>2.2658930308778699E-3</v>
      </c>
      <c r="E56" t="s">
        <v>1496</v>
      </c>
      <c r="F56" t="s">
        <v>1442</v>
      </c>
      <c r="G56" t="n">
        <v>35.363</v>
      </c>
      <c r="H56" t="n">
        <v>1.17010928649082E-2</v>
      </c>
      <c r="I56" t="n">
        <v>45.963000000000001</v>
      </c>
      <c r="J56" t="n">
        <v>5.6599255502098899E-4</v>
      </c>
      <c r="K56" t="s">
        <v>985</v>
      </c>
      <c r="L56" t="s">
        <v>931</v>
      </c>
    </row>
    <row r="57">
      <c r="A57" t="n">
        <v>2.6644627827705498E-2</v>
      </c>
      <c r="B57" t="n">
        <v>2.64126969592136E-2</v>
      </c>
      <c r="C57" t="n">
        <v>3.7969215238040602E-2</v>
      </c>
      <c r="D57" t="n">
        <v>-1.13086488994096E-3</v>
      </c>
      <c r="E57" t="s">
        <v>1497</v>
      </c>
      <c r="F57" t="s">
        <v>1442</v>
      </c>
      <c r="G57" t="n">
        <v>35.694000000000003</v>
      </c>
      <c r="H57" t="n">
        <v>9.3600656052936805E-3</v>
      </c>
      <c r="I57" t="n">
        <v>45.95</v>
      </c>
      <c r="J57" t="n">
        <v>-2.82836194330227E-4</v>
      </c>
      <c r="K57" t="s">
        <v>986</v>
      </c>
      <c r="L57" t="s">
        <v>931</v>
      </c>
    </row>
    <row r="58">
      <c r="A58" t="n">
        <v>4.3935723897537297E-2</v>
      </c>
      <c r="B58" t="n">
        <v>5.28225710519643E-2</v>
      </c>
      <c r="C58" t="n">
        <v>7.2018998740306803E-2</v>
      </c>
      <c r="D58" t="n">
        <v>4.3596665649268101E-3</v>
      </c>
      <c r="E58" t="s">
        <v>1498</v>
      </c>
      <c r="F58" t="s">
        <v>1442</v>
      </c>
      <c r="G58" t="n">
        <v>36.32</v>
      </c>
      <c r="H58" t="n">
        <v>1.7537961562167099E-2</v>
      </c>
      <c r="I58" t="n">
        <v>46</v>
      </c>
      <c r="J58" t="n">
        <v>1.0881392818280499E-3</v>
      </c>
      <c r="K58" t="s">
        <v>987</v>
      </c>
      <c r="L58" t="s">
        <v>931</v>
      </c>
    </row>
    <row r="59">
      <c r="A59" t="n">
        <v>3.93022623248813E-2</v>
      </c>
      <c r="B59" t="n">
        <v>4.0487191821635002E-2</v>
      </c>
      <c r="C59" t="n">
        <v>4.4330796852368702E-2</v>
      </c>
      <c r="D59" t="n">
        <v>1.4249428601276599E-2</v>
      </c>
      <c r="E59" t="s">
        <v>1499</v>
      </c>
      <c r="F59" t="s">
        <v>1442</v>
      </c>
      <c r="G59" t="n">
        <v>36.716000000000001</v>
      </c>
      <c r="H59" t="n">
        <v>1.09030837004405E-2</v>
      </c>
      <c r="I59" t="n">
        <v>46.162999999999997</v>
      </c>
      <c r="J59" t="n">
        <v>3.5434782608694299E-3</v>
      </c>
      <c r="K59" t="s">
        <v>988</v>
      </c>
      <c r="L59" t="s">
        <v>931</v>
      </c>
    </row>
    <row r="60">
      <c r="A60" t="n">
        <v>3.1206818640470101E-2</v>
      </c>
      <c r="B60" t="n">
        <v>6.08178890509075E-2</v>
      </c>
      <c r="C60" t="n">
        <v>4.3619950255883798E-2</v>
      </c>
      <c r="D60" t="n">
        <v>1.29734153291148E-2</v>
      </c>
      <c r="E60" t="s">
        <v>1500</v>
      </c>
      <c r="F60" t="s">
        <v>1442</v>
      </c>
      <c r="G60" t="n">
        <v>37.11</v>
      </c>
      <c r="H60" t="n">
        <v>1.07310164505936E-2</v>
      </c>
      <c r="I60" t="n">
        <v>46.311999999999998</v>
      </c>
      <c r="J60" t="n">
        <v>3.22769317418703E-3</v>
      </c>
      <c r="K60" t="s">
        <v>989</v>
      </c>
      <c r="L60" t="s">
        <v>931</v>
      </c>
    </row>
    <row r="61">
      <c r="A61" t="n">
        <v>2.4937045869749999E-2</v>
      </c>
      <c r="B61" t="n">
        <v>5.0188195911601098E-2</v>
      </c>
      <c r="C61" t="n">
        <v>4.8053419713626901E-2</v>
      </c>
      <c r="D61" t="n">
        <v>8.1435979249952998E-3</v>
      </c>
      <c r="E61" t="s">
        <v>1501</v>
      </c>
      <c r="F61" t="s">
        <v>1442</v>
      </c>
      <c r="G61" t="n">
        <v>37.548000000000002</v>
      </c>
      <c r="H61" t="n">
        <v>1.1802748585286999E-2</v>
      </c>
      <c r="I61" t="n">
        <v>46.405999999999999</v>
      </c>
      <c r="J61" t="n">
        <v>2.0297115218517198E-3</v>
      </c>
      <c r="K61" t="s">
        <v>990</v>
      </c>
      <c r="L61" t="s">
        <v>931</v>
      </c>
    </row>
    <row r="62">
      <c r="A62" t="n">
        <v>4.8021891562025902E-2</v>
      </c>
      <c r="B62" t="n">
        <v>-1.5869949670850401E-2</v>
      </c>
      <c r="C62" t="n">
        <v>5.3895269710959599E-2</v>
      </c>
      <c r="D62" t="n">
        <v>2.2424648618448499E-2</v>
      </c>
      <c r="E62" t="s">
        <v>1502</v>
      </c>
      <c r="F62" t="s">
        <v>1442</v>
      </c>
      <c r="G62" t="n">
        <v>38.043999999999997</v>
      </c>
      <c r="H62" t="n">
        <v>1.3209758176201E-2</v>
      </c>
      <c r="I62" t="n">
        <v>46.664000000000001</v>
      </c>
      <c r="J62" t="n">
        <v>5.5596259104426799E-3</v>
      </c>
      <c r="K62" t="s">
        <v>991</v>
      </c>
      <c r="L62" t="s">
        <v>931</v>
      </c>
    </row>
    <row r="63">
      <c r="A63" t="n">
        <v>3.2831975950411901E-2</v>
      </c>
      <c r="B63" t="n">
        <v>9.4485381047573203E-3</v>
      </c>
      <c r="C63" t="n">
        <v>4.6526948089148097E-2</v>
      </c>
      <c r="D63" t="n">
        <v>1.2400816449865701E-2</v>
      </c>
      <c r="E63" t="s">
        <v>1503</v>
      </c>
      <c r="F63" t="s">
        <v>1442</v>
      </c>
      <c r="G63" t="n">
        <v>38.478999999999999</v>
      </c>
      <c r="H63" t="n">
        <v>1.1434128903375E-2</v>
      </c>
      <c r="I63" t="n">
        <v>46.808</v>
      </c>
      <c r="J63" t="n">
        <v>3.0858906223212301E-3</v>
      </c>
      <c r="K63" t="s">
        <v>992</v>
      </c>
      <c r="L63" t="s">
        <v>931</v>
      </c>
    </row>
    <row r="64">
      <c r="A64" t="n">
        <v>3.1711964087017402E-2</v>
      </c>
      <c r="B64" t="n">
        <v>2.1519541922931699E-2</v>
      </c>
      <c r="C64" t="n">
        <v>3.7630817464174598E-2</v>
      </c>
      <c r="D64" t="n">
        <v>1.6508679737656601E-2</v>
      </c>
      <c r="E64" t="s">
        <v>1504</v>
      </c>
      <c r="F64" t="s">
        <v>1442</v>
      </c>
      <c r="G64" t="n">
        <v>38.835999999999999</v>
      </c>
      <c r="H64" t="n">
        <v>9.2777878843004497E-3</v>
      </c>
      <c r="I64" t="n">
        <v>47</v>
      </c>
      <c r="J64" t="n">
        <v>4.1018629294138397E-3</v>
      </c>
      <c r="K64" t="s">
        <v>993</v>
      </c>
      <c r="L64" t="s">
        <v>931</v>
      </c>
    </row>
    <row r="65">
      <c r="A65" t="n">
        <v>2.8237310351865798E-2</v>
      </c>
      <c r="B65" t="n">
        <v>2.6513418939119401E-2</v>
      </c>
      <c r="C65" t="n">
        <v>4.0884190168569902E-2</v>
      </c>
      <c r="D65" t="n">
        <v>2.40435812756121E-2</v>
      </c>
      <c r="E65" t="s">
        <v>1505</v>
      </c>
      <c r="F65" t="s">
        <v>1442</v>
      </c>
      <c r="G65" t="n">
        <v>39.226999999999997</v>
      </c>
      <c r="H65" t="n">
        <v>1.0067978164589601E-2</v>
      </c>
      <c r="I65" t="n">
        <v>47.28</v>
      </c>
      <c r="J65" t="n">
        <v>5.9574468085106204E-3</v>
      </c>
      <c r="K65" t="s">
        <v>994</v>
      </c>
      <c r="L65" t="s">
        <v>931</v>
      </c>
    </row>
    <row r="66">
      <c r="A66" t="n">
        <v>2.86487834236928E-2</v>
      </c>
      <c r="B66" t="n">
        <v>-1.00878062845416E-2</v>
      </c>
      <c r="C66" t="n">
        <v>1.47648166353573E-2</v>
      </c>
      <c r="D66" t="n">
        <v>2.5106061305751201E-2</v>
      </c>
      <c r="E66" t="s">
        <v>1506</v>
      </c>
      <c r="F66" t="s">
        <v>1442</v>
      </c>
      <c r="G66" t="n">
        <v>39.371000000000002</v>
      </c>
      <c r="H66" t="n">
        <v>3.6709409335409201E-3</v>
      </c>
      <c r="I66" t="n">
        <v>47.573999999999998</v>
      </c>
      <c r="J66" t="n">
        <v>6.2182741116749698E-3</v>
      </c>
      <c r="K66" t="s">
        <v>995</v>
      </c>
      <c r="L66" t="s">
        <v>931</v>
      </c>
    </row>
    <row r="67">
      <c r="A67" t="n">
        <v>-4.2153079272678803E-3</v>
      </c>
      <c r="B67" t="n">
        <v>-9.8843189037382002E-3</v>
      </c>
      <c r="C67" t="n">
        <v>1.2042523964300099E-2</v>
      </c>
      <c r="D67" t="n">
        <v>4.1753162692227598E-2</v>
      </c>
      <c r="E67" t="s">
        <v>1507</v>
      </c>
      <c r="F67" t="s">
        <v>1442</v>
      </c>
      <c r="G67" t="n">
        <v>39.488999999999997</v>
      </c>
      <c r="H67" t="n">
        <v>2.9971298671609401E-3</v>
      </c>
      <c r="I67" t="n">
        <v>48.063000000000002</v>
      </c>
      <c r="J67" t="n">
        <v>1.02787236725943E-2</v>
      </c>
      <c r="K67" t="s">
        <v>996</v>
      </c>
      <c r="L67" t="s">
        <v>931</v>
      </c>
    </row>
    <row r="68">
      <c r="A68" t="n">
        <v>2.1224970793817698E-2</v>
      </c>
      <c r="B68" t="n">
        <v>5.6401548408471199E-3</v>
      </c>
      <c r="C68" t="n">
        <v>3.4679470629119601E-2</v>
      </c>
      <c r="D68" t="n">
        <v>3.6953475595025202E-2</v>
      </c>
      <c r="E68" t="s">
        <v>1508</v>
      </c>
      <c r="F68" t="s">
        <v>1442</v>
      </c>
      <c r="G68" t="n">
        <v>39.826999999999998</v>
      </c>
      <c r="H68" t="n">
        <v>8.5593456405581598E-3</v>
      </c>
      <c r="I68" t="n">
        <v>48.500999999999998</v>
      </c>
      <c r="J68" t="n">
        <v>9.1130391361338194E-3</v>
      </c>
      <c r="K68" t="s">
        <v>997</v>
      </c>
      <c r="L68" t="s">
        <v>931</v>
      </c>
    </row>
    <row r="69">
      <c r="A69" t="n">
        <v>2.4413629868112598E-2</v>
      </c>
      <c r="B69" t="n">
        <v>4.55022354216461E-3</v>
      </c>
      <c r="C69" t="n">
        <v>5.3779833992726497E-2</v>
      </c>
      <c r="D69" t="n">
        <v>4.4006184582173501E-2</v>
      </c>
      <c r="E69" t="s">
        <v>1509</v>
      </c>
      <c r="F69" t="s">
        <v>1442</v>
      </c>
      <c r="G69" t="n">
        <v>40.351999999999997</v>
      </c>
      <c r="H69" t="n">
        <v>1.3182012202777E-2</v>
      </c>
      <c r="I69" t="n">
        <v>49.026000000000003</v>
      </c>
      <c r="J69" t="n">
        <v>1.08245190820808E-2</v>
      </c>
      <c r="K69" t="s">
        <v>998</v>
      </c>
      <c r="L69" t="s">
        <v>931</v>
      </c>
    </row>
    <row r="70">
      <c r="A70" t="n">
        <v>3.8220568833408297E-2</v>
      </c>
      <c r="B70" t="n">
        <v>-6.8268953681047701E-3</v>
      </c>
      <c r="C70" t="n">
        <v>6.6318650583382599E-2</v>
      </c>
      <c r="D70" t="n">
        <v>2.5866237951436302E-2</v>
      </c>
      <c r="E70" t="s">
        <v>1510</v>
      </c>
      <c r="F70" t="s">
        <v>1442</v>
      </c>
      <c r="G70" t="n">
        <v>41.005000000000003</v>
      </c>
      <c r="H70" t="n">
        <v>1.61825931800159E-2</v>
      </c>
      <c r="I70" t="n">
        <v>49.34</v>
      </c>
      <c r="J70" t="n">
        <v>6.4047648186675897E-3</v>
      </c>
      <c r="K70" t="s">
        <v>999</v>
      </c>
      <c r="L70" t="s">
        <v>931</v>
      </c>
    </row>
    <row r="71">
      <c r="A71" t="n">
        <v>3.9129087464599803E-2</v>
      </c>
      <c r="B71" t="n">
        <v>1.9164012541417402E-2</v>
      </c>
      <c r="C71" t="n">
        <v>5.3726223643289599E-2</v>
      </c>
      <c r="D71" t="n">
        <v>3.4070959420577702E-2</v>
      </c>
      <c r="E71" t="s">
        <v>1511</v>
      </c>
      <c r="F71" t="s">
        <v>1442</v>
      </c>
      <c r="G71" t="n">
        <v>41.545000000000002</v>
      </c>
      <c r="H71" t="n">
        <v>1.3169125716376E-2</v>
      </c>
      <c r="I71" t="n">
        <v>49.755000000000003</v>
      </c>
      <c r="J71" t="n">
        <v>8.4110255370895004E-3</v>
      </c>
      <c r="K71" t="s">
        <v>1000</v>
      </c>
      <c r="L71" t="s">
        <v>931</v>
      </c>
    </row>
    <row r="72">
      <c r="A72" t="n">
        <v>3.8454021368670203E-2</v>
      </c>
      <c r="B72" t="n">
        <v>2.9219770282175001E-2</v>
      </c>
      <c r="C72" t="n">
        <v>5.1713813262120399E-2</v>
      </c>
      <c r="D72" t="n">
        <v>3.6092988240003197E-2</v>
      </c>
      <c r="E72" t="s">
        <v>1512</v>
      </c>
      <c r="F72" t="s">
        <v>1442</v>
      </c>
      <c r="G72" t="n">
        <v>42.072000000000003</v>
      </c>
      <c r="H72" t="n">
        <v>1.2685040317727899E-2</v>
      </c>
      <c r="I72" t="n">
        <v>50.198</v>
      </c>
      <c r="J72" t="n">
        <v>8.9036277761027592E-3</v>
      </c>
      <c r="K72" t="s">
        <v>1001</v>
      </c>
      <c r="L72" t="s">
        <v>931</v>
      </c>
    </row>
    <row r="73">
      <c r="A73" t="n">
        <v>3.5013174112648898E-2</v>
      </c>
      <c r="B73" t="n">
        <v>8.3996255435596599E-3</v>
      </c>
      <c r="C73" t="n">
        <v>2.4659104438458999E-2</v>
      </c>
      <c r="D73" t="n">
        <v>2.13651369698558E-2</v>
      </c>
      <c r="E73" t="s">
        <v>1513</v>
      </c>
      <c r="F73" t="s">
        <v>1442</v>
      </c>
      <c r="G73" t="n">
        <v>42.329000000000001</v>
      </c>
      <c r="H73" t="n">
        <v>6.1085757748620103E-3</v>
      </c>
      <c r="I73" t="n">
        <v>50.463999999999999</v>
      </c>
      <c r="J73" t="n">
        <v>5.29901589704762E-3</v>
      </c>
      <c r="K73" t="s">
        <v>1002</v>
      </c>
      <c r="L73" t="s">
        <v>931</v>
      </c>
    </row>
    <row r="74">
      <c r="A74" t="n">
        <v>3.19577361885768E-2</v>
      </c>
      <c r="B74" t="n">
        <v>5.5666299963321703E-2</v>
      </c>
      <c r="C74" t="n">
        <v>1.7884305064996799E-2</v>
      </c>
      <c r="D74" t="n">
        <v>3.2571809116936898E-2</v>
      </c>
      <c r="E74" t="s">
        <v>1514</v>
      </c>
      <c r="F74" t="s">
        <v>1442</v>
      </c>
      <c r="G74" t="n">
        <v>42.517000000000003</v>
      </c>
      <c r="H74" t="n">
        <v>4.4413995133361101E-3</v>
      </c>
      <c r="I74" t="n">
        <v>50.87</v>
      </c>
      <c r="J74" t="n">
        <v>8.0453392517438899E-3</v>
      </c>
      <c r="K74" t="s">
        <v>1003</v>
      </c>
      <c r="L74" t="s">
        <v>931</v>
      </c>
    </row>
    <row r="75">
      <c r="A75" t="n">
        <v>4.4899260052234199E-2</v>
      </c>
      <c r="B75" t="n">
        <v>3.99278081765242E-2</v>
      </c>
      <c r="C75" t="n">
        <v>4.3789897152202203E-2</v>
      </c>
      <c r="D75" t="n">
        <v>2.2279292577718199E-2</v>
      </c>
      <c r="E75" t="s">
        <v>1515</v>
      </c>
      <c r="F75" t="s">
        <v>1442</v>
      </c>
      <c r="G75" t="n">
        <v>42.975000000000001</v>
      </c>
      <c r="H75" t="n">
        <v>1.0772161723545901E-2</v>
      </c>
      <c r="I75" t="n">
        <v>51.151000000000003</v>
      </c>
      <c r="J75" t="n">
        <v>5.5238844112444098E-3</v>
      </c>
      <c r="K75" t="s">
        <v>1004</v>
      </c>
      <c r="L75" t="s">
        <v>931</v>
      </c>
    </row>
    <row r="76">
      <c r="A76" t="n">
        <v>5.0215068802573502E-2</v>
      </c>
      <c r="B76" t="n">
        <v>2.3053377277420399E-2</v>
      </c>
      <c r="C76" t="n">
        <v>3.6032445200426998E-2</v>
      </c>
      <c r="D76" t="n">
        <v>2.6056753006691701E-2</v>
      </c>
      <c r="E76" t="s">
        <v>1516</v>
      </c>
      <c r="F76" t="s">
        <v>1442</v>
      </c>
      <c r="G76" t="n">
        <v>43.356999999999999</v>
      </c>
      <c r="H76" t="n">
        <v>8.8888888888889496E-3</v>
      </c>
      <c r="I76" t="n">
        <v>51.481000000000002</v>
      </c>
      <c r="J76" t="n">
        <v>6.45148677445206E-3</v>
      </c>
      <c r="K76" t="s">
        <v>1005</v>
      </c>
      <c r="L76" t="s">
        <v>931</v>
      </c>
    </row>
    <row r="77">
      <c r="A77" t="n">
        <v>4.1025346631292002E-2</v>
      </c>
      <c r="B77" t="n">
        <v>3.2561998713341901E-2</v>
      </c>
      <c r="C77" t="n">
        <v>5.2865449677459202E-2</v>
      </c>
      <c r="D77" t="n">
        <v>2.13020937510979E-2</v>
      </c>
      <c r="E77" t="s">
        <v>1517</v>
      </c>
      <c r="F77" t="s">
        <v>1442</v>
      </c>
      <c r="G77" t="n">
        <v>43.918999999999997</v>
      </c>
      <c r="H77" t="n">
        <v>1.29621514403671E-2</v>
      </c>
      <c r="I77" t="n">
        <v>51.753</v>
      </c>
      <c r="J77" t="n">
        <v>5.2835026514637101E-3</v>
      </c>
      <c r="K77" t="s">
        <v>1006</v>
      </c>
      <c r="L77" t="s">
        <v>931</v>
      </c>
    </row>
    <row r="78">
      <c r="A78" t="n">
        <v>4.6770164599538401E-2</v>
      </c>
      <c r="B78" t="n">
        <v>3.00519488200592E-2</v>
      </c>
      <c r="C78" t="n">
        <v>6.2050852369377699E-2</v>
      </c>
      <c r="D78" t="n">
        <v>1.9463013158635498E-2</v>
      </c>
      <c r="E78" t="s">
        <v>1518</v>
      </c>
      <c r="F78" t="s">
        <v>1442</v>
      </c>
      <c r="G78" t="n">
        <v>44.585000000000001</v>
      </c>
      <c r="H78" t="n">
        <v>1.5164279696714401E-2</v>
      </c>
      <c r="I78" t="n">
        <v>52.003</v>
      </c>
      <c r="J78" t="n">
        <v>4.8306378374200999E-3</v>
      </c>
      <c r="K78" t="s">
        <v>1007</v>
      </c>
      <c r="L78" t="s">
        <v>931</v>
      </c>
    </row>
    <row r="79">
      <c r="A79" t="n">
        <v>5.4994617531312101E-2</v>
      </c>
      <c r="B79" t="n">
        <v>2.9679316947533299E-2</v>
      </c>
      <c r="C79" t="n">
        <v>6.0821876360983101E-2</v>
      </c>
      <c r="D79" t="n">
        <v>3.2856918868300999E-2</v>
      </c>
      <c r="E79" t="s">
        <v>1519</v>
      </c>
      <c r="F79" t="s">
        <v>1442</v>
      </c>
      <c r="G79" t="n">
        <v>45.247999999999998</v>
      </c>
      <c r="H79" t="n">
        <v>1.48704721318829E-2</v>
      </c>
      <c r="I79" t="n">
        <v>52.424999999999997</v>
      </c>
      <c r="J79" t="n">
        <v>8.1149164471279196E-3</v>
      </c>
      <c r="K79" t="s">
        <v>1008</v>
      </c>
      <c r="L79" t="s">
        <v>931</v>
      </c>
    </row>
    <row r="80">
      <c r="A80" t="n">
        <v>2.3822978628153201E-2</v>
      </c>
      <c r="B80" t="n">
        <v>2.0057150963272801E-2</v>
      </c>
      <c r="C80" t="n">
        <v>3.9922896172757301E-2</v>
      </c>
      <c r="D80" t="n">
        <v>3.0012482573731999E-2</v>
      </c>
      <c r="E80" t="s">
        <v>1520</v>
      </c>
      <c r="F80" t="s">
        <v>1442</v>
      </c>
      <c r="G80" t="n">
        <v>45.692999999999998</v>
      </c>
      <c r="H80" t="n">
        <v>9.8346888260254506E-3</v>
      </c>
      <c r="I80" t="n">
        <v>52.814</v>
      </c>
      <c r="J80" t="n">
        <v>7.4201239866476002E-3</v>
      </c>
      <c r="K80" t="s">
        <v>1009</v>
      </c>
      <c r="L80" t="s">
        <v>931</v>
      </c>
    </row>
    <row r="81">
      <c r="A81" t="n">
        <v>3.1803231650019199E-2</v>
      </c>
      <c r="B81" t="n">
        <v>1.4432124176051201E-2</v>
      </c>
      <c r="C81" t="n">
        <v>6.0046453160524503E-2</v>
      </c>
      <c r="D81" t="n">
        <v>2.2222434897181301E-2</v>
      </c>
      <c r="E81" t="s">
        <v>1521</v>
      </c>
      <c r="F81" t="s">
        <v>1442</v>
      </c>
      <c r="G81" t="n">
        <v>46.363999999999997</v>
      </c>
      <c r="H81" t="n">
        <v>1.46849626857506E-2</v>
      </c>
      <c r="I81" t="n">
        <v>53.104999999999997</v>
      </c>
      <c r="J81" t="n">
        <v>5.5099026773204303E-3</v>
      </c>
      <c r="K81" t="s">
        <v>1010</v>
      </c>
      <c r="L81" t="s">
        <v>931</v>
      </c>
    </row>
    <row r="82">
      <c r="A82" t="n">
        <v>5.92740793130948E-2</v>
      </c>
      <c r="B82" t="n">
        <v>2.8330647899498702E-2</v>
      </c>
      <c r="C82" t="n">
        <v>6.4935137330784501E-2</v>
      </c>
      <c r="D82" t="n">
        <v>2.9085137772108E-2</v>
      </c>
      <c r="E82" t="s">
        <v>1522</v>
      </c>
      <c r="F82" t="s">
        <v>1442</v>
      </c>
      <c r="G82" t="n">
        <v>47.098999999999997</v>
      </c>
      <c r="H82" t="n">
        <v>1.5852816840652199E-2</v>
      </c>
      <c r="I82" t="n">
        <v>53.487000000000002</v>
      </c>
      <c r="J82" t="n">
        <v>7.1932962997835999E-3</v>
      </c>
      <c r="K82" t="s">
        <v>1011</v>
      </c>
      <c r="L82" t="s">
        <v>931</v>
      </c>
    </row>
    <row r="83">
      <c r="A83" t="n">
        <v>3.6833081072387398E-2</v>
      </c>
      <c r="B83" t="n">
        <v>7.0464261662823505E-2</v>
      </c>
      <c r="C83" t="n">
        <v>4.34077415784246E-2</v>
      </c>
      <c r="D83" t="n">
        <v>3.5768290293157798E-2</v>
      </c>
      <c r="E83" t="s">
        <v>1523</v>
      </c>
      <c r="F83" t="s">
        <v>1442</v>
      </c>
      <c r="G83" t="n">
        <v>47.601999999999997</v>
      </c>
      <c r="H83" t="n">
        <v>1.0679632263954599E-2</v>
      </c>
      <c r="I83" t="n">
        <v>53.959000000000003</v>
      </c>
      <c r="J83" t="n">
        <v>8.8245741955990092E-3</v>
      </c>
      <c r="K83" t="s">
        <v>1012</v>
      </c>
      <c r="L83" t="s">
        <v>931</v>
      </c>
    </row>
    <row r="84">
      <c r="A84" t="n">
        <v>5.1769155239957503E-2</v>
      </c>
      <c r="B84" t="n">
        <v>5.3870047588526803E-3</v>
      </c>
      <c r="C84" t="n">
        <v>5.9429132401131797E-2</v>
      </c>
      <c r="D84" t="n">
        <v>3.9413809912278698E-2</v>
      </c>
      <c r="E84" t="s">
        <v>1524</v>
      </c>
      <c r="F84" t="s">
        <v>1442</v>
      </c>
      <c r="G84" t="n">
        <v>48.293999999999997</v>
      </c>
      <c r="H84" t="n">
        <v>1.4537204319146299E-2</v>
      </c>
      <c r="I84" t="n">
        <v>54.482999999999997</v>
      </c>
      <c r="J84" t="n">
        <v>9.7110769287791499E-3</v>
      </c>
      <c r="K84" t="s">
        <v>1013</v>
      </c>
      <c r="L84" t="s">
        <v>931</v>
      </c>
    </row>
    <row r="85">
      <c r="A85" t="n">
        <v>5.3985249536158401E-2</v>
      </c>
      <c r="B85" t="n">
        <v>4.8480456964960797E-2</v>
      </c>
      <c r="C85" t="n">
        <v>7.7879333039596599E-2</v>
      </c>
      <c r="D85" t="n">
        <v>1.0688095589023601E-2</v>
      </c>
      <c r="E85" t="s">
        <v>1525</v>
      </c>
      <c r="F85" t="s">
        <v>1442</v>
      </c>
      <c r="G85" t="n">
        <v>49.207999999999998</v>
      </c>
      <c r="H85" t="n">
        <v>1.8925746469540702E-2</v>
      </c>
      <c r="I85" t="n">
        <v>54.628</v>
      </c>
      <c r="J85" t="n">
        <v>2.66138061413668E-3</v>
      </c>
      <c r="K85" t="s">
        <v>1014</v>
      </c>
      <c r="L85" t="s">
        <v>931</v>
      </c>
    </row>
    <row r="86">
      <c r="A86" t="n">
        <v>2.1158982786186002E-2</v>
      </c>
      <c r="B86" t="n">
        <v>3.6386290478485302E-2</v>
      </c>
      <c r="C86" t="n">
        <v>1.91574066493869E-2</v>
      </c>
      <c r="D86" t="n">
        <v>7.9315148019272197E-3</v>
      </c>
      <c r="E86" t="s">
        <v>1526</v>
      </c>
      <c r="F86" t="s">
        <v>1442</v>
      </c>
      <c r="G86" t="n">
        <v>49.442</v>
      </c>
      <c r="H86" t="n">
        <v>4.7553243375060301E-3</v>
      </c>
      <c r="I86" t="n">
        <v>54.735999999999997</v>
      </c>
      <c r="J86" t="n">
        <v>1.9770081276999601E-3</v>
      </c>
      <c r="K86" t="s">
        <v>1015</v>
      </c>
      <c r="L86" t="s">
        <v>931</v>
      </c>
    </row>
    <row r="87">
      <c r="A87" t="n">
        <v>2.2052154501282398E-2</v>
      </c>
      <c r="B87" t="n">
        <v>1.9883287825612099E-2</v>
      </c>
      <c r="C87" t="n">
        <v>2.5316754451185201E-2</v>
      </c>
      <c r="D87" t="n">
        <v>2.0767815828135701E-2</v>
      </c>
      <c r="E87" t="s">
        <v>1527</v>
      </c>
      <c r="F87" t="s">
        <v>1442</v>
      </c>
      <c r="G87" t="n">
        <v>49.752000000000002</v>
      </c>
      <c r="H87" t="n">
        <v>6.2699728975366097E-3</v>
      </c>
      <c r="I87" t="n">
        <v>55.018000000000001</v>
      </c>
      <c r="J87" t="n">
        <v>5.1520023384976597E-3</v>
      </c>
      <c r="K87" t="s">
        <v>1016</v>
      </c>
      <c r="L87" t="s">
        <v>931</v>
      </c>
    </row>
    <row r="88">
      <c r="A88" t="n">
        <v>2.7438615126695699E-2</v>
      </c>
      <c r="B88" t="n">
        <v>5.2374465161812503E-2</v>
      </c>
      <c r="C88" t="n">
        <v>3.8739820782161899E-2</v>
      </c>
      <c r="D88" t="n">
        <v>1.0657034721188501E-2</v>
      </c>
      <c r="E88" t="s">
        <v>1528</v>
      </c>
      <c r="F88" t="s">
        <v>1442</v>
      </c>
      <c r="G88" t="n">
        <v>50.226999999999997</v>
      </c>
      <c r="H88" t="n">
        <v>9.5473548802056402E-3</v>
      </c>
      <c r="I88" t="n">
        <v>55.164000000000001</v>
      </c>
      <c r="J88" t="n">
        <v>2.6536769784435399E-3</v>
      </c>
      <c r="K88" t="s">
        <v>1017</v>
      </c>
      <c r="L88" t="s">
        <v>931</v>
      </c>
    </row>
    <row r="89">
      <c r="A89" t="n">
        <v>2.9370792816648401E-2</v>
      </c>
      <c r="B89" t="n">
        <v>4.1076934031538899E-2</v>
      </c>
      <c r="C89" t="n">
        <v>4.6254885206873202E-2</v>
      </c>
      <c r="D89" t="n">
        <v>-9.9690396175571294E-3</v>
      </c>
      <c r="E89" t="s">
        <v>1529</v>
      </c>
      <c r="F89" t="s">
        <v>1442</v>
      </c>
      <c r="G89" t="n">
        <v>50.798000000000002</v>
      </c>
      <c r="H89" t="n">
        <v>1.13683875206563E-2</v>
      </c>
      <c r="I89" t="n">
        <v>55.026000000000003</v>
      </c>
      <c r="J89" t="n">
        <v>-2.5016314988035599E-3</v>
      </c>
      <c r="K89" t="s">
        <v>1018</v>
      </c>
      <c r="L89" t="s">
        <v>931</v>
      </c>
    </row>
    <row r="90">
      <c r="A90" t="n">
        <v>2.5261592124571599E-2</v>
      </c>
      <c r="B90" t="n">
        <v>5.8581566563336001E-3</v>
      </c>
      <c r="C90" t="n">
        <v>3.8335869645315497E-2</v>
      </c>
      <c r="D90" t="n">
        <v>-1.04267601108922E-2</v>
      </c>
      <c r="E90" t="s">
        <v>1530</v>
      </c>
      <c r="F90" t="s">
        <v>1442</v>
      </c>
      <c r="G90" t="n">
        <v>51.277999999999999</v>
      </c>
      <c r="H90" t="n">
        <v>9.4491909130280903E-3</v>
      </c>
      <c r="I90" t="n">
        <v>54.881999999999998</v>
      </c>
      <c r="J90" t="n">
        <v>-2.61694471704299E-3</v>
      </c>
      <c r="K90" t="s">
        <v>1019</v>
      </c>
      <c r="L90" t="s">
        <v>931</v>
      </c>
    </row>
    <row r="91">
      <c r="A91" t="n">
        <v>2.6883329197386899E-2</v>
      </c>
      <c r="B91" t="n">
        <v>1.4672046081608801E-2</v>
      </c>
      <c r="C91" t="n">
        <v>5.5488923116520997E-2</v>
      </c>
      <c r="D91" t="n">
        <v>1.90848323659343E-2</v>
      </c>
      <c r="E91" t="s">
        <v>1531</v>
      </c>
      <c r="F91" t="s">
        <v>1442</v>
      </c>
      <c r="G91" t="n">
        <v>51.975000000000001</v>
      </c>
      <c r="H91" t="n">
        <v>1.35925738133313E-2</v>
      </c>
      <c r="I91" t="n">
        <v>55.142000000000003</v>
      </c>
      <c r="J91" t="n">
        <v>4.7374366823367299E-3</v>
      </c>
      <c r="K91" t="s">
        <v>1020</v>
      </c>
      <c r="L91" t="s">
        <v>931</v>
      </c>
    </row>
    <row r="92">
      <c r="A92" t="n">
        <v>2.57889573012124E-2</v>
      </c>
      <c r="B92" t="n">
        <v>3.5352763805176303E-2</v>
      </c>
      <c r="C92" t="n">
        <v>3.4689577494526398E-2</v>
      </c>
      <c r="D92" t="n">
        <v>8.1492648352745594E-3</v>
      </c>
      <c r="E92" t="s">
        <v>1532</v>
      </c>
      <c r="F92" t="s">
        <v>1442</v>
      </c>
      <c r="G92" t="n">
        <v>52.42</v>
      </c>
      <c r="H92" t="n">
        <v>8.5618085618086592E-3</v>
      </c>
      <c r="I92" t="n">
        <v>55.253999999999998</v>
      </c>
      <c r="J92" t="n">
        <v>2.03111965470959E-3</v>
      </c>
      <c r="K92" t="s">
        <v>1021</v>
      </c>
      <c r="L92" t="s">
        <v>931</v>
      </c>
    </row>
    <row r="93">
      <c r="A93" t="n">
        <v>2.8170464275272301E-2</v>
      </c>
      <c r="B93" t="n">
        <v>2.5395981622951001E-2</v>
      </c>
      <c r="C93" t="n">
        <v>2.9547347848341E-2</v>
      </c>
      <c r="D93" t="n">
        <v>1.8368205985927599E-2</v>
      </c>
      <c r="E93" t="s">
        <v>1533</v>
      </c>
      <c r="F93" t="s">
        <v>1442</v>
      </c>
      <c r="G93" t="n">
        <v>52.802999999999997</v>
      </c>
      <c r="H93" t="n">
        <v>7.3063716138877001E-3</v>
      </c>
      <c r="I93" t="n">
        <v>55.506</v>
      </c>
      <c r="J93" t="n">
        <v>4.5607557823867896E-3</v>
      </c>
      <c r="K93" t="s">
        <v>1022</v>
      </c>
      <c r="L93" t="s">
        <v>931</v>
      </c>
    </row>
    <row r="94">
      <c r="A94" t="n">
        <v>2.40619409805858E-2</v>
      </c>
      <c r="B94" t="n">
        <v>9.9983702538513092E-3</v>
      </c>
      <c r="C94" t="n">
        <v>2.2073085991106502E-2</v>
      </c>
      <c r="D94" t="n">
        <v>3.0096377482488099E-2</v>
      </c>
      <c r="E94" t="s">
        <v>1534</v>
      </c>
      <c r="F94" t="s">
        <v>1442</v>
      </c>
      <c r="G94" t="n">
        <v>53.091999999999999</v>
      </c>
      <c r="H94" t="n">
        <v>5.4731738726967504E-3</v>
      </c>
      <c r="I94" t="n">
        <v>55.918999999999997</v>
      </c>
      <c r="J94" t="n">
        <v>7.4406370482469298E-3</v>
      </c>
      <c r="K94" t="s">
        <v>1023</v>
      </c>
      <c r="L94" t="s">
        <v>931</v>
      </c>
    </row>
    <row r="95">
      <c r="A95" t="n">
        <v>2.70873737268695E-2</v>
      </c>
      <c r="B95" t="n">
        <v>1.7716185249098602E-2</v>
      </c>
      <c r="C95" t="n">
        <v>2.3867747826854101E-2</v>
      </c>
      <c r="D95" t="n">
        <v>2.3524161594785199E-2</v>
      </c>
      <c r="E95" t="s">
        <v>1535</v>
      </c>
      <c r="F95" t="s">
        <v>1442</v>
      </c>
      <c r="G95" t="n">
        <v>53.405999999999999</v>
      </c>
      <c r="H95" t="n">
        <v>5.91426203571155E-3</v>
      </c>
      <c r="I95" t="n">
        <v>56.244999999999997</v>
      </c>
      <c r="J95" t="n">
        <v>5.8298610490172802E-3</v>
      </c>
      <c r="K95" t="s">
        <v>1024</v>
      </c>
      <c r="L95" t="s">
        <v>931</v>
      </c>
    </row>
    <row r="96">
      <c r="A96" t="n">
        <v>1.7542540867755401E-2</v>
      </c>
      <c r="B96" t="n">
        <v>2.9283418694515902E-2</v>
      </c>
      <c r="C96" t="n">
        <v>1.3096071782226999E-2</v>
      </c>
      <c r="D96" t="n">
        <v>4.0598599880798903E-3</v>
      </c>
      <c r="E96" t="s">
        <v>1536</v>
      </c>
      <c r="F96" t="s">
        <v>1442</v>
      </c>
      <c r="G96" t="n">
        <v>53.58</v>
      </c>
      <c r="H96" t="n">
        <v>3.2580608920345102E-3</v>
      </c>
      <c r="I96" t="n">
        <v>56.302</v>
      </c>
      <c r="J96" t="n">
        <v>1.01342341541466E-3</v>
      </c>
      <c r="K96" t="s">
        <v>1025</v>
      </c>
      <c r="L96" t="s">
        <v>931</v>
      </c>
    </row>
    <row r="97">
      <c r="A97" t="n">
        <v>2.3240038949048102E-2</v>
      </c>
      <c r="B97" t="n">
        <v>3.6370296177081797E-2</v>
      </c>
      <c r="C97" t="n">
        <v>2.0612838101556001E-2</v>
      </c>
      <c r="D97" t="n">
        <v>1.8816279960193898E-2</v>
      </c>
      <c r="E97" t="s">
        <v>1537</v>
      </c>
      <c r="F97" t="s">
        <v>1442</v>
      </c>
      <c r="G97" t="n">
        <v>53.853999999999999</v>
      </c>
      <c r="H97" t="n">
        <v>5.1138484509145599E-3</v>
      </c>
      <c r="I97" t="n">
        <v>56.564999999999998</v>
      </c>
      <c r="J97" t="n">
        <v>4.6712372562254202E-3</v>
      </c>
      <c r="K97" t="s">
        <v>1026</v>
      </c>
      <c r="L97" t="s">
        <v>931</v>
      </c>
    </row>
    <row r="98">
      <c r="A98" t="n">
        <v>1.4387423449919501E-2</v>
      </c>
      <c r="B98" t="n">
        <v>1.8449816517922799E-2</v>
      </c>
      <c r="C98" t="n">
        <v>3.3921123111567301E-2</v>
      </c>
      <c r="D98" t="n">
        <v>2.9526755688726598E-2</v>
      </c>
      <c r="E98" t="s">
        <v>1538</v>
      </c>
      <c r="F98" t="s">
        <v>1442</v>
      </c>
      <c r="G98" t="n">
        <v>54.305</v>
      </c>
      <c r="H98" t="n">
        <v>8.3744940023024999E-3</v>
      </c>
      <c r="I98" t="n">
        <v>56.978000000000002</v>
      </c>
      <c r="J98" t="n">
        <v>7.3013347476356101E-3</v>
      </c>
      <c r="K98" t="s">
        <v>1027</v>
      </c>
      <c r="L98" t="s">
        <v>931</v>
      </c>
    </row>
    <row r="99">
      <c r="A99" t="n">
        <v>2.2496438657089599E-2</v>
      </c>
      <c r="B99" t="n">
        <v>3.3991498444716703E-2</v>
      </c>
      <c r="C99" t="n">
        <v>2.3479894269272002E-2</v>
      </c>
      <c r="D99" t="n">
        <v>1.7453105874537699E-2</v>
      </c>
      <c r="E99" t="s">
        <v>1539</v>
      </c>
      <c r="F99" t="s">
        <v>1442</v>
      </c>
      <c r="G99" t="n">
        <v>54.621000000000002</v>
      </c>
      <c r="H99" t="n">
        <v>5.8189853604639899E-3</v>
      </c>
      <c r="I99" t="n">
        <v>57.225000000000001</v>
      </c>
      <c r="J99" t="n">
        <v>4.3350064937344203E-3</v>
      </c>
      <c r="K99" t="s">
        <v>1028</v>
      </c>
      <c r="L99" t="s">
        <v>931</v>
      </c>
    </row>
    <row r="100">
      <c r="A100" t="n">
        <v>2.90726218207682E-2</v>
      </c>
      <c r="B100" t="n">
        <v>2.3185974053502999E-2</v>
      </c>
      <c r="C100" t="n">
        <v>3.5391871305663798E-2</v>
      </c>
      <c r="D100" t="n">
        <v>3.5482240520336501E-2</v>
      </c>
      <c r="E100" t="s">
        <v>1540</v>
      </c>
      <c r="F100" t="s">
        <v>1442</v>
      </c>
      <c r="G100" t="n">
        <v>55.097999999999999</v>
      </c>
      <c r="H100" t="n">
        <v>8.7329049266764401E-3</v>
      </c>
      <c r="I100" t="n">
        <v>57.725999999999999</v>
      </c>
      <c r="J100" t="n">
        <v>8.7549148099605994E-3</v>
      </c>
      <c r="K100" t="s">
        <v>1029</v>
      </c>
      <c r="L100" t="s">
        <v>931</v>
      </c>
    </row>
    <row r="101">
      <c r="A101" t="n">
        <v>1.88663260541506E-2</v>
      </c>
      <c r="B101" t="n">
        <v>3.3254108726641599E-2</v>
      </c>
      <c r="C101" t="n">
        <v>3.4634574022881899E-2</v>
      </c>
      <c r="D101" t="n">
        <v>3.3748767658719397E-2</v>
      </c>
      <c r="E101" t="s">
        <v>1541</v>
      </c>
      <c r="F101" t="s">
        <v>1442</v>
      </c>
      <c r="G101" t="n">
        <v>55.569000000000003</v>
      </c>
      <c r="H101" t="n">
        <v>8.5484046607862095E-3</v>
      </c>
      <c r="I101" t="n">
        <v>58.207000000000001</v>
      </c>
      <c r="J101" t="n">
        <v>8.3324671725046907E-3</v>
      </c>
      <c r="K101" t="s">
        <v>1030</v>
      </c>
      <c r="L101" t="s">
        <v>931</v>
      </c>
    </row>
    <row r="102">
      <c r="A102" t="n">
        <v>1.9752209109685798E-2</v>
      </c>
      <c r="B102" t="n">
        <v>3.4122786590531799E-2</v>
      </c>
      <c r="C102" t="n">
        <v>1.8555272424330301E-2</v>
      </c>
      <c r="D102" t="n">
        <v>4.0528253340275301E-2</v>
      </c>
      <c r="E102" t="s">
        <v>1542</v>
      </c>
      <c r="F102" t="s">
        <v>1442</v>
      </c>
      <c r="G102" t="n">
        <v>55.825000000000003</v>
      </c>
      <c r="H102" t="n">
        <v>4.6068851337977001E-3</v>
      </c>
      <c r="I102" t="n">
        <v>58.787999999999997</v>
      </c>
      <c r="J102" t="n">
        <v>9.9816173312487991E-3</v>
      </c>
      <c r="K102" t="s">
        <v>1031</v>
      </c>
      <c r="L102" t="s">
        <v>931</v>
      </c>
    </row>
    <row r="103">
      <c r="A103" t="n">
        <v>2.3426148348960799E-2</v>
      </c>
      <c r="B103" t="n">
        <v>2.6924495262994098E-2</v>
      </c>
      <c r="C103" t="n">
        <v>3.10950653969519E-2</v>
      </c>
      <c r="D103" t="n">
        <v>2.8884969324625399E-2</v>
      </c>
      <c r="E103" t="s">
        <v>1543</v>
      </c>
      <c r="F103" t="s">
        <v>1442</v>
      </c>
      <c r="G103" t="n">
        <v>56.253999999999998</v>
      </c>
      <c r="H103" t="n">
        <v>7.6847290640393896E-3</v>
      </c>
      <c r="I103" t="n">
        <v>59.207999999999998</v>
      </c>
      <c r="J103" t="n">
        <v>7.1443151663605998E-3</v>
      </c>
      <c r="K103" t="s">
        <v>1032</v>
      </c>
      <c r="L103" t="s">
        <v>931</v>
      </c>
    </row>
    <row r="104">
      <c r="A104" t="n">
        <v>1.6481276503132601E-2</v>
      </c>
      <c r="B104" t="n">
        <v>2.0844963333619401E-2</v>
      </c>
      <c r="C104" t="n">
        <v>1.5303746558651399E-2</v>
      </c>
      <c r="D104" t="n">
        <v>2.2275298720186399E-2</v>
      </c>
      <c r="E104" t="s">
        <v>1544</v>
      </c>
      <c r="F104" t="s">
        <v>1442</v>
      </c>
      <c r="G104" t="n">
        <v>56.468000000000004</v>
      </c>
      <c r="H104" t="n">
        <v>3.8041739254097702E-3</v>
      </c>
      <c r="I104" t="n">
        <v>59.534999999999997</v>
      </c>
      <c r="J104" t="n">
        <v>5.5229023104985701E-3</v>
      </c>
      <c r="K104" t="s">
        <v>1033</v>
      </c>
      <c r="L104" t="s">
        <v>931</v>
      </c>
    </row>
    <row r="105">
      <c r="A105" t="n">
        <v>1.77105887350755E-2</v>
      </c>
      <c r="B105" t="n">
        <v>5.6392491810183902E-2</v>
      </c>
      <c r="C105" t="n">
        <v>1.3670147091618101E-2</v>
      </c>
      <c r="D105" t="n">
        <v>2.3245190160411201E-2</v>
      </c>
      <c r="E105" t="s">
        <v>1545</v>
      </c>
      <c r="F105" t="s">
        <v>1442</v>
      </c>
      <c r="G105" t="n">
        <v>56.66</v>
      </c>
      <c r="H105" t="n">
        <v>3.4001558404759299E-3</v>
      </c>
      <c r="I105" t="n">
        <v>59.878</v>
      </c>
      <c r="J105" t="n">
        <v>5.7613168724279804E-3</v>
      </c>
      <c r="K105" t="s">
        <v>1034</v>
      </c>
      <c r="L105" t="s">
        <v>931</v>
      </c>
    </row>
    <row r="106">
      <c r="A106" t="n">
        <v>2.24149830534284E-2</v>
      </c>
      <c r="B106" t="n">
        <v>9.43340099661172E-3</v>
      </c>
      <c r="C106" t="n">
        <v>4.4785324127958097E-2</v>
      </c>
      <c r="D106" t="n">
        <v>2.1616654614663E-2</v>
      </c>
      <c r="E106" t="s">
        <v>1546</v>
      </c>
      <c r="F106" t="s">
        <v>1442</v>
      </c>
      <c r="G106" t="n">
        <v>57.283999999999999</v>
      </c>
      <c r="H106" t="n">
        <v>1.1013060360042499E-2</v>
      </c>
      <c r="I106" t="n">
        <v>60.198999999999998</v>
      </c>
      <c r="J106" t="n">
        <v>5.3609004976786804E-3</v>
      </c>
      <c r="K106" t="s">
        <v>1035</v>
      </c>
      <c r="L106" t="s">
        <v>931</v>
      </c>
    </row>
    <row r="107">
      <c r="A107" t="n">
        <v>2.7006131410312901E-2</v>
      </c>
      <c r="B107" t="n">
        <v>-2.1272525988481301E-2</v>
      </c>
      <c r="C107" t="n">
        <v>5.7381634098421204E-3</v>
      </c>
      <c r="D107" t="n">
        <v>4.4593389946305803E-3</v>
      </c>
      <c r="E107" t="s">
        <v>1547</v>
      </c>
      <c r="F107" t="s">
        <v>1442</v>
      </c>
      <c r="G107" t="n">
        <v>57.366</v>
      </c>
      <c r="H107" t="n">
        <v>1.4314642832204999E-3</v>
      </c>
      <c r="I107" t="n">
        <v>60.265999999999998</v>
      </c>
      <c r="J107" t="n">
        <v>1.1129752985929999E-3</v>
      </c>
      <c r="K107" t="s">
        <v>1036</v>
      </c>
      <c r="L107" t="s">
        <v>931</v>
      </c>
    </row>
    <row r="108">
      <c r="A108" t="n">
        <v>1.7195373350960198E-2</v>
      </c>
      <c r="B108" t="n">
        <v>2.3444846886997699E-2</v>
      </c>
      <c r="C108" t="n">
        <v>2.6760970425558899E-2</v>
      </c>
      <c r="D108" t="n">
        <v>1.9993530620905801E-2</v>
      </c>
      <c r="E108" t="s">
        <v>1548</v>
      </c>
      <c r="F108" t="s">
        <v>1442</v>
      </c>
      <c r="G108" t="n">
        <v>57.746000000000002</v>
      </c>
      <c r="H108" t="n">
        <v>6.62413276156615E-3</v>
      </c>
      <c r="I108" t="n">
        <v>60.564999999999998</v>
      </c>
      <c r="J108" t="n">
        <v>4.9613380678989998E-3</v>
      </c>
      <c r="K108" t="s">
        <v>1037</v>
      </c>
      <c r="L108" t="s">
        <v>931</v>
      </c>
    </row>
    <row r="109">
      <c r="A109" t="n">
        <v>2.7544322225657499E-2</v>
      </c>
      <c r="B109" t="n">
        <v>1.3803868113502E-2</v>
      </c>
      <c r="C109" t="n">
        <v>3.2814056779429501E-2</v>
      </c>
      <c r="D109" t="n">
        <v>1.3007743413415899E-2</v>
      </c>
      <c r="E109" t="s">
        <v>1549</v>
      </c>
      <c r="F109" t="s">
        <v>1442</v>
      </c>
      <c r="G109" t="n">
        <v>58.213999999999999</v>
      </c>
      <c r="H109" t="n">
        <v>8.1044574515982699E-3</v>
      </c>
      <c r="I109" t="n">
        <v>60.761000000000003</v>
      </c>
      <c r="J109" t="n">
        <v>3.2361925204327201E-3</v>
      </c>
      <c r="K109" t="s">
        <v>1038</v>
      </c>
      <c r="L109" t="s">
        <v>931</v>
      </c>
    </row>
    <row r="110">
      <c r="A110" t="n">
        <v>1.7773223680601899E-2</v>
      </c>
      <c r="B110" t="n">
        <v>1.36962800731413E-2</v>
      </c>
      <c r="C110" t="n">
        <v>2.76992412803541E-2</v>
      </c>
      <c r="D110" t="n">
        <v>2.2772194889475902E-2</v>
      </c>
      <c r="E110" t="s">
        <v>1550</v>
      </c>
      <c r="F110" t="s">
        <v>1442</v>
      </c>
      <c r="G110" t="n">
        <v>58.613</v>
      </c>
      <c r="H110" t="n">
        <v>6.8540213694301402E-3</v>
      </c>
      <c r="I110" t="n">
        <v>61.103999999999999</v>
      </c>
      <c r="J110" t="n">
        <v>5.6450683826796402E-3</v>
      </c>
      <c r="K110" t="s">
        <v>1039</v>
      </c>
      <c r="L110" t="s">
        <v>931</v>
      </c>
    </row>
    <row r="111">
      <c r="A111" t="n">
        <v>1.0067171002752701E-2</v>
      </c>
      <c r="B111" t="n">
        <v>2.65913479501769E-2</v>
      </c>
      <c r="C111" t="n">
        <v>9.5884799897107999E-3</v>
      </c>
      <c r="D111" t="n">
        <v>2.7578432526699701E-2</v>
      </c>
      <c r="E111" t="s">
        <v>1551</v>
      </c>
      <c r="F111" t="s">
        <v>1442</v>
      </c>
      <c r="G111" t="n">
        <v>58.753</v>
      </c>
      <c r="H111" t="n">
        <v>2.3885486154948698E-3</v>
      </c>
      <c r="I111" t="n">
        <v>61.521000000000001</v>
      </c>
      <c r="J111" t="n">
        <v>6.8244304791831301E-3</v>
      </c>
      <c r="K111" t="s">
        <v>1040</v>
      </c>
      <c r="L111" t="s">
        <v>931</v>
      </c>
    </row>
    <row r="112">
      <c r="A112" t="n">
        <v>1.05839184448571E-2</v>
      </c>
      <c r="B112" t="n">
        <v>9.2223862003817398E-3</v>
      </c>
      <c r="C112" t="n">
        <v>1.9268623425193102E-2</v>
      </c>
      <c r="D112" t="n">
        <v>1.0181522541022199E-2</v>
      </c>
      <c r="E112" t="s">
        <v>1552</v>
      </c>
      <c r="F112" t="s">
        <v>1442</v>
      </c>
      <c r="G112" t="n">
        <v>59.033999999999999</v>
      </c>
      <c r="H112" t="n">
        <v>4.7827344986639498E-3</v>
      </c>
      <c r="I112" t="n">
        <v>61.677</v>
      </c>
      <c r="J112" t="n">
        <v>2.5357195104109801E-3</v>
      </c>
      <c r="K112" t="s">
        <v>1041</v>
      </c>
      <c r="L112" t="s">
        <v>931</v>
      </c>
    </row>
    <row r="113">
      <c r="A113" t="n">
        <v>1.26121897911931E-2</v>
      </c>
      <c r="B113" t="n">
        <v>2.8333969394931401E-2</v>
      </c>
      <c r="C113" t="n">
        <v>3.3061309623051399E-2</v>
      </c>
      <c r="D113" t="n">
        <v>2.5996696664996499E-2</v>
      </c>
      <c r="E113" t="s">
        <v>1553</v>
      </c>
      <c r="F113" t="s">
        <v>1442</v>
      </c>
      <c r="G113" t="n">
        <v>59.515999999999998</v>
      </c>
      <c r="H113" t="n">
        <v>8.1647863942813093E-3</v>
      </c>
      <c r="I113" t="n">
        <v>62.073999999999998</v>
      </c>
      <c r="J113" t="n">
        <v>6.4367592457479396E-3</v>
      </c>
      <c r="K113" t="s">
        <v>1042</v>
      </c>
      <c r="L113" t="s">
        <v>931</v>
      </c>
    </row>
    <row r="114">
      <c r="A114" t="n">
        <v>3.2090280398078302E-4</v>
      </c>
      <c r="B114" t="n">
        <v>-1.66473304304918E-2</v>
      </c>
      <c r="C114" t="n">
        <v>6.3326118015940604E-3</v>
      </c>
      <c r="D114" t="n">
        <v>1.3539104320199301E-3</v>
      </c>
      <c r="E114" t="s">
        <v>1554</v>
      </c>
      <c r="F114" t="s">
        <v>1442</v>
      </c>
      <c r="G114" t="n">
        <v>59.61</v>
      </c>
      <c r="H114" t="n">
        <v>1.57940721822714E-3</v>
      </c>
      <c r="I114" t="n">
        <v>62.094999999999999</v>
      </c>
      <c r="J114" t="n">
        <v>3.3830589296646201E-4</v>
      </c>
      <c r="K114" t="s">
        <v>1043</v>
      </c>
      <c r="L114" t="s">
        <v>931</v>
      </c>
    </row>
    <row r="115">
      <c r="A115" t="n">
        <v>7.2384308298694099E-3</v>
      </c>
      <c r="B115" t="n">
        <v>2.5981704959145799E-2</v>
      </c>
      <c r="C115" t="n">
        <v>2.14418814289523E-2</v>
      </c>
      <c r="D115" t="n">
        <v>2.5146473935451202E-3</v>
      </c>
      <c r="E115" t="s">
        <v>1555</v>
      </c>
      <c r="F115" t="s">
        <v>1442</v>
      </c>
      <c r="G115" t="n">
        <v>59.927</v>
      </c>
      <c r="H115" t="n">
        <v>5.3178996812615099E-3</v>
      </c>
      <c r="I115" t="n">
        <v>62.134</v>
      </c>
      <c r="J115" t="n">
        <v>6.2806989290598004E-4</v>
      </c>
      <c r="K115" t="s">
        <v>1044</v>
      </c>
      <c r="L115" t="s">
        <v>931</v>
      </c>
    </row>
    <row r="116">
      <c r="A116" t="n">
        <v>1.2387156771827E-2</v>
      </c>
      <c r="B116" t="n">
        <v>2.6407820145390601E-2</v>
      </c>
      <c r="C116" t="n">
        <v>3.1605845001569703E-2</v>
      </c>
      <c r="D116" t="n">
        <v>2.4885302644445099E-2</v>
      </c>
      <c r="E116" t="s">
        <v>1556</v>
      </c>
      <c r="F116" t="s">
        <v>1442</v>
      </c>
      <c r="G116" t="n">
        <v>60.395000000000003</v>
      </c>
      <c r="H116" t="n">
        <v>7.8095015602317498E-3</v>
      </c>
      <c r="I116" t="n">
        <v>62.517000000000003</v>
      </c>
      <c r="J116" t="n">
        <v>6.1640969517495802E-3</v>
      </c>
      <c r="K116" t="s">
        <v>1045</v>
      </c>
      <c r="L116" t="s">
        <v>931</v>
      </c>
    </row>
    <row r="117">
      <c r="A117" t="n">
        <v>1.0631455336088899E-2</v>
      </c>
      <c r="B117" t="n">
        <v>1.29075602616771E-2</v>
      </c>
      <c r="C117" t="n">
        <v>3.6519198475668799E-2</v>
      </c>
      <c r="D117" t="n">
        <v>2.2777873103542599E-2</v>
      </c>
      <c r="E117" t="s">
        <v>1557</v>
      </c>
      <c r="F117" t="s">
        <v>1442</v>
      </c>
      <c r="G117" t="n">
        <v>60.939</v>
      </c>
      <c r="H117" t="n">
        <v>9.0073681596158899E-3</v>
      </c>
      <c r="I117" t="n">
        <v>62.87</v>
      </c>
      <c r="J117" t="n">
        <v>5.6464641617479704E-3</v>
      </c>
      <c r="K117" t="s">
        <v>1046</v>
      </c>
      <c r="L117" t="s">
        <v>931</v>
      </c>
    </row>
    <row r="118">
      <c r="A118" t="n">
        <v>7.8778546175835001E-3</v>
      </c>
      <c r="B118" t="n">
        <v>1.19346323256166E-2</v>
      </c>
      <c r="C118" t="n">
        <v>3.4639204699016303E-2</v>
      </c>
      <c r="D118" t="n">
        <v>1.61297394114919E-2</v>
      </c>
      <c r="E118" t="s">
        <v>1558</v>
      </c>
      <c r="F118" t="s">
        <v>1442</v>
      </c>
      <c r="G118" t="n">
        <v>61.46</v>
      </c>
      <c r="H118" t="n">
        <v>8.5495331396971998E-3</v>
      </c>
      <c r="I118" t="n">
        <v>63.122</v>
      </c>
      <c r="J118" t="n">
        <v>4.0082710354700799E-3</v>
      </c>
      <c r="K118" t="s">
        <v>1047</v>
      </c>
      <c r="L118" t="s">
        <v>931</v>
      </c>
    </row>
    <row r="119">
      <c r="A119" t="n">
        <v>2.2971603454798002E-2</v>
      </c>
      <c r="B119" t="n">
        <v>3.4068264295770097E-2</v>
      </c>
      <c r="C119" t="n">
        <v>6.1370356227924201E-2</v>
      </c>
      <c r="D119" t="n">
        <v>2.99883116478201E-2</v>
      </c>
      <c r="E119" t="s">
        <v>1559</v>
      </c>
      <c r="F119" t="s">
        <v>1442</v>
      </c>
      <c r="G119" t="n">
        <v>62.381999999999998</v>
      </c>
      <c r="H119" t="n">
        <v>1.5001627074519901E-2</v>
      </c>
      <c r="I119" t="n">
        <v>63.59</v>
      </c>
      <c r="J119" t="n">
        <v>7.4142137448116596E-3</v>
      </c>
      <c r="K119" t="s">
        <v>1048</v>
      </c>
      <c r="L119" t="s">
        <v>931</v>
      </c>
    </row>
    <row r="120">
      <c r="A120" t="n">
        <v>2.21977740334749E-2</v>
      </c>
      <c r="B120" t="n">
        <v>3.6824162588046098E-2</v>
      </c>
      <c r="C120" t="n">
        <v>5.6562220210462498E-2</v>
      </c>
      <c r="D120" t="n">
        <v>1.6964868305367399E-2</v>
      </c>
      <c r="E120" t="s">
        <v>1560</v>
      </c>
      <c r="F120" t="s">
        <v>1442</v>
      </c>
      <c r="G120" t="n">
        <v>63.246000000000002</v>
      </c>
      <c r="H120" t="n">
        <v>1.3850149081466E-2</v>
      </c>
      <c r="I120" t="n">
        <v>63.857999999999997</v>
      </c>
      <c r="J120" t="n">
        <v>4.2144991350840898E-3</v>
      </c>
      <c r="K120" t="s">
        <v>1049</v>
      </c>
      <c r="L120" t="s">
        <v>931</v>
      </c>
    </row>
    <row r="121">
      <c r="A121" t="n">
        <v>2.4473399596212499E-2</v>
      </c>
      <c r="B121" t="n">
        <v>5.00811045761866E-2</v>
      </c>
      <c r="C121" t="n">
        <v>4.9726482376824199E-2</v>
      </c>
      <c r="D121" t="n">
        <v>3.4513513517111301E-2</v>
      </c>
      <c r="E121" t="s">
        <v>1561</v>
      </c>
      <c r="F121" t="s">
        <v>1442</v>
      </c>
      <c r="G121" t="n">
        <v>64.018000000000001</v>
      </c>
      <c r="H121" t="n">
        <v>1.2206305537109099E-2</v>
      </c>
      <c r="I121" t="n">
        <v>64.402000000000001</v>
      </c>
      <c r="J121" t="n">
        <v>8.5189013122866104E-3</v>
      </c>
      <c r="K121" t="s">
        <v>1050</v>
      </c>
      <c r="L121" t="s">
        <v>931</v>
      </c>
    </row>
    <row r="122">
      <c r="A122" t="n">
        <v>3.2886107964122897E-2</v>
      </c>
      <c r="B122" t="n">
        <v>3.9540884737924602E-2</v>
      </c>
      <c r="C122" t="n">
        <v>5.7040318663066601E-2</v>
      </c>
      <c r="D122" t="n">
        <v>3.2054289459933799E-2</v>
      </c>
      <c r="E122" t="s">
        <v>1562</v>
      </c>
      <c r="F122" t="s">
        <v>1442</v>
      </c>
      <c r="G122" t="n">
        <v>64.912000000000006</v>
      </c>
      <c r="H122" t="n">
        <v>1.3964822393701899E-2</v>
      </c>
      <c r="I122" t="n">
        <v>64.912000000000006</v>
      </c>
      <c r="J122" t="n">
        <v>7.9190087264371396E-3</v>
      </c>
      <c r="K122" t="s">
        <v>1051</v>
      </c>
      <c r="L122" t="s">
        <v>931</v>
      </c>
    </row>
    <row r="123">
      <c r="A123" t="n">
        <v>1.9193585341739101E-2</v>
      </c>
      <c r="B123" t="n">
        <v>1.5459188057563401E-2</v>
      </c>
      <c r="C123" t="n">
        <v>4.2438786901308999E-2</v>
      </c>
      <c r="D123" t="n">
        <v>4.6322155050911397E-2</v>
      </c>
      <c r="E123" t="s">
        <v>1563</v>
      </c>
      <c r="F123" t="s">
        <v>1442</v>
      </c>
      <c r="G123" t="n">
        <v>65.59</v>
      </c>
      <c r="H123" t="n">
        <v>1.0444910032043399E-2</v>
      </c>
      <c r="I123" t="n">
        <v>65.650999999999996</v>
      </c>
      <c r="J123" t="n">
        <v>1.13846438254868E-2</v>
      </c>
      <c r="K123" t="s">
        <v>1052</v>
      </c>
      <c r="L123" t="s">
        <v>931</v>
      </c>
    </row>
    <row r="124">
      <c r="A124" t="n">
        <v>2.6053548554263901E-2</v>
      </c>
      <c r="B124" t="n">
        <v>2.8949345820011199E-2</v>
      </c>
      <c r="C124" t="n">
        <v>4.7728620369875199E-2</v>
      </c>
      <c r="D124" t="n">
        <v>2.6457667912965801E-2</v>
      </c>
      <c r="E124" t="s">
        <v>1564</v>
      </c>
      <c r="F124" t="s">
        <v>1442</v>
      </c>
      <c r="G124" t="n">
        <v>66.358999999999995</v>
      </c>
      <c r="H124" t="n">
        <v>1.1724348223814501E-2</v>
      </c>
      <c r="I124" t="n">
        <v>66.081000000000003</v>
      </c>
      <c r="J124" t="n">
        <v>6.5497859895509202E-3</v>
      </c>
      <c r="K124" t="s">
        <v>1053</v>
      </c>
      <c r="L124" t="s">
        <v>931</v>
      </c>
    </row>
    <row r="125">
      <c r="A125" t="n">
        <v>2.2816932316492001E-2</v>
      </c>
      <c r="B125" t="n">
        <v>1.82242710503548E-2</v>
      </c>
      <c r="C125" t="n">
        <v>5.7499642478727998E-2</v>
      </c>
      <c r="D125" t="n">
        <v>2.3755596803619598E-2</v>
      </c>
      <c r="E125" t="s">
        <v>1565</v>
      </c>
      <c r="F125" t="s">
        <v>1442</v>
      </c>
      <c r="G125" t="n">
        <v>67.293000000000006</v>
      </c>
      <c r="H125" t="n">
        <v>1.40749559215783E-2</v>
      </c>
      <c r="I125" t="n">
        <v>66.47</v>
      </c>
      <c r="J125" t="n">
        <v>5.8867147894250396E-3</v>
      </c>
      <c r="K125" t="s">
        <v>1054</v>
      </c>
      <c r="L125" t="s">
        <v>931</v>
      </c>
    </row>
    <row r="126">
      <c r="A126" t="n">
        <v>2.9937016463394299E-2</v>
      </c>
      <c r="B126" t="n">
        <v>6.8223280329673397E-3</v>
      </c>
      <c r="C126" t="n">
        <v>5.4456520671492398E-2</v>
      </c>
      <c r="D126" t="n">
        <v>2.4902004743710501E-2</v>
      </c>
      <c r="E126" t="s">
        <v>1566</v>
      </c>
      <c r="F126" t="s">
        <v>1442</v>
      </c>
      <c r="G126" t="n">
        <v>68.191000000000003</v>
      </c>
      <c r="H126" t="n">
        <v>1.33446272272004E-2</v>
      </c>
      <c r="I126" t="n">
        <v>66.88</v>
      </c>
      <c r="J126" t="n">
        <v>6.16819617872721E-3</v>
      </c>
      <c r="K126" t="s">
        <v>1055</v>
      </c>
      <c r="L126" t="s">
        <v>931</v>
      </c>
    </row>
    <row r="127">
      <c r="A127" t="n">
        <v>1.8884884410707199E-2</v>
      </c>
      <c r="B127" t="n">
        <v>2.1198789662036002E-2</v>
      </c>
      <c r="C127" t="n">
        <v>1.7060457300781501E-2</v>
      </c>
      <c r="D127" t="n">
        <v>1.0326833438175601E-2</v>
      </c>
      <c r="E127" t="s">
        <v>1567</v>
      </c>
      <c r="F127" t="s">
        <v>1442</v>
      </c>
      <c r="G127" t="n">
        <v>68.48</v>
      </c>
      <c r="H127" t="n">
        <v>4.2380959364138899E-3</v>
      </c>
      <c r="I127" t="n">
        <v>67.052000000000007</v>
      </c>
      <c r="J127" t="n">
        <v>2.5717703349283898E-3</v>
      </c>
      <c r="K127" t="s">
        <v>1056</v>
      </c>
      <c r="L127" t="s">
        <v>931</v>
      </c>
    </row>
    <row r="128">
      <c r="A128" t="n">
        <v>2.0085104332627801E-3</v>
      </c>
      <c r="B128" t="n">
        <v>2.5873085754739799E-2</v>
      </c>
      <c r="C128" t="n">
        <v>1.0084643678167899E-2</v>
      </c>
      <c r="D128" t="n">
        <v>1.25865662000337E-2</v>
      </c>
      <c r="E128" t="s">
        <v>1568</v>
      </c>
      <c r="F128" t="s">
        <v>1442</v>
      </c>
      <c r="G128" t="n">
        <v>68.652000000000001</v>
      </c>
      <c r="H128" t="n">
        <v>2.5116822429906999E-3</v>
      </c>
      <c r="I128" t="n">
        <v>67.262</v>
      </c>
      <c r="J128" t="n">
        <v>3.1318976316887502E-3</v>
      </c>
      <c r="K128" t="s">
        <v>1057</v>
      </c>
      <c r="L128" t="s">
        <v>931</v>
      </c>
    </row>
    <row r="129">
      <c r="A129" t="n">
        <v>1.65597149400032E-3</v>
      </c>
      <c r="B129" t="n">
        <v>2.61448943379867E-2</v>
      </c>
      <c r="C129" t="n">
        <v>4.4939487008062197E-3</v>
      </c>
      <c r="D129" t="n">
        <v>2.16417401943385E-2</v>
      </c>
      <c r="E129" t="s">
        <v>1569</v>
      </c>
      <c r="F129" t="s">
        <v>1442</v>
      </c>
      <c r="G129" t="n">
        <v>68.728999999999999</v>
      </c>
      <c r="H129" t="n">
        <v>1.1215987880905901E-3</v>
      </c>
      <c r="I129" t="n">
        <v>67.623000000000005</v>
      </c>
      <c r="J129" t="n">
        <v>5.3670720466236803E-3</v>
      </c>
      <c r="K129" t="s">
        <v>1058</v>
      </c>
      <c r="L129" t="s">
        <v>931</v>
      </c>
    </row>
    <row r="130">
      <c r="A130" t="n">
        <v>8.0448095256371293E-3</v>
      </c>
      <c r="B130" t="n">
        <v>2.6192779718551499E-2</v>
      </c>
      <c r="C130" t="n">
        <v>2.6210777008154801E-2</v>
      </c>
      <c r="D130" t="n">
        <v>1.77439998941584E-2</v>
      </c>
      <c r="E130" t="s">
        <v>1570</v>
      </c>
      <c r="F130" t="s">
        <v>1442</v>
      </c>
      <c r="G130" t="n">
        <v>69.174999999999997</v>
      </c>
      <c r="H130" t="n">
        <v>6.4892548996784401E-3</v>
      </c>
      <c r="I130" t="n">
        <v>67.921000000000006</v>
      </c>
      <c r="J130" t="n">
        <v>4.4067846738535801E-3</v>
      </c>
      <c r="K130" t="s">
        <v>1059</v>
      </c>
      <c r="L130" t="s">
        <v>931</v>
      </c>
    </row>
    <row r="131">
      <c r="A131" t="n">
        <v>2.9998743908273201E-2</v>
      </c>
      <c r="B131" t="n">
        <v>3.8349371649444103E-2</v>
      </c>
      <c r="C131" t="n">
        <v>3.99637104830428E-2</v>
      </c>
      <c r="D131" t="n">
        <v>2.19088618142655E-2</v>
      </c>
      <c r="E131" t="s">
        <v>1571</v>
      </c>
      <c r="F131" t="s">
        <v>1442</v>
      </c>
      <c r="G131" t="n">
        <v>69.855999999999995</v>
      </c>
      <c r="H131" t="n">
        <v>9.8445970365015293E-3</v>
      </c>
      <c r="I131" t="n">
        <v>68.290000000000006</v>
      </c>
      <c r="J131" t="n">
        <v>5.4327822028532599E-3</v>
      </c>
      <c r="K131" t="s">
        <v>1060</v>
      </c>
      <c r="L131" t="s">
        <v>931</v>
      </c>
    </row>
    <row r="132">
      <c r="A132" t="n">
        <v>2.0869776308943801E-2</v>
      </c>
      <c r="B132" t="n">
        <v>3.4801584391165798E-2</v>
      </c>
      <c r="C132" t="n">
        <v>3.3157579483975103E-2</v>
      </c>
      <c r="D132" t="n">
        <v>1.23573378485025E-2</v>
      </c>
      <c r="E132" t="s">
        <v>1572</v>
      </c>
      <c r="F132" t="s">
        <v>1442</v>
      </c>
      <c r="G132" t="n">
        <v>70.427999999999997</v>
      </c>
      <c r="H132" t="n">
        <v>8.1882730187814393E-3</v>
      </c>
      <c r="I132" t="n">
        <v>68.5</v>
      </c>
      <c r="J132" t="n">
        <v>3.07512080831729E-3</v>
      </c>
      <c r="K132" t="s">
        <v>1061</v>
      </c>
      <c r="L132" t="s">
        <v>931</v>
      </c>
    </row>
    <row r="133">
      <c r="A133" t="n">
        <v>1.8806157080279301E-2</v>
      </c>
      <c r="B133" t="n">
        <v>7.6203068975526894E-2</v>
      </c>
      <c r="C133" t="n">
        <v>4.04120889716926E-2</v>
      </c>
      <c r="D133" t="n">
        <v>6.9083360828583497E-3</v>
      </c>
      <c r="E133" t="s">
        <v>1573</v>
      </c>
      <c r="F133" t="s">
        <v>1442</v>
      </c>
      <c r="G133" t="n">
        <v>71.129000000000005</v>
      </c>
      <c r="H133" t="n">
        <v>9.9534276140171903E-3</v>
      </c>
      <c r="I133" t="n">
        <v>68.617999999999995</v>
      </c>
      <c r="J133" t="n">
        <v>1.7226277372262E-3</v>
      </c>
      <c r="K133" t="s">
        <v>1062</v>
      </c>
      <c r="L133" t="s">
        <v>931</v>
      </c>
    </row>
    <row r="134">
      <c r="A134" t="n">
        <v>3.0939531110064901E-2</v>
      </c>
      <c r="B134" t="n">
        <v>4.5343406532494003E-2</v>
      </c>
      <c r="C134" t="n">
        <v>6.4192818314913899E-2</v>
      </c>
      <c r="D134" t="n">
        <v>3.35839967225895E-2</v>
      </c>
      <c r="E134" t="s">
        <v>1574</v>
      </c>
      <c r="F134" t="s">
        <v>1442</v>
      </c>
      <c r="G134" t="n">
        <v>72.244</v>
      </c>
      <c r="H134" t="n">
        <v>1.5675744070632099E-2</v>
      </c>
      <c r="I134" t="n">
        <v>69.186999999999998</v>
      </c>
      <c r="J134" t="n">
        <v>8.2922848232243104E-3</v>
      </c>
      <c r="K134" t="s">
        <v>1063</v>
      </c>
      <c r="L134" t="s">
        <v>931</v>
      </c>
    </row>
    <row r="135">
      <c r="A135" t="n">
        <v>4.0077661469082298E-3</v>
      </c>
      <c r="B135" t="n">
        <v>2.8726975579467701E-2</v>
      </c>
      <c r="C135" t="n">
        <v>2.60483280529056E-3</v>
      </c>
      <c r="D135" t="n">
        <v>4.1691340309692997E-3</v>
      </c>
      <c r="E135" t="s">
        <v>1575</v>
      </c>
      <c r="F135" t="s">
        <v>1442</v>
      </c>
      <c r="G135" t="n">
        <v>72.290999999999997</v>
      </c>
      <c r="H135" t="n">
        <v>6.5057305797022703E-4</v>
      </c>
      <c r="I135" t="n">
        <v>69.259</v>
      </c>
      <c r="J135" t="n">
        <v>1.0406579270672001E-3</v>
      </c>
      <c r="K135" t="s">
        <v>1064</v>
      </c>
      <c r="L135" t="s">
        <v>931</v>
      </c>
    </row>
    <row r="136">
      <c r="A136" t="n">
        <v>2.6637470683258401E-2</v>
      </c>
      <c r="B136" t="n">
        <v>3.6701160751028999E-2</v>
      </c>
      <c r="C136" t="n">
        <v>3.2537484109284899E-2</v>
      </c>
      <c r="D136" t="n">
        <v>5.0920666130191998E-3</v>
      </c>
      <c r="E136" t="s">
        <v>1576</v>
      </c>
      <c r="F136" t="s">
        <v>1442</v>
      </c>
      <c r="G136" t="n">
        <v>72.872</v>
      </c>
      <c r="H136" t="n">
        <v>8.0369617241426994E-3</v>
      </c>
      <c r="I136" t="n">
        <v>69.346999999999994</v>
      </c>
      <c r="J136" t="n">
        <v>1.2705929915244299E-3</v>
      </c>
      <c r="K136" t="s">
        <v>1065</v>
      </c>
      <c r="L136" t="s">
        <v>931</v>
      </c>
    </row>
    <row r="137">
      <c r="A137" t="n">
        <v>1.9809591582912799E-2</v>
      </c>
      <c r="B137" t="n">
        <v>3.0297839189273201E-2</v>
      </c>
      <c r="C137" t="n">
        <v>3.6723057880070603E-2</v>
      </c>
      <c r="D137" t="n">
        <v>1.11208187291489E-2</v>
      </c>
      <c r="E137" t="s">
        <v>1577</v>
      </c>
      <c r="F137" t="s">
        <v>1442</v>
      </c>
      <c r="G137" t="n">
        <v>73.531999999999996</v>
      </c>
      <c r="H137" t="n">
        <v>9.0569766165331505E-3</v>
      </c>
      <c r="I137" t="n">
        <v>69.539000000000001</v>
      </c>
      <c r="J137" t="n">
        <v>2.7686850188184402E-3</v>
      </c>
      <c r="K137" t="s">
        <v>1066</v>
      </c>
      <c r="L137" t="s">
        <v>931</v>
      </c>
    </row>
    <row r="138">
      <c r="A138" t="n">
        <v>3.1204615634115699E-2</v>
      </c>
      <c r="B138" t="n">
        <v>3.4471201135703997E-2</v>
      </c>
      <c r="C138" t="n">
        <v>5.7672124037001303E-2</v>
      </c>
      <c r="D138" t="n">
        <v>2.6313046913832801E-2</v>
      </c>
      <c r="E138" t="s">
        <v>1578</v>
      </c>
      <c r="F138" t="s">
        <v>1442</v>
      </c>
      <c r="G138" t="n">
        <v>74.569999999999993</v>
      </c>
      <c r="H138" t="n">
        <v>1.41163031061307E-2</v>
      </c>
      <c r="I138" t="n">
        <v>69.992000000000004</v>
      </c>
      <c r="J138" t="n">
        <v>6.5143300881520504E-3</v>
      </c>
      <c r="K138" t="s">
        <v>1067</v>
      </c>
      <c r="L138" t="s">
        <v>931</v>
      </c>
    </row>
    <row r="139">
      <c r="A139" t="n">
        <v>2.7200294389546201E-2</v>
      </c>
      <c r="B139" t="n">
        <v>3.5181669062461299E-2</v>
      </c>
      <c r="C139" t="n">
        <v>5.42271951092188E-2</v>
      </c>
      <c r="D139" t="n">
        <v>7.5544557477534205E-2</v>
      </c>
      <c r="E139" t="s">
        <v>1579</v>
      </c>
      <c r="F139" t="s">
        <v>1442</v>
      </c>
      <c r="G139" t="n">
        <v>75.561000000000007</v>
      </c>
      <c r="H139" t="n">
        <v>1.3289526619284101E-2</v>
      </c>
      <c r="I139" t="n">
        <v>71.278000000000006</v>
      </c>
      <c r="J139" t="n">
        <v>1.8373528403245999E-2</v>
      </c>
      <c r="K139" t="s">
        <v>1068</v>
      </c>
      <c r="L139" t="s">
        <v>931</v>
      </c>
    </row>
    <row r="140">
      <c r="A140" t="n">
        <v>1.9813936050087699E-2</v>
      </c>
      <c r="B140" t="n">
        <v>3.71188179062025E-2</v>
      </c>
      <c r="C140" t="n">
        <v>5.5705667373545202E-2</v>
      </c>
      <c r="D140" t="n">
        <v>0.112118604043563</v>
      </c>
      <c r="E140" t="s">
        <v>1580</v>
      </c>
      <c r="F140" t="s">
        <v>1442</v>
      </c>
      <c r="G140" t="n">
        <v>76.591999999999999</v>
      </c>
      <c r="H140" t="n">
        <v>1.3644605021108799E-2</v>
      </c>
      <c r="I140" t="n">
        <v>73.197000000000003</v>
      </c>
      <c r="J140" t="n">
        <v>2.6922753163668899E-2</v>
      </c>
      <c r="K140" t="s">
        <v>1069</v>
      </c>
      <c r="L140" t="s">
        <v>931</v>
      </c>
    </row>
    <row r="141">
      <c r="A141" t="n">
        <v>3.4620969363609901E-2</v>
      </c>
      <c r="B141" t="n">
        <v>3.9499400752586601E-2</v>
      </c>
      <c r="C141" t="n">
        <v>6.4048552869122796E-2</v>
      </c>
      <c r="D141" t="n">
        <v>9.9586266592777403E-2</v>
      </c>
      <c r="E141" t="s">
        <v>1581</v>
      </c>
      <c r="F141" t="s">
        <v>1442</v>
      </c>
      <c r="G141" t="n">
        <v>77.790000000000006</v>
      </c>
      <c r="H141" t="n">
        <v>1.5641320242323099E-2</v>
      </c>
      <c r="I141" t="n">
        <v>74.954999999999998</v>
      </c>
      <c r="J141" t="n">
        <v>2.4017377761383699E-2</v>
      </c>
      <c r="K141" t="s">
        <v>1070</v>
      </c>
      <c r="L141" t="s">
        <v>931</v>
      </c>
    </row>
    <row r="142">
      <c r="A142" t="n">
        <v>2.34535899973984E-2</v>
      </c>
      <c r="B142" t="n">
        <v>5.3706890981395999E-2</v>
      </c>
      <c r="C142" t="n">
        <v>3.69057460702173E-2</v>
      </c>
      <c r="D142" t="n">
        <v>3.4210597371460802E-2</v>
      </c>
      <c r="E142" t="s">
        <v>1582</v>
      </c>
      <c r="F142" t="s">
        <v>1442</v>
      </c>
      <c r="G142" t="n">
        <v>78.498000000000005</v>
      </c>
      <c r="H142" t="n">
        <v>9.1014269186271406E-3</v>
      </c>
      <c r="I142" t="n">
        <v>75.587999999999994</v>
      </c>
      <c r="J142" t="n">
        <v>8.4450670402240694E-3</v>
      </c>
      <c r="K142" t="s">
        <v>1071</v>
      </c>
      <c r="L142" t="s">
        <v>931</v>
      </c>
    </row>
    <row r="143">
      <c r="A143" t="n">
        <v>2.5499802950129401E-2</v>
      </c>
      <c r="B143" t="n">
        <v>3.6566859174503898E-2</v>
      </c>
      <c r="C143" t="n">
        <v>4.6392177019789503E-2</v>
      </c>
      <c r="D143" t="n">
        <v>7.7400259900339399E-2</v>
      </c>
      <c r="E143" t="s">
        <v>1583</v>
      </c>
      <c r="F143" t="s">
        <v>1442</v>
      </c>
      <c r="G143" t="n">
        <v>79.393000000000001</v>
      </c>
      <c r="H143" t="n">
        <v>1.14015643710668E-2</v>
      </c>
      <c r="I143" t="n">
        <v>77.010000000000005</v>
      </c>
      <c r="J143" t="n">
        <v>1.8812509922210102E-2</v>
      </c>
      <c r="K143" t="s">
        <v>1072</v>
      </c>
      <c r="L143" t="s">
        <v>931</v>
      </c>
    </row>
    <row r="144">
      <c r="A144" t="n">
        <v>4.3914132970667798E-2</v>
      </c>
      <c r="B144" t="n">
        <v>4.2425430776049898E-2</v>
      </c>
      <c r="C144" t="n">
        <v>5.93159029125543E-2</v>
      </c>
      <c r="D144" t="n">
        <v>9.2099438138909306E-2</v>
      </c>
      <c r="E144" t="s">
        <v>1584</v>
      </c>
      <c r="F144" t="s">
        <v>1442</v>
      </c>
      <c r="G144" t="n">
        <v>80.545000000000002</v>
      </c>
      <c r="H144" t="n">
        <v>1.45100953484565E-2</v>
      </c>
      <c r="I144" t="n">
        <v>78.724999999999994</v>
      </c>
      <c r="J144" t="n">
        <v>2.2269835086352399E-2</v>
      </c>
      <c r="K144" t="s">
        <v>1073</v>
      </c>
      <c r="L144" t="s">
        <v>931</v>
      </c>
    </row>
    <row r="145">
      <c r="A145" t="n">
        <v>3.2225013743436802E-2</v>
      </c>
      <c r="B145" t="n">
        <v>2.9052051363888599E-2</v>
      </c>
      <c r="C145" t="n">
        <v>6.9322056053448003E-2</v>
      </c>
      <c r="D145" t="n">
        <v>5.6967190258747399E-2</v>
      </c>
      <c r="E145" t="s">
        <v>1585</v>
      </c>
      <c r="F145" t="s">
        <v>1442</v>
      </c>
      <c r="G145" t="n">
        <v>81.906000000000006</v>
      </c>
      <c r="H145" t="n">
        <v>1.68973865541002E-2</v>
      </c>
      <c r="I145" t="n">
        <v>79.822999999999993</v>
      </c>
      <c r="J145" t="n">
        <v>1.39472848523341E-2</v>
      </c>
      <c r="K145" t="s">
        <v>1074</v>
      </c>
      <c r="L145" t="s">
        <v>931</v>
      </c>
    </row>
    <row r="146">
      <c r="A146" t="n">
        <v>2.0935342800184199E-2</v>
      </c>
      <c r="B146" t="n">
        <v>3.4093201961780999E-2</v>
      </c>
      <c r="C146" t="n">
        <v>2.9725271896635399E-2</v>
      </c>
      <c r="D146" t="n">
        <v>2.50876168066392E-2</v>
      </c>
      <c r="E146" t="s">
        <v>1586</v>
      </c>
      <c r="F146" t="s">
        <v>1442</v>
      </c>
      <c r="G146" t="n">
        <v>82.507999999999996</v>
      </c>
      <c r="H146" t="n">
        <v>7.3498888970282604E-3</v>
      </c>
      <c r="I146" t="n">
        <v>80.319000000000003</v>
      </c>
      <c r="J146" t="n">
        <v>6.2137479172670301E-3</v>
      </c>
      <c r="K146" t="s">
        <v>1075</v>
      </c>
      <c r="L146" t="s">
        <v>931</v>
      </c>
    </row>
    <row r="147">
      <c r="A147" t="n">
        <v>3.5555363218846101E-2</v>
      </c>
      <c r="B147" t="n">
        <v>2.8135458399094499E-2</v>
      </c>
      <c r="C147" t="n">
        <v>5.61203132204302E-2</v>
      </c>
      <c r="D147" t="n">
        <v>9.1105361450751501E-2</v>
      </c>
      <c r="E147" t="s">
        <v>1587</v>
      </c>
      <c r="F147" t="s">
        <v>1442</v>
      </c>
      <c r="G147" t="n">
        <v>83.641999999999996</v>
      </c>
      <c r="H147" t="n">
        <v>1.37441217821301E-2</v>
      </c>
      <c r="I147" t="n">
        <v>82.088999999999999</v>
      </c>
      <c r="J147" t="n">
        <v>2.20371269562618E-2</v>
      </c>
      <c r="K147" t="s">
        <v>1076</v>
      </c>
      <c r="L147" t="s">
        <v>931</v>
      </c>
    </row>
    <row r="148">
      <c r="A148" t="n">
        <v>2.9090990484891902E-2</v>
      </c>
      <c r="B148" t="n">
        <v>2.9966625510563099E-2</v>
      </c>
      <c r="C148" t="n">
        <v>3.6843754178801799E-2</v>
      </c>
      <c r="D148" t="n">
        <v>5.6869734933791702E-2</v>
      </c>
      <c r="E148" t="s">
        <v>1588</v>
      </c>
      <c r="F148" t="s">
        <v>1442</v>
      </c>
      <c r="G148" t="n">
        <v>84.402000000000001</v>
      </c>
      <c r="H148" t="n">
        <v>9.0863441811530592E-3</v>
      </c>
      <c r="I148" t="n">
        <v>83.231999999999999</v>
      </c>
      <c r="J148" t="n">
        <v>1.39239118517707E-2</v>
      </c>
      <c r="K148" t="s">
        <v>1077</v>
      </c>
      <c r="L148" t="s">
        <v>931</v>
      </c>
    </row>
    <row r="149">
      <c r="A149" t="n">
        <v>-6.5707467210734897E-3</v>
      </c>
      <c r="B149" t="n">
        <v>2.09838687014814E-2</v>
      </c>
      <c r="C149" t="n">
        <v>3.0338463665483501E-2</v>
      </c>
      <c r="D149" t="n">
        <v>9.7213617262259494E-2</v>
      </c>
      <c r="E149" t="s">
        <v>1589</v>
      </c>
      <c r="F149" t="s">
        <v>1442</v>
      </c>
      <c r="G149" t="n">
        <v>85.034999999999997</v>
      </c>
      <c r="H149" t="n">
        <v>7.4998222790929603E-3</v>
      </c>
      <c r="I149" t="n">
        <v>85.185000000000002</v>
      </c>
      <c r="J149" t="n">
        <v>2.34645328719723E-2</v>
      </c>
      <c r="K149" t="s">
        <v>1078</v>
      </c>
      <c r="L149" t="s">
        <v>931</v>
      </c>
    </row>
    <row r="150">
      <c r="A150" t="n">
        <v>3.7059917165470399E-2</v>
      </c>
      <c r="B150" t="n">
        <v>3.4651107406359301E-2</v>
      </c>
      <c r="C150" t="n">
        <v>7.2299496950969405E-2</v>
      </c>
      <c r="D150" t="n">
        <v>0.104792955269219</v>
      </c>
      <c r="E150" t="s">
        <v>1590</v>
      </c>
      <c r="F150" t="s">
        <v>1442</v>
      </c>
      <c r="G150" t="n">
        <v>86.531999999999996</v>
      </c>
      <c r="H150" t="n">
        <v>1.7604515787616799E-2</v>
      </c>
      <c r="I150" t="n">
        <v>87.334000000000003</v>
      </c>
      <c r="J150" t="n">
        <v>2.5227446146622E-2</v>
      </c>
      <c r="K150" t="s">
        <v>1079</v>
      </c>
      <c r="L150" t="s">
        <v>931</v>
      </c>
    </row>
    <row r="151">
      <c r="A151" t="n">
        <v>3.4406916686266602E-2</v>
      </c>
      <c r="B151" t="n">
        <v>3.2361806516408201E-2</v>
      </c>
      <c r="C151" t="n">
        <v>4.4022069506022297E-2</v>
      </c>
      <c r="D151" t="n">
        <v>4.2476788274359099E-2</v>
      </c>
      <c r="E151" t="s">
        <v>1591</v>
      </c>
      <c r="F151" t="s">
        <v>1442</v>
      </c>
      <c r="G151" t="n">
        <v>87.468999999999994</v>
      </c>
      <c r="H151" t="n">
        <v>1.0828364073406401E-2</v>
      </c>
      <c r="I151" t="n">
        <v>88.247</v>
      </c>
      <c r="J151" t="n">
        <v>1.0454118670849799E-2</v>
      </c>
      <c r="K151" t="s">
        <v>1080</v>
      </c>
      <c r="L151" t="s">
        <v>931</v>
      </c>
    </row>
    <row r="152">
      <c r="A152" t="n">
        <v>2.2795387185985401E-2</v>
      </c>
      <c r="B152" t="n">
        <v>2.78463672712683E-2</v>
      </c>
      <c r="C152" t="n">
        <v>4.5480126137950501E-2</v>
      </c>
      <c r="D152" t="n">
        <v>3.9088464000031499E-2</v>
      </c>
      <c r="E152" t="s">
        <v>1592</v>
      </c>
      <c r="F152" t="s">
        <v>1442</v>
      </c>
      <c r="G152" t="n">
        <v>88.447000000000003</v>
      </c>
      <c r="H152" t="n">
        <v>1.11811041626177E-2</v>
      </c>
      <c r="I152" t="n">
        <v>89.096999999999994</v>
      </c>
      <c r="J152" t="n">
        <v>9.6320554806394992E-3</v>
      </c>
      <c r="K152" t="s">
        <v>1081</v>
      </c>
      <c r="L152" t="s">
        <v>931</v>
      </c>
    </row>
    <row r="153">
      <c r="A153" t="n">
        <v>4.1308326629664098E-2</v>
      </c>
      <c r="B153" t="n">
        <v>3.2459146974833902E-2</v>
      </c>
      <c r="C153" t="n">
        <v>6.2039731527971001E-2</v>
      </c>
      <c r="D153" t="n">
        <v>4.7886506250196997E-2</v>
      </c>
      <c r="E153" t="s">
        <v>1593</v>
      </c>
      <c r="F153" t="s">
        <v>1442</v>
      </c>
      <c r="G153" t="n">
        <v>89.787999999999997</v>
      </c>
      <c r="H153" t="n">
        <v>1.51616222144335E-2</v>
      </c>
      <c r="I153" t="n">
        <v>90.144999999999996</v>
      </c>
      <c r="J153" t="n">
        <v>1.1762461137861099E-2</v>
      </c>
      <c r="K153" t="s">
        <v>1082</v>
      </c>
      <c r="L153" t="s">
        <v>931</v>
      </c>
    </row>
    <row r="154">
      <c r="A154" t="n">
        <v>3.2954987594988598E-2</v>
      </c>
      <c r="B154" t="n">
        <v>3.4144429632388298E-2</v>
      </c>
      <c r="C154" t="n">
        <v>7.23147883586404E-2</v>
      </c>
      <c r="D154" t="n">
        <v>3.8436409888859401E-2</v>
      </c>
      <c r="E154" t="s">
        <v>1594</v>
      </c>
      <c r="F154" t="s">
        <v>1442</v>
      </c>
      <c r="G154" t="n">
        <v>91.369</v>
      </c>
      <c r="H154" t="n">
        <v>1.7608143627210901E-2</v>
      </c>
      <c r="I154" t="n">
        <v>90.998999999999995</v>
      </c>
      <c r="J154" t="n">
        <v>9.4736258250596207E-3</v>
      </c>
      <c r="K154" t="s">
        <v>1083</v>
      </c>
      <c r="L154" t="s">
        <v>931</v>
      </c>
    </row>
    <row r="155">
      <c r="A155" t="n">
        <v>3.9493950261418401E-2</v>
      </c>
      <c r="B155" t="n">
        <v>4.1602053152730099E-2</v>
      </c>
      <c r="C155" t="n">
        <v>6.3263019462217004E-2</v>
      </c>
      <c r="D155" t="n">
        <v>3.1126430511134499E-2</v>
      </c>
      <c r="E155" t="s">
        <v>1595</v>
      </c>
      <c r="F155" t="s">
        <v>1442</v>
      </c>
      <c r="G155" t="n">
        <v>92.781000000000006</v>
      </c>
      <c r="H155" t="n">
        <v>1.5453819129026301E-2</v>
      </c>
      <c r="I155" t="n">
        <v>91.698999999999998</v>
      </c>
      <c r="J155" t="n">
        <v>7.6923922240903497E-3</v>
      </c>
      <c r="K155" t="s">
        <v>1084</v>
      </c>
      <c r="L155" t="s">
        <v>931</v>
      </c>
    </row>
    <row r="156">
      <c r="A156" t="n">
        <v>4.3386852489040402E-2</v>
      </c>
      <c r="B156" t="n">
        <v>3.03408157550791E-2</v>
      </c>
      <c r="C156" t="n">
        <v>5.52136316684275E-2</v>
      </c>
      <c r="D156" t="n">
        <v>5.2701497522020399E-2</v>
      </c>
      <c r="E156" t="s">
        <v>1596</v>
      </c>
      <c r="F156" t="s">
        <v>1442</v>
      </c>
      <c r="G156" t="n">
        <v>94.036000000000001</v>
      </c>
      <c r="H156" t="n">
        <v>1.35264763259719E-2</v>
      </c>
      <c r="I156" t="n">
        <v>92.884</v>
      </c>
      <c r="J156" t="n">
        <v>1.29227145334192E-2</v>
      </c>
      <c r="K156" t="s">
        <v>1085</v>
      </c>
      <c r="L156" t="s">
        <v>931</v>
      </c>
    </row>
    <row r="157">
      <c r="A157" t="n">
        <v>-6.2360196436278902E-2</v>
      </c>
      <c r="B157" t="n">
        <v>-1.8917326805224201E-2</v>
      </c>
      <c r="C157" t="n">
        <v>-7.4155067193705196E-2</v>
      </c>
      <c r="D157" t="n">
        <v>7.5335045349203197E-2</v>
      </c>
      <c r="E157" t="s">
        <v>1597</v>
      </c>
      <c r="F157" t="s">
        <v>1442</v>
      </c>
      <c r="G157" t="n">
        <v>92.242000000000004</v>
      </c>
      <c r="H157" t="n">
        <v>-1.9077799991492599E-2</v>
      </c>
      <c r="I157" t="n">
        <v>94.585999999999999</v>
      </c>
      <c r="J157" t="n">
        <v>1.8323930924594199E-2</v>
      </c>
      <c r="K157" t="s">
        <v>1086</v>
      </c>
      <c r="L157" t="s">
        <v>931</v>
      </c>
    </row>
    <row r="158">
      <c r="A158" t="n">
        <v>-2.6731212813050201E-2</v>
      </c>
      <c r="B158" t="n">
        <v>-3.3135327897025703E-2</v>
      </c>
      <c r="C158" t="n">
        <v>-6.8462037949067106E-2</v>
      </c>
      <c r="D158" t="n">
        <v>2.5185264843212301E-2</v>
      </c>
      <c r="E158" t="s">
        <v>1598</v>
      </c>
      <c r="F158" t="s">
        <v>1442</v>
      </c>
      <c r="G158" t="n">
        <v>90.620999999999995</v>
      </c>
      <c r="H158" t="n">
        <v>-1.7573339693415201E-2</v>
      </c>
      <c r="I158" t="n">
        <v>95.176000000000002</v>
      </c>
      <c r="J158" t="n">
        <v>6.2377095976149403E-3</v>
      </c>
      <c r="K158" t="s">
        <v>1087</v>
      </c>
      <c r="L158" t="s">
        <v>931</v>
      </c>
    </row>
    <row r="159">
      <c r="A159" t="n">
        <v>1.6004255010514602E-2</v>
      </c>
      <c r="B159" t="n">
        <v>7.2471101838833497E-4</v>
      </c>
      <c r="C159" t="n">
        <v>1.9832196265286098E-2</v>
      </c>
      <c r="D159" t="n">
        <v>-3.4674689642026801E-2</v>
      </c>
      <c r="E159" t="s">
        <v>1599</v>
      </c>
      <c r="F159" t="s">
        <v>1442</v>
      </c>
      <c r="G159" t="n">
        <v>91.066999999999993</v>
      </c>
      <c r="H159" t="n">
        <v>4.9215965394333603E-3</v>
      </c>
      <c r="I159" t="n">
        <v>94.34</v>
      </c>
      <c r="J159" t="n">
        <v>-8.7837269899974108E-3</v>
      </c>
      <c r="K159" t="s">
        <v>1088</v>
      </c>
      <c r="L159" t="s">
        <v>931</v>
      </c>
    </row>
    <row r="160">
      <c r="A160" t="n">
        <v>2.78350080421834E-2</v>
      </c>
      <c r="B160" t="n">
        <v>1.22854862155337E-2</v>
      </c>
      <c r="C160" t="n">
        <v>3.47933032481611E-2</v>
      </c>
      <c r="D160" t="n">
        <v>-3.55556982427905E-2</v>
      </c>
      <c r="E160" t="s">
        <v>1600</v>
      </c>
      <c r="F160" t="s">
        <v>1442</v>
      </c>
      <c r="G160" t="n">
        <v>91.849000000000004</v>
      </c>
      <c r="H160" t="n">
        <v>8.5870842346844594E-3</v>
      </c>
      <c r="I160" t="n">
        <v>93.49</v>
      </c>
      <c r="J160" t="n">
        <v>-9.0099639601441996E-3</v>
      </c>
      <c r="K160" t="s">
        <v>1089</v>
      </c>
      <c r="L160" t="s">
        <v>931</v>
      </c>
    </row>
    <row r="161">
      <c r="A161" t="n">
        <v>3.1240948480233E-2</v>
      </c>
      <c r="B161" t="n">
        <v>3.11127095791379E-2</v>
      </c>
      <c r="C161" t="n">
        <v>3.76238534925952E-2</v>
      </c>
      <c r="D161" t="n">
        <v>-3.0769865450653898E-3</v>
      </c>
      <c r="E161" t="s">
        <v>1601</v>
      </c>
      <c r="F161" t="s">
        <v>1442</v>
      </c>
      <c r="G161" t="n">
        <v>92.700999999999993</v>
      </c>
      <c r="H161" t="n">
        <v>9.2760944593843798E-3</v>
      </c>
      <c r="I161" t="n">
        <v>93.418000000000006</v>
      </c>
      <c r="J161" t="n">
        <v>-7.7013584340557305E-4</v>
      </c>
      <c r="K161" t="s">
        <v>1090</v>
      </c>
      <c r="L161" t="s">
        <v>931</v>
      </c>
    </row>
    <row r="162">
      <c r="A162" t="n">
        <v>1.5538458112328299E-2</v>
      </c>
      <c r="B162" t="n">
        <v>2.5706833981413501E-2</v>
      </c>
      <c r="C162" t="n">
        <v>4.6975487060338501E-2</v>
      </c>
      <c r="D162" t="n">
        <v>1.13952226394907E-2</v>
      </c>
      <c r="E162" t="s">
        <v>1602</v>
      </c>
      <c r="F162" t="s">
        <v>1442</v>
      </c>
      <c r="G162" t="n">
        <v>93.771000000000001</v>
      </c>
      <c r="H162" t="n">
        <v>1.15424860573241E-2</v>
      </c>
      <c r="I162" t="n">
        <v>93.683000000000007</v>
      </c>
      <c r="J162" t="n">
        <v>2.8367124108843499E-3</v>
      </c>
      <c r="K162" t="s">
        <v>1091</v>
      </c>
      <c r="L162" t="s">
        <v>931</v>
      </c>
    </row>
    <row r="163">
      <c r="A163" t="n">
        <v>6.2204942357442202E-3</v>
      </c>
      <c r="B163" t="n">
        <v>3.1017939025557401E-2</v>
      </c>
      <c r="C163" t="n">
        <v>2.9062361366274402E-2</v>
      </c>
      <c r="D163" t="n">
        <v>1.7491325837778699E-2</v>
      </c>
      <c r="E163" t="s">
        <v>1603</v>
      </c>
      <c r="F163" t="s">
        <v>1442</v>
      </c>
      <c r="G163" t="n">
        <v>94.444999999999993</v>
      </c>
      <c r="H163" t="n">
        <v>7.18772328331774E-3</v>
      </c>
      <c r="I163" t="n">
        <v>94.09</v>
      </c>
      <c r="J163" t="n">
        <v>4.3444381584705196E-3</v>
      </c>
      <c r="K163" t="s">
        <v>1092</v>
      </c>
      <c r="L163" t="s">
        <v>931</v>
      </c>
    </row>
    <row r="164">
      <c r="A164" t="n">
        <v>7.72594376628044E-3</v>
      </c>
      <c r="B164" t="n">
        <v>1.59750935835106E-2</v>
      </c>
      <c r="C164" t="n">
        <v>2.3067349052007899E-2</v>
      </c>
      <c r="D164" t="n">
        <v>1.2643202128826501E-2</v>
      </c>
      <c r="E164" t="s">
        <v>1604</v>
      </c>
      <c r="F164" t="s">
        <v>1442</v>
      </c>
      <c r="G164" t="n">
        <v>94.984999999999999</v>
      </c>
      <c r="H164" t="n">
        <v>5.7176134258034601E-3</v>
      </c>
      <c r="I164" t="n">
        <v>94.385999999999996</v>
      </c>
      <c r="J164" t="n">
        <v>3.1459241152087501E-3</v>
      </c>
      <c r="K164" t="s">
        <v>1093</v>
      </c>
      <c r="L164" t="s">
        <v>931</v>
      </c>
    </row>
    <row r="165">
      <c r="A165" t="n">
        <v>2.5862689650447499E-2</v>
      </c>
      <c r="B165" t="n">
        <v>3.29452826155043E-2</v>
      </c>
      <c r="C165" t="n">
        <v>3.7879756208726099E-2</v>
      </c>
      <c r="D165" t="n">
        <v>1.8090208281751299E-2</v>
      </c>
      <c r="E165" t="s">
        <v>1605</v>
      </c>
      <c r="F165" t="s">
        <v>1442</v>
      </c>
      <c r="G165" t="n">
        <v>95.872</v>
      </c>
      <c r="H165" t="n">
        <v>9.3383165763014607E-3</v>
      </c>
      <c r="I165" t="n">
        <v>94.81</v>
      </c>
      <c r="J165" t="n">
        <v>4.4921916385904899E-3</v>
      </c>
      <c r="K165" t="s">
        <v>1094</v>
      </c>
      <c r="L165" t="s">
        <v>931</v>
      </c>
    </row>
    <row r="166">
      <c r="A166" t="n">
        <v>3.4016266815046298E-2</v>
      </c>
      <c r="B166" t="n">
        <v>3.64259738306612E-2</v>
      </c>
      <c r="C166" t="n">
        <v>4.5137017344844002E-2</v>
      </c>
      <c r="D166" t="n">
        <v>2.4394704867924499E-2</v>
      </c>
      <c r="E166" t="s">
        <v>1606</v>
      </c>
      <c r="F166" t="s">
        <v>1442</v>
      </c>
      <c r="G166" t="n">
        <v>96.936000000000007</v>
      </c>
      <c r="H166" t="n">
        <v>1.10981308411215E-2</v>
      </c>
      <c r="I166" t="n">
        <v>95.382999999999996</v>
      </c>
      <c r="J166" t="n">
        <v>6.0436662799281402E-3</v>
      </c>
      <c r="K166" t="s">
        <v>1095</v>
      </c>
      <c r="L166" t="s">
        <v>931</v>
      </c>
    </row>
    <row r="167">
      <c r="A167" t="n">
        <v>3.9906323464895102E-2</v>
      </c>
      <c r="B167" t="n">
        <v>3.6682670107609103E-2</v>
      </c>
      <c r="C167" t="n">
        <v>5.0829697512543702E-2</v>
      </c>
      <c r="D167" t="n">
        <v>4.1043493786856698E-2</v>
      </c>
      <c r="E167" t="s">
        <v>1607</v>
      </c>
      <c r="F167" t="s">
        <v>1442</v>
      </c>
      <c r="G167" t="n">
        <v>98.144999999999996</v>
      </c>
      <c r="H167" t="n">
        <v>1.24721465709332E-2</v>
      </c>
      <c r="I167" t="n">
        <v>96.346999999999994</v>
      </c>
      <c r="J167" t="n">
        <v>1.01066227734501E-2</v>
      </c>
      <c r="K167" t="s">
        <v>1096</v>
      </c>
      <c r="L167" t="s">
        <v>931</v>
      </c>
    </row>
    <row r="168">
      <c r="A168" t="n">
        <v>1.8640626124373699E-2</v>
      </c>
      <c r="B168" t="n">
        <v>1.39908352832361E-2</v>
      </c>
      <c r="C168" t="n">
        <v>1.5247657751557699E-2</v>
      </c>
      <c r="D168" t="n">
        <v>4.5983903903995101E-2</v>
      </c>
      <c r="E168" t="s">
        <v>1608</v>
      </c>
      <c r="F168" t="s">
        <v>1442</v>
      </c>
      <c r="G168" t="n">
        <v>98.516999999999996</v>
      </c>
      <c r="H168" t="n">
        <v>3.7903102552345699E-3</v>
      </c>
      <c r="I168" t="n">
        <v>97.436000000000007</v>
      </c>
      <c r="J168" t="n">
        <v>1.13028947450362E-2</v>
      </c>
      <c r="K168" t="s">
        <v>1097</v>
      </c>
      <c r="L168" t="s">
        <v>931</v>
      </c>
    </row>
    <row r="169">
      <c r="A169" t="n">
        <v>1.32561299755005E-2</v>
      </c>
      <c r="B169" t="n">
        <v>-5.33618345022691E-3</v>
      </c>
      <c r="C169" t="n">
        <v>-1.40950235359611E-2</v>
      </c>
      <c r="D169" t="n">
        <v>3.8137779822804398E-2</v>
      </c>
      <c r="E169" t="s">
        <v>1609</v>
      </c>
      <c r="F169" t="s">
        <v>1442</v>
      </c>
      <c r="G169" t="n">
        <v>98.168000000000006</v>
      </c>
      <c r="H169" t="n">
        <v>-3.54253580600294E-3</v>
      </c>
      <c r="I169" t="n">
        <v>98.352000000000004</v>
      </c>
      <c r="J169" t="n">
        <v>9.4010427357444897E-3</v>
      </c>
      <c r="K169" t="s">
        <v>1098</v>
      </c>
      <c r="L169" t="s">
        <v>931</v>
      </c>
    </row>
    <row r="170">
      <c r="A170" t="n">
        <v>2.6761481120787502E-2</v>
      </c>
      <c r="B170" t="n">
        <v>1.39201532997375E-2</v>
      </c>
      <c r="C170" t="n">
        <v>5.4116713606157101E-2</v>
      </c>
      <c r="D170" t="n">
        <v>3.0312571909831599E-2</v>
      </c>
      <c r="E170" t="s">
        <v>1610</v>
      </c>
      <c r="F170" t="s">
        <v>1442</v>
      </c>
      <c r="G170" t="n">
        <v>99.47</v>
      </c>
      <c r="H170" t="n">
        <v>1.32629777524242E-2</v>
      </c>
      <c r="I170" t="n">
        <v>99.088999999999999</v>
      </c>
      <c r="J170" t="n">
        <v>7.4934927606962196E-3</v>
      </c>
      <c r="K170" t="s">
        <v>1099</v>
      </c>
      <c r="L170" t="s">
        <v>931</v>
      </c>
    </row>
    <row r="171">
      <c r="A171" t="n">
        <v>9.7203652064314899E-3</v>
      </c>
      <c r="B171" t="n">
        <v>8.8550245823753003E-3</v>
      </c>
      <c r="C171" t="n">
        <v>-6.9787462524018001E-3</v>
      </c>
      <c r="D171" t="n">
        <v>3.2273930792219303E-2</v>
      </c>
      <c r="E171" t="s">
        <v>1611</v>
      </c>
      <c r="F171" t="s">
        <v>1442</v>
      </c>
      <c r="G171" t="n">
        <v>99.296000000000006</v>
      </c>
      <c r="H171" t="n">
        <v>-1.7492711370261599E-3</v>
      </c>
      <c r="I171" t="n">
        <v>99.879000000000005</v>
      </c>
      <c r="J171" t="n">
        <v>7.9726306653615797E-3</v>
      </c>
      <c r="K171" t="s">
        <v>1100</v>
      </c>
      <c r="L171" t="s">
        <v>931</v>
      </c>
    </row>
    <row r="172">
      <c r="A172" t="n">
        <v>1.1676944984941699E-2</v>
      </c>
      <c r="B172" t="n">
        <v>7.7077122555302396E-3</v>
      </c>
      <c r="C172" t="n">
        <v>2.44311343320835E-2</v>
      </c>
      <c r="D172" t="n">
        <v>2.17207841742009E-2</v>
      </c>
      <c r="E172" t="s">
        <v>1612</v>
      </c>
      <c r="F172" t="s">
        <v>1442</v>
      </c>
      <c r="G172" t="n">
        <v>99.897000000000006</v>
      </c>
      <c r="H172" t="n">
        <v>6.0526103770543998E-3</v>
      </c>
      <c r="I172" t="n">
        <v>100.417</v>
      </c>
      <c r="J172" t="n">
        <v>5.3865176864005297E-3</v>
      </c>
      <c r="K172" t="s">
        <v>1101</v>
      </c>
      <c r="L172" t="s">
        <v>931</v>
      </c>
    </row>
    <row r="173">
      <c r="A173" t="n">
        <v>2.2614716677978E-2</v>
      </c>
      <c r="B173" t="n">
        <v>4.9632662336496196E-3</v>
      </c>
      <c r="C173" t="n">
        <v>5.8918140200379103E-2</v>
      </c>
      <c r="D173" t="n">
        <v>7.9104688711333394E-3</v>
      </c>
      <c r="E173" t="s">
        <v>1613</v>
      </c>
      <c r="F173" t="s">
        <v>1442</v>
      </c>
      <c r="G173" t="n">
        <v>101.337</v>
      </c>
      <c r="H173" t="n">
        <v>1.4414847292711501E-2</v>
      </c>
      <c r="I173" t="n">
        <v>100.61499999999999</v>
      </c>
      <c r="J173" t="n">
        <v>1.9717776870449301E-3</v>
      </c>
      <c r="K173" t="s">
        <v>1102</v>
      </c>
      <c r="L173" t="s">
        <v>931</v>
      </c>
    </row>
    <row r="174">
      <c r="A174" t="n">
        <v>1.45079389824292E-2</v>
      </c>
      <c r="B174" t="n">
        <v>-1.9949826125076301E-4</v>
      </c>
      <c r="C174" t="n">
        <v>5.3376513955371498E-2</v>
      </c>
      <c r="D174" t="n">
        <v>1.6319173615011201E-2</v>
      </c>
      <c r="E174" t="s">
        <v>1614</v>
      </c>
      <c r="F174" t="s">
        <v>1442</v>
      </c>
      <c r="G174" t="n">
        <v>102.663</v>
      </c>
      <c r="H174" t="n">
        <v>1.3085052843482501E-2</v>
      </c>
      <c r="I174" t="n">
        <v>101.023</v>
      </c>
      <c r="J174" t="n">
        <v>4.05506137255873E-3</v>
      </c>
      <c r="K174" t="s">
        <v>1103</v>
      </c>
      <c r="L174" t="s">
        <v>931</v>
      </c>
    </row>
    <row r="175">
      <c r="A175" t="n">
        <v>2.8548469670495202E-3</v>
      </c>
      <c r="B175" t="n">
        <v>7.9245575399269404E-3</v>
      </c>
      <c r="C175" t="n">
        <v>2.14833879994034E-2</v>
      </c>
      <c r="D175" t="n">
        <v>2.0547855013869399E-2</v>
      </c>
      <c r="E175" t="s">
        <v>1615</v>
      </c>
      <c r="F175" t="s">
        <v>1442</v>
      </c>
      <c r="G175" t="n">
        <v>103.21</v>
      </c>
      <c r="H175" t="n">
        <v>5.3281123676494103E-3</v>
      </c>
      <c r="I175" t="n">
        <v>101.538</v>
      </c>
      <c r="J175" t="n">
        <v>5.0978490046820202E-3</v>
      </c>
      <c r="K175" t="s">
        <v>1104</v>
      </c>
      <c r="L175" t="s">
        <v>931</v>
      </c>
    </row>
    <row r="176">
      <c r="A176" t="n">
        <v>1.6326843500240801E-2</v>
      </c>
      <c r="B176" t="n">
        <v>1.3006397529373E-2</v>
      </c>
      <c r="C176" t="n">
        <v>3.4225885044726997E-2</v>
      </c>
      <c r="D176" t="n">
        <v>2.1723337040250802E-2</v>
      </c>
      <c r="E176" t="s">
        <v>1616</v>
      </c>
      <c r="F176" t="s">
        <v>1442</v>
      </c>
      <c r="G176" t="n">
        <v>104.08199999999999</v>
      </c>
      <c r="H176" t="n">
        <v>8.4487937215385108E-3</v>
      </c>
      <c r="I176" t="n">
        <v>102.08499999999999</v>
      </c>
      <c r="J176" t="n">
        <v>5.3871456991470001E-3</v>
      </c>
      <c r="K176" t="s">
        <v>1105</v>
      </c>
      <c r="L176" t="s">
        <v>931</v>
      </c>
    </row>
    <row r="177">
      <c r="A177" t="n">
        <v>1.6859105016114002E-2</v>
      </c>
      <c r="B177" t="n">
        <v>6.2259222369993199E-2</v>
      </c>
      <c r="C177" t="n">
        <v>2.1461497744286601E-2</v>
      </c>
      <c r="D177" t="n">
        <v>3.0554089712781E-2</v>
      </c>
      <c r="E177" t="s">
        <v>1617</v>
      </c>
      <c r="F177" t="s">
        <v>1442</v>
      </c>
      <c r="G177" t="n">
        <v>104.636</v>
      </c>
      <c r="H177" t="n">
        <v>5.3227263119464104E-3</v>
      </c>
      <c r="I177" t="n">
        <v>102.85599999999999</v>
      </c>
      <c r="J177" t="n">
        <v>7.55252975461618E-3</v>
      </c>
      <c r="K177" t="s">
        <v>1106</v>
      </c>
      <c r="L177" t="s">
        <v>931</v>
      </c>
    </row>
    <row r="178">
      <c r="A178" t="n">
        <v>1.93744928521071E-2</v>
      </c>
      <c r="B178" t="n">
        <v>-1.02831916231174E-2</v>
      </c>
      <c r="C178" t="n">
        <v>3.4027993671362999E-2</v>
      </c>
      <c r="D178" t="n">
        <v>2.27077607090642E-2</v>
      </c>
      <c r="E178" t="s">
        <v>1618</v>
      </c>
      <c r="F178" t="s">
        <v>1442</v>
      </c>
      <c r="G178" t="n">
        <v>105.515</v>
      </c>
      <c r="H178" t="n">
        <v>8.4005504797584098E-3</v>
      </c>
      <c r="I178" t="n">
        <v>103.435</v>
      </c>
      <c r="J178" t="n">
        <v>5.6292292136579398E-3</v>
      </c>
      <c r="K178" t="s">
        <v>1107</v>
      </c>
      <c r="L178" t="s">
        <v>931</v>
      </c>
    </row>
    <row r="179">
      <c r="A179" t="n">
        <v>2.0192934056340501E-2</v>
      </c>
      <c r="B179" t="n">
        <v>1.7798477087045E-2</v>
      </c>
      <c r="C179" t="n">
        <v>1.2683683496116101E-2</v>
      </c>
      <c r="D179" t="n">
        <v>1.8378329285591199E-2</v>
      </c>
      <c r="E179" t="s">
        <v>1619</v>
      </c>
      <c r="F179" t="s">
        <v>1442</v>
      </c>
      <c r="G179" t="n">
        <v>105.848</v>
      </c>
      <c r="H179" t="n">
        <v>3.1559493910817702E-3</v>
      </c>
      <c r="I179" t="n">
        <v>103.907</v>
      </c>
      <c r="J179" t="n">
        <v>4.5632522840430801E-3</v>
      </c>
      <c r="K179" t="s">
        <v>1108</v>
      </c>
      <c r="L179" t="s">
        <v>931</v>
      </c>
    </row>
    <row r="180">
      <c r="A180" t="n">
        <v>1.13601398604235E-2</v>
      </c>
      <c r="B180" t="n">
        <v>1.8827452214838801E-2</v>
      </c>
      <c r="C180" t="n">
        <v>2.3098181930942801E-2</v>
      </c>
      <c r="D180" t="n">
        <v>1.94654703730235E-2</v>
      </c>
      <c r="E180" t="s">
        <v>1620</v>
      </c>
      <c r="F180" t="s">
        <v>1442</v>
      </c>
      <c r="G180" t="n">
        <v>106.45399999999999</v>
      </c>
      <c r="H180" t="n">
        <v>5.7251908396946903E-3</v>
      </c>
      <c r="I180" t="n">
        <v>104.40900000000001</v>
      </c>
      <c r="J180" t="n">
        <v>4.8312433233566E-3</v>
      </c>
      <c r="K180" t="s">
        <v>1109</v>
      </c>
      <c r="L180" t="s">
        <v>931</v>
      </c>
    </row>
    <row r="181">
      <c r="A181" t="n">
        <v>-4.6048768205230201E-3</v>
      </c>
      <c r="B181" t="n">
        <v>5.3720415632923001E-3</v>
      </c>
      <c r="C181" t="n">
        <v>-3.1150724387948299E-3</v>
      </c>
      <c r="D181" t="n">
        <v>7.0678568534106E-3</v>
      </c>
      <c r="E181" t="s">
        <v>1621</v>
      </c>
      <c r="F181" t="s">
        <v>1442</v>
      </c>
      <c r="G181" t="n">
        <v>106.371</v>
      </c>
      <c r="H181" t="n">
        <v>-7.7967948597512703E-4</v>
      </c>
      <c r="I181" t="n">
        <v>104.593</v>
      </c>
      <c r="J181" t="n">
        <v>1.76230018484991E-3</v>
      </c>
      <c r="K181" t="s">
        <v>1110</v>
      </c>
      <c r="L181" t="s">
        <v>931</v>
      </c>
    </row>
    <row r="182">
      <c r="A182" t="n">
        <v>-1.65067373701384E-2</v>
      </c>
      <c r="B182" t="n">
        <v>-6.4248737444822001E-3</v>
      </c>
      <c r="C182" t="n">
        <v>-3.9305105462135198E-2</v>
      </c>
      <c r="D182" t="n">
        <v>-1.18502082280647E-3</v>
      </c>
      <c r="E182" t="s">
        <v>1622</v>
      </c>
      <c r="F182" t="s">
        <v>1442</v>
      </c>
      <c r="G182" t="n">
        <v>105.31</v>
      </c>
      <c r="H182" t="n">
        <v>-9.9745231313045392E-3</v>
      </c>
      <c r="I182" t="n">
        <v>104.562</v>
      </c>
      <c r="J182" t="n">
        <v>-2.9638694750133698E-4</v>
      </c>
      <c r="K182" t="s">
        <v>1111</v>
      </c>
      <c r="L182" t="s">
        <v>931</v>
      </c>
    </row>
    <row r="183">
      <c r="A183" t="n">
        <v>1.9548766403745001E-2</v>
      </c>
      <c r="B183" t="n">
        <v>7.87290366046434E-3</v>
      </c>
      <c r="C183" t="n">
        <v>2.82887807392058E-2</v>
      </c>
      <c r="D183" t="n">
        <v>1.76749178700988E-2</v>
      </c>
      <c r="E183" t="s">
        <v>1623</v>
      </c>
      <c r="F183" t="s">
        <v>1442</v>
      </c>
      <c r="G183" t="n">
        <v>106.047</v>
      </c>
      <c r="H183" t="n">
        <v>6.9983857183553199E-3</v>
      </c>
      <c r="I183" t="n">
        <v>105.021</v>
      </c>
      <c r="J183" t="n">
        <v>4.3897400585299904E-3</v>
      </c>
      <c r="K183" t="s">
        <v>1112</v>
      </c>
      <c r="L183" t="s">
        <v>931</v>
      </c>
    </row>
    <row r="184">
      <c r="A184" t="n">
        <v>9.6917092109320997E-3</v>
      </c>
      <c r="B184" t="n">
        <v>6.1419866574232698E-3</v>
      </c>
      <c r="C184" t="n">
        <v>2.4162101667697402E-3</v>
      </c>
      <c r="D184" t="n">
        <v>1.1398511762960899E-2</v>
      </c>
      <c r="E184" t="s">
        <v>1624</v>
      </c>
      <c r="F184" t="s">
        <v>1442</v>
      </c>
      <c r="G184" t="n">
        <v>106.111</v>
      </c>
      <c r="H184" t="n">
        <v>6.0350599262592997E-4</v>
      </c>
      <c r="I184" t="n">
        <v>105.319</v>
      </c>
      <c r="J184" t="n">
        <v>2.8375277325487498E-3</v>
      </c>
      <c r="K184" t="s">
        <v>1113</v>
      </c>
      <c r="L184" t="s">
        <v>931</v>
      </c>
    </row>
    <row r="185">
      <c r="A185" t="n">
        <v>-3.9403871252573497E-3</v>
      </c>
      <c r="B185" t="n">
        <v>-3.1716537268759999E-3</v>
      </c>
      <c r="C185" t="n">
        <v>-1.5664221695060501E-2</v>
      </c>
      <c r="D185" t="n">
        <v>-2.2010123911118101E-3</v>
      </c>
      <c r="E185" t="s">
        <v>1625</v>
      </c>
      <c r="F185" t="s">
        <v>1442</v>
      </c>
      <c r="G185" t="n">
        <v>105.693</v>
      </c>
      <c r="H185" t="n">
        <v>-3.9392711405981098E-3</v>
      </c>
      <c r="I185" t="n">
        <v>105.261</v>
      </c>
      <c r="J185" t="n">
        <v>-5.5070784948596497E-4</v>
      </c>
      <c r="K185" t="s">
        <v>1114</v>
      </c>
      <c r="L185" t="s">
        <v>931</v>
      </c>
    </row>
    <row r="186">
      <c r="A186" t="n">
        <v>2.1316685833889801E-3</v>
      </c>
      <c r="B186" t="n">
        <v>-9.9615046560082004E-3</v>
      </c>
      <c r="C186" t="n">
        <v>-3.3665208430493802E-2</v>
      </c>
      <c r="D186" t="n">
        <v>-9.6550430027560995E-3</v>
      </c>
      <c r="E186" t="s">
        <v>1626</v>
      </c>
      <c r="F186" t="s">
        <v>1442</v>
      </c>
      <c r="G186" t="n">
        <v>104.792</v>
      </c>
      <c r="H186" t="n">
        <v>-8.5246894307096106E-3</v>
      </c>
      <c r="I186" t="n">
        <v>105.006</v>
      </c>
      <c r="J186" t="n">
        <v>-2.4225496622680702E-3</v>
      </c>
      <c r="K186" t="s">
        <v>1115</v>
      </c>
      <c r="L186" t="s">
        <v>931</v>
      </c>
    </row>
    <row r="187">
      <c r="A187" t="n">
        <v>2.5357857709627601E-2</v>
      </c>
      <c r="B187" t="n">
        <v>2.1698746196001199E-2</v>
      </c>
      <c r="C187" t="n">
        <v>3.0770998377488399E-2</v>
      </c>
      <c r="D187" t="n">
        <v>3.3008554152673703E-2</v>
      </c>
      <c r="E187" t="s">
        <v>1627</v>
      </c>
      <c r="F187" t="s">
        <v>1442</v>
      </c>
      <c r="G187" t="n">
        <v>105.589</v>
      </c>
      <c r="H187" t="n">
        <v>7.6055424078174099E-3</v>
      </c>
      <c r="I187" t="n">
        <v>105.86199999999999</v>
      </c>
      <c r="J187" t="n">
        <v>8.1519151286593202E-3</v>
      </c>
      <c r="K187" t="s">
        <v>1116</v>
      </c>
      <c r="L187" t="s">
        <v>931</v>
      </c>
    </row>
    <row r="188">
      <c r="A188" t="n">
        <v>1.5085753101185199E-2</v>
      </c>
      <c r="B188" t="n">
        <v>1.5625918949128799E-2</v>
      </c>
      <c r="C188" t="n">
        <v>1.5469326265677499E-2</v>
      </c>
      <c r="D188" t="n">
        <v>3.0262315011426702E-3</v>
      </c>
      <c r="E188" t="s">
        <v>1628</v>
      </c>
      <c r="F188" t="s">
        <v>1442</v>
      </c>
      <c r="G188" t="n">
        <v>105.995</v>
      </c>
      <c r="H188" t="n">
        <v>3.8450975006867299E-3</v>
      </c>
      <c r="I188" t="n">
        <v>105.94199999999999</v>
      </c>
      <c r="J188" t="n">
        <v>7.5570081804610101E-4</v>
      </c>
      <c r="K188" t="s">
        <v>1117</v>
      </c>
      <c r="L188" t="s">
        <v>931</v>
      </c>
    </row>
    <row r="189">
      <c r="A189" t="n">
        <v>1.9065277405527499E-2</v>
      </c>
      <c r="B189" t="n">
        <v>1.9426037707255001E-2</v>
      </c>
      <c r="C189" t="n">
        <v>1.98067429774604E-2</v>
      </c>
      <c r="D189" t="n">
        <v>1.9471921944120799E-2</v>
      </c>
      <c r="E189" t="s">
        <v>1629</v>
      </c>
      <c r="F189" t="s">
        <v>1442</v>
      </c>
      <c r="G189" t="n">
        <v>106.51600000000001</v>
      </c>
      <c r="H189" t="n">
        <v>4.9153261946317502E-3</v>
      </c>
      <c r="I189" t="n">
        <v>106.45399999999999</v>
      </c>
      <c r="J189" t="n">
        <v>4.8328330595985803E-3</v>
      </c>
      <c r="K189" t="s">
        <v>1118</v>
      </c>
      <c r="L189" t="s">
        <v>931</v>
      </c>
    </row>
    <row r="190">
      <c r="A190" t="n">
        <v>2.3896314746341098E-2</v>
      </c>
      <c r="B190" t="n">
        <v>1.9409885132803301E-2</v>
      </c>
      <c r="C190" t="n">
        <v>3.9514900887574103E-2</v>
      </c>
      <c r="D190" t="n">
        <v>2.7099611156277601E-2</v>
      </c>
      <c r="E190" t="s">
        <v>1630</v>
      </c>
      <c r="F190" t="s">
        <v>1442</v>
      </c>
      <c r="G190" t="n">
        <v>107.53400000000001</v>
      </c>
      <c r="H190" t="n">
        <v>9.5572496150813108E-3</v>
      </c>
      <c r="I190" t="n">
        <v>107.188</v>
      </c>
      <c r="J190" t="n">
        <v>6.8949969000695601E-3</v>
      </c>
      <c r="K190" t="s">
        <v>1119</v>
      </c>
      <c r="L190" t="s">
        <v>931</v>
      </c>
    </row>
    <row r="191">
      <c r="A191" t="n">
        <v>9.9328007831764892E-3</v>
      </c>
      <c r="B191" t="n">
        <v>1.3103273651826199E-2</v>
      </c>
      <c r="C191" t="n">
        <v>9.0306358829268501E-3</v>
      </c>
      <c r="D191" t="n">
        <v>2.1521193573355E-2</v>
      </c>
      <c r="E191" t="s">
        <v>1631</v>
      </c>
      <c r="F191" t="s">
        <v>1442</v>
      </c>
      <c r="G191" t="n">
        <v>107.80200000000001</v>
      </c>
      <c r="H191" t="n">
        <v>2.49223501404217E-3</v>
      </c>
      <c r="I191" t="n">
        <v>107.712</v>
      </c>
      <c r="J191" t="n">
        <v>4.8886069336120403E-3</v>
      </c>
      <c r="K191" t="s">
        <v>1120</v>
      </c>
      <c r="L191" t="s">
        <v>931</v>
      </c>
    </row>
    <row r="192">
      <c r="A192" t="n">
        <v>1.4603017582518699E-2</v>
      </c>
      <c r="B192" t="n">
        <v>1.7788818797953999E-2</v>
      </c>
      <c r="C192" t="n">
        <v>3.6635495652026999E-2</v>
      </c>
      <c r="D192" t="n">
        <v>3.6311211479282998E-2</v>
      </c>
      <c r="E192" t="s">
        <v>1632</v>
      </c>
      <c r="F192" t="s">
        <v>1442</v>
      </c>
      <c r="G192" t="n">
        <v>108.785</v>
      </c>
      <c r="H192" t="n">
        <v>9.1185692287711895E-3</v>
      </c>
      <c r="I192" t="n">
        <v>108.676</v>
      </c>
      <c r="J192" t="n">
        <v>8.94979203802726E-3</v>
      </c>
      <c r="K192" t="s">
        <v>1121</v>
      </c>
      <c r="L192" t="s">
        <v>931</v>
      </c>
    </row>
    <row r="193">
      <c r="A193" t="n">
        <v>2.5719713356744601E-2</v>
      </c>
      <c r="B193" t="n">
        <v>2.90667642529692E-2</v>
      </c>
      <c r="C193" t="n">
        <v>5.7042627848445E-2</v>
      </c>
      <c r="D193" t="n">
        <v>2.3197124388088401E-2</v>
      </c>
      <c r="E193" t="s">
        <v>1633</v>
      </c>
      <c r="F193" t="s">
        <v>1442</v>
      </c>
      <c r="G193" t="n">
        <v>110.252</v>
      </c>
      <c r="H193" t="n">
        <v>1.3485315071011699E-2</v>
      </c>
      <c r="I193" t="n">
        <v>109.285</v>
      </c>
      <c r="J193" t="n">
        <v>5.6038131694209304E-3</v>
      </c>
      <c r="K193" t="s">
        <v>1122</v>
      </c>
      <c r="L193" t="s">
        <v>931</v>
      </c>
    </row>
    <row r="194">
      <c r="A194" t="n">
        <v>2.9147369447939799E-2</v>
      </c>
      <c r="B194" t="n">
        <v>4.11537159385129E-2</v>
      </c>
      <c r="C194" t="n">
        <v>5.2316315130779299E-2</v>
      </c>
      <c r="D194" t="n">
        <v>3.8107075575473298E-2</v>
      </c>
      <c r="E194" t="s">
        <v>1634</v>
      </c>
      <c r="F194" t="s">
        <v>1442</v>
      </c>
      <c r="G194" t="n">
        <v>111.627</v>
      </c>
      <c r="H194" t="n">
        <v>1.24714290897217E-2</v>
      </c>
      <c r="I194" t="n">
        <v>110.291</v>
      </c>
      <c r="J194" t="n">
        <v>9.2052889234570702E-3</v>
      </c>
      <c r="K194" t="s">
        <v>1123</v>
      </c>
      <c r="L194" t="s">
        <v>931</v>
      </c>
    </row>
    <row r="195">
      <c r="A195" t="n">
        <v>2.1663179127611398E-2</v>
      </c>
      <c r="B195" t="n">
        <v>2.95524402709311E-2</v>
      </c>
      <c r="C195" t="n">
        <v>4.1414814571916599E-2</v>
      </c>
      <c r="D195" t="n">
        <v>5.71493007542314E-2</v>
      </c>
      <c r="E195" t="s">
        <v>1635</v>
      </c>
      <c r="F195" t="s">
        <v>1442</v>
      </c>
      <c r="G195" t="n">
        <v>112.81100000000001</v>
      </c>
      <c r="H195" t="n">
        <v>1.06067528465337E-2</v>
      </c>
      <c r="I195" t="n">
        <v>111.736</v>
      </c>
      <c r="J195" t="n">
        <v>1.3101703674824E-2</v>
      </c>
      <c r="K195" t="s">
        <v>1124</v>
      </c>
      <c r="L195" t="s">
        <v>931</v>
      </c>
    </row>
    <row r="196">
      <c r="A196" t="n">
        <v>1.4350946991545E-2</v>
      </c>
      <c r="B196" t="n">
        <v>2.3387558006987101E-2</v>
      </c>
      <c r="C196" t="n">
        <v>3.8836746328921902E-2</v>
      </c>
      <c r="D196" t="n">
        <v>2.9745006586506799E-2</v>
      </c>
      <c r="E196" t="s">
        <v>1636</v>
      </c>
      <c r="F196" t="s">
        <v>1442</v>
      </c>
      <c r="G196" t="n">
        <v>113.875</v>
      </c>
      <c r="H196" t="n">
        <v>9.4317043550717905E-3</v>
      </c>
      <c r="I196" t="n">
        <v>112.542</v>
      </c>
      <c r="J196" t="n">
        <v>7.2134316603422698E-3</v>
      </c>
      <c r="K196" t="s">
        <v>1125</v>
      </c>
      <c r="L196" t="s">
        <v>931</v>
      </c>
    </row>
    <row r="197">
      <c r="A197" t="n">
        <v>1.51565091171486E-2</v>
      </c>
      <c r="B197" t="n">
        <v>2.9652502701153601E-2</v>
      </c>
      <c r="C197" t="n">
        <v>1.6036274889288799E-2</v>
      </c>
      <c r="D197" t="n">
        <v>4.1912016313216102E-2</v>
      </c>
      <c r="E197" t="s">
        <v>1637</v>
      </c>
      <c r="F197" t="s">
        <v>1442</v>
      </c>
      <c r="G197" t="n">
        <v>114.43899999999999</v>
      </c>
      <c r="H197" t="n">
        <v>4.9527991218440998E-3</v>
      </c>
      <c r="I197" t="n">
        <v>113.715</v>
      </c>
      <c r="J197" t="n">
        <v>1.0422775497147801E-2</v>
      </c>
      <c r="K197" t="s">
        <v>1126</v>
      </c>
      <c r="L197" t="s">
        <v>931</v>
      </c>
    </row>
    <row r="198">
      <c r="A198" t="n">
        <v>8.3593342288621492E-3</v>
      </c>
      <c r="B198" t="n">
        <v>4.3357912415273203E-2</v>
      </c>
      <c r="C198" t="n">
        <v>-1.6750426853228501E-2</v>
      </c>
      <c r="D198" t="n">
        <v>1.5721372171975601E-2</v>
      </c>
      <c r="E198" t="s">
        <v>1638</v>
      </c>
      <c r="F198" t="s">
        <v>1442</v>
      </c>
      <c r="G198" t="n">
        <v>113.98</v>
      </c>
      <c r="H198" t="n">
        <v>-4.0108704200489996E-3</v>
      </c>
      <c r="I198" t="n">
        <v>114.175</v>
      </c>
      <c r="J198" t="n">
        <v>4.0452007211009304E-3</v>
      </c>
      <c r="K198" t="s">
        <v>1127</v>
      </c>
      <c r="L198" t="s">
        <v>931</v>
      </c>
    </row>
    <row r="199">
      <c r="A199" t="n">
        <v>2.4734353401226102E-2</v>
      </c>
      <c r="B199" t="n">
        <v>-2.6343933972632301E-2</v>
      </c>
      <c r="C199" t="n">
        <v>2.5813818283005E-2</v>
      </c>
      <c r="D199" t="n">
        <v>4.8037769815769002E-2</v>
      </c>
      <c r="E199" t="s">
        <v>1639</v>
      </c>
      <c r="F199" t="s">
        <v>1442</v>
      </c>
      <c r="G199" t="n">
        <v>114.758</v>
      </c>
      <c r="H199" t="n">
        <v>6.8257589050710896E-3</v>
      </c>
      <c r="I199" t="n">
        <v>115.41800000000001</v>
      </c>
      <c r="J199" t="n">
        <v>1.0886796584191E-2</v>
      </c>
      <c r="K199" t="s">
        <v>1128</v>
      </c>
      <c r="L199" t="s">
        <v>931</v>
      </c>
    </row>
    <row r="200">
      <c r="A200" t="n">
        <v>1.0490970472330399E-2</v>
      </c>
      <c r="B200" t="n">
        <v>1.0018821110834301E-2</v>
      </c>
      <c r="C200" t="n">
        <v>8.6124156242581903E-3</v>
      </c>
      <c r="D200" t="n">
        <v>1.9083730667159401E-2</v>
      </c>
      <c r="E200" t="s">
        <v>1640</v>
      </c>
      <c r="F200" t="s">
        <v>1442</v>
      </c>
      <c r="G200" t="n">
        <v>114.919</v>
      </c>
      <c r="H200" t="n">
        <v>1.40295229962173E-3</v>
      </c>
      <c r="I200" t="n">
        <v>115.982</v>
      </c>
      <c r="J200" t="n">
        <v>4.8865861477411796E-3</v>
      </c>
      <c r="K200" t="s">
        <v>1129</v>
      </c>
      <c r="L200" t="s">
        <v>931</v>
      </c>
    </row>
    <row r="201">
      <c r="A201" t="n">
        <v>1.45690487077856E-2</v>
      </c>
      <c r="B201" t="n">
        <v>1.6245763277308499E-2</v>
      </c>
      <c r="C201" t="n">
        <v>1.6996215944869601E-2</v>
      </c>
      <c r="D201" t="n">
        <v>5.8979339636946503E-3</v>
      </c>
      <c r="E201" t="s">
        <v>1641</v>
      </c>
      <c r="F201" t="s">
        <v>1442</v>
      </c>
      <c r="G201" t="n">
        <v>115.285</v>
      </c>
      <c r="H201" t="n">
        <v>3.1848519391919298E-3</v>
      </c>
      <c r="I201" t="n">
        <v>116.167</v>
      </c>
      <c r="J201" t="n">
        <v>1.59507509785994E-3</v>
      </c>
      <c r="K201" t="s">
        <v>1130</v>
      </c>
      <c r="L201" t="s">
        <v>931</v>
      </c>
    </row>
    <row r="202">
      <c r="A202" t="n">
        <v>1.46624987744557E-2</v>
      </c>
      <c r="B202" t="n">
        <v>1.3591255249432201E-2</v>
      </c>
      <c r="C202" t="n">
        <v>5.0660572456327199E-2</v>
      </c>
      <c r="D202" t="n">
        <v>1.0418465412080901E-2</v>
      </c>
      <c r="E202" t="s">
        <v>1642</v>
      </c>
      <c r="F202" t="s">
        <v>1442</v>
      </c>
      <c r="G202" t="n">
        <v>116.54600000000001</v>
      </c>
      <c r="H202" t="n">
        <v>1.09381099015484E-2</v>
      </c>
      <c r="I202" t="n">
        <v>116.5</v>
      </c>
      <c r="J202" t="n">
        <v>2.86656279322006E-3</v>
      </c>
      <c r="K202" t="s">
        <v>1131</v>
      </c>
      <c r="L202" t="s">
        <v>931</v>
      </c>
    </row>
    <row r="203">
      <c r="A203" t="n">
        <v>-1.7940859457881899E-2</v>
      </c>
      <c r="B203" t="n">
        <v>3.31045118831508E-3</v>
      </c>
      <c r="C203" t="n">
        <v>-1.06133933402519E-3</v>
      </c>
      <c r="D203" t="n">
        <v>-7.65559802497651E-3</v>
      </c>
      <c r="E203" t="s">
        <v>1643</v>
      </c>
      <c r="F203" t="s">
        <v>1442</v>
      </c>
      <c r="G203" t="n">
        <v>116.072</v>
      </c>
      <c r="H203" t="n">
        <v>-4.0670636486881398E-3</v>
      </c>
      <c r="I203" t="n">
        <v>116.19499999999999</v>
      </c>
      <c r="J203" t="n">
        <v>-2.61802575107306E-3</v>
      </c>
      <c r="K203" t="s">
        <v>1132</v>
      </c>
      <c r="L203" t="s">
        <v>931</v>
      </c>
    </row>
    <row r="204">
      <c r="A204" t="n">
        <v>3.3775526155126898E-2</v>
      </c>
      <c r="B204" t="n">
        <v>2.5959727144998501E-2</v>
      </c>
      <c r="C204" t="n">
        <v>3.4596703938155803E-2</v>
      </c>
      <c r="D204" t="n">
        <v>4.1355015452944698E-2</v>
      </c>
      <c r="E204" t="s">
        <v>1644</v>
      </c>
      <c r="F204" t="s">
        <v>1442</v>
      </c>
      <c r="G204" t="n">
        <v>116.51900000000001</v>
      </c>
      <c r="H204" t="n">
        <v>3.8510579640223001E-3</v>
      </c>
      <c r="I204" t="n">
        <v>117.285</v>
      </c>
      <c r="J204" t="n">
        <v>9.3807823056069103E-3</v>
      </c>
      <c r="K204" t="s">
        <v>1133</v>
      </c>
      <c r="L204" t="s">
        <v>931</v>
      </c>
    </row>
    <row r="205">
      <c r="A205" t="n">
        <v>1.6442937470855502E-2</v>
      </c>
      <c r="B205" t="n">
        <v>2.4447407360365301E-2</v>
      </c>
      <c r="C205" t="n">
        <v>5.1547958936444697E-2</v>
      </c>
      <c r="D205" t="n">
        <v>1.8415186976738801E-2</v>
      </c>
      <c r="E205" t="s">
        <v>1645</v>
      </c>
      <c r="F205" t="s">
        <v>1442</v>
      </c>
      <c r="G205" t="n">
        <v>117.593</v>
      </c>
      <c r="H205" t="n">
        <v>9.2173808563409398E-3</v>
      </c>
      <c r="I205" t="n">
        <v>117.706</v>
      </c>
      <c r="J205" t="n">
        <v>3.5895468303705999E-3</v>
      </c>
      <c r="K205" t="s">
        <v>1134</v>
      </c>
      <c r="L205" t="s">
        <v>931</v>
      </c>
    </row>
    <row r="206">
      <c r="A206" t="n">
        <v>4.5025943450948999E-2</v>
      </c>
      <c r="B206" t="n">
        <v>4.0827649049089101E-2</v>
      </c>
      <c r="C206" t="n">
        <v>9.2834286401326696E-2</v>
      </c>
      <c r="D206" t="n">
        <v>6.4160755006020101E-2</v>
      </c>
      <c r="E206" t="s">
        <v>1646</v>
      </c>
      <c r="F206" t="s">
        <v>1442</v>
      </c>
      <c r="G206" t="n">
        <v>119.419</v>
      </c>
      <c r="H206" t="n">
        <v>1.5528135178114201E-2</v>
      </c>
      <c r="I206" t="n">
        <v>119.416</v>
      </c>
      <c r="J206" t="n">
        <v>1.45277216114725E-2</v>
      </c>
      <c r="K206" t="s">
        <v>1135</v>
      </c>
      <c r="L206" t="s">
        <v>931</v>
      </c>
    </row>
    <row r="207">
      <c r="A207" t="n">
        <v>6.4441802743663304E-2</v>
      </c>
      <c r="B207" t="n">
        <v>4.1247362410053098E-2</v>
      </c>
      <c r="C207" t="n">
        <v>8.0575514620662397E-2</v>
      </c>
      <c r="D207" t="n">
        <v>0.104589902157439</v>
      </c>
      <c r="E207" t="s">
        <v>1647</v>
      </c>
      <c r="F207" t="s">
        <v>1442</v>
      </c>
      <c r="G207" t="n">
        <v>121.425</v>
      </c>
      <c r="H207" t="n">
        <v>1.6797996968656699E-2</v>
      </c>
      <c r="I207" t="n">
        <v>122.101</v>
      </c>
      <c r="J207" t="n">
        <v>2.24844241977624E-2</v>
      </c>
      <c r="K207" t="s">
        <v>1136</v>
      </c>
      <c r="L207" t="s">
        <v>931</v>
      </c>
    </row>
    <row r="208">
      <c r="A208" t="n">
        <v>5.5998846943190198E-2</v>
      </c>
      <c r="B208" t="n">
        <v>4.40178580952795E-2</v>
      </c>
      <c r="C208" t="n">
        <v>6.4680375979367696E-2</v>
      </c>
      <c r="D208" t="n">
        <v>9.3631239224950299E-2</v>
      </c>
      <c r="E208" t="s">
        <v>1648</v>
      </c>
      <c r="F208" t="s">
        <v>1442</v>
      </c>
      <c r="G208" t="n">
        <v>123.291</v>
      </c>
      <c r="H208" t="n">
        <v>1.53675108091413E-2</v>
      </c>
      <c r="I208" t="n">
        <v>124.71</v>
      </c>
      <c r="J208" t="n">
        <v>2.13675563672697E-2</v>
      </c>
      <c r="K208" t="s">
        <v>1137</v>
      </c>
      <c r="L208" t="s">
        <v>931</v>
      </c>
    </row>
    <row r="209">
      <c r="A209" t="n">
        <v>6.1859650545573498E-2</v>
      </c>
      <c r="B209" t="n">
        <v>4.34322998250962E-2</v>
      </c>
      <c r="C209" t="n">
        <v>8.4136934840178798E-2</v>
      </c>
      <c r="D209" t="n">
        <v>0.12124821634027599</v>
      </c>
      <c r="E209" t="s">
        <v>1649</v>
      </c>
      <c r="F209" t="s">
        <v>1442</v>
      </c>
      <c r="G209" t="n">
        <v>125.712</v>
      </c>
      <c r="H209" t="n">
        <v>1.96364698153151E-2</v>
      </c>
      <c r="I209" t="n">
        <v>128.44900000000001</v>
      </c>
      <c r="J209" t="n">
        <v>2.9981557212733798E-2</v>
      </c>
      <c r="K209" t="s">
        <v>1138</v>
      </c>
      <c r="L209" t="s">
        <v>931</v>
      </c>
    </row>
    <row r="210">
      <c r="A210" t="n">
        <v>7.4784916271317198E-2</v>
      </c>
      <c r="B210" t="n">
        <v>5.6798579453040801E-2</v>
      </c>
      <c r="C210" t="n">
        <v>0.10120576467409099</v>
      </c>
      <c r="D210" t="n">
        <v>0.12687792670398401</v>
      </c>
      <c r="E210" t="s">
        <v>1650</v>
      </c>
      <c r="F210" t="s">
        <v>1442</v>
      </c>
      <c r="G210" t="n">
        <v>129</v>
      </c>
      <c r="H210" t="n">
        <v>2.6155021000381799E-2</v>
      </c>
      <c r="I210" t="n">
        <v>132.33099999999999</v>
      </c>
      <c r="J210" t="n">
        <v>3.0222111499505398E-2</v>
      </c>
      <c r="K210" t="s">
        <v>1139</v>
      </c>
      <c r="L210" t="s">
        <v>931</v>
      </c>
    </row>
    <row r="211">
      <c r="A211" t="n">
        <v>7.2922192171477093E-2</v>
      </c>
      <c r="B211" t="n">
        <v>5.9959109255099501E-2</v>
      </c>
      <c r="C211" t="n">
        <v>0.15221841372862299</v>
      </c>
      <c r="D211" t="n">
        <v>0.13796693794697101</v>
      </c>
      <c r="E211" t="s">
        <v>1651</v>
      </c>
      <c r="F211" t="s">
        <v>1442</v>
      </c>
      <c r="G211" t="n">
        <v>133.62100000000001</v>
      </c>
      <c r="H211" t="n">
        <v>3.5821705426356799E-2</v>
      </c>
      <c r="I211" t="n">
        <v>136.69900000000001</v>
      </c>
      <c r="J211" t="n">
        <v>3.3008138682546297E-2</v>
      </c>
      <c r="K211" t="s">
        <v>1140</v>
      </c>
      <c r="L211" t="s">
        <v>931</v>
      </c>
    </row>
    <row r="212">
      <c r="A212" t="n">
        <v>4.1796200977757901E-2</v>
      </c>
      <c r="B212" t="n">
        <v>4.8377032065661102E-2</v>
      </c>
      <c r="C212" t="n">
        <v>8.9811228034972802E-3</v>
      </c>
      <c r="D212" t="n">
        <v>8.9581033951388098E-2</v>
      </c>
      <c r="E212" t="s">
        <v>1652</v>
      </c>
      <c r="F212" t="s">
        <v>1442</v>
      </c>
      <c r="H212" t="n">
        <v>1.10762503071244E-2</v>
      </c>
      <c r="J212" t="n">
        <v>1.10762503071244E-2</v>
      </c>
      <c r="K212" t="s">
        <v>1141</v>
      </c>
      <c r="L212" t="s">
        <v>1142</v>
      </c>
    </row>
    <row r="213">
      <c r="A213" t="n">
        <v>2.7447616796656402E-2</v>
      </c>
      <c r="B213" t="n">
        <v>2.3249618404576101E-2</v>
      </c>
      <c r="C213" t="n">
        <v>3.8298767461848897E-2</v>
      </c>
      <c r="D213" t="n">
        <v>3.8298767461848897E-2</v>
      </c>
      <c r="E213" t="s">
        <v>1653</v>
      </c>
      <c r="F213" t="s">
        <v>1654</v>
      </c>
      <c r="H213" t="n">
        <v>9.4401732935755992E-3</v>
      </c>
      <c r="J213" t="n">
        <v>9.4401732935755992E-3</v>
      </c>
      <c r="K213" t="s">
        <v>1143</v>
      </c>
      <c r="L213" t="s">
        <v>1142</v>
      </c>
    </row>
    <row r="214">
      <c r="A214" t="n">
        <v>2.49173870638888E-2</v>
      </c>
      <c r="B214" t="n">
        <v>2.1715756912072299E-2</v>
      </c>
      <c r="C214" t="n">
        <v>3.6085750781477598E-2</v>
      </c>
      <c r="D214" t="n">
        <v>3.6085750781477598E-2</v>
      </c>
      <c r="E214" t="s">
        <v>1655</v>
      </c>
      <c r="F214" t="s">
        <v>1654</v>
      </c>
      <c r="H214" t="n">
        <v>8.9018658885664497E-3</v>
      </c>
      <c r="J214" t="n">
        <v>8.9018658885664497E-3</v>
      </c>
      <c r="K214" t="s">
        <v>1144</v>
      </c>
      <c r="L214" t="s">
        <v>1142</v>
      </c>
    </row>
    <row r="215">
      <c r="A215" t="n">
        <v>2.33440010578361E-2</v>
      </c>
      <c r="B215" t="n">
        <v>2.1485909848918801E-2</v>
      </c>
      <c r="C215" t="n">
        <v>3.2005284910624002E-2</v>
      </c>
      <c r="D215" t="n">
        <v>3.2005284910624002E-2</v>
      </c>
      <c r="E215" t="s">
        <v>1656</v>
      </c>
      <c r="F215" t="s">
        <v>1654</v>
      </c>
      <c r="H215" t="n">
        <v>7.9070438771131606E-3</v>
      </c>
      <c r="J215" t="n">
        <v>7.9070438771131606E-3</v>
      </c>
      <c r="K215" t="s">
        <v>1145</v>
      </c>
      <c r="L215" t="s">
        <v>1142</v>
      </c>
    </row>
    <row r="216">
      <c r="A216" t="n">
        <v>2.2676579457354702E-2</v>
      </c>
      <c r="B216" t="n">
        <v>2.1729771469873E-2</v>
      </c>
      <c r="C216" t="n">
        <v>2.9538555790939999E-2</v>
      </c>
      <c r="D216" t="n">
        <v>2.9538555790939999E-2</v>
      </c>
      <c r="E216" t="s">
        <v>1657</v>
      </c>
      <c r="F216" t="s">
        <v>1654</v>
      </c>
      <c r="H216" t="n">
        <v>7.3042210756391101E-3</v>
      </c>
      <c r="J216" t="n">
        <v>7.3042210756391101E-3</v>
      </c>
      <c r="K216" t="s">
        <v>1146</v>
      </c>
      <c r="L216" t="s">
        <v>1142</v>
      </c>
    </row>
    <row r="217">
      <c r="A217" t="n">
        <v>2.2178287431426899E-2</v>
      </c>
      <c r="B217" t="n">
        <v>2.22727407121028E-2</v>
      </c>
      <c r="C217" t="n">
        <v>2.8512142036472E-2</v>
      </c>
      <c r="D217" t="n">
        <v>2.8512142036472E-2</v>
      </c>
      <c r="E217" t="s">
        <v>1658</v>
      </c>
      <c r="F217" t="s">
        <v>1654</v>
      </c>
      <c r="H217" t="n">
        <v>7.0530654325617901E-3</v>
      </c>
      <c r="J217" t="n">
        <v>7.0530654325617901E-3</v>
      </c>
      <c r="K217" t="s">
        <v>1147</v>
      </c>
      <c r="L217" t="s">
        <v>1142</v>
      </c>
    </row>
    <row r="218">
      <c r="A218" t="n">
        <v>2.1434276652948898E-2</v>
      </c>
      <c r="B218" t="n">
        <v>2.23623952750127E-2</v>
      </c>
      <c r="C218" t="n">
        <v>2.8283584176253401E-2</v>
      </c>
      <c r="D218" t="n">
        <v>2.8283584176253401E-2</v>
      </c>
      <c r="E218" t="s">
        <v>1659</v>
      </c>
      <c r="F218" t="s">
        <v>1654</v>
      </c>
      <c r="H218" t="n">
        <v>6.9971134735056202E-3</v>
      </c>
      <c r="J218" t="n">
        <v>6.9971134735056202E-3</v>
      </c>
      <c r="K218" t="s">
        <v>1148</v>
      </c>
      <c r="L218" t="s">
        <v>1142</v>
      </c>
    </row>
    <row r="219">
      <c r="A219" t="n">
        <v>2.10072065089228E-2</v>
      </c>
      <c r="B219" t="n">
        <v>2.2496789219665199E-2</v>
      </c>
      <c r="C219" t="n">
        <v>2.7654852328046001E-2</v>
      </c>
      <c r="D219" t="n">
        <v>2.7654852328046001E-2</v>
      </c>
      <c r="E219" t="s">
        <v>1660</v>
      </c>
      <c r="F219" t="s">
        <v>1654</v>
      </c>
      <c r="H219" t="n">
        <v>6.8431490448084302E-3</v>
      </c>
      <c r="J219" t="n">
        <v>6.8431490448084302E-3</v>
      </c>
      <c r="K219" t="s">
        <v>1149</v>
      </c>
      <c r="L219" t="s">
        <v>1142</v>
      </c>
    </row>
    <row r="220">
      <c r="A220" t="n">
        <v>2.0591622707038602E-2</v>
      </c>
      <c r="B220" t="n">
        <v>2.25123599902981E-2</v>
      </c>
      <c r="C220" t="n">
        <v>2.7753662335143502E-2</v>
      </c>
      <c r="D220" t="n">
        <v>2.7753662335143502E-2</v>
      </c>
      <c r="E220" t="s">
        <v>1661</v>
      </c>
      <c r="F220" t="s">
        <v>1654</v>
      </c>
      <c r="H220" t="n">
        <v>6.8673504076357502E-3</v>
      </c>
      <c r="J220" t="n">
        <v>6.8673504076357502E-3</v>
      </c>
      <c r="K220" t="s">
        <v>1150</v>
      </c>
      <c r="L220" t="s">
        <v>1142</v>
      </c>
    </row>
    <row r="221">
      <c r="A221" t="n">
        <v>2.0347186911993099E-2</v>
      </c>
      <c r="B221" t="n">
        <v>2.2891901714989799E-2</v>
      </c>
      <c r="C221" t="n">
        <v>2.8110399323646899E-2</v>
      </c>
      <c r="D221" t="n">
        <v>2.8110399323646899E-2</v>
      </c>
      <c r="E221" t="s">
        <v>1662</v>
      </c>
      <c r="F221" t="s">
        <v>1654</v>
      </c>
      <c r="H221" t="n">
        <v>6.9547108559351303E-3</v>
      </c>
      <c r="J221" t="n">
        <v>6.9547108559351303E-3</v>
      </c>
      <c r="K221" t="s">
        <v>1151</v>
      </c>
      <c r="L221" t="s">
        <v>1142</v>
      </c>
    </row>
    <row r="222">
      <c r="A222" t="n">
        <v>2.03844462174123E-2</v>
      </c>
      <c r="B222" t="n">
        <v>2.2688598137850801E-2</v>
      </c>
      <c r="C222" t="n">
        <v>2.89673943247446E-2</v>
      </c>
      <c r="D222" t="n">
        <v>2.89673943247446E-2</v>
      </c>
      <c r="E222" t="s">
        <v>1663</v>
      </c>
      <c r="F222" t="s">
        <v>1654</v>
      </c>
      <c r="H222" t="n">
        <v>7.1644853940870902E-3</v>
      </c>
      <c r="J222" t="n">
        <v>7.1644853940870902E-3</v>
      </c>
      <c r="K222" t="s">
        <v>1152</v>
      </c>
      <c r="L222" t="s">
        <v>1142</v>
      </c>
    </row>
    <row r="223">
      <c r="A223" t="n">
        <v>2.02121429685698E-2</v>
      </c>
      <c r="B223" t="n">
        <v>2.2861927422401802E-2</v>
      </c>
      <c r="C223" t="n">
        <v>2.97171972862664E-2</v>
      </c>
      <c r="D223" t="n">
        <v>2.97171972862664E-2</v>
      </c>
      <c r="E223" t="s">
        <v>1664</v>
      </c>
      <c r="F223" t="s">
        <v>1654</v>
      </c>
      <c r="H223" t="n">
        <v>7.3479141028771596E-3</v>
      </c>
      <c r="J223" t="n">
        <v>7.3479141028771596E-3</v>
      </c>
      <c r="K223" t="s">
        <v>1153</v>
      </c>
      <c r="L223" t="s">
        <v>1142</v>
      </c>
    </row>
    <row r="224">
      <c r="A224" t="n">
        <v>2.00951255413373E-2</v>
      </c>
      <c r="B224" t="n">
        <v>2.2789213164977801E-2</v>
      </c>
      <c r="C224" t="n">
        <v>2.9972823640437098E-2</v>
      </c>
      <c r="D224" t="n">
        <v>2.9972823640437098E-2</v>
      </c>
      <c r="E224" t="s">
        <v>1665</v>
      </c>
      <c r="F224" t="s">
        <v>1654</v>
      </c>
      <c r="H224" t="n">
        <v>7.4104265836887296E-3</v>
      </c>
      <c r="J224" t="n">
        <v>7.4104265836887296E-3</v>
      </c>
      <c r="K224" t="s">
        <v>1154</v>
      </c>
      <c r="L224" t="s">
        <v>1142</v>
      </c>
    </row>
    <row r="225">
      <c r="A225" t="n">
        <v>2.0005533751415599E-2</v>
      </c>
      <c r="B225" t="n">
        <v>2.30067515754304E-2</v>
      </c>
      <c r="C225" t="n">
        <v>3.0378543432117301E-2</v>
      </c>
      <c r="D225" t="n">
        <v>3.0378543432117301E-2</v>
      </c>
      <c r="E225" t="s">
        <v>1666</v>
      </c>
      <c r="F225" t="s">
        <v>1654</v>
      </c>
      <c r="H225" t="n">
        <v>7.5096199742570296E-3</v>
      </c>
      <c r="J225" t="n">
        <v>7.5096199742570296E-3</v>
      </c>
      <c r="K225" t="s">
        <v>1155</v>
      </c>
      <c r="L225" t="s">
        <v>1142</v>
      </c>
    </row>
    <row r="226">
      <c r="A226" t="n">
        <v>1.9992497685795502E-2</v>
      </c>
      <c r="B226" t="n">
        <v>2.28689196510703E-2</v>
      </c>
      <c r="C226" t="n">
        <v>3.0384347471833498E-2</v>
      </c>
      <c r="D226" t="n">
        <v>3.0384347471833498E-2</v>
      </c>
      <c r="E226" t="s">
        <v>1667</v>
      </c>
      <c r="F226" t="s">
        <v>1654</v>
      </c>
      <c r="H226" t="n">
        <v>7.5110387764860701E-3</v>
      </c>
      <c r="J226" t="n">
        <v>7.5110387764860701E-3</v>
      </c>
      <c r="K226" t="s">
        <v>1156</v>
      </c>
      <c r="L226" t="s">
        <v>1142</v>
      </c>
    </row>
    <row r="227">
      <c r="A227" t="n">
        <v>1.99491524210023E-2</v>
      </c>
      <c r="B227" t="n">
        <v>2.2952518060170599E-2</v>
      </c>
      <c r="C227" t="n">
        <v>3.0780667439755299E-2</v>
      </c>
      <c r="D227" t="n">
        <v>3.0780667439755299E-2</v>
      </c>
      <c r="E227" t="s">
        <v>1668</v>
      </c>
      <c r="F227" t="s">
        <v>1654</v>
      </c>
      <c r="H227" t="n">
        <v>7.6079053396602703E-3</v>
      </c>
      <c r="J227" t="n">
        <v>7.6079053396602703E-3</v>
      </c>
      <c r="K227" t="s">
        <v>1157</v>
      </c>
      <c r="L227" t="s">
        <v>1142</v>
      </c>
    </row>
    <row r="228">
      <c r="A228" t="n">
        <v>1.99785657506244E-2</v>
      </c>
      <c r="B228" t="n">
        <v>2.3092018308592099E-2</v>
      </c>
      <c r="C228" t="n">
        <v>3.09234356698747E-2</v>
      </c>
      <c r="D228" t="n">
        <v>3.09234356698747E-2</v>
      </c>
      <c r="E228" t="s">
        <v>1669</v>
      </c>
      <c r="F228" t="s">
        <v>1654</v>
      </c>
      <c r="H228" t="n">
        <v>7.6427931995954896E-3</v>
      </c>
      <c r="J228" t="n">
        <v>7.6427931995954896E-3</v>
      </c>
      <c r="K228" t="s">
        <v>1158</v>
      </c>
      <c r="L228" t="s">
        <v>1142</v>
      </c>
    </row>
    <row r="229">
      <c r="A229" t="n">
        <v>1.9973482507164499E-2</v>
      </c>
      <c r="B229" t="n">
        <v>2.29188557927167E-2</v>
      </c>
      <c r="C229" t="n">
        <v>3.0940126349132901E-2</v>
      </c>
      <c r="D229" t="n">
        <v>3.0940126349132901E-2</v>
      </c>
      <c r="E229" t="s">
        <v>1670</v>
      </c>
      <c r="F229" t="s">
        <v>1654</v>
      </c>
      <c r="H229" t="n">
        <v>7.6468716160857904E-3</v>
      </c>
      <c r="J229" t="n">
        <v>7.6468716160857904E-3</v>
      </c>
      <c r="K229" t="s">
        <v>1159</v>
      </c>
      <c r="L229" t="s">
        <v>1142</v>
      </c>
    </row>
    <row r="230">
      <c r="A230" t="n">
        <v>2.00262569988248E-2</v>
      </c>
      <c r="B230" t="n">
        <v>2.34219478386497E-2</v>
      </c>
      <c r="C230" t="n">
        <v>3.08963138434795E-2</v>
      </c>
      <c r="D230" t="n">
        <v>3.08963138434795E-2</v>
      </c>
      <c r="E230" t="s">
        <v>1671</v>
      </c>
      <c r="F230" t="s">
        <v>1654</v>
      </c>
      <c r="H230" t="n">
        <v>7.6361657960506398E-3</v>
      </c>
      <c r="J230" t="n">
        <v>7.6361657960506398E-3</v>
      </c>
      <c r="K230" t="s">
        <v>1160</v>
      </c>
      <c r="L230" t="s">
        <v>1142</v>
      </c>
    </row>
    <row r="231">
      <c r="A231" t="n">
        <v>2.0068184200822601E-2</v>
      </c>
      <c r="B231" t="n">
        <v>2.29559923804479E-2</v>
      </c>
      <c r="C231" t="n">
        <v>3.1171169586274899E-2</v>
      </c>
      <c r="D231" t="n">
        <v>3.1171169586274899E-2</v>
      </c>
      <c r="E231" t="s">
        <v>1672</v>
      </c>
      <c r="F231" t="s">
        <v>1654</v>
      </c>
      <c r="H231" t="n">
        <v>7.7033226228278E-3</v>
      </c>
      <c r="J231" t="n">
        <v>7.7033226228278E-3</v>
      </c>
      <c r="K231" t="s">
        <v>1161</v>
      </c>
      <c r="L231" t="s">
        <v>1142</v>
      </c>
    </row>
    <row r="232">
      <c r="A232" t="n">
        <v>2.00733299513789E-2</v>
      </c>
      <c r="B232" t="n">
        <v>2.3089907346120601E-2</v>
      </c>
      <c r="C232" t="n">
        <v>3.11290252355114E-2</v>
      </c>
      <c r="D232" t="n">
        <v>3.11290252355114E-2</v>
      </c>
      <c r="E232" t="s">
        <v>1673</v>
      </c>
      <c r="F232" t="s">
        <v>1654</v>
      </c>
      <c r="H232" t="n">
        <v>7.6930261622452098E-3</v>
      </c>
      <c r="J232" t="n">
        <v>7.6930261622452098E-3</v>
      </c>
      <c r="K232" t="s">
        <v>1162</v>
      </c>
      <c r="L232" t="s">
        <v>1142</v>
      </c>
    </row>
    <row r="233">
      <c r="A233" t="n">
        <v>2.00833471581769E-2</v>
      </c>
      <c r="B233" t="n">
        <v>2.2986135275529802E-2</v>
      </c>
      <c r="C233" t="n">
        <v>3.12799263503531E-2</v>
      </c>
      <c r="D233" t="n">
        <v>3.12799263503531E-2</v>
      </c>
      <c r="E233" t="s">
        <v>1674</v>
      </c>
      <c r="F233" t="s">
        <v>1654</v>
      </c>
      <c r="H233" t="n">
        <v>7.72989197946106E-3</v>
      </c>
      <c r="J233" t="n">
        <v>7.72989197946106E-3</v>
      </c>
      <c r="K233" t="s">
        <v>1163</v>
      </c>
      <c r="L233" t="s">
        <v>1142</v>
      </c>
    </row>
    <row r="234">
      <c r="A234" t="n">
        <v>2.0140093939852201E-2</v>
      </c>
      <c r="B234" t="n">
        <v>2.31414769468055E-2</v>
      </c>
      <c r="C234" t="n">
        <v>3.1432246791632999E-2</v>
      </c>
      <c r="D234" t="n">
        <v>3.1432246791632999E-2</v>
      </c>
      <c r="E234" t="s">
        <v>1675</v>
      </c>
      <c r="F234" t="s">
        <v>1654</v>
      </c>
      <c r="H234" t="n">
        <v>7.76710044167461E-3</v>
      </c>
      <c r="J234" t="n">
        <v>7.76710044167461E-3</v>
      </c>
      <c r="K234" t="s">
        <v>1164</v>
      </c>
      <c r="L234" t="s">
        <v>1142</v>
      </c>
    </row>
    <row r="235">
      <c r="A235" t="n">
        <v>2.02021592909249E-2</v>
      </c>
      <c r="B235" t="n">
        <v>2.2984714477401601E-2</v>
      </c>
      <c r="C235" t="n">
        <v>3.1205847095053599E-2</v>
      </c>
      <c r="D235" t="n">
        <v>3.1205847095053599E-2</v>
      </c>
      <c r="E235" t="s">
        <v>1676</v>
      </c>
      <c r="F235" t="s">
        <v>1654</v>
      </c>
      <c r="H235" t="n">
        <v>7.7117945916846996E-3</v>
      </c>
      <c r="J235" t="n">
        <v>7.7117945916846996E-3</v>
      </c>
      <c r="K235" t="s">
        <v>1165</v>
      </c>
      <c r="L235" t="s">
        <v>1142</v>
      </c>
    </row>
    <row r="236">
      <c r="A236" t="n">
        <v>2.0211898969260102E-2</v>
      </c>
      <c r="B236" t="n">
        <v>2.2913195171825301E-2</v>
      </c>
      <c r="C236" t="n">
        <v>3.14110402970686E-2</v>
      </c>
      <c r="D236" t="n">
        <v>3.14110402970686E-2</v>
      </c>
      <c r="E236" t="s">
        <v>1677</v>
      </c>
      <c r="F236" t="s">
        <v>1654</v>
      </c>
      <c r="H236" t="n">
        <v>7.7619204183672101E-3</v>
      </c>
      <c r="J236" t="n">
        <v>7.7619204183672101E-3</v>
      </c>
      <c r="K236" t="s">
        <v>1166</v>
      </c>
      <c r="L236" t="s">
        <v>1142</v>
      </c>
    </row>
    <row r="237">
      <c r="A237" t="n">
        <v>2.0290430669000999E-2</v>
      </c>
      <c r="B237" t="n">
        <v>2.29758501503456E-2</v>
      </c>
      <c r="C237" t="n">
        <v>3.1565029186180898E-2</v>
      </c>
      <c r="D237" t="n">
        <v>3.1565029186180898E-2</v>
      </c>
      <c r="E237" t="s">
        <v>1678</v>
      </c>
      <c r="F237" t="s">
        <v>1654</v>
      </c>
      <c r="H237" t="n">
        <v>7.7995328359632401E-3</v>
      </c>
      <c r="J237" t="n">
        <v>7.7995328359632401E-3</v>
      </c>
      <c r="K237" t="s">
        <v>1167</v>
      </c>
      <c r="L237" t="s">
        <v>1142</v>
      </c>
    </row>
    <row r="238">
      <c r="A238" t="n">
        <v>2.0308808571870299E-2</v>
      </c>
      <c r="B238" t="n">
        <v>2.2824531954790599E-2</v>
      </c>
      <c r="C238" t="n">
        <v>3.1531274423854297E-2</v>
      </c>
      <c r="D238" t="n">
        <v>3.1531274423854297E-2</v>
      </c>
      <c r="E238" t="s">
        <v>1679</v>
      </c>
      <c r="F238" t="s">
        <v>1654</v>
      </c>
      <c r="H238" t="n">
        <v>7.7912884572341997E-3</v>
      </c>
      <c r="J238" t="n">
        <v>7.7912884572341997E-3</v>
      </c>
      <c r="K238" t="s">
        <v>1168</v>
      </c>
      <c r="L238" t="s">
        <v>1142</v>
      </c>
    </row>
    <row r="239">
      <c r="A239" t="n">
        <v>2.03080060292413E-2</v>
      </c>
      <c r="B239" t="n">
        <v>2.2972481063801901E-2</v>
      </c>
      <c r="C239" t="n">
        <v>3.1542996473644003E-2</v>
      </c>
      <c r="D239" t="n">
        <v>3.1542996473644003E-2</v>
      </c>
      <c r="E239" t="s">
        <v>1680</v>
      </c>
      <c r="F239" t="s">
        <v>1654</v>
      </c>
      <c r="H239" t="n">
        <v>7.7941515137436301E-3</v>
      </c>
      <c r="J239" t="n">
        <v>7.7941515137436301E-3</v>
      </c>
      <c r="K239" t="s">
        <v>1169</v>
      </c>
      <c r="L239" t="s">
        <v>1142</v>
      </c>
    </row>
    <row r="240">
      <c r="A240" t="n">
        <v>2.0323983720006399E-2</v>
      </c>
      <c r="B240" t="n">
        <v>2.2824566637221998E-2</v>
      </c>
      <c r="C240" t="n">
        <v>3.1855243350590097E-2</v>
      </c>
      <c r="D240" t="n">
        <v>3.1855243350590097E-2</v>
      </c>
      <c r="E240" t="s">
        <v>1681</v>
      </c>
      <c r="F240" t="s">
        <v>1654</v>
      </c>
      <c r="H240" t="n">
        <v>7.8704073905595494E-3</v>
      </c>
      <c r="J240" t="n">
        <v>7.8704073905595494E-3</v>
      </c>
      <c r="K240" t="s">
        <v>1170</v>
      </c>
      <c r="L240" t="s">
        <v>1142</v>
      </c>
    </row>
    <row r="241">
      <c r="A241" t="n">
        <v>2.0325704902500501E-2</v>
      </c>
      <c r="B241" t="n">
        <v>2.2886555231629101E-2</v>
      </c>
      <c r="C241" t="n">
        <v>3.1708818720508798E-2</v>
      </c>
      <c r="D241" t="n">
        <v>3.1708818720508798E-2</v>
      </c>
      <c r="E241" t="s">
        <v>1682</v>
      </c>
      <c r="F241" t="s">
        <v>1654</v>
      </c>
      <c r="H241" t="n">
        <v>7.8346502176538397E-3</v>
      </c>
      <c r="J241" t="n">
        <v>7.8346502176538397E-3</v>
      </c>
      <c r="K241" t="s">
        <v>1171</v>
      </c>
      <c r="L241" t="s">
        <v>1142</v>
      </c>
    </row>
    <row r="242">
      <c r="A242" t="n">
        <v>2.0305041683886599E-2</v>
      </c>
      <c r="B242" t="n">
        <v>2.29465623765257E-2</v>
      </c>
      <c r="C242" t="n">
        <v>3.1893508731351002E-2</v>
      </c>
      <c r="D242" t="n">
        <v>3.1893508731351002E-2</v>
      </c>
      <c r="E242" t="s">
        <v>1683</v>
      </c>
      <c r="F242" t="s">
        <v>1654</v>
      </c>
      <c r="H242" t="n">
        <v>7.8797512420421007E-3</v>
      </c>
      <c r="J242" t="n">
        <v>7.8797512420421007E-3</v>
      </c>
      <c r="K242" t="s">
        <v>1172</v>
      </c>
      <c r="L242" t="s">
        <v>1142</v>
      </c>
    </row>
    <row r="243">
      <c r="A243" t="n">
        <v>2.0287096358251301E-2</v>
      </c>
      <c r="B243" t="n">
        <v>2.2798980065175601E-2</v>
      </c>
      <c r="C243" t="n">
        <v>3.1810408581062898E-2</v>
      </c>
      <c r="D243" t="n">
        <v>3.1810408581062898E-2</v>
      </c>
      <c r="E243" t="s">
        <v>1684</v>
      </c>
      <c r="F243" t="s">
        <v>1654</v>
      </c>
      <c r="H243" t="n">
        <v>7.8594590588953999E-3</v>
      </c>
      <c r="J243" t="n">
        <v>7.8594590588953999E-3</v>
      </c>
      <c r="K243" t="s">
        <v>1173</v>
      </c>
      <c r="L243" t="s">
        <v>1142</v>
      </c>
    </row>
    <row r="244">
      <c r="A244" t="n">
        <v>2.0271579331879098E-2</v>
      </c>
      <c r="B244" t="n">
        <v>2.2857567238674801E-2</v>
      </c>
      <c r="C244" t="n">
        <v>3.1611362599311098E-2</v>
      </c>
      <c r="D244" t="n">
        <v>3.1611362599311098E-2</v>
      </c>
      <c r="E244" t="s">
        <v>1685</v>
      </c>
      <c r="F244" t="s">
        <v>1654</v>
      </c>
      <c r="H244" t="n">
        <v>7.8108491379678098E-3</v>
      </c>
      <c r="J244" t="n">
        <v>7.8108491379678098E-3</v>
      </c>
      <c r="K244" t="s">
        <v>1174</v>
      </c>
      <c r="L244" t="s">
        <v>1142</v>
      </c>
    </row>
    <row r="245">
      <c r="A245" t="n">
        <v>2.0226750918557398E-2</v>
      </c>
      <c r="B245" t="n">
        <v>2.30078651102898E-2</v>
      </c>
      <c r="C245" t="n">
        <v>3.1895036638032601E-2</v>
      </c>
      <c r="D245" t="n">
        <v>3.1895036638032601E-2</v>
      </c>
      <c r="E245" t="s">
        <v>1686</v>
      </c>
      <c r="F245" t="s">
        <v>1654</v>
      </c>
      <c r="H245" t="n">
        <v>7.8801243293176206E-3</v>
      </c>
      <c r="J245" t="n">
        <v>7.8801243293176206E-3</v>
      </c>
      <c r="K245" t="s">
        <v>1175</v>
      </c>
      <c r="L245" t="s">
        <v>1142</v>
      </c>
    </row>
    <row r="246">
      <c r="A246" t="n">
        <v>2.0229639632362201E-2</v>
      </c>
      <c r="B246" t="n">
        <v>2.2755662461575201E-2</v>
      </c>
      <c r="C246" t="n">
        <v>3.1906732152356301E-2</v>
      </c>
      <c r="D246" t="n">
        <v>3.1906732152356301E-2</v>
      </c>
      <c r="E246" t="s">
        <v>1687</v>
      </c>
      <c r="F246" t="s">
        <v>1654</v>
      </c>
      <c r="H246" t="n">
        <v>7.88298014941358E-3</v>
      </c>
      <c r="J246" t="n">
        <v>7.88298014941358E-3</v>
      </c>
      <c r="K246" t="s">
        <v>1176</v>
      </c>
      <c r="L246" t="s">
        <v>1142</v>
      </c>
    </row>
    <row r="247">
      <c r="A247" t="n">
        <v>2.0196749252488402E-2</v>
      </c>
      <c r="B247" t="n">
        <v>2.2817811468051102E-2</v>
      </c>
      <c r="C247" t="n">
        <v>3.1666344390047098E-2</v>
      </c>
      <c r="D247" t="n">
        <v>3.1666344390047098E-2</v>
      </c>
      <c r="E247" t="s">
        <v>1688</v>
      </c>
      <c r="F247" t="s">
        <v>1654</v>
      </c>
      <c r="H247" t="n">
        <v>7.8242771932854893E-3</v>
      </c>
      <c r="J247" t="n">
        <v>7.8242771932854893E-3</v>
      </c>
      <c r="K247" t="s">
        <v>1177</v>
      </c>
      <c r="L247" t="s">
        <v>1142</v>
      </c>
    </row>
    <row r="248">
      <c r="A248" t="n">
        <v>2.0138226913895701E-2</v>
      </c>
      <c r="B248" t="n">
        <v>2.3174738681931199E-2</v>
      </c>
      <c r="C248" t="n">
        <v>3.1749922428638201E-2</v>
      </c>
      <c r="D248" t="n">
        <v>3.1749922428638201E-2</v>
      </c>
      <c r="E248" t="s">
        <v>1689</v>
      </c>
      <c r="F248" t="s">
        <v>1654</v>
      </c>
      <c r="H248" t="n">
        <v>7.8446882055194199E-3</v>
      </c>
      <c r="J248" t="n">
        <v>7.8446882055194199E-3</v>
      </c>
      <c r="K248" t="s">
        <v>1178</v>
      </c>
      <c r="L248" t="s">
        <v>1142</v>
      </c>
    </row>
    <row r="249">
      <c r="A249" t="n">
        <v>2.0129535533826501E-2</v>
      </c>
      <c r="B249" t="n">
        <v>2.27379267080541E-2</v>
      </c>
      <c r="C249" t="n">
        <v>3.1908648163189397E-2</v>
      </c>
      <c r="D249" t="n">
        <v>3.1908648163189397E-2</v>
      </c>
      <c r="E249" t="s">
        <v>1690</v>
      </c>
      <c r="F249" t="s">
        <v>1654</v>
      </c>
      <c r="H249" t="n">
        <v>7.8834480001659397E-3</v>
      </c>
      <c r="J249" t="n">
        <v>7.8834480001659397E-3</v>
      </c>
      <c r="K249" t="s">
        <v>1179</v>
      </c>
      <c r="L249" t="s">
        <v>1142</v>
      </c>
    </row>
    <row r="250">
      <c r="A250" t="n">
        <v>2.0106884793451098E-2</v>
      </c>
      <c r="B250" t="n">
        <v>2.3093327603912001E-2</v>
      </c>
      <c r="C250" t="n">
        <v>3.1692204125751702E-2</v>
      </c>
      <c r="D250" t="n">
        <v>3.1692204125751702E-2</v>
      </c>
      <c r="E250" t="s">
        <v>1691</v>
      </c>
      <c r="F250" t="s">
        <v>1654</v>
      </c>
      <c r="H250" t="n">
        <v>7.8305926616084598E-3</v>
      </c>
      <c r="J250" t="n">
        <v>7.8305926616084598E-3</v>
      </c>
      <c r="K250" t="s">
        <v>1180</v>
      </c>
      <c r="L250" t="s">
        <v>1142</v>
      </c>
    </row>
    <row r="251">
      <c r="A251" t="n">
        <v>2.0037252982960399E-2</v>
      </c>
      <c r="B251" t="n">
        <v>2.2853757020905099E-2</v>
      </c>
      <c r="C251" t="n">
        <v>3.1763978164364597E-2</v>
      </c>
      <c r="D251" t="n">
        <v>3.1763978164364597E-2</v>
      </c>
      <c r="E251" t="s">
        <v>1692</v>
      </c>
      <c r="F251" t="s">
        <v>1654</v>
      </c>
      <c r="H251" t="n">
        <v>7.8481207054677E-3</v>
      </c>
      <c r="J251" t="n">
        <v>7.8481207054677E-3</v>
      </c>
      <c r="K251" t="s">
        <v>1181</v>
      </c>
      <c r="L251" t="s">
        <v>1142</v>
      </c>
    </row>
    <row r="252">
      <c r="A252" t="n">
        <v>2.0056022895238401E-2</v>
      </c>
      <c r="B252" t="n">
        <v>2.2713969923905002E-2</v>
      </c>
      <c r="C252" t="n">
        <v>3.17278315390737E-2</v>
      </c>
      <c r="D252" t="n">
        <v>3.17278315390737E-2</v>
      </c>
      <c r="E252" t="s">
        <v>1693</v>
      </c>
      <c r="F252" t="s">
        <v>1654</v>
      </c>
      <c r="H252" t="n">
        <v>7.8392933990876195E-3</v>
      </c>
      <c r="J252" t="n">
        <v>7.8392933990876195E-3</v>
      </c>
      <c r="K252" t="s">
        <v>1182</v>
      </c>
      <c r="L252" t="s">
        <v>1142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Sarah Ahmad</cp:lastModifiedBy>
  <cp:revision/>
  <dcterms:created xsi:type="dcterms:W3CDTF">2021-05-28T15:43:48Z</dcterms:created>
  <dcterms:modified xsi:type="dcterms:W3CDTF">2024-10-30T20:24:17Z</dcterms:modified>
  <cp:category/>
  <cp:contentStatus/>
</cp:coreProperties>
</file>