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13_ncr:1_{02CD71F1-D2C0-CA40-819F-A0158399565B}" xr6:coauthVersionLast="47" xr6:coauthVersionMax="47" xr10:uidLastSave="{00000000-0000-0000-0000-000000000000}"/>
  <bookViews>
    <workbookView xWindow="0" yWindow="500" windowWidth="27140" windowHeight="19180" activeTab="6" xr2:uid="{6CAEF440-7AAB-488B-B227-BC6F008D77E2}"/>
  </bookViews>
  <sheets>
    <sheet name="Creditors" sheetId="1" r:id="rId1"/>
    <sheet name="Debtors" sheetId="3" r:id="rId2"/>
    <sheet name="Table" sheetId="9" r:id="rId3"/>
    <sheet name="Scatter_data" sheetId="6" r:id="rId4"/>
    <sheet name="bar_chart" sheetId="10" r:id="rId5"/>
    <sheet name="Chart_IIP_level" sheetId="5" r:id="rId6"/>
    <sheet name="Chart_dIIP" sheetId="7" r:id="rId7"/>
    <sheet name="IIP and country group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9" l="1"/>
  <c r="C10" i="9"/>
  <c r="C9" i="9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R2" i="4"/>
  <c r="Q2" i="4"/>
  <c r="B9" i="9"/>
  <c r="D25" i="1"/>
  <c r="D26" i="3"/>
  <c r="D27" i="3" s="1"/>
  <c r="C7" i="9"/>
  <c r="B10" i="9"/>
  <c r="B7" i="9"/>
  <c r="B8" i="9" s="1"/>
  <c r="C6" i="9"/>
  <c r="B6" i="9"/>
  <c r="C5" i="9"/>
  <c r="B5" i="9"/>
  <c r="C4" i="9"/>
  <c r="B4" i="9"/>
  <c r="C3" i="9"/>
  <c r="B3" i="9"/>
  <c r="C2" i="9"/>
  <c r="B2" i="9"/>
  <c r="C21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2" i="4"/>
  <c r="C8" i="9" l="1"/>
  <c r="P214" i="4"/>
  <c r="AI3" i="3" l="1"/>
  <c r="AJ3" i="3"/>
  <c r="AK3" i="3"/>
  <c r="AL3" i="3"/>
  <c r="AM3" i="3"/>
  <c r="AI4" i="3"/>
  <c r="AJ4" i="3"/>
  <c r="AK4" i="3"/>
  <c r="AL4" i="3"/>
  <c r="AM4" i="3"/>
  <c r="AI5" i="3"/>
  <c r="AJ5" i="3"/>
  <c r="AK5" i="3"/>
  <c r="AL5" i="3"/>
  <c r="AM5" i="3"/>
  <c r="AI6" i="3"/>
  <c r="AJ6" i="3"/>
  <c r="AK6" i="3"/>
  <c r="AL6" i="3"/>
  <c r="AM6" i="3"/>
  <c r="AI7" i="3"/>
  <c r="AJ7" i="3"/>
  <c r="AK7" i="3"/>
  <c r="AL7" i="3"/>
  <c r="AM7" i="3"/>
  <c r="AI8" i="3"/>
  <c r="AJ8" i="3"/>
  <c r="AK8" i="3"/>
  <c r="AL8" i="3"/>
  <c r="AM8" i="3"/>
  <c r="AI9" i="3"/>
  <c r="AJ9" i="3"/>
  <c r="AK9" i="3"/>
  <c r="AL9" i="3"/>
  <c r="AM9" i="3"/>
  <c r="AI10" i="3"/>
  <c r="AJ10" i="3"/>
  <c r="AK10" i="3"/>
  <c r="AL10" i="3"/>
  <c r="AM10" i="3"/>
  <c r="AI11" i="3"/>
  <c r="AJ11" i="3"/>
  <c r="AK11" i="3"/>
  <c r="AL11" i="3"/>
  <c r="AM11" i="3"/>
  <c r="AI12" i="3"/>
  <c r="AJ12" i="3"/>
  <c r="AK12" i="3"/>
  <c r="AL12" i="3"/>
  <c r="AM12" i="3"/>
  <c r="AI13" i="3"/>
  <c r="AJ13" i="3"/>
  <c r="AK13" i="3"/>
  <c r="AL13" i="3"/>
  <c r="AM13" i="3"/>
  <c r="AI14" i="3"/>
  <c r="AJ14" i="3"/>
  <c r="AK14" i="3"/>
  <c r="AL14" i="3"/>
  <c r="AM14" i="3"/>
  <c r="AI15" i="3"/>
  <c r="AJ15" i="3"/>
  <c r="AK15" i="3"/>
  <c r="AL15" i="3"/>
  <c r="AM15" i="3"/>
  <c r="AI16" i="3"/>
  <c r="AJ16" i="3"/>
  <c r="AK16" i="3"/>
  <c r="AL16" i="3"/>
  <c r="AM16" i="3"/>
  <c r="AI17" i="3"/>
  <c r="AJ17" i="3"/>
  <c r="AK17" i="3"/>
  <c r="AL17" i="3"/>
  <c r="AM17" i="3"/>
  <c r="AI18" i="3"/>
  <c r="AJ18" i="3"/>
  <c r="AK18" i="3"/>
  <c r="AL18" i="3"/>
  <c r="AM18" i="3"/>
  <c r="AI19" i="3"/>
  <c r="AJ19" i="3"/>
  <c r="AK19" i="3"/>
  <c r="AL19" i="3"/>
  <c r="AM19" i="3"/>
  <c r="AI20" i="3"/>
  <c r="AJ20" i="3"/>
  <c r="AK20" i="3"/>
  <c r="AL20" i="3"/>
  <c r="AM20" i="3"/>
  <c r="AI21" i="3"/>
  <c r="AJ21" i="3"/>
  <c r="AK21" i="3"/>
  <c r="AL21" i="3"/>
  <c r="AM21" i="3"/>
  <c r="AI22" i="3"/>
  <c r="AJ22" i="3"/>
  <c r="AK22" i="3"/>
  <c r="AL22" i="3"/>
  <c r="AM22" i="3"/>
  <c r="AM2" i="3"/>
  <c r="AL2" i="3"/>
  <c r="AK2" i="3"/>
  <c r="AJ2" i="3"/>
  <c r="AI2" i="3"/>
  <c r="AM3" i="1"/>
  <c r="AN3" i="1"/>
  <c r="AO3" i="1"/>
  <c r="AP3" i="1"/>
  <c r="AQ3" i="1"/>
  <c r="AM4" i="1"/>
  <c r="AN4" i="1"/>
  <c r="AO4" i="1"/>
  <c r="AP4" i="1"/>
  <c r="AQ4" i="1"/>
  <c r="AM5" i="1"/>
  <c r="AN5" i="1"/>
  <c r="AO5" i="1"/>
  <c r="AP5" i="1"/>
  <c r="AQ5" i="1"/>
  <c r="AM6" i="1"/>
  <c r="AN6" i="1"/>
  <c r="AO6" i="1"/>
  <c r="AP6" i="1"/>
  <c r="AQ6" i="1"/>
  <c r="AM7" i="1"/>
  <c r="AN7" i="1"/>
  <c r="AO7" i="1"/>
  <c r="AP7" i="1"/>
  <c r="AQ7" i="1"/>
  <c r="AM8" i="1"/>
  <c r="AN8" i="1"/>
  <c r="AO8" i="1"/>
  <c r="AP8" i="1"/>
  <c r="AQ8" i="1"/>
  <c r="AM9" i="1"/>
  <c r="AN9" i="1"/>
  <c r="AO9" i="1"/>
  <c r="AP9" i="1"/>
  <c r="AQ9" i="1"/>
  <c r="AM10" i="1"/>
  <c r="AN10" i="1"/>
  <c r="AO10" i="1"/>
  <c r="AP10" i="1"/>
  <c r="AQ10" i="1"/>
  <c r="AM11" i="1"/>
  <c r="AN11" i="1"/>
  <c r="AO11" i="1"/>
  <c r="AP11" i="1"/>
  <c r="AQ11" i="1"/>
  <c r="AM12" i="1"/>
  <c r="AN12" i="1"/>
  <c r="AO12" i="1"/>
  <c r="AP12" i="1"/>
  <c r="AQ12" i="1"/>
  <c r="AM13" i="1"/>
  <c r="AN13" i="1"/>
  <c r="AO13" i="1"/>
  <c r="AP13" i="1"/>
  <c r="AQ13" i="1"/>
  <c r="AM14" i="1"/>
  <c r="AN14" i="1"/>
  <c r="AO14" i="1"/>
  <c r="AP14" i="1"/>
  <c r="AQ14" i="1"/>
  <c r="AM15" i="1"/>
  <c r="AN15" i="1"/>
  <c r="AO15" i="1"/>
  <c r="AP15" i="1"/>
  <c r="AQ15" i="1"/>
  <c r="AM16" i="1"/>
  <c r="AN16" i="1"/>
  <c r="AO16" i="1"/>
  <c r="AP16" i="1"/>
  <c r="AQ16" i="1"/>
  <c r="AM17" i="1"/>
  <c r="AN17" i="1"/>
  <c r="AO17" i="1"/>
  <c r="AP17" i="1"/>
  <c r="AQ17" i="1"/>
  <c r="AM18" i="1"/>
  <c r="AN18" i="1"/>
  <c r="AO18" i="1"/>
  <c r="AP18" i="1"/>
  <c r="AQ18" i="1"/>
  <c r="AM19" i="1"/>
  <c r="AN19" i="1"/>
  <c r="AO19" i="1"/>
  <c r="AP19" i="1"/>
  <c r="AQ19" i="1"/>
  <c r="AM20" i="1"/>
  <c r="AN20" i="1"/>
  <c r="AO20" i="1"/>
  <c r="AP20" i="1"/>
  <c r="AQ20" i="1"/>
  <c r="AM21" i="1"/>
  <c r="AN21" i="1"/>
  <c r="AO21" i="1"/>
  <c r="AP21" i="1"/>
  <c r="AQ21" i="1"/>
  <c r="AM22" i="1"/>
  <c r="AN22" i="1"/>
  <c r="AO22" i="1"/>
  <c r="AP22" i="1"/>
  <c r="AQ22" i="1"/>
  <c r="AQ2" i="1"/>
  <c r="AP2" i="1"/>
  <c r="AO2" i="1"/>
  <c r="AN2" i="1"/>
  <c r="AM2" i="1"/>
  <c r="AJ22" i="1" l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G3" i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H2" i="1"/>
  <c r="AI2" i="1"/>
  <c r="AG2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22" i="1" l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E25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2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2" i="4"/>
  <c r="D25" i="3"/>
  <c r="D24" i="1"/>
</calcChain>
</file>

<file path=xl/sharedStrings.xml><?xml version="1.0" encoding="utf-8"?>
<sst xmlns="http://schemas.openxmlformats.org/spreadsheetml/2006/main" count="638" uniqueCount="316">
  <si>
    <t>country</t>
  </si>
  <si>
    <t>date</t>
  </si>
  <si>
    <t>ipnfa_adv_asia</t>
  </si>
  <si>
    <t>gdpd_adv_asia</t>
  </si>
  <si>
    <t>Japan</t>
  </si>
  <si>
    <t>ipnfa_oil_lg</t>
  </si>
  <si>
    <t>gdpd_oil_lg</t>
  </si>
  <si>
    <t>Saudi Arabia</t>
  </si>
  <si>
    <t>ipnfa_eur_sur</t>
  </si>
  <si>
    <t>gdpd_eur_sur</t>
  </si>
  <si>
    <t>Germany</t>
  </si>
  <si>
    <t>ifs_code</t>
  </si>
  <si>
    <t>ipnfa1000</t>
  </si>
  <si>
    <t>United States</t>
  </si>
  <si>
    <t>United Kingdom</t>
  </si>
  <si>
    <t>Guernsey</t>
  </si>
  <si>
    <t>Jersey</t>
  </si>
  <si>
    <t>Isle of Man</t>
  </si>
  <si>
    <t>Austria</t>
  </si>
  <si>
    <t>Belgium</t>
  </si>
  <si>
    <t>Denmark</t>
  </si>
  <si>
    <t>France</t>
  </si>
  <si>
    <t>San Marino</t>
  </si>
  <si>
    <t>Italy</t>
  </si>
  <si>
    <t>Luxembourg</t>
  </si>
  <si>
    <t>Netherlands</t>
  </si>
  <si>
    <t>Norway</t>
  </si>
  <si>
    <t>Sweden</t>
  </si>
  <si>
    <t>Switzerland</t>
  </si>
  <si>
    <t>Canada</t>
  </si>
  <si>
    <t>Andorra</t>
  </si>
  <si>
    <t>Finland</t>
  </si>
  <si>
    <t>Greece</t>
  </si>
  <si>
    <t>Iceland</t>
  </si>
  <si>
    <t>Ireland</t>
  </si>
  <si>
    <t>Malta</t>
  </si>
  <si>
    <t>Portugal</t>
  </si>
  <si>
    <t>Spain</t>
  </si>
  <si>
    <t>Turkey</t>
  </si>
  <si>
    <t>Australia</t>
  </si>
  <si>
    <t>New Zealand</t>
  </si>
  <si>
    <t>South Africa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</si>
  <si>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</si>
  <si>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</si>
  <si>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</si>
  <si>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</si>
  <si>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</si>
  <si>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</si>
  <si>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</si>
  <si>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</si>
  <si>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</si>
  <si>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</si>
  <si>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</si>
  <si>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</si>
  <si>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</si>
  <si>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</si>
  <si>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</si>
  <si>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</si>
  <si>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</si>
  <si>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Uruguay</t>
  </si>
  <si>
    <t>Venezuela, Rep. Bol.</t>
  </si>
  <si>
    <t>Antigua and Barbuda</t>
  </si>
  <si>
    <t>Anguilla</t>
  </si>
  <si>
    <t>Bahamas, The</t>
  </si>
  <si>
    <t>Aruba</t>
  </si>
  <si>
    <t>Barbados</t>
  </si>
  <si>
    <t>Bermuda</t>
  </si>
  <si>
    <t>Dominica</t>
  </si>
  <si>
    <t>Grenada</t>
  </si>
  <si>
    <t>Guyana</t>
  </si>
  <si>
    <t>Belize</t>
  </si>
  <si>
    <t>Jamaica</t>
  </si>
  <si>
    <t>Montserrat</t>
  </si>
  <si>
    <t>Sint Maarten</t>
  </si>
  <si>
    <t>Netherlands Antilles</t>
  </si>
  <si>
    <t>Curacao</t>
  </si>
  <si>
    <t>St. Kitts and Nevis</t>
  </si>
  <si>
    <t>St. Lucia</t>
  </si>
  <si>
    <t>St. Vincent &amp; Grens.</t>
  </si>
  <si>
    <t>Suriname</t>
  </si>
  <si>
    <t>Trinidad and Tobago</t>
  </si>
  <si>
    <t>Cayman Islands</t>
  </si>
  <si>
    <t>British Virgin Islands</t>
  </si>
  <si>
    <t>Turks and Caicos</t>
  </si>
  <si>
    <t>Bahrain</t>
  </si>
  <si>
    <t>Cyprus</t>
  </si>
  <si>
    <t>Iran, Islamic Republic of</t>
  </si>
  <si>
    <t>Iraq</t>
  </si>
  <si>
    <t>Israel</t>
  </si>
  <si>
    <t>Jordan</t>
  </si>
  <si>
    <t>Kuwait</t>
  </si>
  <si>
    <t>Lebanon</t>
  </si>
  <si>
    <t>Oman</t>
  </si>
  <si>
    <t>Qatar</t>
  </si>
  <si>
    <t>Syrian Arab Republic</t>
  </si>
  <si>
    <t>United Arab Emirates</t>
  </si>
  <si>
    <t>Egypt</t>
  </si>
  <si>
    <t>Yemen, Republic of</t>
  </si>
  <si>
    <t>West Bank and Gaza</t>
  </si>
  <si>
    <t>Afghanistan, I.R. of</t>
  </si>
  <si>
    <t>Bangladesh</t>
  </si>
  <si>
    <t>Bhutan</t>
  </si>
  <si>
    <t>Brunei Darussalam</t>
  </si>
  <si>
    <t>Myanmar</t>
  </si>
  <si>
    <t>Cambodia</t>
  </si>
  <si>
    <t>Sri Lanka</t>
  </si>
  <si>
    <t>Taiwan</t>
  </si>
  <si>
    <t>Hong Kong</t>
  </si>
  <si>
    <t>India</t>
  </si>
  <si>
    <t>Indonesia</t>
  </si>
  <si>
    <t>Timor-Leste</t>
  </si>
  <si>
    <t>Korea</t>
  </si>
  <si>
    <t>Lao People's Dem.Rep</t>
  </si>
  <si>
    <t>China,P.R.:Macao</t>
  </si>
  <si>
    <t>Malaysia</t>
  </si>
  <si>
    <t>Maldives</t>
  </si>
  <si>
    <t>Nepal</t>
  </si>
  <si>
    <t>Pakistan</t>
  </si>
  <si>
    <t>Palau</t>
  </si>
  <si>
    <t>Philippines</t>
  </si>
  <si>
    <t>Singapore</t>
  </si>
  <si>
    <t>Thailand</t>
  </si>
  <si>
    <t>Vietnam</t>
  </si>
  <si>
    <t>Djibouti</t>
  </si>
  <si>
    <t>Algeria</t>
  </si>
  <si>
    <t>Angola</t>
  </si>
  <si>
    <t>Botswana</t>
  </si>
  <si>
    <t>Burundi</t>
  </si>
  <si>
    <t>Cameroon</t>
  </si>
  <si>
    <t>Cape Verde</t>
  </si>
  <si>
    <t>Central African Rep.</t>
  </si>
  <si>
    <t>Chad</t>
  </si>
  <si>
    <t>Comoros</t>
  </si>
  <si>
    <t>Congo, Republic of</t>
  </si>
  <si>
    <t>Congo, Dem. Rep. of</t>
  </si>
  <si>
    <t>Benin</t>
  </si>
  <si>
    <t>Equatorial Guinea</t>
  </si>
  <si>
    <t>Eritrea</t>
  </si>
  <si>
    <t>Ethiopia</t>
  </si>
  <si>
    <t>Gabon</t>
  </si>
  <si>
    <t>Gambia, The</t>
  </si>
  <si>
    <t>Ghana</t>
  </si>
  <si>
    <t>Guinea-Bissau</t>
  </si>
  <si>
    <t>Guinea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</si>
  <si>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</si>
  <si>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</si>
  <si>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</si>
  <si>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</si>
  <si>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</si>
  <si>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</si>
  <si>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</si>
  <si>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</si>
  <si>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</si>
  <si>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</si>
  <si>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</si>
  <si>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</si>
  <si>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Niger</t>
  </si>
  <si>
    <t>Nigeria</t>
  </si>
  <si>
    <t>Zimbabwe</t>
  </si>
  <si>
    <t>Rwanda</t>
  </si>
  <si>
    <t>Sao Tomé &amp; Príncipe</t>
  </si>
  <si>
    <t>Seychelles</t>
  </si>
  <si>
    <t>Senegal</t>
  </si>
  <si>
    <t>Sierra Leone</t>
  </si>
  <si>
    <t>Somalia</t>
  </si>
  <si>
    <t>Namibia</t>
  </si>
  <si>
    <t>Sudan</t>
  </si>
  <si>
    <t>South Sudan</t>
  </si>
  <si>
    <t>Eswatini</t>
  </si>
  <si>
    <t>Tanzania</t>
  </si>
  <si>
    <t>Togo</t>
  </si>
  <si>
    <t>Tunisia</t>
  </si>
  <si>
    <t>Uganda</t>
  </si>
  <si>
    <t>Burkina Faso</t>
  </si>
  <si>
    <t>Zambia</t>
  </si>
  <si>
    <t>Solomon Islands</t>
  </si>
  <si>
    <t>Fiji</t>
  </si>
  <si>
    <t>Gibraltar</t>
  </si>
  <si>
    <t>Kiribati</t>
  </si>
  <si>
    <t>Nauru</t>
  </si>
  <si>
    <t>New Caledonia</t>
  </si>
  <si>
    <t>Vanuatu</t>
  </si>
  <si>
    <t>Papua New Guinea</t>
  </si>
  <si>
    <t>Samoa</t>
  </si>
  <si>
    <t>Tonga</t>
  </si>
  <si>
    <t>Marshall Islands</t>
  </si>
  <si>
    <t>Micronesia</t>
  </si>
  <si>
    <t>Tuvalu</t>
  </si>
  <si>
    <t>French Polynesia</t>
  </si>
  <si>
    <t>Armenia</t>
  </si>
  <si>
    <t>Azerbaijan</t>
  </si>
  <si>
    <t>Belarus</t>
  </si>
  <si>
    <t>Albania</t>
  </si>
  <si>
    <t>Georgia</t>
  </si>
  <si>
    <t>Kazakhstan</t>
  </si>
  <si>
    <t>Kyrgyz Republic</t>
  </si>
  <si>
    <t>Bulgaria</t>
  </si>
  <si>
    <t>Moldova</t>
  </si>
  <si>
    <t>Russia</t>
  </si>
  <si>
    <t>Tajikistan</t>
  </si>
  <si>
    <t>China,P.R.: Mainland</t>
  </si>
  <si>
    <t>Turkmenistan</t>
  </si>
  <si>
    <t>Ukraine</t>
  </si>
  <si>
    <t>Uzbekistan</t>
  </si>
  <si>
    <t>Czech Republic</t>
  </si>
  <si>
    <t>Slovak Republic</t>
  </si>
  <si>
    <t>Estonia</t>
  </si>
  <si>
    <t>Latvia</t>
  </si>
  <si>
    <t>Serbia</t>
  </si>
  <si>
    <t>Montenegro</t>
  </si>
  <si>
    <t>Hungary</t>
  </si>
  <si>
    <t>Lithuania</t>
  </si>
  <si>
    <t>Mongolia</t>
  </si>
  <si>
    <t>Croatia</t>
  </si>
  <si>
    <t>Slovenia</t>
  </si>
  <si>
    <t>North Macedonia</t>
  </si>
  <si>
    <t>Bosnia and Herzegovina</t>
  </si>
  <si>
    <t>Poland</t>
  </si>
  <si>
    <t>Kosovo</t>
  </si>
  <si>
    <t>Romania</t>
  </si>
  <si>
    <t>ipnfa_eur_def</t>
  </si>
  <si>
    <t>gdpd_eur_def</t>
  </si>
  <si>
    <t>ipnfa_em_eur</t>
  </si>
  <si>
    <t>gdpd_em_eur</t>
  </si>
  <si>
    <t>ipnfa_weshem</t>
  </si>
  <si>
    <t>gdpd_weshem</t>
  </si>
  <si>
    <t>eur_sur</t>
  </si>
  <si>
    <t>eur_def</t>
  </si>
  <si>
    <t>em_eur1</t>
  </si>
  <si>
    <t>asia1</t>
  </si>
  <si>
    <t>adv_asia</t>
  </si>
  <si>
    <t>oil_lg</t>
  </si>
  <si>
    <t>weshem</t>
  </si>
  <si>
    <t>US&amp;CHN</t>
  </si>
  <si>
    <t>afr_mid</t>
  </si>
  <si>
    <t>ipnfa_afr_mid</t>
  </si>
  <si>
    <t>gdpd_afr_mid</t>
  </si>
  <si>
    <t>ipnfa_asia</t>
  </si>
  <si>
    <t>gdpd_asia</t>
  </si>
  <si>
    <t>gdpd1000</t>
  </si>
  <si>
    <t>ca_adv_asia</t>
  </si>
  <si>
    <t>ca_oil_lg</t>
  </si>
  <si>
    <t>ca_eur_sur</t>
  </si>
  <si>
    <t>ca1000</t>
  </si>
  <si>
    <t>ca_eur_def</t>
  </si>
  <si>
    <t>ca_em_eur</t>
  </si>
  <si>
    <t>ca_asia</t>
  </si>
  <si>
    <t>ca_weshem</t>
  </si>
  <si>
    <t>ca_afr_mid</t>
  </si>
  <si>
    <t>ca</t>
  </si>
  <si>
    <t>NIEs</t>
  </si>
  <si>
    <t>CA</t>
  </si>
  <si>
    <t>IPNFA</t>
  </si>
  <si>
    <t>GDPD</t>
  </si>
  <si>
    <t>gdpd_w</t>
  </si>
  <si>
    <t>Oil</t>
  </si>
  <si>
    <t>EUR</t>
  </si>
  <si>
    <t>CHN</t>
  </si>
  <si>
    <t>JPN</t>
  </si>
  <si>
    <t>NIE</t>
  </si>
  <si>
    <t>US</t>
  </si>
  <si>
    <t>Asia</t>
  </si>
  <si>
    <t>LAC</t>
  </si>
  <si>
    <t>Em. Eur</t>
  </si>
  <si>
    <t>dnfay</t>
  </si>
  <si>
    <t>neqy_l</t>
  </si>
  <si>
    <t>UAE</t>
  </si>
  <si>
    <t>China</t>
  </si>
  <si>
    <t>ccode</t>
  </si>
  <si>
    <t>USA</t>
  </si>
  <si>
    <t>AUT</t>
  </si>
  <si>
    <t>DNK</t>
  </si>
  <si>
    <t>FRA</t>
  </si>
  <si>
    <t>DEU</t>
  </si>
  <si>
    <t>ITA</t>
  </si>
  <si>
    <t>NOR</t>
  </si>
  <si>
    <t>SWE</t>
  </si>
  <si>
    <t>CAN</t>
  </si>
  <si>
    <t>ESP</t>
  </si>
  <si>
    <t>TUR</t>
  </si>
  <si>
    <t>AUS</t>
  </si>
  <si>
    <t>ZAF</t>
  </si>
  <si>
    <t>ARG</t>
  </si>
  <si>
    <t>BRA</t>
  </si>
  <si>
    <t>MEX</t>
  </si>
  <si>
    <t>ISR</t>
  </si>
  <si>
    <t>SAU</t>
  </si>
  <si>
    <t>ARE</t>
  </si>
  <si>
    <t>EGY</t>
  </si>
  <si>
    <t>BGD</t>
  </si>
  <si>
    <t>TAI</t>
  </si>
  <si>
    <t>IND</t>
  </si>
  <si>
    <t>IDN</t>
  </si>
  <si>
    <t>KOR</t>
  </si>
  <si>
    <t>MYS</t>
  </si>
  <si>
    <t>PHL</t>
  </si>
  <si>
    <t>THA</t>
  </si>
  <si>
    <t>VNM</t>
  </si>
  <si>
    <t>NGA</t>
  </si>
  <si>
    <t>RUS</t>
  </si>
  <si>
    <t>POL</t>
  </si>
  <si>
    <t>IIP_2019</t>
  </si>
  <si>
    <t>IIP_2020</t>
  </si>
  <si>
    <t>Debtors</t>
  </si>
  <si>
    <t>Creditors</t>
  </si>
  <si>
    <t>Missing AFR_MID</t>
  </si>
  <si>
    <t>European debtors</t>
  </si>
  <si>
    <t>Latin America and Caribbean</t>
  </si>
  <si>
    <t>Emerging Asia</t>
  </si>
  <si>
    <t>Emerging Europe</t>
  </si>
  <si>
    <t>Africa and Middle East</t>
  </si>
  <si>
    <t>Others</t>
  </si>
  <si>
    <t xml:space="preserve">      AUS + NZE</t>
  </si>
  <si>
    <t xml:space="preserve">     </t>
  </si>
  <si>
    <t>EUR debtors</t>
  </si>
  <si>
    <t>EUR creditors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</si>
</sst>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external creditor and debtor regions (percent of world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Debtors!$AJ$12:$AJ$22</c:f>
              <c:numCache>
                <c:formatCode>0.0</c:formatCode>
                <c:ptCount val="11"/>
                <c:pt idx="0">
                  <c:v>-4.3542613718018339</c:v>
                </c:pt>
                <c:pt idx="1">
                  <c:v>-6.6133893746383219</c:v>
                </c:pt>
                <c:pt idx="2">
                  <c:v>-6.6238092319862414</c:v>
                </c:pt>
                <c:pt idx="3">
                  <c:v>-7.3872533903544868</c:v>
                </c:pt>
                <c:pt idx="4">
                  <c:v>-9.1886175095375151</c:v>
                </c:pt>
                <c:pt idx="5">
                  <c:v>-10.349652641412721</c:v>
                </c:pt>
                <c:pt idx="6">
                  <c:v>-11.100357869722989</c:v>
                </c:pt>
                <c:pt idx="7">
                  <c:v>-9.9344954688916722</c:v>
                </c:pt>
                <c:pt idx="8">
                  <c:v>-11.701841880890925</c:v>
                </c:pt>
                <c:pt idx="9">
                  <c:v>-13.32003171858894</c:v>
                </c:pt>
                <c:pt idx="10">
                  <c:v>-17.170624969221272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E-4A1B-8264-A7A50EF233B5}"/>
            </c:ext>
          </c:extLst>
        </c:ser>
        <c:ser>
          <c:idx val="1"/>
          <c:order val="1"/>
          <c:tx>
            <c:v>EUR debtors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Debtors!$AI$12:$AI$22</c:f>
              <c:numCache>
                <c:formatCode>0.0</c:formatCode>
                <c:ptCount val="11"/>
                <c:pt idx="0">
                  <c:v>-5.3185617274519199</c:v>
                </c:pt>
                <c:pt idx="1">
                  <c:v>-4.7802602885580487</c:v>
                </c:pt>
                <c:pt idx="2">
                  <c:v>-5.858055448436871</c:v>
                </c:pt>
                <c:pt idx="3">
                  <c:v>-5.6366167644897711</c:v>
                </c:pt>
                <c:pt idx="4">
                  <c:v>-5.2279346056771949</c:v>
                </c:pt>
                <c:pt idx="5">
                  <c:v>-5.1507561416443997</c:v>
                </c:pt>
                <c:pt idx="6">
                  <c:v>-3.8109951633460488</c:v>
                </c:pt>
                <c:pt idx="7">
                  <c:v>-4.817690960937755</c:v>
                </c:pt>
                <c:pt idx="8">
                  <c:v>-4.416858407596445</c:v>
                </c:pt>
                <c:pt idx="9">
                  <c:v>-4.9254439033018356</c:v>
                </c:pt>
                <c:pt idx="10">
                  <c:v>-5.5831208022547072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E-4A1B-8264-A7A50EF233B5}"/>
            </c:ext>
          </c:extLst>
        </c:ser>
        <c:ser>
          <c:idx val="3"/>
          <c:order val="2"/>
          <c:tx>
            <c:v>Emg Asia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Debtors!$AK$12:$AK$22</c:f>
              <c:numCache>
                <c:formatCode>0.0</c:formatCode>
                <c:ptCount val="11"/>
                <c:pt idx="0">
                  <c:v>-1.4031064544969085</c:v>
                </c:pt>
                <c:pt idx="1">
                  <c:v>-1.224981255387714</c:v>
                </c:pt>
                <c:pt idx="2">
                  <c:v>-1.5154736618720612</c:v>
                </c:pt>
                <c:pt idx="3">
                  <c:v>-1.5123809885342341</c:v>
                </c:pt>
                <c:pt idx="4">
                  <c:v>-1.6884668838714085</c:v>
                </c:pt>
                <c:pt idx="5">
                  <c:v>-1.6769147794337178</c:v>
                </c:pt>
                <c:pt idx="6">
                  <c:v>-1.6542170391502151</c:v>
                </c:pt>
                <c:pt idx="7">
                  <c:v>-1.8999761758862019</c:v>
                </c:pt>
                <c:pt idx="8">
                  <c:v>-1.7946915988273631</c:v>
                </c:pt>
                <c:pt idx="9">
                  <c:v>-1.8033028206495254</c:v>
                </c:pt>
                <c:pt idx="10">
                  <c:v>-1.6758675340270701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E-4A1B-8264-A7A50EF233B5}"/>
            </c:ext>
          </c:extLst>
        </c:ser>
        <c:ser>
          <c:idx val="4"/>
          <c:order val="3"/>
          <c:tx>
            <c:v>Lat. Am.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Debtors!$AL$12:$AL$22</c:f>
              <c:numCache>
                <c:formatCode>0.0</c:formatCode>
                <c:ptCount val="11"/>
                <c:pt idx="0">
                  <c:v>-2.2261985982757548</c:v>
                </c:pt>
                <c:pt idx="1">
                  <c:v>-1.8603019626262947</c:v>
                </c:pt>
                <c:pt idx="2">
                  <c:v>-2.0619711841968287</c:v>
                </c:pt>
                <c:pt idx="3">
                  <c:v>-1.9862141964577755</c:v>
                </c:pt>
                <c:pt idx="4">
                  <c:v>-1.9130484862753439</c:v>
                </c:pt>
                <c:pt idx="5">
                  <c:v>-1.6154528556492858</c:v>
                </c:pt>
                <c:pt idx="6">
                  <c:v>-1.8852612301478704</c:v>
                </c:pt>
                <c:pt idx="7">
                  <c:v>-2.0465025370014782</c:v>
                </c:pt>
                <c:pt idx="8">
                  <c:v>-1.90505144886065</c:v>
                </c:pt>
                <c:pt idx="9">
                  <c:v>-2.0525494354279044</c:v>
                </c:pt>
                <c:pt idx="10">
                  <c:v>-1.9353180247820865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E-4A1B-8264-A7A50EF233B5}"/>
            </c:ext>
          </c:extLst>
        </c:ser>
        <c:ser>
          <c:idx val="5"/>
          <c:order val="4"/>
          <c:tx>
            <c:v>Em. Eur.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Debtors!$AM$12:$AM$22</c:f>
              <c:numCache>
                <c:formatCode>0.0</c:formatCode>
                <c:ptCount val="11"/>
                <c:pt idx="0">
                  <c:v>-1.7702131328824293</c:v>
                </c:pt>
                <c:pt idx="1">
                  <c:v>-1.4921024698206293</c:v>
                </c:pt>
                <c:pt idx="2">
                  <c:v>-1.7287448060075428</c:v>
                </c:pt>
                <c:pt idx="3">
                  <c:v>-1.71317749238311</c:v>
                </c:pt>
                <c:pt idx="4">
                  <c:v>-1.5902513549981137</c:v>
                </c:pt>
                <c:pt idx="5">
                  <c:v>-1.4369152502833122</c:v>
                </c:pt>
                <c:pt idx="6">
                  <c:v>-1.3263409974048057</c:v>
                </c:pt>
                <c:pt idx="7">
                  <c:v>-1.5190495555209129</c:v>
                </c:pt>
                <c:pt idx="8">
                  <c:v>-1.2439400133148018</c:v>
                </c:pt>
                <c:pt idx="9">
                  <c:v>-1.1904414414682745</c:v>
                </c:pt>
                <c:pt idx="10">
                  <c:v>-1.3375134005856482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E-4A1B-8264-A7A50EF233B5}"/>
            </c:ext>
          </c:extLst>
        </c:ser>
        <c:ser>
          <c:idx val="6"/>
          <c:order val="5"/>
          <c:tx>
            <c:v>EUR creditors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Creditors!$AN$12:$AN$22</c:f>
              <c:numCache>
                <c:formatCode>0.0</c:formatCode>
                <c:ptCount val="11"/>
                <c:pt idx="0">
                  <c:v>3.2345066811084906</c:v>
                </c:pt>
                <c:pt idx="1">
                  <c:v>3.0538079352918546</c:v>
                </c:pt>
                <c:pt idx="2">
                  <c:v>3.3752353972107985</c:v>
                </c:pt>
                <c:pt idx="3">
                  <c:v>3.883780483809657</c:v>
                </c:pt>
                <c:pt idx="4">
                  <c:v>4.1495864755872507</c:v>
                </c:pt>
                <c:pt idx="5">
                  <c:v>4.3053604086118389</c:v>
                </c:pt>
                <c:pt idx="6">
                  <c:v>4.9257816070186395</c:v>
                </c:pt>
                <c:pt idx="7">
                  <c:v>5.7374505767457054</c:v>
                </c:pt>
                <c:pt idx="8">
                  <c:v>5.6964412104789819</c:v>
                </c:pt>
                <c:pt idx="9">
                  <c:v>6.510180810162046</c:v>
                </c:pt>
                <c:pt idx="10">
                  <c:v>7.7040973119277529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9E-4A1B-8264-A7A50EF233B5}"/>
            </c:ext>
          </c:extLst>
        </c:ser>
        <c:ser>
          <c:idx val="0"/>
          <c:order val="6"/>
          <c:tx>
            <c:v>Oil exporters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Creditors!$AM$12:$AM$22</c:f>
              <c:numCache>
                <c:formatCode>0.0</c:formatCode>
                <c:ptCount val="11"/>
                <c:pt idx="0">
                  <c:v>3.0110310524428816</c:v>
                </c:pt>
                <c:pt idx="1">
                  <c:v>3.188714653600655</c:v>
                </c:pt>
                <c:pt idx="2">
                  <c:v>3.7677081457269632</c:v>
                </c:pt>
                <c:pt idx="3">
                  <c:v>4.4372601765235986</c:v>
                </c:pt>
                <c:pt idx="4">
                  <c:v>4.6924515023327995</c:v>
                </c:pt>
                <c:pt idx="5">
                  <c:v>4.7306258768236065</c:v>
                </c:pt>
                <c:pt idx="6">
                  <c:v>4.3822197194198127</c:v>
                </c:pt>
                <c:pt idx="7">
                  <c:v>4.6985046617006843</c:v>
                </c:pt>
                <c:pt idx="8">
                  <c:v>4.4995935481610392</c:v>
                </c:pt>
                <c:pt idx="9">
                  <c:v>4.8552146308750359</c:v>
                </c:pt>
                <c:pt idx="10">
                  <c:v>5.3935995867126811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9E-4A1B-8264-A7A50EF233B5}"/>
            </c:ext>
          </c:extLst>
        </c:ser>
        <c:ser>
          <c:idx val="9"/>
          <c:order val="7"/>
          <c:tx>
            <c:strRef>
              <c:f>Creditors!$AQ$1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Creditors!$AQ$12:$AQ$22</c:f>
              <c:numCache>
                <c:formatCode>0.0</c:formatCode>
                <c:ptCount val="11"/>
                <c:pt idx="0">
                  <c:v>2.6048532395018182</c:v>
                </c:pt>
                <c:pt idx="1">
                  <c:v>2.6401840895294999</c:v>
                </c:pt>
                <c:pt idx="2">
                  <c:v>2.7791147914147221</c:v>
                </c:pt>
                <c:pt idx="3">
                  <c:v>2.9392497461036724</c:v>
                </c:pt>
                <c:pt idx="4">
                  <c:v>3.2085254127016669</c:v>
                </c:pt>
                <c:pt idx="5">
                  <c:v>3.9942492142697392</c:v>
                </c:pt>
                <c:pt idx="6">
                  <c:v>4.380053326197185</c:v>
                </c:pt>
                <c:pt idx="7">
                  <c:v>4.6606490006088119</c:v>
                </c:pt>
                <c:pt idx="8">
                  <c:v>4.4307209848281337</c:v>
                </c:pt>
                <c:pt idx="9">
                  <c:v>4.9314306609513334</c:v>
                </c:pt>
                <c:pt idx="10">
                  <c:v>6.0802813460059619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9E-4A1B-8264-A7A50EF233B5}"/>
            </c:ext>
          </c:extLst>
        </c:ser>
        <c:ser>
          <c:idx val="8"/>
          <c:order val="8"/>
          <c:tx>
            <c:strRef>
              <c:f>Creditors!$AP$1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Creditors!$AP$12:$AP$22</c:f>
              <c:numCache>
                <c:formatCode>0.0</c:formatCode>
                <c:ptCount val="11"/>
                <c:pt idx="0">
                  <c:v>4.7124619729730135</c:v>
                </c:pt>
                <c:pt idx="1">
                  <c:v>4.6099036396152124</c:v>
                </c:pt>
                <c:pt idx="2">
                  <c:v>4.5767974953763533</c:v>
                </c:pt>
                <c:pt idx="3">
                  <c:v>3.9813661156436018</c:v>
                </c:pt>
                <c:pt idx="4">
                  <c:v>3.6567835977509939</c:v>
                </c:pt>
                <c:pt idx="5">
                  <c:v>3.5975437167796889</c:v>
                </c:pt>
                <c:pt idx="6">
                  <c:v>3.7495749523327642</c:v>
                </c:pt>
                <c:pt idx="7">
                  <c:v>3.5812020921069263</c:v>
                </c:pt>
                <c:pt idx="8">
                  <c:v>3.5669956434903463</c:v>
                </c:pt>
                <c:pt idx="9">
                  <c:v>3.7028577202252744</c:v>
                </c:pt>
                <c:pt idx="10">
                  <c:v>4.0216708304764355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9E-4A1B-8264-A7A50EF233B5}"/>
            </c:ext>
          </c:extLst>
        </c:ser>
        <c:ser>
          <c:idx val="7"/>
          <c:order val="9"/>
          <c:tx>
            <c:strRef>
              <c:f>Creditors!$AO$1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Creditors!$AO$12:$AO$22</c:f>
              <c:numCache>
                <c:formatCode>0.0</c:formatCode>
                <c:ptCount val="11"/>
                <c:pt idx="0">
                  <c:v>2.1528039779560482</c:v>
                </c:pt>
                <c:pt idx="1">
                  <c:v>2.026905602350487</c:v>
                </c:pt>
                <c:pt idx="2">
                  <c:v>2.1202554934490196</c:v>
                </c:pt>
                <c:pt idx="3">
                  <c:v>2.2648930411345849</c:v>
                </c:pt>
                <c:pt idx="4">
                  <c:v>1.9874841463322017</c:v>
                </c:pt>
                <c:pt idx="5">
                  <c:v>2.1932602160985617</c:v>
                </c:pt>
                <c:pt idx="6">
                  <c:v>2.525496933730492</c:v>
                </c:pt>
                <c:pt idx="7">
                  <c:v>2.4626680105401548</c:v>
                </c:pt>
                <c:pt idx="8">
                  <c:v>2.3723215641388009</c:v>
                </c:pt>
                <c:pt idx="9">
                  <c:v>2.5247666871418515</c:v>
                </c:pt>
                <c:pt idx="10">
                  <c:v>2.3979057678393518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9E-4A1B-8264-A7A50EF2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724768"/>
        <c:axId val="352749424"/>
      </c:barChart>
      <c:catAx>
        <c:axId val="5077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9424"/>
        <c:crosses val="autoZero"/>
        <c:auto val="1"/>
        <c:lblAlgn val="ctr"/>
        <c:lblOffset val="100"/>
        <c:noMultiLvlLbl val="0"/>
      </c:catAx>
      <c:valAx>
        <c:axId val="3527494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equity positions and change in net IIP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5480780125764"/>
          <c:y val="0.10351929067488826"/>
          <c:w val="0.86216186713969367"/>
          <c:h val="0.773720016601524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9568C9-E9B3-1D41-8114-631CC373D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29-44E8-97FE-15D54042C3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3074F5-C163-7742-813C-277374397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29-44E8-97FE-15D54042C3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420760-204A-7E4F-94F6-38CDEDEC3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29-44E8-97FE-15D54042C3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0E282A-3639-DB45-B16B-8C9FFEE5A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29-44E8-97FE-15D54042C3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41B9DF-0385-F148-9D8B-887F47A87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29-44E8-97FE-15D54042C3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7C630B-892C-2C43-B4F2-62215F1C3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29-44E8-97FE-15D54042C3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F90985-04EC-DA42-824C-FADEB12F0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29-44E8-97FE-15D54042C3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BBB7FD-F558-F248-99AE-CF309BE4B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29-44E8-97FE-15D54042C3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B079D3-FBA7-CD4C-8FF7-FBAD3927A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29-44E8-97FE-15D54042C3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87CD18-A0BA-754A-81A4-3EBB27317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E29-44E8-97FE-15D54042C3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692CDF-23D1-8445-9537-C0B77EB60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E29-44E8-97FE-15D54042C3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6308DE-CD67-4543-BC18-74117E269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E29-44E8-97FE-15D54042C3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686D93F-0785-4647-8019-AB1400215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E29-44E8-97FE-15D54042C3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98B46B-9B6C-0A45-8CDC-F22BF48D5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E29-44E8-97FE-15D54042C3F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2F4ADD4-2F6D-5A40-B14D-5D88497D9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E29-44E8-97FE-15D54042C3F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0FCE22A-1CAE-A943-9C49-68E495488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E29-44E8-97FE-15D54042C3F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97BA8A6-EA4D-0944-ACBF-D507CA01E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E29-44E8-97FE-15D54042C3F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4FE8EB4-714B-D548-A9FD-C67F3A374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E29-44E8-97FE-15D54042C3F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B669D22-BFB4-A548-991E-6E929F725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E29-44E8-97FE-15D54042C3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8C2FF1A-822D-F943-BF6A-597D01606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E29-44E8-97FE-15D54042C3F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795AB43-FAFA-2946-AA10-DE06F8DA8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E29-44E8-97FE-15D54042C3F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1F6266A-0B80-7145-90A6-82FB0D6CC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E29-44E8-97FE-15D54042C3F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D244301-7CEA-1A40-A8F0-E4D42FD93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E29-44E8-97FE-15D54042C3F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DB4A999-ADF4-A848-A010-9C1AC53E5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E29-44E8-97FE-15D54042C3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F89FBF6-36DE-9446-9E15-0789F178C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E29-44E8-97FE-15D54042C3F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580797D-0155-2244-9575-41FCF7D1E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E29-44E8-97FE-15D54042C3F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5C611F2-E243-C049-BFC6-1B2279EB8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E29-44E8-97FE-15D54042C3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4FEE17-67F7-8241-B88B-A9A563DC5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E29-44E8-97FE-15D54042C3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6539EE5-A48E-DD42-AF1C-3A8CC4DAB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E29-44E8-97FE-15D54042C3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AEC9657-773C-3B4A-A6F7-5990B2FA6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E29-44E8-97FE-15D54042C3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6566CFF-4A0B-7842-AE9B-C9A088CFD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E29-44E8-97FE-15D54042C3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7F91CBF-A0CD-C34A-BA16-EADC15393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E29-44E8-97FE-15D54042C3F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1E19F7F-7AD6-F749-BE0A-3D9186669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E29-44E8-97FE-15D54042C3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B75AC55-F000-8A4D-BDF4-67D92B707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E29-44E8-97FE-15D54042C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Scatter_data!$D$2:$D$35</c:f>
              <c:numCache>
                <c:formatCode>0.0</c:formatCode>
                <c:ptCount val="34"/>
                <c:pt idx="0">
                  <c:v>-7.1222529999999997</c:v>
                </c:pt>
                <c:pt idx="1">
                  <c:v>28.24718</c:v>
                </c:pt>
                <c:pt idx="2">
                  <c:v>62.162010000000002</c:v>
                </c:pt>
                <c:pt idx="3">
                  <c:v>45.17174</c:v>
                </c:pt>
                <c:pt idx="4">
                  <c:v>36.165550000000003</c:v>
                </c:pt>
                <c:pt idx="5">
                  <c:v>41.057510000000001</c:v>
                </c:pt>
                <c:pt idx="6">
                  <c:v>214.7028</c:v>
                </c:pt>
                <c:pt idx="7">
                  <c:v>50.745939999999997</c:v>
                </c:pt>
                <c:pt idx="8">
                  <c:v>85.23827</c:v>
                </c:pt>
                <c:pt idx="9">
                  <c:v>30.34883</c:v>
                </c:pt>
                <c:pt idx="10">
                  <c:v>-7.6981070000000003</c:v>
                </c:pt>
                <c:pt idx="11">
                  <c:v>-23.638909999999999</c:v>
                </c:pt>
                <c:pt idx="12">
                  <c:v>0.56866680000000003</c:v>
                </c:pt>
                <c:pt idx="13">
                  <c:v>21.4542</c:v>
                </c:pt>
                <c:pt idx="14">
                  <c:v>1.8161609999999999</c:v>
                </c:pt>
                <c:pt idx="15">
                  <c:v>-43.185949999999998</c:v>
                </c:pt>
                <c:pt idx="16">
                  <c:v>-37.353189999999998</c:v>
                </c:pt>
                <c:pt idx="17">
                  <c:v>-8.2339819999999992</c:v>
                </c:pt>
                <c:pt idx="18">
                  <c:v>44.900700000000001</c:v>
                </c:pt>
                <c:pt idx="19">
                  <c:v>133.8922</c:v>
                </c:pt>
                <c:pt idx="20">
                  <c:v>-34.706710000000001</c:v>
                </c:pt>
                <c:pt idx="21">
                  <c:v>-6.382307</c:v>
                </c:pt>
                <c:pt idx="22">
                  <c:v>8.1569889999999994</c:v>
                </c:pt>
                <c:pt idx="23">
                  <c:v>-27.299880000000002</c:v>
                </c:pt>
                <c:pt idx="24">
                  <c:v>-21.254470000000001</c:v>
                </c:pt>
                <c:pt idx="25">
                  <c:v>3.8659400000000002</c:v>
                </c:pt>
                <c:pt idx="26">
                  <c:v>-6.3623789999999998</c:v>
                </c:pt>
                <c:pt idx="27">
                  <c:v>-21.714040000000001</c:v>
                </c:pt>
                <c:pt idx="28">
                  <c:v>-34.046309999999998</c:v>
                </c:pt>
                <c:pt idx="29">
                  <c:v>-52.291989999999998</c:v>
                </c:pt>
                <c:pt idx="30">
                  <c:v>-18.070930000000001</c:v>
                </c:pt>
                <c:pt idx="31">
                  <c:v>-14.607989999999999</c:v>
                </c:pt>
                <c:pt idx="32">
                  <c:v>-7.9726610000000004</c:v>
                </c:pt>
                <c:pt idx="33">
                  <c:v>-40.124690000000001</c:v>
                </c:pt>
              </c:numCache>
            </c:numRef>
          </c:xVal>
          <c:yVal>
            <c:numRef>
              <c:f>Scatter_data!$E$2:$E$35</c:f>
              <c:numCache>
                <c:formatCode>0.0</c:formatCode>
                <c:ptCount val="34"/>
                <c:pt idx="0">
                  <c:v>-13.74539</c:v>
                </c:pt>
                <c:pt idx="1">
                  <c:v>-2.2917679999999998</c:v>
                </c:pt>
                <c:pt idx="2">
                  <c:v>-6.7256669999999996</c:v>
                </c:pt>
                <c:pt idx="3">
                  <c:v>-5.9748749999999999</c:v>
                </c:pt>
                <c:pt idx="4">
                  <c:v>1.4993939999999999</c:v>
                </c:pt>
                <c:pt idx="5">
                  <c:v>1.914825</c:v>
                </c:pt>
                <c:pt idx="6">
                  <c:v>30.144220000000001</c:v>
                </c:pt>
                <c:pt idx="7">
                  <c:v>-4.42158E-2</c:v>
                </c:pt>
                <c:pt idx="8">
                  <c:v>16.933700000000002</c:v>
                </c:pt>
                <c:pt idx="9">
                  <c:v>-0.12107569999999999</c:v>
                </c:pt>
                <c:pt idx="10">
                  <c:v>-2.0893640000000002</c:v>
                </c:pt>
                <c:pt idx="11">
                  <c:v>-26.452259999999999</c:v>
                </c:pt>
                <c:pt idx="12">
                  <c:v>-0.94414290000000001</c:v>
                </c:pt>
                <c:pt idx="13">
                  <c:v>21.290500000000002</c:v>
                </c:pt>
                <c:pt idx="14">
                  <c:v>11.65713</c:v>
                </c:pt>
                <c:pt idx="15">
                  <c:v>0.8266985</c:v>
                </c:pt>
                <c:pt idx="16">
                  <c:v>1.5633079999999999</c:v>
                </c:pt>
                <c:pt idx="17">
                  <c:v>2.2145549999999998</c:v>
                </c:pt>
                <c:pt idx="18">
                  <c:v>6.4518599999999999</c:v>
                </c:pt>
                <c:pt idx="19">
                  <c:v>37.832380000000001</c:v>
                </c:pt>
                <c:pt idx="20">
                  <c:v>-6.6230279999999997</c:v>
                </c:pt>
                <c:pt idx="21">
                  <c:v>-0.17842669999999999</c:v>
                </c:pt>
                <c:pt idx="22">
                  <c:v>-7.535094</c:v>
                </c:pt>
                <c:pt idx="23">
                  <c:v>-0.96303640000000001</c:v>
                </c:pt>
                <c:pt idx="24">
                  <c:v>4.8408290000000003</c:v>
                </c:pt>
                <c:pt idx="25">
                  <c:v>-4.8309090000000001</c:v>
                </c:pt>
                <c:pt idx="26">
                  <c:v>7.3510390000000001</c:v>
                </c:pt>
                <c:pt idx="27">
                  <c:v>4.9664260000000002</c:v>
                </c:pt>
                <c:pt idx="28">
                  <c:v>9.4642040000000005</c:v>
                </c:pt>
                <c:pt idx="29">
                  <c:v>0.45868540000000002</c:v>
                </c:pt>
                <c:pt idx="30">
                  <c:v>-5.5820530000000002</c:v>
                </c:pt>
                <c:pt idx="31">
                  <c:v>11.308009999999999</c:v>
                </c:pt>
                <c:pt idx="32">
                  <c:v>-2.1262460000000001</c:v>
                </c:pt>
                <c:pt idx="33">
                  <c:v>3.9949720000000002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Scatter_data!$C$2:$C$35</c15:f>
                <c15:dlblRangeCache>
                  <c:ptCount val="34"/>
                  <c:pt idx="0">
                    <c:v>USA</c:v>
                  </c:pt>
                  <c:pt idx="1">
                    <c:v>AUT</c:v>
                  </c:pt>
                  <c:pt idx="2">
                    <c:v>DNK</c:v>
                  </c:pt>
                  <c:pt idx="3">
                    <c:v>FRA</c:v>
                  </c:pt>
                  <c:pt idx="4">
                    <c:v>DEU</c:v>
                  </c:pt>
                  <c:pt idx="5">
                    <c:v>ITA</c:v>
                  </c:pt>
                  <c:pt idx="6">
                    <c:v>NOR</c:v>
                  </c:pt>
                  <c:pt idx="7">
                    <c:v>SWE</c:v>
                  </c:pt>
                  <c:pt idx="8">
                    <c:v>CAN</c:v>
                  </c:pt>
                  <c:pt idx="9">
                    <c:v>JPN</c:v>
                  </c:pt>
                  <c:pt idx="10">
                    <c:v>ESP</c:v>
                  </c:pt>
                  <c:pt idx="11">
                    <c:v>TUR</c:v>
                  </c:pt>
                  <c:pt idx="12">
                    <c:v>AUS</c:v>
                  </c:pt>
                  <c:pt idx="13">
                    <c:v>ZAF</c:v>
                  </c:pt>
                  <c:pt idx="14">
                    <c:v>ARG</c:v>
                  </c:pt>
                  <c:pt idx="15">
                    <c:v>BRA</c:v>
                  </c:pt>
                  <c:pt idx="16">
                    <c:v>MEX</c:v>
                  </c:pt>
                  <c:pt idx="17">
                    <c:v>ISR</c:v>
                  </c:pt>
                  <c:pt idx="18">
                    <c:v>SAU</c:v>
                  </c:pt>
                  <c:pt idx="19">
                    <c:v>ARE</c:v>
                  </c:pt>
                  <c:pt idx="20">
                    <c:v>EGY</c:v>
                  </c:pt>
                  <c:pt idx="21">
                    <c:v>BGD</c:v>
                  </c:pt>
                  <c:pt idx="22">
                    <c:v>TAI</c:v>
                  </c:pt>
                  <c:pt idx="23">
                    <c:v>IND</c:v>
                  </c:pt>
                  <c:pt idx="24">
                    <c:v>IDN</c:v>
                  </c:pt>
                  <c:pt idx="25">
                    <c:v>KOR</c:v>
                  </c:pt>
                  <c:pt idx="26">
                    <c:v>MYS</c:v>
                  </c:pt>
                  <c:pt idx="27">
                    <c:v>PHL</c:v>
                  </c:pt>
                  <c:pt idx="28">
                    <c:v>THA</c:v>
                  </c:pt>
                  <c:pt idx="29">
                    <c:v>VNM</c:v>
                  </c:pt>
                  <c:pt idx="30">
                    <c:v>NGA</c:v>
                  </c:pt>
                  <c:pt idx="31">
                    <c:v>RUS</c:v>
                  </c:pt>
                  <c:pt idx="32">
                    <c:v>CHN</c:v>
                  </c:pt>
                  <c:pt idx="33">
                    <c:v>POL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29-44E8-97FE-15D54042C3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5079696"/>
        <c:axId val="83793552"/>
      </c:scatterChart>
      <c:valAx>
        <c:axId val="2750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FDI + portfolio equity position,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3552"/>
        <c:crosses val="autoZero"/>
        <c:crossBetween val="midCat"/>
      </c:valAx>
      <c:valAx>
        <c:axId val="8379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net IIP 2019-20 (percent of 2020 GDP)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E9499C-A5D2-4BAA-BCBE-5AB7D3A78DCB}">
  <sheetPr>
    <tabColor rgb="FFFFFF00"/>
  </sheetPr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97C4BD-2417-437D-A1D7-C82CA54AAA50}">
  <sheetPr>
    <tabColor rgb="FFFFFF00"/>
  </sheetPr>
  <sheetViews>
    <sheetView tabSelected="1"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702623" cy="63083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EE92-0493-4DEB-B724-6B4BE2E03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382D3-40B2-4C2D-A9CC-48B0C65071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A48D-89EC-412D-8D7C-D511B1ECBD92}">
  <dimension ref="A1:AQ25"/>
  <sheetViews>
    <sheetView workbookViewId="0">
      <selection activeCell="M49" sqref="M49"/>
    </sheetView>
  </sheetViews>
  <sheetFormatPr baseColWidth="10" defaultColWidth="8.83203125" defaultRowHeight="15" x14ac:dyDescent="0.2"/>
  <cols>
    <col min="7" max="7" width="10.83203125" customWidth="1"/>
    <col min="16" max="17" width="9.33203125" bestFit="1" customWidth="1"/>
    <col min="19" max="19" width="18.1640625" customWidth="1"/>
    <col min="20" max="21" width="7.5" customWidth="1"/>
    <col min="22" max="22" width="9.33203125" bestFit="1" customWidth="1"/>
    <col min="23" max="23" width="10.33203125" bestFit="1" customWidth="1"/>
    <col min="26" max="26" width="7.5" customWidth="1"/>
    <col min="32" max="32" width="7.5" customWidth="1"/>
  </cols>
  <sheetData>
    <row r="1" spans="1:43" x14ac:dyDescent="0.2">
      <c r="A1" t="s">
        <v>0</v>
      </c>
      <c r="B1" t="s">
        <v>1</v>
      </c>
      <c r="C1" t="s">
        <v>240</v>
      </c>
      <c r="D1" t="s">
        <v>2</v>
      </c>
      <c r="E1" t="s">
        <v>3</v>
      </c>
      <c r="G1" t="s">
        <v>0</v>
      </c>
      <c r="H1" t="s">
        <v>1</v>
      </c>
      <c r="I1" t="s">
        <v>241</v>
      </c>
      <c r="J1" t="s">
        <v>5</v>
      </c>
      <c r="K1" t="s">
        <v>6</v>
      </c>
      <c r="M1" t="s">
        <v>0</v>
      </c>
      <c r="N1" t="s">
        <v>1</v>
      </c>
      <c r="O1" t="s">
        <v>242</v>
      </c>
      <c r="P1" t="s">
        <v>8</v>
      </c>
      <c r="Q1" t="s">
        <v>9</v>
      </c>
      <c r="S1" t="s">
        <v>0</v>
      </c>
      <c r="T1" t="s">
        <v>1</v>
      </c>
      <c r="U1" t="s">
        <v>243</v>
      </c>
      <c r="V1" t="s">
        <v>12</v>
      </c>
      <c r="W1" t="s">
        <v>239</v>
      </c>
      <c r="Y1" t="s">
        <v>0</v>
      </c>
      <c r="Z1" t="s">
        <v>1</v>
      </c>
      <c r="AA1" t="s">
        <v>249</v>
      </c>
      <c r="AB1" t="s">
        <v>12</v>
      </c>
      <c r="AC1" t="s">
        <v>239</v>
      </c>
      <c r="AF1" t="s">
        <v>1</v>
      </c>
      <c r="AG1" t="s">
        <v>251</v>
      </c>
      <c r="AH1" t="s">
        <v>252</v>
      </c>
      <c r="AI1" t="s">
        <v>253</v>
      </c>
      <c r="AL1" t="s">
        <v>254</v>
      </c>
      <c r="AM1" t="s">
        <v>255</v>
      </c>
      <c r="AN1" t="s">
        <v>256</v>
      </c>
      <c r="AO1" t="s">
        <v>257</v>
      </c>
      <c r="AP1" t="s">
        <v>258</v>
      </c>
      <c r="AQ1" t="s">
        <v>259</v>
      </c>
    </row>
    <row r="2" spans="1:43" x14ac:dyDescent="0.2">
      <c r="A2" t="s">
        <v>4</v>
      </c>
      <c r="B2">
        <v>2000</v>
      </c>
      <c r="C2" s="1">
        <v>156.922</v>
      </c>
      <c r="D2" s="1">
        <v>1679.021</v>
      </c>
      <c r="E2" s="1">
        <v>6068.201</v>
      </c>
      <c r="F2" s="2">
        <f>D2/E2</f>
        <v>0.27669172461492292</v>
      </c>
      <c r="G2" t="s">
        <v>7</v>
      </c>
      <c r="H2">
        <v>2000</v>
      </c>
      <c r="I2" s="1">
        <v>126.0141</v>
      </c>
      <c r="J2" s="1">
        <v>762.64679999999998</v>
      </c>
      <c r="K2" s="1">
        <v>1124.5</v>
      </c>
      <c r="L2" s="2">
        <f>J2/K2</f>
        <v>0.67820969319697644</v>
      </c>
      <c r="M2" t="s">
        <v>10</v>
      </c>
      <c r="N2">
        <v>2000</v>
      </c>
      <c r="O2" s="1">
        <v>63.739249999999998</v>
      </c>
      <c r="P2" s="1">
        <v>119.1994</v>
      </c>
      <c r="Q2" s="1">
        <v>3817.0940000000001</v>
      </c>
      <c r="R2" s="2">
        <f>P2/Q2</f>
        <v>3.1227787421530619E-2</v>
      </c>
      <c r="S2" t="s">
        <v>200</v>
      </c>
      <c r="T2">
        <v>2000</v>
      </c>
      <c r="U2" s="1">
        <v>20.518380000000001</v>
      </c>
      <c r="V2" s="1">
        <v>44.771340000000002</v>
      </c>
      <c r="W2" s="1">
        <v>1205.519</v>
      </c>
      <c r="X2" s="2">
        <f>V2/W2</f>
        <v>3.7138643190194436E-2</v>
      </c>
      <c r="Y2" t="s">
        <v>4</v>
      </c>
      <c r="Z2">
        <v>2000</v>
      </c>
      <c r="AA2" s="1">
        <f>119660/(1000)</f>
        <v>119.66</v>
      </c>
      <c r="AB2" s="1">
        <v>1151.845</v>
      </c>
      <c r="AC2" s="1">
        <v>4887.5200000000004</v>
      </c>
      <c r="AD2" s="2">
        <f>AB2/AC2</f>
        <v>0.23567064687203323</v>
      </c>
      <c r="AE2" t="s">
        <v>250</v>
      </c>
      <c r="AF2">
        <v>2000</v>
      </c>
      <c r="AG2" s="1">
        <f>C2-AA2</f>
        <v>37.262</v>
      </c>
      <c r="AH2" s="1">
        <f t="shared" ref="AH2:AI2" si="0">D2-AB2</f>
        <v>527.17599999999993</v>
      </c>
      <c r="AI2" s="1">
        <f t="shared" si="0"/>
        <v>1180.6809999999996</v>
      </c>
      <c r="AJ2" s="2">
        <f>AH2/AI2</f>
        <v>0.44650163761422446</v>
      </c>
      <c r="AL2">
        <v>33857.730000000003</v>
      </c>
      <c r="AM2" s="3">
        <f>J2/AL2*100</f>
        <v>2.2525042287241344</v>
      </c>
      <c r="AN2" s="3">
        <f>P2/AL2*100</f>
        <v>0.35205963305868404</v>
      </c>
      <c r="AO2" s="3">
        <f>V2/AL2*100</f>
        <v>0.13223373214920198</v>
      </c>
      <c r="AP2" s="3">
        <f>AB2/AL2*100</f>
        <v>3.4020148426961874</v>
      </c>
      <c r="AQ2" s="3">
        <f>AH2/AL2*100</f>
        <v>1.5570329139017882</v>
      </c>
    </row>
    <row r="3" spans="1:43" x14ac:dyDescent="0.2">
      <c r="A3" t="s">
        <v>4</v>
      </c>
      <c r="B3">
        <v>2001</v>
      </c>
      <c r="C3" s="1">
        <v>131.73439999999999</v>
      </c>
      <c r="D3" s="1">
        <v>1917.838</v>
      </c>
      <c r="E3" s="1">
        <v>5416.4589999999998</v>
      </c>
      <c r="F3" s="2">
        <f t="shared" ref="F3:F22" si="1">D3/E3</f>
        <v>0.35407597472813879</v>
      </c>
      <c r="G3" t="s">
        <v>7</v>
      </c>
      <c r="H3">
        <v>2001</v>
      </c>
      <c r="I3" s="1">
        <v>82.305210000000002</v>
      </c>
      <c r="J3" s="1">
        <v>732.59519999999998</v>
      </c>
      <c r="K3" s="1">
        <v>1130.2809999999999</v>
      </c>
      <c r="L3" s="2">
        <f t="shared" ref="L3:L22" si="2">J3/K3</f>
        <v>0.64815315837389109</v>
      </c>
      <c r="M3" t="s">
        <v>10</v>
      </c>
      <c r="N3">
        <v>2001</v>
      </c>
      <c r="O3" s="1">
        <v>92.537279999999996</v>
      </c>
      <c r="P3" s="1">
        <v>357.30799999999999</v>
      </c>
      <c r="Q3" s="1">
        <v>3820.9450000000002</v>
      </c>
      <c r="R3" s="2">
        <f t="shared" ref="R3:R22" si="3">P3/Q3</f>
        <v>9.3512992204807965E-2</v>
      </c>
      <c r="S3" t="s">
        <v>200</v>
      </c>
      <c r="T3">
        <v>2001</v>
      </c>
      <c r="U3" s="1">
        <v>17.401</v>
      </c>
      <c r="V3" s="1">
        <v>36.595309999999998</v>
      </c>
      <c r="W3" s="1">
        <v>1333.665</v>
      </c>
      <c r="X3" s="2">
        <f t="shared" ref="X3:X22" si="4">V3/W3</f>
        <v>2.7439656885349769E-2</v>
      </c>
      <c r="Y3" t="s">
        <v>4</v>
      </c>
      <c r="Z3">
        <v>2001</v>
      </c>
      <c r="AA3" s="1">
        <f>87797.7/(1000)</f>
        <v>87.797699999999992</v>
      </c>
      <c r="AB3" s="1">
        <v>1354.8230000000001</v>
      </c>
      <c r="AC3" s="1">
        <v>4303.5420000000004</v>
      </c>
      <c r="AD3" s="2">
        <f t="shared" ref="AD3:AD22" si="5">AB3/AC3</f>
        <v>0.3148157959188036</v>
      </c>
      <c r="AE3" t="s">
        <v>250</v>
      </c>
      <c r="AF3">
        <v>2001</v>
      </c>
      <c r="AG3" s="1">
        <f t="shared" ref="AG3:AG22" si="6">C3-AA3</f>
        <v>43.936700000000002</v>
      </c>
      <c r="AH3" s="1">
        <f t="shared" ref="AH3:AH22" si="7">D3-AB3</f>
        <v>563.01499999999987</v>
      </c>
      <c r="AI3" s="1">
        <f t="shared" ref="AI3:AI22" si="8">E3-AC3</f>
        <v>1112.9169999999995</v>
      </c>
      <c r="AJ3" s="2">
        <f t="shared" ref="AJ3:AJ22" si="9">AH3/AI3</f>
        <v>0.50589127491088748</v>
      </c>
      <c r="AL3">
        <v>33600.07</v>
      </c>
      <c r="AM3" s="3">
        <f t="shared" ref="AM3:AM22" si="10">J3/AL3*100</f>
        <v>2.180338314771368</v>
      </c>
      <c r="AN3" s="3">
        <f t="shared" ref="AN3:AN22" si="11">P3/AL3*100</f>
        <v>1.0634144512198933</v>
      </c>
      <c r="AO3" s="3">
        <f t="shared" ref="AO3:AO22" si="12">V3/AL3*100</f>
        <v>0.10891438619026687</v>
      </c>
      <c r="AP3" s="3">
        <f t="shared" ref="AP3:AP22" si="13">AB3/AL3*100</f>
        <v>4.0322029091010823</v>
      </c>
      <c r="AQ3" s="3">
        <f t="shared" ref="AQ3:AQ22" si="14">AH3/AL3*100</f>
        <v>1.6756363900432347</v>
      </c>
    </row>
    <row r="4" spans="1:43" x14ac:dyDescent="0.2">
      <c r="A4" t="s">
        <v>4</v>
      </c>
      <c r="B4">
        <v>2002</v>
      </c>
      <c r="C4" s="1">
        <v>170.06950000000001</v>
      </c>
      <c r="D4" s="1">
        <v>2182.6559999999999</v>
      </c>
      <c r="E4" s="1">
        <v>5315.9989999999998</v>
      </c>
      <c r="F4" s="2">
        <f t="shared" si="1"/>
        <v>0.4105824700117513</v>
      </c>
      <c r="G4" t="s">
        <v>7</v>
      </c>
      <c r="H4">
        <v>2002</v>
      </c>
      <c r="I4" s="1">
        <v>64.450850000000003</v>
      </c>
      <c r="J4" s="1">
        <v>721.04240000000004</v>
      </c>
      <c r="K4" s="1">
        <v>974.76390000000004</v>
      </c>
      <c r="L4" s="2">
        <f t="shared" si="2"/>
        <v>0.73970979023741035</v>
      </c>
      <c r="M4" t="s">
        <v>10</v>
      </c>
      <c r="N4">
        <v>2002</v>
      </c>
      <c r="O4" s="1">
        <v>145.58969999999999</v>
      </c>
      <c r="P4" s="1">
        <v>230.7141</v>
      </c>
      <c r="Q4" s="1">
        <v>4127.9960000000001</v>
      </c>
      <c r="R4" s="2">
        <f t="shared" si="3"/>
        <v>5.5890097761722636E-2</v>
      </c>
      <c r="S4" t="s">
        <v>200</v>
      </c>
      <c r="T4">
        <v>2002</v>
      </c>
      <c r="U4" s="1">
        <v>35.421999999999997</v>
      </c>
      <c r="V4" s="1">
        <v>97.280249999999995</v>
      </c>
      <c r="W4" s="1">
        <v>1465.837</v>
      </c>
      <c r="X4" s="2">
        <f t="shared" si="4"/>
        <v>6.6364984646996902E-2</v>
      </c>
      <c r="Y4" t="s">
        <v>4</v>
      </c>
      <c r="Z4">
        <v>2002</v>
      </c>
      <c r="AA4" s="1">
        <f>112447/(1000)</f>
        <v>112.447</v>
      </c>
      <c r="AB4" s="1">
        <v>1455.721</v>
      </c>
      <c r="AC4" s="1">
        <v>4115.116</v>
      </c>
      <c r="AD4" s="2">
        <f t="shared" si="5"/>
        <v>0.35374968773662757</v>
      </c>
      <c r="AE4" t="s">
        <v>250</v>
      </c>
      <c r="AF4">
        <v>2002</v>
      </c>
      <c r="AG4" s="1">
        <f t="shared" si="6"/>
        <v>57.622500000000002</v>
      </c>
      <c r="AH4" s="1">
        <f t="shared" si="7"/>
        <v>726.93499999999995</v>
      </c>
      <c r="AI4" s="1">
        <f t="shared" si="8"/>
        <v>1200.8829999999998</v>
      </c>
      <c r="AJ4" s="2">
        <f t="shared" si="9"/>
        <v>0.60533374192156941</v>
      </c>
      <c r="AL4">
        <v>34724.370000000003</v>
      </c>
      <c r="AM4" s="3">
        <f t="shared" si="10"/>
        <v>2.0764736696446904</v>
      </c>
      <c r="AN4" s="3">
        <f t="shared" si="11"/>
        <v>0.66441550991421872</v>
      </c>
      <c r="AO4" s="3">
        <f t="shared" si="12"/>
        <v>0.28014979105452453</v>
      </c>
      <c r="AP4" s="3">
        <f t="shared" si="13"/>
        <v>4.1922171662149665</v>
      </c>
      <c r="AQ4" s="3">
        <f t="shared" si="14"/>
        <v>2.093443307970742</v>
      </c>
    </row>
    <row r="5" spans="1:43" x14ac:dyDescent="0.2">
      <c r="A5" t="s">
        <v>4</v>
      </c>
      <c r="B5">
        <v>2003</v>
      </c>
      <c r="C5" s="1">
        <v>219.47620000000001</v>
      </c>
      <c r="D5" s="1">
        <v>2512.4479999999999</v>
      </c>
      <c r="E5" s="1">
        <v>5732.9669999999996</v>
      </c>
      <c r="F5" s="2">
        <f t="shared" si="1"/>
        <v>0.43824567627896688</v>
      </c>
      <c r="G5" t="s">
        <v>7</v>
      </c>
      <c r="H5">
        <v>2003</v>
      </c>
      <c r="I5" s="1">
        <v>100.7657</v>
      </c>
      <c r="J5" s="1">
        <v>835.30989999999997</v>
      </c>
      <c r="K5" s="1">
        <v>1164.4369999999999</v>
      </c>
      <c r="L5" s="2">
        <f t="shared" si="2"/>
        <v>0.71735087428516964</v>
      </c>
      <c r="M5" t="s">
        <v>10</v>
      </c>
      <c r="N5">
        <v>2003</v>
      </c>
      <c r="O5" s="1">
        <v>188.1559</v>
      </c>
      <c r="P5" s="1">
        <v>425.8168</v>
      </c>
      <c r="Q5" s="1">
        <v>4994.75</v>
      </c>
      <c r="R5" s="2">
        <f t="shared" si="3"/>
        <v>8.5252875519295265E-2</v>
      </c>
      <c r="S5" t="s">
        <v>200</v>
      </c>
      <c r="T5">
        <v>2003</v>
      </c>
      <c r="U5" s="1">
        <v>43.051580000000001</v>
      </c>
      <c r="V5" s="1">
        <v>143.40549999999999</v>
      </c>
      <c r="W5" s="1">
        <v>1656.954</v>
      </c>
      <c r="X5" s="2">
        <f t="shared" si="4"/>
        <v>8.6547665173565463E-2</v>
      </c>
      <c r="Y5" t="s">
        <v>4</v>
      </c>
      <c r="Z5">
        <v>2003</v>
      </c>
      <c r="AA5" s="1">
        <f>136216/(1000)</f>
        <v>136.21600000000001</v>
      </c>
      <c r="AB5" s="1">
        <v>1603.854</v>
      </c>
      <c r="AC5" s="1">
        <v>4445.66</v>
      </c>
      <c r="AD5" s="2">
        <f t="shared" si="5"/>
        <v>0.36076847982076904</v>
      </c>
      <c r="AE5" t="s">
        <v>250</v>
      </c>
      <c r="AF5">
        <v>2003</v>
      </c>
      <c r="AG5" s="1">
        <f t="shared" si="6"/>
        <v>83.260199999999998</v>
      </c>
      <c r="AH5" s="1">
        <f t="shared" si="7"/>
        <v>908.59399999999982</v>
      </c>
      <c r="AI5" s="1">
        <f t="shared" si="8"/>
        <v>1287.3069999999998</v>
      </c>
      <c r="AJ5" s="2">
        <f t="shared" si="9"/>
        <v>0.70580988062676575</v>
      </c>
      <c r="AL5">
        <v>38977.46</v>
      </c>
      <c r="AM5" s="3">
        <f t="shared" si="10"/>
        <v>2.1430588345161534</v>
      </c>
      <c r="AN5" s="3">
        <f t="shared" si="11"/>
        <v>1.0924693399723839</v>
      </c>
      <c r="AO5" s="3">
        <f t="shared" si="12"/>
        <v>0.36791904859885688</v>
      </c>
      <c r="AP5" s="3">
        <f t="shared" si="13"/>
        <v>4.1148243112814429</v>
      </c>
      <c r="AQ5" s="3">
        <f t="shared" si="14"/>
        <v>2.3310754471943524</v>
      </c>
    </row>
    <row r="6" spans="1:43" x14ac:dyDescent="0.2">
      <c r="A6" t="s">
        <v>4</v>
      </c>
      <c r="B6">
        <v>2004</v>
      </c>
      <c r="C6" s="1">
        <v>261.14159999999998</v>
      </c>
      <c r="D6" s="1">
        <v>2801.895</v>
      </c>
      <c r="E6" s="1">
        <v>6249.973</v>
      </c>
      <c r="F6" s="2">
        <f t="shared" si="1"/>
        <v>0.44830513667819044</v>
      </c>
      <c r="G6" t="s">
        <v>7</v>
      </c>
      <c r="H6">
        <v>2004</v>
      </c>
      <c r="I6" s="1">
        <v>162.87219999999999</v>
      </c>
      <c r="J6" s="1">
        <v>973.74059999999997</v>
      </c>
      <c r="K6" s="1">
        <v>1488.3869999999999</v>
      </c>
      <c r="L6" s="2">
        <f t="shared" si="2"/>
        <v>0.65422541314859639</v>
      </c>
      <c r="M6" t="s">
        <v>10</v>
      </c>
      <c r="N6">
        <v>2004</v>
      </c>
      <c r="O6" s="1">
        <v>321.42669999999998</v>
      </c>
      <c r="P6" s="1">
        <v>593.26670000000001</v>
      </c>
      <c r="Q6" s="1">
        <v>5665.7539999999999</v>
      </c>
      <c r="R6" s="2">
        <f t="shared" si="3"/>
        <v>0.1047109881579751</v>
      </c>
      <c r="S6" t="s">
        <v>200</v>
      </c>
      <c r="T6">
        <v>2004</v>
      </c>
      <c r="U6" s="1">
        <v>68.940960000000004</v>
      </c>
      <c r="V6" s="1">
        <v>269.74489999999997</v>
      </c>
      <c r="W6" s="1">
        <v>1949.492</v>
      </c>
      <c r="X6" s="2">
        <f t="shared" si="4"/>
        <v>0.13836676426474179</v>
      </c>
      <c r="Y6" t="s">
        <v>4</v>
      </c>
      <c r="Z6">
        <v>2004</v>
      </c>
      <c r="AA6" s="1">
        <f>172059/(1000)</f>
        <v>172.059</v>
      </c>
      <c r="AB6" s="1">
        <v>1775.854</v>
      </c>
      <c r="AC6" s="1">
        <v>4815.1689999999999</v>
      </c>
      <c r="AD6" s="2">
        <f t="shared" si="5"/>
        <v>0.3688040855886886</v>
      </c>
      <c r="AE6" t="s">
        <v>250</v>
      </c>
      <c r="AF6">
        <v>2004</v>
      </c>
      <c r="AG6" s="1">
        <f t="shared" si="6"/>
        <v>89.082599999999985</v>
      </c>
      <c r="AH6" s="1">
        <f t="shared" si="7"/>
        <v>1026.0409999999999</v>
      </c>
      <c r="AI6" s="1">
        <f t="shared" si="8"/>
        <v>1434.8040000000001</v>
      </c>
      <c r="AJ6" s="2">
        <f t="shared" si="9"/>
        <v>0.71510882322602942</v>
      </c>
      <c r="AL6">
        <v>43884.69</v>
      </c>
      <c r="AM6" s="3">
        <f t="shared" si="10"/>
        <v>2.2188617488240201</v>
      </c>
      <c r="AN6" s="3">
        <f t="shared" si="11"/>
        <v>1.3518762465907814</v>
      </c>
      <c r="AO6" s="3">
        <f t="shared" si="12"/>
        <v>0.61466743868989382</v>
      </c>
      <c r="AP6" s="3">
        <f t="shared" si="13"/>
        <v>4.046636765578155</v>
      </c>
      <c r="AQ6" s="3">
        <f t="shared" si="14"/>
        <v>2.3380386189352138</v>
      </c>
    </row>
    <row r="7" spans="1:43" x14ac:dyDescent="0.2">
      <c r="A7" t="s">
        <v>4</v>
      </c>
      <c r="B7">
        <v>2005</v>
      </c>
      <c r="C7" s="1">
        <v>251.43700000000001</v>
      </c>
      <c r="D7" s="1">
        <v>2536.2829999999999</v>
      </c>
      <c r="E7" s="1">
        <v>6385.8280000000004</v>
      </c>
      <c r="F7" s="2">
        <f t="shared" si="1"/>
        <v>0.39717371028471166</v>
      </c>
      <c r="G7" t="s">
        <v>7</v>
      </c>
      <c r="H7">
        <v>2005</v>
      </c>
      <c r="I7" s="1">
        <v>287.28309999999999</v>
      </c>
      <c r="J7" s="1">
        <v>1054.53</v>
      </c>
      <c r="K7" s="1">
        <v>1945.4960000000001</v>
      </c>
      <c r="L7" s="2">
        <f t="shared" si="2"/>
        <v>0.54203658090276208</v>
      </c>
      <c r="M7" t="s">
        <v>10</v>
      </c>
      <c r="N7">
        <v>2005</v>
      </c>
      <c r="O7" s="1">
        <v>336.33679999999998</v>
      </c>
      <c r="P7" s="1">
        <v>827.37070000000006</v>
      </c>
      <c r="Q7" s="1">
        <v>5850.5119999999997</v>
      </c>
      <c r="R7" s="2">
        <f t="shared" si="3"/>
        <v>0.14141851174734793</v>
      </c>
      <c r="S7" t="s">
        <v>200</v>
      </c>
      <c r="T7">
        <v>2005</v>
      </c>
      <c r="U7" s="1">
        <v>132.3785</v>
      </c>
      <c r="V7" s="1">
        <v>381.20760000000001</v>
      </c>
      <c r="W7" s="1">
        <v>2290.0940000000001</v>
      </c>
      <c r="X7" s="2">
        <f t="shared" si="4"/>
        <v>0.16645936804340783</v>
      </c>
      <c r="Y7" t="s">
        <v>4</v>
      </c>
      <c r="Z7">
        <v>2005</v>
      </c>
      <c r="AA7" s="1">
        <f>170123/(1000)</f>
        <v>170.12299999999999</v>
      </c>
      <c r="AB7" s="1">
        <v>1523.049</v>
      </c>
      <c r="AC7" s="1">
        <v>4755.4110000000001</v>
      </c>
      <c r="AD7" s="2">
        <f t="shared" si="5"/>
        <v>0.32027704860841683</v>
      </c>
      <c r="AE7" t="s">
        <v>250</v>
      </c>
      <c r="AF7">
        <v>2005</v>
      </c>
      <c r="AG7" s="1">
        <f t="shared" si="6"/>
        <v>81.314000000000021</v>
      </c>
      <c r="AH7" s="1">
        <f t="shared" si="7"/>
        <v>1013.2339999999999</v>
      </c>
      <c r="AI7" s="1">
        <f t="shared" si="8"/>
        <v>1630.4170000000004</v>
      </c>
      <c r="AJ7" s="2">
        <f t="shared" si="9"/>
        <v>0.62145696469062806</v>
      </c>
      <c r="AL7">
        <v>47551.839999999997</v>
      </c>
      <c r="AM7" s="3">
        <f t="shared" si="10"/>
        <v>2.2176428924727203</v>
      </c>
      <c r="AN7" s="3">
        <f t="shared" si="11"/>
        <v>1.7399341434527038</v>
      </c>
      <c r="AO7" s="3">
        <f t="shared" si="12"/>
        <v>0.80166740130350378</v>
      </c>
      <c r="AP7" s="3">
        <f t="shared" si="13"/>
        <v>3.2029233779386876</v>
      </c>
      <c r="AQ7" s="3">
        <f t="shared" si="14"/>
        <v>2.1307987240872279</v>
      </c>
    </row>
    <row r="8" spans="1:43" x14ac:dyDescent="0.2">
      <c r="A8" t="s">
        <v>4</v>
      </c>
      <c r="B8">
        <v>2006</v>
      </c>
      <c r="C8" s="1">
        <v>266.66590000000002</v>
      </c>
      <c r="D8" s="1">
        <v>3003.35</v>
      </c>
      <c r="E8" s="1">
        <v>6326.9759999999997</v>
      </c>
      <c r="F8" s="2">
        <f t="shared" si="1"/>
        <v>0.47468964636502492</v>
      </c>
      <c r="G8" t="s">
        <v>7</v>
      </c>
      <c r="H8">
        <v>2006</v>
      </c>
      <c r="I8" s="1">
        <v>367.41739999999999</v>
      </c>
      <c r="J8" s="1">
        <v>1406.5730000000001</v>
      </c>
      <c r="K8" s="1">
        <v>2404.5160000000001</v>
      </c>
      <c r="L8" s="2">
        <f t="shared" si="2"/>
        <v>0.58497136222008916</v>
      </c>
      <c r="M8" t="s">
        <v>10</v>
      </c>
      <c r="N8">
        <v>2006</v>
      </c>
      <c r="O8" s="1">
        <v>420.27269999999999</v>
      </c>
      <c r="P8" s="1">
        <v>1179.298</v>
      </c>
      <c r="Q8" s="1">
        <v>6212.8069999999998</v>
      </c>
      <c r="R8" s="2">
        <f t="shared" si="3"/>
        <v>0.1898172597346095</v>
      </c>
      <c r="S8" t="s">
        <v>200</v>
      </c>
      <c r="T8">
        <v>2006</v>
      </c>
      <c r="U8" s="1">
        <v>231.84299999999999</v>
      </c>
      <c r="V8" s="1">
        <v>486.363</v>
      </c>
      <c r="W8" s="1">
        <v>2754.1129999999998</v>
      </c>
      <c r="X8" s="2">
        <f t="shared" si="4"/>
        <v>0.17659515059839595</v>
      </c>
      <c r="Y8" t="s">
        <v>4</v>
      </c>
      <c r="Z8">
        <v>2006</v>
      </c>
      <c r="AA8" s="1">
        <f>174673/(1000)</f>
        <v>174.673</v>
      </c>
      <c r="AB8" s="1">
        <v>1793.057</v>
      </c>
      <c r="AC8" s="1">
        <v>4530.3770000000004</v>
      </c>
      <c r="AD8" s="2">
        <f t="shared" si="5"/>
        <v>0.39578538386540457</v>
      </c>
      <c r="AE8" t="s">
        <v>250</v>
      </c>
      <c r="AF8">
        <v>2006</v>
      </c>
      <c r="AG8" s="1">
        <f t="shared" si="6"/>
        <v>91.99290000000002</v>
      </c>
      <c r="AH8" s="1">
        <f t="shared" si="7"/>
        <v>1210.2929999999999</v>
      </c>
      <c r="AI8" s="1">
        <f t="shared" si="8"/>
        <v>1796.5989999999993</v>
      </c>
      <c r="AJ8" s="2">
        <f t="shared" si="9"/>
        <v>0.67365783906147136</v>
      </c>
      <c r="AL8">
        <v>51520.13</v>
      </c>
      <c r="AM8" s="3">
        <f t="shared" si="10"/>
        <v>2.7301425675750433</v>
      </c>
      <c r="AN8" s="3">
        <f t="shared" si="11"/>
        <v>2.2890043173415906</v>
      </c>
      <c r="AO8" s="3">
        <f t="shared" si="12"/>
        <v>0.94402518006068692</v>
      </c>
      <c r="AP8" s="3">
        <f t="shared" si="13"/>
        <v>3.4803037181777299</v>
      </c>
      <c r="AQ8" s="3">
        <f t="shared" si="14"/>
        <v>2.3491652680224218</v>
      </c>
    </row>
    <row r="9" spans="1:43" x14ac:dyDescent="0.2">
      <c r="A9" t="s">
        <v>4</v>
      </c>
      <c r="B9">
        <v>2007</v>
      </c>
      <c r="C9" s="1">
        <v>334.91910000000001</v>
      </c>
      <c r="D9" s="1">
        <v>3398.9879999999998</v>
      </c>
      <c r="E9" s="1">
        <v>6505.65</v>
      </c>
      <c r="F9" s="2">
        <f t="shared" si="1"/>
        <v>0.52246708630190686</v>
      </c>
      <c r="G9" t="s">
        <v>7</v>
      </c>
      <c r="H9">
        <v>2007</v>
      </c>
      <c r="I9" s="1">
        <v>348.07249999999999</v>
      </c>
      <c r="J9" s="1">
        <v>1542.9390000000001</v>
      </c>
      <c r="K9" s="1">
        <v>2989.92</v>
      </c>
      <c r="L9" s="2">
        <f t="shared" si="2"/>
        <v>0.51604691764328148</v>
      </c>
      <c r="M9" t="s">
        <v>10</v>
      </c>
      <c r="N9">
        <v>2007</v>
      </c>
      <c r="O9" s="1">
        <v>461.97629999999998</v>
      </c>
      <c r="P9" s="1">
        <v>1280.778</v>
      </c>
      <c r="Q9" s="1">
        <v>7130.8190000000004</v>
      </c>
      <c r="R9" s="2">
        <f t="shared" si="3"/>
        <v>0.17961162665887326</v>
      </c>
      <c r="S9" t="s">
        <v>200</v>
      </c>
      <c r="T9">
        <v>2007</v>
      </c>
      <c r="U9" s="1">
        <v>353.18270000000001</v>
      </c>
      <c r="V9" s="1">
        <v>873.97119999999995</v>
      </c>
      <c r="W9" s="1">
        <v>3555.6779999999999</v>
      </c>
      <c r="X9" s="2">
        <f t="shared" si="4"/>
        <v>0.24579593540247457</v>
      </c>
      <c r="Y9" t="s">
        <v>4</v>
      </c>
      <c r="Z9">
        <v>2007</v>
      </c>
      <c r="AA9" s="1">
        <f>211736/(1000)</f>
        <v>211.73599999999999</v>
      </c>
      <c r="AB9" s="1">
        <v>2180.3409999999999</v>
      </c>
      <c r="AC9" s="1">
        <v>4515.2640000000001</v>
      </c>
      <c r="AD9" s="2">
        <f t="shared" si="5"/>
        <v>0.48288228550977302</v>
      </c>
      <c r="AE9" t="s">
        <v>250</v>
      </c>
      <c r="AF9">
        <v>2007</v>
      </c>
      <c r="AG9" s="1">
        <f t="shared" si="6"/>
        <v>123.18310000000002</v>
      </c>
      <c r="AH9" s="1">
        <f t="shared" si="7"/>
        <v>1218.6469999999999</v>
      </c>
      <c r="AI9" s="1">
        <f t="shared" si="8"/>
        <v>1990.3859999999995</v>
      </c>
      <c r="AJ9" s="2">
        <f t="shared" si="9"/>
        <v>0.61226666586280265</v>
      </c>
      <c r="AL9">
        <v>58181.89</v>
      </c>
      <c r="AM9" s="3">
        <f t="shared" si="10"/>
        <v>2.6519231327823833</v>
      </c>
      <c r="AN9" s="3">
        <f t="shared" si="11"/>
        <v>2.2013344702277631</v>
      </c>
      <c r="AO9" s="3">
        <f t="shared" si="12"/>
        <v>1.5021361458006948</v>
      </c>
      <c r="AP9" s="3">
        <f t="shared" si="13"/>
        <v>3.7474564679834219</v>
      </c>
      <c r="AQ9" s="3">
        <f t="shared" si="14"/>
        <v>2.0945469457936139</v>
      </c>
    </row>
    <row r="10" spans="1:43" x14ac:dyDescent="0.2">
      <c r="A10" t="s">
        <v>4</v>
      </c>
      <c r="B10">
        <v>2008</v>
      </c>
      <c r="C10" s="1">
        <v>234.01130000000001</v>
      </c>
      <c r="D10" s="1">
        <v>3970.18</v>
      </c>
      <c r="E10" s="1">
        <v>6934.9629999999997</v>
      </c>
      <c r="F10" s="2">
        <f t="shared" si="1"/>
        <v>0.57248755328615308</v>
      </c>
      <c r="G10" t="s">
        <v>7</v>
      </c>
      <c r="H10">
        <v>2008</v>
      </c>
      <c r="I10" s="1">
        <v>469.63249999999999</v>
      </c>
      <c r="J10" s="1">
        <v>1902.838</v>
      </c>
      <c r="K10" s="1">
        <v>3775.09</v>
      </c>
      <c r="L10" s="2">
        <f t="shared" si="2"/>
        <v>0.50405102924698486</v>
      </c>
      <c r="M10" t="s">
        <v>10</v>
      </c>
      <c r="N10">
        <v>2008</v>
      </c>
      <c r="O10" s="1">
        <v>415.07029999999997</v>
      </c>
      <c r="P10" s="1">
        <v>1349.279</v>
      </c>
      <c r="Q10" s="1">
        <v>7872.4979999999996</v>
      </c>
      <c r="R10" s="2">
        <f t="shared" si="3"/>
        <v>0.17139146939129105</v>
      </c>
      <c r="S10" t="s">
        <v>200</v>
      </c>
      <c r="T10">
        <v>2008</v>
      </c>
      <c r="U10" s="1">
        <v>420.56849999999997</v>
      </c>
      <c r="V10" s="1">
        <v>1401.7719999999999</v>
      </c>
      <c r="W10" s="1">
        <v>4577.3969999999999</v>
      </c>
      <c r="X10" s="2">
        <f t="shared" si="4"/>
        <v>0.30623780283860019</v>
      </c>
      <c r="Y10" t="s">
        <v>4</v>
      </c>
      <c r="Z10">
        <v>2008</v>
      </c>
      <c r="AA10" s="1">
        <f>142116/(1000)</f>
        <v>142.11600000000001</v>
      </c>
      <c r="AB10" s="1">
        <v>2474.098</v>
      </c>
      <c r="AC10" s="1">
        <v>5037.9089999999997</v>
      </c>
      <c r="AD10" s="2">
        <f t="shared" si="5"/>
        <v>0.49109620677943966</v>
      </c>
      <c r="AE10" t="s">
        <v>250</v>
      </c>
      <c r="AF10">
        <v>2008</v>
      </c>
      <c r="AG10" s="1">
        <f t="shared" si="6"/>
        <v>91.895299999999992</v>
      </c>
      <c r="AH10" s="1">
        <f t="shared" si="7"/>
        <v>1496.0819999999999</v>
      </c>
      <c r="AI10" s="1">
        <f t="shared" si="8"/>
        <v>1897.0540000000001</v>
      </c>
      <c r="AJ10" s="2">
        <f t="shared" si="9"/>
        <v>0.78863437730291275</v>
      </c>
      <c r="AL10">
        <v>63796.66</v>
      </c>
      <c r="AM10" s="3">
        <f t="shared" si="10"/>
        <v>2.9826608477622494</v>
      </c>
      <c r="AN10" s="3">
        <f t="shared" si="11"/>
        <v>2.114968087671047</v>
      </c>
      <c r="AO10" s="3">
        <f t="shared" si="12"/>
        <v>2.1972498246773418</v>
      </c>
      <c r="AP10" s="3">
        <f t="shared" si="13"/>
        <v>3.8780995744918307</v>
      </c>
      <c r="AQ10" s="3">
        <f t="shared" si="14"/>
        <v>2.3450788803050191</v>
      </c>
    </row>
    <row r="11" spans="1:43" x14ac:dyDescent="0.2">
      <c r="A11" t="s">
        <v>4</v>
      </c>
      <c r="B11">
        <v>2009</v>
      </c>
      <c r="C11" s="1">
        <v>278.35680000000002</v>
      </c>
      <c r="D11" s="1">
        <v>4585.7830000000004</v>
      </c>
      <c r="E11" s="1">
        <v>6995.5590000000002</v>
      </c>
      <c r="F11" s="2">
        <f t="shared" si="1"/>
        <v>0.65552774267217251</v>
      </c>
      <c r="G11" t="s">
        <v>7</v>
      </c>
      <c r="H11">
        <v>2009</v>
      </c>
      <c r="I11" s="1">
        <v>128.77760000000001</v>
      </c>
      <c r="J11" s="1">
        <v>1897.7339999999999</v>
      </c>
      <c r="K11" s="1">
        <v>3000.06</v>
      </c>
      <c r="L11" s="2">
        <f t="shared" si="2"/>
        <v>0.63256534869302616</v>
      </c>
      <c r="M11" t="s">
        <v>10</v>
      </c>
      <c r="N11">
        <v>2009</v>
      </c>
      <c r="O11" s="1">
        <v>401.06</v>
      </c>
      <c r="P11" s="1">
        <v>1910.77</v>
      </c>
      <c r="Q11" s="1">
        <v>7151.0860000000002</v>
      </c>
      <c r="R11" s="2">
        <f t="shared" si="3"/>
        <v>0.26719997494086911</v>
      </c>
      <c r="S11" t="s">
        <v>200</v>
      </c>
      <c r="T11">
        <v>2009</v>
      </c>
      <c r="U11" s="1">
        <v>243.25659999999999</v>
      </c>
      <c r="V11" s="1">
        <v>1248.5709999999999</v>
      </c>
      <c r="W11" s="1">
        <v>5088.9930000000004</v>
      </c>
      <c r="X11" s="2">
        <f t="shared" si="4"/>
        <v>0.24534736046993968</v>
      </c>
      <c r="Y11" t="s">
        <v>4</v>
      </c>
      <c r="Z11">
        <v>2009</v>
      </c>
      <c r="AA11" s="1">
        <f>145678/(1000)</f>
        <v>145.678</v>
      </c>
      <c r="AB11" s="1">
        <v>2887.498</v>
      </c>
      <c r="AC11" s="1">
        <v>5231.3829999999998</v>
      </c>
      <c r="AD11" s="2">
        <f t="shared" si="5"/>
        <v>0.55195691082071419</v>
      </c>
      <c r="AE11" t="s">
        <v>250</v>
      </c>
      <c r="AF11">
        <v>2009</v>
      </c>
      <c r="AG11" s="1">
        <f t="shared" si="6"/>
        <v>132.67880000000002</v>
      </c>
      <c r="AH11" s="1">
        <f t="shared" si="7"/>
        <v>1698.2850000000003</v>
      </c>
      <c r="AI11" s="1">
        <f t="shared" si="8"/>
        <v>1764.1760000000004</v>
      </c>
      <c r="AJ11" s="2">
        <f t="shared" si="9"/>
        <v>0.96265055187237547</v>
      </c>
      <c r="AL11">
        <v>60452.36</v>
      </c>
      <c r="AM11" s="3">
        <f t="shared" si="10"/>
        <v>3.139222356248788</v>
      </c>
      <c r="AN11" s="3">
        <f t="shared" si="11"/>
        <v>3.1607864440693465</v>
      </c>
      <c r="AO11" s="3">
        <f t="shared" si="12"/>
        <v>2.0653800778001057</v>
      </c>
      <c r="AP11" s="3">
        <f t="shared" si="13"/>
        <v>4.7764851529369574</v>
      </c>
      <c r="AQ11" s="3">
        <f t="shared" si="14"/>
        <v>2.809294790145497</v>
      </c>
    </row>
    <row r="12" spans="1:43" x14ac:dyDescent="0.2">
      <c r="A12" t="s">
        <v>4</v>
      </c>
      <c r="B12">
        <v>2010</v>
      </c>
      <c r="C12" s="1">
        <v>367.5643</v>
      </c>
      <c r="D12" s="1">
        <v>4837.0600000000004</v>
      </c>
      <c r="E12" s="1">
        <v>7784.9269999999997</v>
      </c>
      <c r="F12" s="2">
        <f t="shared" si="1"/>
        <v>0.62133659056790136</v>
      </c>
      <c r="G12" t="s">
        <v>7</v>
      </c>
      <c r="H12">
        <v>2010</v>
      </c>
      <c r="I12" s="1">
        <v>268.52080000000001</v>
      </c>
      <c r="J12" s="1">
        <v>1990.421</v>
      </c>
      <c r="K12" s="1">
        <v>3658.3960000000002</v>
      </c>
      <c r="L12" s="2">
        <f t="shared" si="2"/>
        <v>0.54406931343681764</v>
      </c>
      <c r="M12" t="s">
        <v>10</v>
      </c>
      <c r="N12">
        <v>2010</v>
      </c>
      <c r="O12" s="1">
        <v>471.66669999999999</v>
      </c>
      <c r="P12" s="1">
        <v>2138.1480000000001</v>
      </c>
      <c r="Q12" s="1">
        <v>7257.0110000000004</v>
      </c>
      <c r="R12" s="2">
        <f t="shared" si="3"/>
        <v>0.29463204616887034</v>
      </c>
      <c r="S12" t="s">
        <v>200</v>
      </c>
      <c r="T12">
        <v>2010</v>
      </c>
      <c r="U12" s="1">
        <v>237.81039999999999</v>
      </c>
      <c r="V12" s="1">
        <v>1423.096</v>
      </c>
      <c r="W12" s="1">
        <v>6033.8130000000001</v>
      </c>
      <c r="X12" s="2">
        <f t="shared" si="4"/>
        <v>0.23585351418746323</v>
      </c>
      <c r="Y12" t="s">
        <v>4</v>
      </c>
      <c r="Z12">
        <v>2010</v>
      </c>
      <c r="AA12" s="1">
        <f>220888/(1000)</f>
        <v>220.88800000000001</v>
      </c>
      <c r="AB12" s="1">
        <v>3115.14</v>
      </c>
      <c r="AC12" s="1">
        <v>5700.1</v>
      </c>
      <c r="AD12" s="2">
        <f t="shared" si="5"/>
        <v>0.54650620164558505</v>
      </c>
      <c r="AE12" t="s">
        <v>250</v>
      </c>
      <c r="AF12">
        <v>2010</v>
      </c>
      <c r="AG12" s="1">
        <f t="shared" si="6"/>
        <v>146.6763</v>
      </c>
      <c r="AH12" s="1">
        <f t="shared" si="7"/>
        <v>1721.9200000000005</v>
      </c>
      <c r="AI12" s="1">
        <f t="shared" si="8"/>
        <v>2084.8269999999993</v>
      </c>
      <c r="AJ12" s="2">
        <f t="shared" si="9"/>
        <v>0.82592944162753124</v>
      </c>
      <c r="AL12">
        <v>66104.3</v>
      </c>
      <c r="AM12" s="3">
        <f t="shared" si="10"/>
        <v>3.0110310524428816</v>
      </c>
      <c r="AN12" s="3">
        <f t="shared" si="11"/>
        <v>3.2345066811084906</v>
      </c>
      <c r="AO12" s="3">
        <f t="shared" si="12"/>
        <v>2.1528039779560482</v>
      </c>
      <c r="AP12" s="3">
        <f t="shared" si="13"/>
        <v>4.7124619729730135</v>
      </c>
      <c r="AQ12" s="3">
        <f t="shared" si="14"/>
        <v>2.6048532395018182</v>
      </c>
    </row>
    <row r="13" spans="1:43" x14ac:dyDescent="0.2">
      <c r="A13" t="s">
        <v>4</v>
      </c>
      <c r="B13">
        <v>2011</v>
      </c>
      <c r="C13" s="1">
        <v>274.90460000000002</v>
      </c>
      <c r="D13" s="1">
        <v>5322.1270000000004</v>
      </c>
      <c r="E13" s="1">
        <v>8459.1749999999993</v>
      </c>
      <c r="F13" s="2">
        <f t="shared" si="1"/>
        <v>0.62915437971196964</v>
      </c>
      <c r="G13" t="s">
        <v>7</v>
      </c>
      <c r="H13">
        <v>2011</v>
      </c>
      <c r="I13" s="1">
        <v>537.06380000000001</v>
      </c>
      <c r="J13" s="1">
        <v>2340.7640000000001</v>
      </c>
      <c r="K13" s="1">
        <v>4515.41</v>
      </c>
      <c r="L13" s="2">
        <f t="shared" si="2"/>
        <v>0.51839456439171638</v>
      </c>
      <c r="M13" t="s">
        <v>10</v>
      </c>
      <c r="N13">
        <v>2011</v>
      </c>
      <c r="O13" s="1">
        <v>486.29579999999999</v>
      </c>
      <c r="P13" s="1">
        <v>2241.732</v>
      </c>
      <c r="Q13" s="1">
        <v>8058.9369999999999</v>
      </c>
      <c r="R13" s="2">
        <f t="shared" si="3"/>
        <v>0.27816720741209416</v>
      </c>
      <c r="S13" t="s">
        <v>200</v>
      </c>
      <c r="T13">
        <v>2011</v>
      </c>
      <c r="U13" s="1">
        <v>136.0968</v>
      </c>
      <c r="V13" s="1">
        <v>1487.9059999999999</v>
      </c>
      <c r="W13" s="1">
        <v>7492.2569999999996</v>
      </c>
      <c r="X13" s="2">
        <f t="shared" si="4"/>
        <v>0.19859249355701494</v>
      </c>
      <c r="Y13" t="s">
        <v>4</v>
      </c>
      <c r="Z13">
        <v>2011</v>
      </c>
      <c r="AA13" s="1">
        <f>129597/(1000)</f>
        <v>129.59700000000001</v>
      </c>
      <c r="AB13" s="1">
        <v>3384.027</v>
      </c>
      <c r="AC13" s="1">
        <v>6157.4579999999996</v>
      </c>
      <c r="AD13" s="2">
        <f t="shared" si="5"/>
        <v>0.54958182418783863</v>
      </c>
      <c r="AE13" t="s">
        <v>250</v>
      </c>
      <c r="AF13">
        <v>2011</v>
      </c>
      <c r="AG13" s="1">
        <f t="shared" si="6"/>
        <v>145.30760000000001</v>
      </c>
      <c r="AH13" s="1">
        <f t="shared" si="7"/>
        <v>1938.1000000000004</v>
      </c>
      <c r="AI13" s="1">
        <f t="shared" si="8"/>
        <v>2301.7169999999996</v>
      </c>
      <c r="AJ13" s="2">
        <f t="shared" si="9"/>
        <v>0.84202358500197927</v>
      </c>
      <c r="AL13">
        <v>73407.759999999995</v>
      </c>
      <c r="AM13" s="3">
        <f t="shared" si="10"/>
        <v>3.188714653600655</v>
      </c>
      <c r="AN13" s="3">
        <f t="shared" si="11"/>
        <v>3.0538079352918546</v>
      </c>
      <c r="AO13" s="3">
        <f t="shared" si="12"/>
        <v>2.026905602350487</v>
      </c>
      <c r="AP13" s="3">
        <f t="shared" si="13"/>
        <v>4.6099036396152124</v>
      </c>
      <c r="AQ13" s="3">
        <f t="shared" si="14"/>
        <v>2.6401840895294999</v>
      </c>
    </row>
    <row r="14" spans="1:43" x14ac:dyDescent="0.2">
      <c r="A14" t="s">
        <v>4</v>
      </c>
      <c r="B14">
        <v>2012</v>
      </c>
      <c r="C14" s="1">
        <v>224.81620000000001</v>
      </c>
      <c r="D14" s="1">
        <v>5497.4690000000001</v>
      </c>
      <c r="E14" s="1">
        <v>8578.0030000000006</v>
      </c>
      <c r="F14" s="2">
        <f t="shared" si="1"/>
        <v>0.6408798178317261</v>
      </c>
      <c r="G14" t="s">
        <v>7</v>
      </c>
      <c r="H14">
        <v>2012</v>
      </c>
      <c r="I14" s="1">
        <v>548.41669999999999</v>
      </c>
      <c r="J14" s="1">
        <v>2815.8110000000001</v>
      </c>
      <c r="K14" s="1">
        <v>4698.5420000000004</v>
      </c>
      <c r="L14" s="2">
        <f t="shared" si="2"/>
        <v>0.59929463224974899</v>
      </c>
      <c r="M14" t="s">
        <v>10</v>
      </c>
      <c r="N14">
        <v>2012</v>
      </c>
      <c r="O14" s="1">
        <v>533.69069999999999</v>
      </c>
      <c r="P14" s="1">
        <v>2522.4949999999999</v>
      </c>
      <c r="Q14" s="1">
        <v>7645.6019999999999</v>
      </c>
      <c r="R14" s="2">
        <f t="shared" si="3"/>
        <v>0.32992758451198478</v>
      </c>
      <c r="S14" t="s">
        <v>200</v>
      </c>
      <c r="T14">
        <v>2012</v>
      </c>
      <c r="U14" s="1">
        <v>215.39179999999999</v>
      </c>
      <c r="V14" s="1">
        <v>1584.5809999999999</v>
      </c>
      <c r="W14" s="1">
        <v>8539.4719999999998</v>
      </c>
      <c r="X14" s="2">
        <f t="shared" si="4"/>
        <v>0.18555959900096866</v>
      </c>
      <c r="Y14" t="s">
        <v>4</v>
      </c>
      <c r="Z14">
        <v>2012</v>
      </c>
      <c r="AA14" s="1">
        <f>60117/(1000)</f>
        <v>60.116999999999997</v>
      </c>
      <c r="AB14" s="1">
        <v>3420.4870000000001</v>
      </c>
      <c r="AC14" s="1">
        <v>6203.2120000000004</v>
      </c>
      <c r="AD14" s="2">
        <f t="shared" si="5"/>
        <v>0.55140578784023497</v>
      </c>
      <c r="AE14" t="s">
        <v>250</v>
      </c>
      <c r="AF14">
        <v>2012</v>
      </c>
      <c r="AG14" s="1">
        <f t="shared" si="6"/>
        <v>164.69920000000002</v>
      </c>
      <c r="AH14" s="1">
        <f t="shared" si="7"/>
        <v>2076.982</v>
      </c>
      <c r="AI14" s="1">
        <f t="shared" si="8"/>
        <v>2374.7910000000002</v>
      </c>
      <c r="AJ14" s="2">
        <f t="shared" si="9"/>
        <v>0.87459570126381636</v>
      </c>
      <c r="AL14">
        <v>74735.38</v>
      </c>
      <c r="AM14" s="3">
        <f t="shared" si="10"/>
        <v>3.7677081457269632</v>
      </c>
      <c r="AN14" s="3">
        <f t="shared" si="11"/>
        <v>3.3752353972107985</v>
      </c>
      <c r="AO14" s="3">
        <f t="shared" si="12"/>
        <v>2.1202554934490196</v>
      </c>
      <c r="AP14" s="3">
        <f t="shared" si="13"/>
        <v>4.5767974953763533</v>
      </c>
      <c r="AQ14" s="3">
        <f t="shared" si="14"/>
        <v>2.7791147914147221</v>
      </c>
    </row>
    <row r="15" spans="1:43" x14ac:dyDescent="0.2">
      <c r="A15" t="s">
        <v>4</v>
      </c>
      <c r="B15">
        <v>2013</v>
      </c>
      <c r="C15" s="1">
        <v>246.3486</v>
      </c>
      <c r="D15" s="1">
        <v>5323.4179999999997</v>
      </c>
      <c r="E15" s="1">
        <v>7674.2790000000005</v>
      </c>
      <c r="F15" s="2">
        <f t="shared" si="1"/>
        <v>0.69367011545970625</v>
      </c>
      <c r="G15" t="s">
        <v>7</v>
      </c>
      <c r="H15">
        <v>2013</v>
      </c>
      <c r="I15" s="1">
        <v>419.46510000000001</v>
      </c>
      <c r="J15" s="1">
        <v>3413.192</v>
      </c>
      <c r="K15" s="1">
        <v>4845.7349999999997</v>
      </c>
      <c r="L15" s="2">
        <f t="shared" si="2"/>
        <v>0.70437033803953375</v>
      </c>
      <c r="M15" t="s">
        <v>10</v>
      </c>
      <c r="N15">
        <v>2013</v>
      </c>
      <c r="O15" s="1">
        <v>534.8143</v>
      </c>
      <c r="P15" s="1">
        <v>2987.4490000000001</v>
      </c>
      <c r="Q15" s="1">
        <v>8035.8720000000003</v>
      </c>
      <c r="R15" s="2">
        <f t="shared" si="3"/>
        <v>0.37176413462036229</v>
      </c>
      <c r="S15" t="s">
        <v>200</v>
      </c>
      <c r="T15">
        <v>2013</v>
      </c>
      <c r="U15" s="1">
        <v>148.2039</v>
      </c>
      <c r="V15" s="1">
        <v>1742.182</v>
      </c>
      <c r="W15" s="1">
        <v>9625.0439999999999</v>
      </c>
      <c r="X15" s="2">
        <f t="shared" si="4"/>
        <v>0.18100509462606093</v>
      </c>
      <c r="Y15" t="s">
        <v>4</v>
      </c>
      <c r="Z15">
        <v>2013</v>
      </c>
      <c r="AA15" s="1">
        <f>46378.5/(1000)</f>
        <v>46.378500000000003</v>
      </c>
      <c r="AB15" s="1">
        <v>3062.5129999999999</v>
      </c>
      <c r="AC15" s="1">
        <v>5155.7160000000003</v>
      </c>
      <c r="AD15" s="2">
        <f t="shared" si="5"/>
        <v>0.59400343230697727</v>
      </c>
      <c r="AE15" t="s">
        <v>250</v>
      </c>
      <c r="AF15">
        <v>2013</v>
      </c>
      <c r="AG15" s="1">
        <f t="shared" si="6"/>
        <v>199.9701</v>
      </c>
      <c r="AH15" s="1">
        <f t="shared" si="7"/>
        <v>2260.9049999999997</v>
      </c>
      <c r="AI15" s="1">
        <f t="shared" si="8"/>
        <v>2518.5630000000001</v>
      </c>
      <c r="AJ15" s="2">
        <f t="shared" si="9"/>
        <v>0.89769642450873754</v>
      </c>
      <c r="AL15">
        <v>76921.16</v>
      </c>
      <c r="AM15" s="3">
        <f t="shared" si="10"/>
        <v>4.4372601765235986</v>
      </c>
      <c r="AN15" s="3">
        <f t="shared" si="11"/>
        <v>3.883780483809657</v>
      </c>
      <c r="AO15" s="3">
        <f t="shared" si="12"/>
        <v>2.2648930411345849</v>
      </c>
      <c r="AP15" s="3">
        <f t="shared" si="13"/>
        <v>3.9813661156436018</v>
      </c>
      <c r="AQ15" s="3">
        <f t="shared" si="14"/>
        <v>2.9392497461036724</v>
      </c>
    </row>
    <row r="16" spans="1:43" x14ac:dyDescent="0.2">
      <c r="A16" t="s">
        <v>4</v>
      </c>
      <c r="B16">
        <v>2014</v>
      </c>
      <c r="C16" s="1">
        <v>258.52030000000002</v>
      </c>
      <c r="D16" s="1">
        <v>5423.8549999999996</v>
      </c>
      <c r="E16" s="1">
        <v>7531.7309999999998</v>
      </c>
      <c r="F16" s="2">
        <f t="shared" si="1"/>
        <v>0.72013392406075039</v>
      </c>
      <c r="G16" t="s">
        <v>7</v>
      </c>
      <c r="H16">
        <v>2014</v>
      </c>
      <c r="I16" s="1">
        <v>293.13639999999998</v>
      </c>
      <c r="J16" s="1">
        <v>3707.2150000000001</v>
      </c>
      <c r="K16" s="1">
        <v>4639.8</v>
      </c>
      <c r="L16" s="2">
        <f t="shared" si="2"/>
        <v>0.79900318979266349</v>
      </c>
      <c r="M16" t="s">
        <v>10</v>
      </c>
      <c r="N16">
        <v>2014</v>
      </c>
      <c r="O16" s="1">
        <v>538.70429999999999</v>
      </c>
      <c r="P16" s="1">
        <v>3278.3310000000001</v>
      </c>
      <c r="Q16" s="1">
        <v>8242.9789999999994</v>
      </c>
      <c r="R16" s="2">
        <f t="shared" si="3"/>
        <v>0.39771191944077505</v>
      </c>
      <c r="S16" t="s">
        <v>200</v>
      </c>
      <c r="T16">
        <v>2014</v>
      </c>
      <c r="U16" s="1">
        <v>236.04660000000001</v>
      </c>
      <c r="V16" s="1">
        <v>1570.1880000000001</v>
      </c>
      <c r="W16" s="1">
        <v>10524.21</v>
      </c>
      <c r="X16" s="2">
        <f t="shared" si="4"/>
        <v>0.14919770700128562</v>
      </c>
      <c r="Y16" t="s">
        <v>4</v>
      </c>
      <c r="Z16">
        <v>2014</v>
      </c>
      <c r="AA16" s="1">
        <f>36351.5/(1000)</f>
        <v>36.351500000000001</v>
      </c>
      <c r="AB16" s="1">
        <v>2888.998</v>
      </c>
      <c r="AC16" s="1">
        <v>4850.4139999999998</v>
      </c>
      <c r="AD16" s="2">
        <f t="shared" si="5"/>
        <v>0.59561884820553468</v>
      </c>
      <c r="AE16" t="s">
        <v>250</v>
      </c>
      <c r="AF16">
        <v>2014</v>
      </c>
      <c r="AG16" s="1">
        <f t="shared" si="6"/>
        <v>222.16880000000003</v>
      </c>
      <c r="AH16" s="1">
        <f t="shared" si="7"/>
        <v>2534.8569999999995</v>
      </c>
      <c r="AI16" s="1">
        <f t="shared" si="8"/>
        <v>2681.317</v>
      </c>
      <c r="AJ16" s="2">
        <f t="shared" si="9"/>
        <v>0.94537758869988131</v>
      </c>
      <c r="AL16">
        <v>79003.8</v>
      </c>
      <c r="AM16" s="3">
        <f t="shared" si="10"/>
        <v>4.6924515023327995</v>
      </c>
      <c r="AN16" s="3">
        <f t="shared" si="11"/>
        <v>4.1495864755872507</v>
      </c>
      <c r="AO16" s="3">
        <f t="shared" si="12"/>
        <v>1.9874841463322017</v>
      </c>
      <c r="AP16" s="3">
        <f t="shared" si="13"/>
        <v>3.6567835977509939</v>
      </c>
      <c r="AQ16" s="3">
        <f t="shared" si="14"/>
        <v>3.2085254127016669</v>
      </c>
    </row>
    <row r="17" spans="1:43" x14ac:dyDescent="0.2">
      <c r="A17" t="s">
        <v>4</v>
      </c>
      <c r="B17">
        <v>2015</v>
      </c>
      <c r="C17" s="1">
        <v>392.67180000000002</v>
      </c>
      <c r="D17" s="1">
        <v>5675.509</v>
      </c>
      <c r="E17" s="1">
        <v>7052.51</v>
      </c>
      <c r="F17" s="2">
        <f t="shared" si="1"/>
        <v>0.8047502236792291</v>
      </c>
      <c r="G17" t="s">
        <v>7</v>
      </c>
      <c r="H17">
        <v>2015</v>
      </c>
      <c r="I17" s="1">
        <v>-1.577947</v>
      </c>
      <c r="J17" s="1">
        <v>3536.5439999999999</v>
      </c>
      <c r="K17" s="1">
        <v>3528.3429999999998</v>
      </c>
      <c r="L17" s="2">
        <f t="shared" si="2"/>
        <v>1.0023243205096557</v>
      </c>
      <c r="M17" t="s">
        <v>10</v>
      </c>
      <c r="N17">
        <v>2015</v>
      </c>
      <c r="O17" s="1">
        <v>495.86110000000002</v>
      </c>
      <c r="P17" s="1">
        <v>3218.6219999999998</v>
      </c>
      <c r="Q17" s="1">
        <v>7136.4870000000001</v>
      </c>
      <c r="R17" s="2">
        <f t="shared" si="3"/>
        <v>0.45100929911313503</v>
      </c>
      <c r="S17" t="s">
        <v>200</v>
      </c>
      <c r="T17">
        <v>2015</v>
      </c>
      <c r="U17" s="1">
        <v>293.02229999999997</v>
      </c>
      <c r="V17" s="1">
        <v>1639.6479999999999</v>
      </c>
      <c r="W17" s="1">
        <v>11113.53</v>
      </c>
      <c r="X17" s="2">
        <f t="shared" si="4"/>
        <v>0.14753620136896195</v>
      </c>
      <c r="Y17" t="s">
        <v>4</v>
      </c>
      <c r="Z17">
        <v>2015</v>
      </c>
      <c r="AA17" s="1">
        <f>136472/(1000)</f>
        <v>136.47200000000001</v>
      </c>
      <c r="AB17" s="1">
        <v>2689.4690000000001</v>
      </c>
      <c r="AC17" s="1">
        <v>4389.4759999999997</v>
      </c>
      <c r="AD17" s="2">
        <f t="shared" si="5"/>
        <v>0.61270844173655359</v>
      </c>
      <c r="AE17" t="s">
        <v>250</v>
      </c>
      <c r="AF17">
        <v>2015</v>
      </c>
      <c r="AG17" s="1">
        <f t="shared" si="6"/>
        <v>256.19979999999998</v>
      </c>
      <c r="AH17" s="1">
        <f t="shared" si="7"/>
        <v>2986.04</v>
      </c>
      <c r="AI17" s="1">
        <f t="shared" si="8"/>
        <v>2663.0340000000006</v>
      </c>
      <c r="AJ17" s="2">
        <f t="shared" si="9"/>
        <v>1.1212924806818085</v>
      </c>
      <c r="AL17">
        <v>74758.48</v>
      </c>
      <c r="AM17" s="3">
        <f t="shared" si="10"/>
        <v>4.7306258768236065</v>
      </c>
      <c r="AN17" s="3">
        <f t="shared" si="11"/>
        <v>4.3053604086118389</v>
      </c>
      <c r="AO17" s="3">
        <f t="shared" si="12"/>
        <v>2.1932602160985617</v>
      </c>
      <c r="AP17" s="3">
        <f t="shared" si="13"/>
        <v>3.5975437167796889</v>
      </c>
      <c r="AQ17" s="3">
        <f t="shared" si="14"/>
        <v>3.9942492142697392</v>
      </c>
    </row>
    <row r="18" spans="1:43" x14ac:dyDescent="0.2">
      <c r="A18" t="s">
        <v>4</v>
      </c>
      <c r="B18">
        <v>2016</v>
      </c>
      <c r="C18" s="1">
        <v>446.84649999999999</v>
      </c>
      <c r="D18" s="1">
        <v>6173.0429999999997</v>
      </c>
      <c r="E18" s="1">
        <v>7650.4849999999997</v>
      </c>
      <c r="F18" s="2">
        <f t="shared" si="1"/>
        <v>0.80688257018999443</v>
      </c>
      <c r="G18" t="s">
        <v>7</v>
      </c>
      <c r="H18">
        <v>2016</v>
      </c>
      <c r="I18" s="1">
        <v>-25.768280000000001</v>
      </c>
      <c r="J18" s="1">
        <v>3327.5360000000001</v>
      </c>
      <c r="K18" s="1">
        <v>3427.8789999999999</v>
      </c>
      <c r="L18" s="2">
        <f t="shared" si="2"/>
        <v>0.97072737981708224</v>
      </c>
      <c r="M18" t="s">
        <v>10</v>
      </c>
      <c r="N18">
        <v>2016</v>
      </c>
      <c r="O18" s="1">
        <v>483.43259999999998</v>
      </c>
      <c r="P18" s="1">
        <v>3740.277</v>
      </c>
      <c r="Q18" s="1">
        <v>7294.1679999999997</v>
      </c>
      <c r="R18" s="2">
        <f t="shared" si="3"/>
        <v>0.51277637147924204</v>
      </c>
      <c r="S18" t="s">
        <v>200</v>
      </c>
      <c r="T18">
        <v>2016</v>
      </c>
      <c r="U18" s="1">
        <v>191.33699999999999</v>
      </c>
      <c r="V18" s="1">
        <v>1917.6769999999999</v>
      </c>
      <c r="W18" s="1">
        <v>11227.08</v>
      </c>
      <c r="X18" s="2">
        <f t="shared" si="4"/>
        <v>0.17080817095807635</v>
      </c>
      <c r="Y18" t="s">
        <v>4</v>
      </c>
      <c r="Z18">
        <v>2016</v>
      </c>
      <c r="AA18" s="1">
        <f>197049/(1000)</f>
        <v>197.04900000000001</v>
      </c>
      <c r="AB18" s="1">
        <v>2847.152</v>
      </c>
      <c r="AC18" s="1">
        <v>4922.5379999999996</v>
      </c>
      <c r="AD18" s="2">
        <f t="shared" si="5"/>
        <v>0.57839106574697852</v>
      </c>
      <c r="AE18" t="s">
        <v>250</v>
      </c>
      <c r="AF18">
        <v>2016</v>
      </c>
      <c r="AG18" s="1">
        <f t="shared" si="6"/>
        <v>249.79749999999999</v>
      </c>
      <c r="AH18" s="1">
        <f t="shared" si="7"/>
        <v>3325.8909999999996</v>
      </c>
      <c r="AI18" s="1">
        <f t="shared" si="8"/>
        <v>2727.9470000000001</v>
      </c>
      <c r="AJ18" s="2">
        <f t="shared" si="9"/>
        <v>1.2191919417789274</v>
      </c>
      <c r="AL18">
        <v>75932.66</v>
      </c>
      <c r="AM18" s="3">
        <f t="shared" si="10"/>
        <v>4.3822197194198127</v>
      </c>
      <c r="AN18" s="3">
        <f t="shared" si="11"/>
        <v>4.9257816070186395</v>
      </c>
      <c r="AO18" s="3">
        <f t="shared" si="12"/>
        <v>2.525496933730492</v>
      </c>
      <c r="AP18" s="3">
        <f t="shared" si="13"/>
        <v>3.7495749523327642</v>
      </c>
      <c r="AQ18" s="3">
        <f t="shared" si="14"/>
        <v>4.380053326197185</v>
      </c>
    </row>
    <row r="19" spans="1:43" x14ac:dyDescent="0.2">
      <c r="A19" t="s">
        <v>4</v>
      </c>
      <c r="B19">
        <v>2017</v>
      </c>
      <c r="C19" s="1">
        <v>451.8655</v>
      </c>
      <c r="D19" s="1">
        <v>6645.6180000000004</v>
      </c>
      <c r="E19" s="1">
        <v>7815.0559999999996</v>
      </c>
      <c r="F19" s="2">
        <f t="shared" si="1"/>
        <v>0.85036089312731744</v>
      </c>
      <c r="G19" t="s">
        <v>7</v>
      </c>
      <c r="H19">
        <v>2017</v>
      </c>
      <c r="I19" s="1">
        <v>83.871830000000003</v>
      </c>
      <c r="J19" s="1">
        <v>3788.5259999999998</v>
      </c>
      <c r="K19" s="1">
        <v>3905.556</v>
      </c>
      <c r="L19" s="2">
        <f t="shared" si="2"/>
        <v>0.97003499629758216</v>
      </c>
      <c r="M19" t="s">
        <v>10</v>
      </c>
      <c r="N19">
        <v>2017</v>
      </c>
      <c r="O19" s="1">
        <v>504.59120000000001</v>
      </c>
      <c r="P19" s="1">
        <v>4626.2550000000001</v>
      </c>
      <c r="Q19" s="1">
        <v>7687.915</v>
      </c>
      <c r="R19" s="2">
        <f t="shared" si="3"/>
        <v>0.60175678321105264</v>
      </c>
      <c r="S19" t="s">
        <v>200</v>
      </c>
      <c r="T19">
        <v>2017</v>
      </c>
      <c r="U19" s="1">
        <v>188.67609999999999</v>
      </c>
      <c r="V19" s="1">
        <v>1985.713</v>
      </c>
      <c r="W19" s="1">
        <v>12265.32</v>
      </c>
      <c r="X19" s="2">
        <f t="shared" si="4"/>
        <v>0.16189655059957669</v>
      </c>
      <c r="Y19" t="s">
        <v>4</v>
      </c>
      <c r="Z19">
        <v>2017</v>
      </c>
      <c r="AA19" s="1">
        <f>203169/(1000)</f>
        <v>203.16900000000001</v>
      </c>
      <c r="AB19" s="1">
        <v>2887.616</v>
      </c>
      <c r="AC19" s="1">
        <v>4866.8639999999996</v>
      </c>
      <c r="AD19" s="2">
        <f t="shared" si="5"/>
        <v>0.59332169544906133</v>
      </c>
      <c r="AE19" t="s">
        <v>250</v>
      </c>
      <c r="AF19">
        <v>2017</v>
      </c>
      <c r="AG19" s="1">
        <f t="shared" si="6"/>
        <v>248.69649999999999</v>
      </c>
      <c r="AH19" s="1">
        <f t="shared" si="7"/>
        <v>3758.0020000000004</v>
      </c>
      <c r="AI19" s="1">
        <f t="shared" si="8"/>
        <v>2948.192</v>
      </c>
      <c r="AJ19" s="2">
        <f t="shared" si="9"/>
        <v>1.2746802107868145</v>
      </c>
      <c r="AL19">
        <v>80632.59</v>
      </c>
      <c r="AM19" s="3">
        <f t="shared" si="10"/>
        <v>4.6985046617006843</v>
      </c>
      <c r="AN19" s="3">
        <f t="shared" si="11"/>
        <v>5.7374505767457054</v>
      </c>
      <c r="AO19" s="3">
        <f t="shared" si="12"/>
        <v>2.4626680105401548</v>
      </c>
      <c r="AP19" s="3">
        <f t="shared" si="13"/>
        <v>3.5812020921069263</v>
      </c>
      <c r="AQ19" s="3">
        <f t="shared" si="14"/>
        <v>4.6606490006088119</v>
      </c>
    </row>
    <row r="20" spans="1:43" x14ac:dyDescent="0.2">
      <c r="A20" t="s">
        <v>4</v>
      </c>
      <c r="B20">
        <v>2018</v>
      </c>
      <c r="C20" s="1">
        <v>415.29050000000001</v>
      </c>
      <c r="D20" s="1">
        <v>6847.5649999999996</v>
      </c>
      <c r="E20" s="1">
        <v>8073.7129999999997</v>
      </c>
      <c r="F20" s="2">
        <f t="shared" si="1"/>
        <v>0.84813084141088491</v>
      </c>
      <c r="G20" t="s">
        <v>7</v>
      </c>
      <c r="H20">
        <v>2018</v>
      </c>
      <c r="I20" s="1">
        <v>317.13330000000002</v>
      </c>
      <c r="J20" s="1">
        <v>3852.5070000000001</v>
      </c>
      <c r="K20" s="1">
        <v>4238.2950000000001</v>
      </c>
      <c r="L20" s="2">
        <f t="shared" si="2"/>
        <v>0.9089756612033848</v>
      </c>
      <c r="M20" t="s">
        <v>10</v>
      </c>
      <c r="N20">
        <v>2018</v>
      </c>
      <c r="O20" s="1">
        <v>536.15920000000006</v>
      </c>
      <c r="P20" s="1">
        <v>4877.2359999999999</v>
      </c>
      <c r="Q20" s="1">
        <v>8263.2669999999998</v>
      </c>
      <c r="R20" s="2">
        <f t="shared" si="3"/>
        <v>0.59023095828804761</v>
      </c>
      <c r="S20" t="s">
        <v>200</v>
      </c>
      <c r="T20">
        <v>2018</v>
      </c>
      <c r="U20" s="1">
        <v>24.13091</v>
      </c>
      <c r="V20" s="1">
        <v>2031.1579999999999</v>
      </c>
      <c r="W20" s="1">
        <v>13841.9</v>
      </c>
      <c r="X20" s="2">
        <f t="shared" si="4"/>
        <v>0.14673982617993195</v>
      </c>
      <c r="Y20" t="s">
        <v>4</v>
      </c>
      <c r="Z20">
        <v>2018</v>
      </c>
      <c r="AA20" s="1">
        <f>177269/(1000)</f>
        <v>177.26900000000001</v>
      </c>
      <c r="AB20" s="1">
        <v>3054.0259999999998</v>
      </c>
      <c r="AC20" s="1">
        <v>4954.808</v>
      </c>
      <c r="AD20" s="2">
        <f t="shared" si="5"/>
        <v>0.61637625514449801</v>
      </c>
      <c r="AE20" t="s">
        <v>250</v>
      </c>
      <c r="AF20">
        <v>2018</v>
      </c>
      <c r="AG20" s="1">
        <f t="shared" si="6"/>
        <v>238.0215</v>
      </c>
      <c r="AH20" s="1">
        <f t="shared" si="7"/>
        <v>3793.5389999999998</v>
      </c>
      <c r="AI20" s="1">
        <f t="shared" si="8"/>
        <v>3118.9049999999997</v>
      </c>
      <c r="AJ20" s="2">
        <f t="shared" si="9"/>
        <v>1.2163047608054751</v>
      </c>
      <c r="AL20">
        <v>85619</v>
      </c>
      <c r="AM20" s="3">
        <f t="shared" si="10"/>
        <v>4.4995935481610392</v>
      </c>
      <c r="AN20" s="3">
        <f t="shared" si="11"/>
        <v>5.6964412104789819</v>
      </c>
      <c r="AO20" s="3">
        <f t="shared" si="12"/>
        <v>2.3723215641388009</v>
      </c>
      <c r="AP20" s="3">
        <f t="shared" si="13"/>
        <v>3.5669956434903463</v>
      </c>
      <c r="AQ20" s="3">
        <f t="shared" si="14"/>
        <v>4.4307209848281337</v>
      </c>
    </row>
    <row r="21" spans="1:43" x14ac:dyDescent="0.2">
      <c r="A21" t="s">
        <v>4</v>
      </c>
      <c r="B21">
        <v>2019</v>
      </c>
      <c r="C21" s="1">
        <v>395.62799999999999</v>
      </c>
      <c r="D21" s="1">
        <v>7537.1</v>
      </c>
      <c r="E21" s="1">
        <v>8111.152</v>
      </c>
      <c r="F21" s="2">
        <f t="shared" si="1"/>
        <v>0.92922682252779876</v>
      </c>
      <c r="G21" t="s">
        <v>7</v>
      </c>
      <c r="H21">
        <v>2019</v>
      </c>
      <c r="I21" s="1">
        <v>175.65309999999999</v>
      </c>
      <c r="J21" s="1">
        <v>4238.2460000000001</v>
      </c>
      <c r="K21" s="1">
        <v>4389.1930000000002</v>
      </c>
      <c r="L21" s="2">
        <f t="shared" si="2"/>
        <v>0.96560939562238435</v>
      </c>
      <c r="M21" t="s">
        <v>10</v>
      </c>
      <c r="N21">
        <v>2019</v>
      </c>
      <c r="O21" s="1">
        <v>511.9599</v>
      </c>
      <c r="P21" s="1">
        <v>5682.91</v>
      </c>
      <c r="Q21" s="1">
        <v>8057.0630000000001</v>
      </c>
      <c r="R21" s="2">
        <f t="shared" si="3"/>
        <v>0.70533270001736359</v>
      </c>
      <c r="S21" t="s">
        <v>200</v>
      </c>
      <c r="T21">
        <v>2019</v>
      </c>
      <c r="U21" s="1">
        <v>102.90989999999999</v>
      </c>
      <c r="V21" s="1">
        <v>2203.9360000000001</v>
      </c>
      <c r="W21" s="1">
        <v>14587.18</v>
      </c>
      <c r="X21" s="2">
        <f t="shared" si="4"/>
        <v>0.15108718751670988</v>
      </c>
      <c r="Y21" t="s">
        <v>4</v>
      </c>
      <c r="Z21">
        <v>2019</v>
      </c>
      <c r="AA21" s="1">
        <f>176811/(1000)</f>
        <v>176.81100000000001</v>
      </c>
      <c r="AB21" s="1">
        <v>3232.3229999999999</v>
      </c>
      <c r="AC21" s="1">
        <v>5081.7709999999997</v>
      </c>
      <c r="AD21" s="2">
        <f t="shared" si="5"/>
        <v>0.6360623097735022</v>
      </c>
      <c r="AE21" t="s">
        <v>250</v>
      </c>
      <c r="AF21">
        <v>2019</v>
      </c>
      <c r="AG21" s="1">
        <f t="shared" si="6"/>
        <v>218.81699999999998</v>
      </c>
      <c r="AH21" s="1">
        <f t="shared" si="7"/>
        <v>4304.777</v>
      </c>
      <c r="AI21" s="1">
        <f t="shared" si="8"/>
        <v>3029.3810000000003</v>
      </c>
      <c r="AJ21" s="2">
        <f t="shared" si="9"/>
        <v>1.4210087803415945</v>
      </c>
      <c r="AL21">
        <v>87292.66</v>
      </c>
      <c r="AM21" s="3">
        <f t="shared" si="10"/>
        <v>4.8552146308750359</v>
      </c>
      <c r="AN21" s="3">
        <f t="shared" si="11"/>
        <v>6.510180810162046</v>
      </c>
      <c r="AO21" s="3">
        <f t="shared" si="12"/>
        <v>2.5247666871418515</v>
      </c>
      <c r="AP21" s="3">
        <f t="shared" si="13"/>
        <v>3.7028577202252744</v>
      </c>
      <c r="AQ21" s="3">
        <f t="shared" si="14"/>
        <v>4.9314306609513334</v>
      </c>
    </row>
    <row r="22" spans="1:43" x14ac:dyDescent="0.2">
      <c r="A22" t="s">
        <v>4</v>
      </c>
      <c r="B22">
        <v>2020</v>
      </c>
      <c r="C22" s="1">
        <v>419.89120000000003</v>
      </c>
      <c r="D22" s="1">
        <v>8533.5149999999994</v>
      </c>
      <c r="E22" s="1">
        <v>8062.5959999999995</v>
      </c>
      <c r="F22" s="2">
        <f t="shared" si="1"/>
        <v>1.0584078626784723</v>
      </c>
      <c r="G22" t="s">
        <v>7</v>
      </c>
      <c r="H22">
        <v>2020</v>
      </c>
      <c r="I22" s="1">
        <v>35.218859999999999</v>
      </c>
      <c r="J22" s="1">
        <v>4556.1850000000004</v>
      </c>
      <c r="K22" s="1">
        <v>3735.0650000000001</v>
      </c>
      <c r="L22" s="2">
        <f t="shared" si="2"/>
        <v>1.2198408863031835</v>
      </c>
      <c r="M22" t="s">
        <v>10</v>
      </c>
      <c r="N22">
        <v>2020</v>
      </c>
      <c r="O22" s="1">
        <v>440.39479999999998</v>
      </c>
      <c r="P22" s="1">
        <v>6507.9530000000004</v>
      </c>
      <c r="Q22" s="1">
        <v>8002.7079999999996</v>
      </c>
      <c r="R22" s="2">
        <f t="shared" si="3"/>
        <v>0.81321885041913322</v>
      </c>
      <c r="S22" t="s">
        <v>200</v>
      </c>
      <c r="T22">
        <v>2020</v>
      </c>
      <c r="U22" s="1">
        <v>273.98039999999997</v>
      </c>
      <c r="V22" s="1">
        <v>2025.605</v>
      </c>
      <c r="W22" s="1">
        <v>14733.28</v>
      </c>
      <c r="X22" s="2">
        <f t="shared" si="4"/>
        <v>0.13748499994570115</v>
      </c>
      <c r="Y22" t="s">
        <v>4</v>
      </c>
      <c r="Z22">
        <v>2020</v>
      </c>
      <c r="AA22" s="1">
        <f>164497/(1000)</f>
        <v>164.49700000000001</v>
      </c>
      <c r="AB22" s="1">
        <v>3397.2629999999999</v>
      </c>
      <c r="AC22" s="1">
        <v>5048.6880000000001</v>
      </c>
      <c r="AD22" s="2">
        <f t="shared" si="5"/>
        <v>0.67290016733060154</v>
      </c>
      <c r="AE22" t="s">
        <v>250</v>
      </c>
      <c r="AF22">
        <v>2020</v>
      </c>
      <c r="AG22" s="1">
        <f t="shared" si="6"/>
        <v>255.39420000000001</v>
      </c>
      <c r="AH22" s="1">
        <f t="shared" si="7"/>
        <v>5136.2519999999995</v>
      </c>
      <c r="AI22" s="1">
        <f t="shared" si="8"/>
        <v>3013.9079999999994</v>
      </c>
      <c r="AJ22" s="2">
        <f t="shared" si="9"/>
        <v>1.704183405731031</v>
      </c>
      <c r="AL22">
        <v>84473.919999999998</v>
      </c>
      <c r="AM22" s="3">
        <f t="shared" si="10"/>
        <v>5.3935995867126811</v>
      </c>
      <c r="AN22" s="3">
        <f t="shared" si="11"/>
        <v>7.7040973119277529</v>
      </c>
      <c r="AO22" s="3">
        <f t="shared" si="12"/>
        <v>2.3979057678393518</v>
      </c>
      <c r="AP22" s="3">
        <f t="shared" si="13"/>
        <v>4.0216708304764355</v>
      </c>
      <c r="AQ22" s="3">
        <f t="shared" si="14"/>
        <v>6.0802813460059619</v>
      </c>
    </row>
    <row r="24" spans="1:43" x14ac:dyDescent="0.2">
      <c r="D24" s="1">
        <f>SUM(D21,J21,P21,V21)</f>
        <v>19662.192000000003</v>
      </c>
    </row>
    <row r="25" spans="1:43" x14ac:dyDescent="0.2">
      <c r="D25" s="1">
        <f>'IIP and country groups'!C215</f>
        <v>21015.369165473014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DA24-7AD2-404E-B9F8-D9823C7BC33E}">
  <dimension ref="A1:AM27"/>
  <sheetViews>
    <sheetView topLeftCell="X1" workbookViewId="0">
      <selection activeCell="AI1" sqref="AI1:AM22"/>
    </sheetView>
  </sheetViews>
  <sheetFormatPr baseColWidth="10" defaultColWidth="8.83203125" defaultRowHeight="15" x14ac:dyDescent="0.2"/>
  <cols>
    <col min="7" max="7" width="12.1640625" customWidth="1"/>
    <col min="16" max="16" width="8.1640625" customWidth="1"/>
    <col min="17" max="17" width="8" customWidth="1"/>
    <col min="20" max="20" width="9" bestFit="1" customWidth="1"/>
    <col min="24" max="25" width="10.5" customWidth="1"/>
  </cols>
  <sheetData>
    <row r="1" spans="1:39" x14ac:dyDescent="0.2">
      <c r="A1" t="s">
        <v>0</v>
      </c>
      <c r="B1" t="s">
        <v>1</v>
      </c>
      <c r="C1" t="s">
        <v>244</v>
      </c>
      <c r="D1" t="s">
        <v>220</v>
      </c>
      <c r="E1" t="s">
        <v>221</v>
      </c>
      <c r="G1" t="s">
        <v>0</v>
      </c>
      <c r="H1" t="s">
        <v>1</v>
      </c>
      <c r="I1" t="s">
        <v>243</v>
      </c>
      <c r="J1" t="s">
        <v>12</v>
      </c>
      <c r="K1" t="s">
        <v>239</v>
      </c>
      <c r="M1" t="s">
        <v>0</v>
      </c>
      <c r="N1" t="s">
        <v>1</v>
      </c>
      <c r="O1" t="s">
        <v>245</v>
      </c>
      <c r="P1" t="s">
        <v>222</v>
      </c>
      <c r="Q1" t="s">
        <v>223</v>
      </c>
      <c r="S1" t="s">
        <v>0</v>
      </c>
      <c r="T1" t="s">
        <v>246</v>
      </c>
      <c r="U1" t="s">
        <v>237</v>
      </c>
      <c r="V1" t="s">
        <v>238</v>
      </c>
      <c r="X1" t="s">
        <v>0</v>
      </c>
      <c r="Y1" t="s">
        <v>247</v>
      </c>
      <c r="Z1" t="s">
        <v>224</v>
      </c>
      <c r="AA1" t="s">
        <v>225</v>
      </c>
      <c r="AC1" t="s">
        <v>0</v>
      </c>
      <c r="AD1" t="s">
        <v>248</v>
      </c>
      <c r="AE1" t="s">
        <v>235</v>
      </c>
      <c r="AF1" t="s">
        <v>236</v>
      </c>
      <c r="AI1" t="s">
        <v>256</v>
      </c>
      <c r="AJ1" t="s">
        <v>260</v>
      </c>
      <c r="AK1" t="s">
        <v>261</v>
      </c>
      <c r="AL1" t="s">
        <v>262</v>
      </c>
      <c r="AM1" t="s">
        <v>263</v>
      </c>
    </row>
    <row r="2" spans="1:39" x14ac:dyDescent="0.2">
      <c r="A2" t="s">
        <v>23</v>
      </c>
      <c r="B2">
        <v>2000</v>
      </c>
      <c r="C2" s="1">
        <v>-76.394409999999993</v>
      </c>
      <c r="D2" s="1">
        <v>-397.00819999999999</v>
      </c>
      <c r="E2" s="1">
        <v>5260.9709999999995</v>
      </c>
      <c r="F2" s="2">
        <f>D2/E2</f>
        <v>-7.5462913595227957E-2</v>
      </c>
      <c r="G2" t="s">
        <v>13</v>
      </c>
      <c r="H2">
        <v>2000</v>
      </c>
      <c r="I2" s="1">
        <v>-401.928</v>
      </c>
      <c r="J2" s="1">
        <v>-1608.047</v>
      </c>
      <c r="K2" s="1">
        <v>10252.35</v>
      </c>
      <c r="L2" s="2">
        <f>J2/K2</f>
        <v>-0.15684667417713988</v>
      </c>
      <c r="M2" t="s">
        <v>38</v>
      </c>
      <c r="N2">
        <v>2000</v>
      </c>
      <c r="O2" s="1">
        <v>-26.742840000000001</v>
      </c>
      <c r="P2" s="1">
        <v>-230.3304</v>
      </c>
      <c r="Q2" s="1">
        <v>632.30129999999997</v>
      </c>
      <c r="R2" s="2">
        <f>P2/Q2</f>
        <v>-0.36427317166673545</v>
      </c>
      <c r="S2" t="s">
        <v>108</v>
      </c>
      <c r="T2" s="1">
        <v>21.407920000000001</v>
      </c>
      <c r="U2" s="1">
        <v>-404.50400000000002</v>
      </c>
      <c r="V2" s="1">
        <v>1191.1320000000001</v>
      </c>
      <c r="W2" s="2">
        <f>U2/V2</f>
        <v>-0.33959628319951107</v>
      </c>
      <c r="X2" t="s">
        <v>42</v>
      </c>
      <c r="Y2" s="1">
        <v>-49.085720000000002</v>
      </c>
      <c r="Z2" s="1">
        <v>-717.14700000000005</v>
      </c>
      <c r="AA2" s="1">
        <v>2204.384</v>
      </c>
      <c r="AB2" s="2">
        <f>Z2/AA2</f>
        <v>-0.3253276198702223</v>
      </c>
      <c r="AC2" t="s">
        <v>89</v>
      </c>
      <c r="AD2" s="1">
        <v>-0.82966419999999996</v>
      </c>
      <c r="AE2" s="1">
        <v>-283.08229999999998</v>
      </c>
      <c r="AF2" s="1">
        <v>629.41269999999997</v>
      </c>
      <c r="AG2" s="2">
        <f>AE2/AF2</f>
        <v>-0.44975625690425375</v>
      </c>
      <c r="AI2" s="3">
        <f>D2/Creditors!AL2*100</f>
        <v>-1.1725777244960012</v>
      </c>
      <c r="AJ2" s="3">
        <f>J2/Creditors!AL2*100</f>
        <v>-4.7494235437520471</v>
      </c>
      <c r="AK2" s="3">
        <f>U2/Creditors!AL2*100</f>
        <v>-1.1947168342354906</v>
      </c>
      <c r="AL2" s="3">
        <f>Z2/Creditors!AL2*100</f>
        <v>-2.1181189642660625</v>
      </c>
      <c r="AM2" s="3">
        <f>P2/Creditors!AL2*100</f>
        <v>-0.68028896207749301</v>
      </c>
    </row>
    <row r="3" spans="1:39" x14ac:dyDescent="0.2">
      <c r="A3" t="s">
        <v>23</v>
      </c>
      <c r="B3">
        <v>2001</v>
      </c>
      <c r="C3" s="1">
        <v>-65.034899999999993</v>
      </c>
      <c r="D3" s="1">
        <v>-441.06799999999998</v>
      </c>
      <c r="E3" s="1">
        <v>5326.2380000000003</v>
      </c>
      <c r="F3" s="2">
        <f t="shared" ref="F3:F22" si="0">D3/E3</f>
        <v>-8.2810418911058795E-2</v>
      </c>
      <c r="G3" t="s">
        <v>13</v>
      </c>
      <c r="H3">
        <v>2001</v>
      </c>
      <c r="I3" s="1">
        <v>-394.07900000000001</v>
      </c>
      <c r="J3" s="1">
        <v>-2366.7950000000001</v>
      </c>
      <c r="K3" s="1">
        <v>10581.83</v>
      </c>
      <c r="L3" s="2">
        <f t="shared" ref="L3:L22" si="1">J3/K3</f>
        <v>-0.22366594435934051</v>
      </c>
      <c r="M3" t="s">
        <v>38</v>
      </c>
      <c r="N3">
        <v>2001</v>
      </c>
      <c r="O3" s="1">
        <v>-9.1217970000000008</v>
      </c>
      <c r="P3" s="1">
        <v>-221.11150000000001</v>
      </c>
      <c r="Q3" s="1">
        <v>599.74090000000001</v>
      </c>
      <c r="R3" s="2">
        <f t="shared" ref="R3:R22" si="2">P3/Q3</f>
        <v>-0.36867837427795902</v>
      </c>
      <c r="S3" t="s">
        <v>108</v>
      </c>
      <c r="T3" s="1">
        <v>22.425540000000002</v>
      </c>
      <c r="U3" s="1">
        <v>-379.14</v>
      </c>
      <c r="V3" s="1">
        <v>1189.7470000000001</v>
      </c>
      <c r="W3" s="2">
        <f t="shared" ref="W3:W22" si="3">U3/V3</f>
        <v>-0.31867279345944977</v>
      </c>
      <c r="X3" t="s">
        <v>42</v>
      </c>
      <c r="Y3" s="1">
        <v>-54.090240000000001</v>
      </c>
      <c r="Z3" s="1">
        <v>-755.81460000000004</v>
      </c>
      <c r="AA3" s="1">
        <v>2147.0639999999999</v>
      </c>
      <c r="AB3" s="2">
        <f t="shared" ref="AB3:AB22" si="4">Z3/AA3</f>
        <v>-0.35202238964464966</v>
      </c>
      <c r="AC3" t="s">
        <v>89</v>
      </c>
      <c r="AD3" s="1">
        <v>-7.5630759999999997</v>
      </c>
      <c r="AE3" s="1">
        <v>-286.97579999999999</v>
      </c>
      <c r="AF3" s="1">
        <v>614.10350000000005</v>
      </c>
      <c r="AG3" s="2">
        <f t="shared" ref="AG3:AG22" si="5">AE3/AF3</f>
        <v>-0.46730852372604936</v>
      </c>
      <c r="AI3" s="3">
        <f>D3/Creditors!AL3*100</f>
        <v>-1.3126996461614515</v>
      </c>
      <c r="AJ3" s="3">
        <f>J3/Creditors!AL3*100</f>
        <v>-7.0440180630576066</v>
      </c>
      <c r="AK3" s="3">
        <f>U3/Creditors!AL3*100</f>
        <v>-1.1283905063293023</v>
      </c>
      <c r="AL3" s="3">
        <f>Z3/Creditors!AL3*100</f>
        <v>-2.2494435279450316</v>
      </c>
      <c r="AM3" s="3">
        <f>P3/Creditors!AL3*100</f>
        <v>-0.65806856950000403</v>
      </c>
    </row>
    <row r="4" spans="1:39" x14ac:dyDescent="0.2">
      <c r="A4" t="s">
        <v>23</v>
      </c>
      <c r="B4">
        <v>2002</v>
      </c>
      <c r="C4" s="1">
        <v>-80.262370000000004</v>
      </c>
      <c r="D4" s="1">
        <v>-645.34780000000001</v>
      </c>
      <c r="E4" s="1">
        <v>5860.2049999999999</v>
      </c>
      <c r="F4" s="2">
        <f t="shared" si="0"/>
        <v>-0.11012375846920031</v>
      </c>
      <c r="G4" t="s">
        <v>13</v>
      </c>
      <c r="H4">
        <v>2002</v>
      </c>
      <c r="I4" s="1">
        <v>-456.10899999999998</v>
      </c>
      <c r="J4" s="1">
        <v>-2501.002</v>
      </c>
      <c r="K4" s="1">
        <v>10936.45</v>
      </c>
      <c r="L4" s="2">
        <f t="shared" si="1"/>
        <v>-0.22868499375940088</v>
      </c>
      <c r="M4" t="s">
        <v>38</v>
      </c>
      <c r="N4">
        <v>2002</v>
      </c>
      <c r="O4" s="1">
        <v>-13.821669999999999</v>
      </c>
      <c r="P4" s="1">
        <v>-258.91079999999999</v>
      </c>
      <c r="Q4" s="1">
        <v>683.79489999999998</v>
      </c>
      <c r="R4" s="2">
        <f t="shared" si="2"/>
        <v>-0.37863809747630467</v>
      </c>
      <c r="S4" t="s">
        <v>108</v>
      </c>
      <c r="T4" s="1">
        <v>33.50459</v>
      </c>
      <c r="U4" s="1">
        <v>-369.47719999999998</v>
      </c>
      <c r="V4" s="1">
        <v>1296.221</v>
      </c>
      <c r="W4" s="2">
        <f t="shared" si="3"/>
        <v>-0.28504182542945994</v>
      </c>
      <c r="X4" t="s">
        <v>42</v>
      </c>
      <c r="Y4" s="1">
        <v>-17.626809999999999</v>
      </c>
      <c r="Z4" s="1">
        <v>-665.29740000000004</v>
      </c>
      <c r="AA4" s="1">
        <v>1903.5039999999999</v>
      </c>
      <c r="AB4" s="2">
        <f t="shared" si="4"/>
        <v>-0.34951195269355889</v>
      </c>
      <c r="AC4" t="s">
        <v>89</v>
      </c>
      <c r="AD4" s="1">
        <v>-6.4428609999999997</v>
      </c>
      <c r="AE4" s="1">
        <v>-283.87650000000002</v>
      </c>
      <c r="AF4" s="1">
        <v>642.94489999999996</v>
      </c>
      <c r="AG4" s="2">
        <f t="shared" si="5"/>
        <v>-0.44152539354461018</v>
      </c>
      <c r="AI4" s="3">
        <f>D4/Creditors!AL4*100</f>
        <v>-1.8584867054463476</v>
      </c>
      <c r="AJ4" s="3">
        <f>J4/Creditors!AL4*100</f>
        <v>-7.2024402458561525</v>
      </c>
      <c r="AK4" s="3">
        <f>U4/Creditors!AL4*100</f>
        <v>-1.0640285194519006</v>
      </c>
      <c r="AL4" s="3">
        <f>Z4/Creditors!AL4*100</f>
        <v>-1.9159379997390882</v>
      </c>
      <c r="AM4" s="3">
        <f>P4/Creditors!AL4*100</f>
        <v>-0.74561698311589231</v>
      </c>
    </row>
    <row r="5" spans="1:39" x14ac:dyDescent="0.2">
      <c r="A5" t="s">
        <v>23</v>
      </c>
      <c r="B5">
        <v>2003</v>
      </c>
      <c r="C5" s="1">
        <v>-99.566029999999998</v>
      </c>
      <c r="D5" s="1">
        <v>-1156.6320000000001</v>
      </c>
      <c r="E5" s="1">
        <v>7130.8379999999997</v>
      </c>
      <c r="F5" s="2">
        <f t="shared" si="0"/>
        <v>-0.16220141307375097</v>
      </c>
      <c r="G5" t="s">
        <v>13</v>
      </c>
      <c r="H5">
        <v>2003</v>
      </c>
      <c r="I5" s="1">
        <v>-522.29700000000003</v>
      </c>
      <c r="J5" s="1">
        <v>-2401.0770000000002</v>
      </c>
      <c r="K5" s="1">
        <v>11458.25</v>
      </c>
      <c r="L5" s="2">
        <f t="shared" si="1"/>
        <v>-0.20955006218227043</v>
      </c>
      <c r="M5" t="s">
        <v>38</v>
      </c>
      <c r="N5">
        <v>2003</v>
      </c>
      <c r="O5" s="1">
        <v>-29.055250000000001</v>
      </c>
      <c r="P5" s="1">
        <v>-337.23660000000001</v>
      </c>
      <c r="Q5" s="1">
        <v>838.54110000000003</v>
      </c>
      <c r="R5" s="2">
        <f t="shared" si="2"/>
        <v>-0.40217062705692064</v>
      </c>
      <c r="S5" t="s">
        <v>108</v>
      </c>
      <c r="T5" s="1">
        <v>40.72383</v>
      </c>
      <c r="U5" s="1">
        <v>-388.56099999999998</v>
      </c>
      <c r="V5" s="1">
        <v>1493.4490000000001</v>
      </c>
      <c r="W5" s="2">
        <f t="shared" si="3"/>
        <v>-0.26017694611600395</v>
      </c>
      <c r="X5" t="s">
        <v>42</v>
      </c>
      <c r="Y5" s="1">
        <v>7.5360430000000003</v>
      </c>
      <c r="Z5" s="1">
        <v>-713.71590000000003</v>
      </c>
      <c r="AA5" s="1">
        <v>1933.2249999999999</v>
      </c>
      <c r="AB5" s="2">
        <f t="shared" si="4"/>
        <v>-0.36918408359089089</v>
      </c>
      <c r="AC5" t="s">
        <v>89</v>
      </c>
      <c r="AD5" s="1">
        <v>-3.3391280000000001</v>
      </c>
      <c r="AE5" s="1">
        <v>-315.95249999999999</v>
      </c>
      <c r="AF5" s="1">
        <v>759.76009999999997</v>
      </c>
      <c r="AG5" s="2">
        <f t="shared" si="5"/>
        <v>-0.41585824262158544</v>
      </c>
      <c r="AI5" s="3">
        <f>D5/Creditors!AL5*100</f>
        <v>-2.9674381039708595</v>
      </c>
      <c r="AJ5" s="3">
        <f>J5/Creditors!AL5*100</f>
        <v>-6.160167953478755</v>
      </c>
      <c r="AK5" s="3">
        <f>U5/Creditors!AL5*100</f>
        <v>-0.99688640563033104</v>
      </c>
      <c r="AL5" s="3">
        <f>Z5/Creditors!AL5*100</f>
        <v>-1.8310990505794889</v>
      </c>
      <c r="AM5" s="3">
        <f>P5/Creditors!AL5*100</f>
        <v>-0.86520927736183939</v>
      </c>
    </row>
    <row r="6" spans="1:39" x14ac:dyDescent="0.2">
      <c r="A6" t="s">
        <v>23</v>
      </c>
      <c r="B6">
        <v>2004</v>
      </c>
      <c r="C6" s="1">
        <v>-157.9034</v>
      </c>
      <c r="D6" s="1">
        <v>-1686.653</v>
      </c>
      <c r="E6" s="1">
        <v>8295.0740000000005</v>
      </c>
      <c r="F6" s="2">
        <f t="shared" si="0"/>
        <v>-0.2033318810657988</v>
      </c>
      <c r="G6" t="s">
        <v>13</v>
      </c>
      <c r="H6">
        <v>2004</v>
      </c>
      <c r="I6" s="1">
        <v>-635.88699999999994</v>
      </c>
      <c r="J6" s="1">
        <v>-2476.4679999999998</v>
      </c>
      <c r="K6" s="1">
        <v>12213.72</v>
      </c>
      <c r="L6" s="2">
        <f t="shared" si="1"/>
        <v>-0.2027611571249382</v>
      </c>
      <c r="M6" t="s">
        <v>38</v>
      </c>
      <c r="N6">
        <v>2004</v>
      </c>
      <c r="O6" s="1">
        <v>-49.193440000000002</v>
      </c>
      <c r="P6" s="1">
        <v>-445.40789999999998</v>
      </c>
      <c r="Q6" s="1">
        <v>1048.702</v>
      </c>
      <c r="R6" s="2">
        <f t="shared" si="2"/>
        <v>-0.42472303857530547</v>
      </c>
      <c r="S6" t="s">
        <v>108</v>
      </c>
      <c r="T6" s="1">
        <v>23.69727</v>
      </c>
      <c r="U6" s="1">
        <v>-404.30579999999998</v>
      </c>
      <c r="V6" s="1">
        <v>1707.6790000000001</v>
      </c>
      <c r="W6" s="2">
        <f t="shared" si="3"/>
        <v>-0.23675749365073878</v>
      </c>
      <c r="X6" t="s">
        <v>42</v>
      </c>
      <c r="Y6" s="1">
        <v>20.675709999999999</v>
      </c>
      <c r="Z6" s="1">
        <v>-749.53030000000001</v>
      </c>
      <c r="AA6" s="1">
        <v>2224.7399999999998</v>
      </c>
      <c r="AB6" s="2">
        <f t="shared" si="4"/>
        <v>-0.33690691946025159</v>
      </c>
      <c r="AC6" t="s">
        <v>89</v>
      </c>
      <c r="AD6" s="1">
        <v>4.2462650000000002</v>
      </c>
      <c r="AE6" s="1">
        <v>-338.05630000000002</v>
      </c>
      <c r="AF6" s="1">
        <v>901.42690000000005</v>
      </c>
      <c r="AG6" s="2">
        <f t="shared" si="5"/>
        <v>-0.3750235321355509</v>
      </c>
      <c r="AI6" s="3">
        <f>D6/Creditors!AL6*100</f>
        <v>-3.8433745344902746</v>
      </c>
      <c r="AJ6" s="3">
        <f>J6/Creditors!AL6*100</f>
        <v>-5.6431251992437446</v>
      </c>
      <c r="AK6" s="3">
        <f>U6/Creditors!AL6*100</f>
        <v>-0.9212912293558414</v>
      </c>
      <c r="AL6" s="3">
        <f>Z6/Creditors!AL6*100</f>
        <v>-1.7079539584306054</v>
      </c>
      <c r="AM6" s="3">
        <f>P6/Creditors!AL6*100</f>
        <v>-1.0149505442558668</v>
      </c>
    </row>
    <row r="7" spans="1:39" x14ac:dyDescent="0.2">
      <c r="A7" t="s">
        <v>23</v>
      </c>
      <c r="B7">
        <v>2005</v>
      </c>
      <c r="C7" s="1">
        <v>-211.6249</v>
      </c>
      <c r="D7" s="1">
        <v>-1629.98</v>
      </c>
      <c r="E7" s="1">
        <v>8706.18</v>
      </c>
      <c r="F7" s="2">
        <f t="shared" si="0"/>
        <v>-0.18722103149716637</v>
      </c>
      <c r="G7" t="s">
        <v>13</v>
      </c>
      <c r="H7">
        <v>2005</v>
      </c>
      <c r="I7" s="1">
        <v>-749.23</v>
      </c>
      <c r="J7" s="1">
        <v>-1991.8240000000001</v>
      </c>
      <c r="K7" s="1">
        <v>13036.63</v>
      </c>
      <c r="L7" s="2">
        <f t="shared" si="1"/>
        <v>-0.1527867247900723</v>
      </c>
      <c r="M7" t="s">
        <v>38</v>
      </c>
      <c r="N7">
        <v>2005</v>
      </c>
      <c r="O7" s="1">
        <v>-58.604999999999997</v>
      </c>
      <c r="P7" s="1">
        <v>-506.7251</v>
      </c>
      <c r="Q7" s="1">
        <v>1269.67</v>
      </c>
      <c r="R7" s="2">
        <f t="shared" si="2"/>
        <v>-0.39909984484157296</v>
      </c>
      <c r="S7" t="s">
        <v>108</v>
      </c>
      <c r="T7" s="1">
        <v>6.3060960000000001</v>
      </c>
      <c r="U7" s="1">
        <v>-444.44069999999999</v>
      </c>
      <c r="V7" s="1">
        <v>1933.0609999999999</v>
      </c>
      <c r="W7" s="2">
        <f t="shared" si="3"/>
        <v>-0.22991550706366742</v>
      </c>
      <c r="X7" t="s">
        <v>42</v>
      </c>
      <c r="Y7" s="1">
        <v>32.754629999999999</v>
      </c>
      <c r="Z7" s="1">
        <v>-745.02499999999998</v>
      </c>
      <c r="AA7" s="1">
        <v>2705.3270000000002</v>
      </c>
      <c r="AB7" s="2">
        <f t="shared" si="4"/>
        <v>-0.27539184727021904</v>
      </c>
      <c r="AC7" t="s">
        <v>89</v>
      </c>
      <c r="AD7" s="1">
        <v>22.809349999999998</v>
      </c>
      <c r="AE7" s="1">
        <v>-330.11489999999998</v>
      </c>
      <c r="AF7" s="1">
        <v>1046.5619999999999</v>
      </c>
      <c r="AG7" s="2">
        <f t="shared" si="5"/>
        <v>-0.31542794406829217</v>
      </c>
      <c r="AI7" s="3">
        <f>D7/Creditors!AL7*100</f>
        <v>-3.4277958539564404</v>
      </c>
      <c r="AJ7" s="3">
        <f>J7/Creditors!AL7*100</f>
        <v>-4.1887422232241702</v>
      </c>
      <c r="AK7" s="3">
        <f>U7/Creditors!AL7*100</f>
        <v>-0.93464458998852618</v>
      </c>
      <c r="AL7" s="3">
        <f>Z7/Creditors!AL7*100</f>
        <v>-1.566763767711197</v>
      </c>
      <c r="AM7" s="3">
        <f>P7/Creditors!AL7*100</f>
        <v>-1.0656266928892761</v>
      </c>
    </row>
    <row r="8" spans="1:39" x14ac:dyDescent="0.2">
      <c r="A8" t="s">
        <v>23</v>
      </c>
      <c r="B8">
        <v>2006</v>
      </c>
      <c r="C8" s="1">
        <v>-300.48160000000001</v>
      </c>
      <c r="D8" s="1">
        <v>-2434.1979999999999</v>
      </c>
      <c r="E8" s="1">
        <v>9301.4040000000005</v>
      </c>
      <c r="F8" s="2">
        <f t="shared" si="0"/>
        <v>-0.26170221183812675</v>
      </c>
      <c r="G8" t="s">
        <v>13</v>
      </c>
      <c r="H8">
        <v>2006</v>
      </c>
      <c r="I8" s="1">
        <v>-816.64200000000005</v>
      </c>
      <c r="J8" s="1">
        <v>-1972.819</v>
      </c>
      <c r="K8" s="1">
        <v>13814.6</v>
      </c>
      <c r="L8" s="2">
        <f t="shared" si="1"/>
        <v>-0.14280681308181198</v>
      </c>
      <c r="M8" t="s">
        <v>38</v>
      </c>
      <c r="N8">
        <v>2006</v>
      </c>
      <c r="O8" s="1">
        <v>-86.275239999999997</v>
      </c>
      <c r="P8" s="1">
        <v>-659.17619999999999</v>
      </c>
      <c r="Q8" s="1">
        <v>1433.55</v>
      </c>
      <c r="R8" s="2">
        <f t="shared" si="2"/>
        <v>-0.45982086428795649</v>
      </c>
      <c r="S8" t="s">
        <v>108</v>
      </c>
      <c r="T8" s="1">
        <v>37.9251</v>
      </c>
      <c r="U8" s="1">
        <v>-485.14609999999999</v>
      </c>
      <c r="V8" s="1">
        <v>2250.3139999999999</v>
      </c>
      <c r="W8" s="2">
        <f t="shared" si="3"/>
        <v>-0.21559040205055829</v>
      </c>
      <c r="X8" t="s">
        <v>42</v>
      </c>
      <c r="Y8" s="1">
        <v>50.122109999999999</v>
      </c>
      <c r="Z8" s="1">
        <v>-821.61170000000004</v>
      </c>
      <c r="AA8" s="1">
        <v>3177.0940000000001</v>
      </c>
      <c r="AB8" s="2">
        <f t="shared" si="4"/>
        <v>-0.25860478160230704</v>
      </c>
      <c r="AC8" t="s">
        <v>89</v>
      </c>
      <c r="AD8" s="1">
        <v>27.968109999999999</v>
      </c>
      <c r="AE8" s="1">
        <v>-280.84649999999999</v>
      </c>
      <c r="AF8" s="1">
        <v>1211.0309999999999</v>
      </c>
      <c r="AG8" s="2">
        <f t="shared" si="5"/>
        <v>-0.23190694540437032</v>
      </c>
      <c r="AI8" s="3">
        <f>D8/Creditors!AL8*100</f>
        <v>-4.7247512768310171</v>
      </c>
      <c r="AJ8" s="3">
        <f>J8/Creditors!AL8*100</f>
        <v>-3.8292197632265297</v>
      </c>
      <c r="AK8" s="3">
        <f>U8/Creditors!AL8*100</f>
        <v>-0.94166319067906079</v>
      </c>
      <c r="AL8" s="3">
        <f>Z8/Creditors!AL8*100</f>
        <v>-1.5947391825292367</v>
      </c>
      <c r="AM8" s="3">
        <f>P8/Creditors!AL8*100</f>
        <v>-1.2794536815027446</v>
      </c>
    </row>
    <row r="9" spans="1:39" x14ac:dyDescent="0.2">
      <c r="A9" t="s">
        <v>23</v>
      </c>
      <c r="B9">
        <v>2007</v>
      </c>
      <c r="C9" s="1">
        <v>-399.4676</v>
      </c>
      <c r="D9" s="1">
        <v>-3343.7910000000002</v>
      </c>
      <c r="E9" s="1">
        <v>10709.35</v>
      </c>
      <c r="F9" s="2">
        <f t="shared" si="0"/>
        <v>-0.31223099441142554</v>
      </c>
      <c r="G9" t="s">
        <v>13</v>
      </c>
      <c r="H9">
        <v>2007</v>
      </c>
      <c r="I9" s="1">
        <v>-736.55399999999997</v>
      </c>
      <c r="J9" s="1">
        <v>-1496.5160000000001</v>
      </c>
      <c r="K9" s="1">
        <v>14451.88</v>
      </c>
      <c r="L9" s="2">
        <f t="shared" si="1"/>
        <v>-0.10355164864363668</v>
      </c>
      <c r="M9" t="s">
        <v>38</v>
      </c>
      <c r="N9">
        <v>2007</v>
      </c>
      <c r="O9" s="1">
        <v>-137.61840000000001</v>
      </c>
      <c r="P9" s="1">
        <v>-941.55790000000002</v>
      </c>
      <c r="Q9" s="1">
        <v>1802.6880000000001</v>
      </c>
      <c r="R9" s="2">
        <f t="shared" si="2"/>
        <v>-0.52230774265985014</v>
      </c>
      <c r="S9" t="s">
        <v>108</v>
      </c>
      <c r="T9" s="1">
        <v>52.571260000000002</v>
      </c>
      <c r="U9" s="1">
        <v>-680.5086</v>
      </c>
      <c r="V9" s="1">
        <v>2768.1640000000002</v>
      </c>
      <c r="W9" s="2">
        <f t="shared" si="3"/>
        <v>-0.24583391735460758</v>
      </c>
      <c r="X9" t="s">
        <v>42</v>
      </c>
      <c r="Y9" s="1">
        <v>7.242801</v>
      </c>
      <c r="Z9" s="1">
        <v>-928.61469999999997</v>
      </c>
      <c r="AA9" s="1">
        <v>3770.5320000000002</v>
      </c>
      <c r="AB9" s="2">
        <f t="shared" si="4"/>
        <v>-0.2462821426790702</v>
      </c>
      <c r="AC9" t="s">
        <v>89</v>
      </c>
      <c r="AD9" s="1">
        <v>6.1234500000000001</v>
      </c>
      <c r="AE9" s="1">
        <v>-319.6952</v>
      </c>
      <c r="AF9" s="1">
        <v>1412.722</v>
      </c>
      <c r="AG9" s="2">
        <f t="shared" si="5"/>
        <v>-0.22629731822679905</v>
      </c>
      <c r="AI9" s="3">
        <f>D9/Creditors!AL9*100</f>
        <v>-5.7471336871318552</v>
      </c>
      <c r="AJ9" s="3">
        <f>J9/Creditors!AL9*100</f>
        <v>-2.5721337000224644</v>
      </c>
      <c r="AK9" s="3">
        <f>U9/Creditors!AL9*100</f>
        <v>-1.1696227124969643</v>
      </c>
      <c r="AL9" s="3">
        <f>Z9/Creditors!AL9*100</f>
        <v>-1.5960545454951705</v>
      </c>
      <c r="AM9" s="3">
        <f>P9/Creditors!AL9*100</f>
        <v>-1.6183006430351439</v>
      </c>
    </row>
    <row r="10" spans="1:39" x14ac:dyDescent="0.2">
      <c r="A10" t="s">
        <v>23</v>
      </c>
      <c r="B10">
        <v>2008</v>
      </c>
      <c r="C10" s="1">
        <v>-484.73039999999997</v>
      </c>
      <c r="D10" s="1">
        <v>-3113.98</v>
      </c>
      <c r="E10" s="1">
        <v>11334.25</v>
      </c>
      <c r="F10" s="2">
        <f t="shared" si="0"/>
        <v>-0.27474071950062862</v>
      </c>
      <c r="G10" t="s">
        <v>13</v>
      </c>
      <c r="H10">
        <v>2008</v>
      </c>
      <c r="I10" s="1">
        <v>-696.52599999999995</v>
      </c>
      <c r="J10" s="1">
        <v>-4221.7489999999998</v>
      </c>
      <c r="K10" s="1">
        <v>14712.83</v>
      </c>
      <c r="L10" s="2">
        <f t="shared" si="1"/>
        <v>-0.28694336847499768</v>
      </c>
      <c r="M10" t="s">
        <v>38</v>
      </c>
      <c r="N10">
        <v>2008</v>
      </c>
      <c r="O10" s="1">
        <v>-170.52709999999999</v>
      </c>
      <c r="P10" s="1">
        <v>-895.84559999999999</v>
      </c>
      <c r="Q10" s="1">
        <v>2147.4270000000001</v>
      </c>
      <c r="R10" s="2">
        <f t="shared" si="2"/>
        <v>-0.41717161980360679</v>
      </c>
      <c r="S10" t="s">
        <v>108</v>
      </c>
      <c r="T10" s="1">
        <v>-10.26229</v>
      </c>
      <c r="U10" s="1">
        <v>-490.62310000000002</v>
      </c>
      <c r="V10" s="1">
        <v>3020.1669999999999</v>
      </c>
      <c r="W10" s="2">
        <f t="shared" si="3"/>
        <v>-0.16244899702566118</v>
      </c>
      <c r="X10" t="s">
        <v>42</v>
      </c>
      <c r="Y10" s="1">
        <v>-41.627499999999998</v>
      </c>
      <c r="Z10" s="1">
        <v>-604.87840000000006</v>
      </c>
      <c r="AA10" s="1">
        <v>4390.9629999999997</v>
      </c>
      <c r="AB10" s="2">
        <f t="shared" si="4"/>
        <v>-0.13775529422589078</v>
      </c>
      <c r="AC10" t="s">
        <v>89</v>
      </c>
      <c r="AD10" s="1">
        <v>-13.30283</v>
      </c>
      <c r="AE10" s="1">
        <v>-273.17750000000001</v>
      </c>
      <c r="AF10" s="1">
        <v>1649.403</v>
      </c>
      <c r="AG10" s="2">
        <f t="shared" si="5"/>
        <v>-0.16562204627977517</v>
      </c>
      <c r="AI10" s="3">
        <f>D10/Creditors!AL10*100</f>
        <v>-4.8811019260255941</v>
      </c>
      <c r="AJ10" s="3">
        <f>J10/Creditors!AL10*100</f>
        <v>-6.6175078758041561</v>
      </c>
      <c r="AK10" s="3">
        <f>U10/Creditors!AL10*100</f>
        <v>-0.76904198432958715</v>
      </c>
      <c r="AL10" s="3">
        <f>Z10/Creditors!AL10*100</f>
        <v>-0.94813490236009212</v>
      </c>
      <c r="AM10" s="3">
        <f>P10/Creditors!AL10*100</f>
        <v>-1.4042202209331962</v>
      </c>
    </row>
    <row r="11" spans="1:39" x14ac:dyDescent="0.2">
      <c r="A11" t="s">
        <v>23</v>
      </c>
      <c r="B11">
        <v>2009</v>
      </c>
      <c r="C11" s="1">
        <v>-274.97649999999999</v>
      </c>
      <c r="D11" s="1">
        <v>-4170.6840000000002</v>
      </c>
      <c r="E11" s="1">
        <v>10060.129999999999</v>
      </c>
      <c r="F11" s="2">
        <f t="shared" si="0"/>
        <v>-0.41457555717470851</v>
      </c>
      <c r="G11" t="s">
        <v>13</v>
      </c>
      <c r="H11">
        <v>2009</v>
      </c>
      <c r="I11" s="1">
        <v>-379.73599999999999</v>
      </c>
      <c r="J11" s="1">
        <v>-2911.0250000000001</v>
      </c>
      <c r="K11" s="1">
        <v>14448.92</v>
      </c>
      <c r="L11" s="2">
        <f t="shared" si="1"/>
        <v>-0.20147007527206187</v>
      </c>
      <c r="M11" t="s">
        <v>38</v>
      </c>
      <c r="N11">
        <v>2009</v>
      </c>
      <c r="O11" s="1">
        <v>-63.815060000000003</v>
      </c>
      <c r="P11" s="1">
        <v>-1049.568</v>
      </c>
      <c r="Q11" s="1">
        <v>1771.4739999999999</v>
      </c>
      <c r="R11" s="2">
        <f t="shared" si="2"/>
        <v>-0.59248287019736112</v>
      </c>
      <c r="S11" t="s">
        <v>108</v>
      </c>
      <c r="T11" s="1">
        <v>44.486960000000003</v>
      </c>
      <c r="U11" s="1">
        <v>-627.43989999999997</v>
      </c>
      <c r="V11" s="1">
        <v>3153.0680000000002</v>
      </c>
      <c r="W11" s="2">
        <f t="shared" si="3"/>
        <v>-0.19899345653186037</v>
      </c>
      <c r="X11" t="s">
        <v>42</v>
      </c>
      <c r="Y11" s="1">
        <v>-33.58578</v>
      </c>
      <c r="Z11" s="1">
        <v>-982.07820000000004</v>
      </c>
      <c r="AA11" s="1">
        <v>4069.5639999999999</v>
      </c>
      <c r="AB11" s="2">
        <f t="shared" si="4"/>
        <v>-0.24132270680593795</v>
      </c>
      <c r="AC11" t="s">
        <v>89</v>
      </c>
      <c r="AD11" s="1">
        <v>-50.029719999999998</v>
      </c>
      <c r="AE11" s="1">
        <v>-390.25060000000002</v>
      </c>
      <c r="AF11" s="1">
        <v>1624.443</v>
      </c>
      <c r="AG11" s="2">
        <f t="shared" si="5"/>
        <v>-0.24023656108586144</v>
      </c>
      <c r="AI11" s="3">
        <f>D11/Creditors!AL11*100</f>
        <v>-6.8991251954431565</v>
      </c>
      <c r="AJ11" s="3">
        <f>J11/Creditors!AL11*100</f>
        <v>-4.8154034019515537</v>
      </c>
      <c r="AK11" s="3">
        <f>U11/Creditors!AL11*100</f>
        <v>-1.0379080320437448</v>
      </c>
      <c r="AL11" s="3">
        <f>Z11/Creditors!AL11*100</f>
        <v>-1.6245489836955909</v>
      </c>
      <c r="AM11" s="3">
        <f>P11/Creditors!AL11*100</f>
        <v>-1.7361902827284164</v>
      </c>
    </row>
    <row r="12" spans="1:39" x14ac:dyDescent="0.2">
      <c r="A12" t="s">
        <v>23</v>
      </c>
      <c r="B12">
        <v>2010</v>
      </c>
      <c r="C12" s="1">
        <v>-286.8605</v>
      </c>
      <c r="D12" s="1">
        <v>-3515.7979999999998</v>
      </c>
      <c r="E12" s="1">
        <v>9887.2489999999998</v>
      </c>
      <c r="F12" s="2">
        <f t="shared" si="0"/>
        <v>-0.35558910269175986</v>
      </c>
      <c r="G12" t="s">
        <v>13</v>
      </c>
      <c r="H12">
        <v>2010</v>
      </c>
      <c r="I12" s="1">
        <v>-432.00200000000001</v>
      </c>
      <c r="J12" s="1">
        <v>-2878.3539999999998</v>
      </c>
      <c r="K12" s="1">
        <v>14992.05</v>
      </c>
      <c r="L12" s="2">
        <f t="shared" si="1"/>
        <v>-0.19199202243855909</v>
      </c>
      <c r="M12" t="s">
        <v>38</v>
      </c>
      <c r="N12">
        <v>2010</v>
      </c>
      <c r="O12" s="1">
        <v>-100.4507</v>
      </c>
      <c r="P12" s="1">
        <v>-1170.1869999999999</v>
      </c>
      <c r="Q12" s="1">
        <v>1949.059</v>
      </c>
      <c r="R12" s="2">
        <f t="shared" si="2"/>
        <v>-0.60038562198476286</v>
      </c>
      <c r="S12" t="s">
        <v>108</v>
      </c>
      <c r="T12" s="1">
        <v>-4.2160310000000001</v>
      </c>
      <c r="U12" s="1">
        <v>-927.51369999999997</v>
      </c>
      <c r="V12" s="1">
        <v>3879.2809999999999</v>
      </c>
      <c r="W12" s="2">
        <f t="shared" si="3"/>
        <v>-0.23909422905945715</v>
      </c>
      <c r="X12" t="s">
        <v>42</v>
      </c>
      <c r="Y12" s="1">
        <v>-100.47020000000001</v>
      </c>
      <c r="Z12" s="1">
        <v>-1471.6130000000001</v>
      </c>
      <c r="AA12" s="1">
        <v>5083.1329999999998</v>
      </c>
      <c r="AB12" s="2">
        <f t="shared" si="4"/>
        <v>-0.28950904884841694</v>
      </c>
      <c r="AC12" t="s">
        <v>89</v>
      </c>
      <c r="AD12" s="1">
        <v>-33.764870000000002</v>
      </c>
      <c r="AE12" s="1">
        <v>-468.19720000000001</v>
      </c>
      <c r="AF12" s="1">
        <v>1886.479</v>
      </c>
      <c r="AG12" s="2">
        <f t="shared" si="5"/>
        <v>-0.2481857470981654</v>
      </c>
      <c r="AI12" s="3">
        <f>D12/Creditors!AL12*100</f>
        <v>-5.3185617274519199</v>
      </c>
      <c r="AJ12" s="3">
        <f>J12/Creditors!AL12*100</f>
        <v>-4.3542613718018339</v>
      </c>
      <c r="AK12" s="3">
        <f>U12/Creditors!AL12*100</f>
        <v>-1.4031064544969085</v>
      </c>
      <c r="AL12" s="3">
        <f>Z12/Creditors!AL12*100</f>
        <v>-2.2261985982757548</v>
      </c>
      <c r="AM12" s="3">
        <f>P12/Creditors!AL12*100</f>
        <v>-1.7702131328824293</v>
      </c>
    </row>
    <row r="13" spans="1:39" x14ac:dyDescent="0.2">
      <c r="A13" t="s">
        <v>23</v>
      </c>
      <c r="B13">
        <v>2011</v>
      </c>
      <c r="C13" s="1">
        <v>-236.08709999999999</v>
      </c>
      <c r="D13" s="1">
        <v>-3509.0819999999999</v>
      </c>
      <c r="E13" s="1">
        <v>10559.96</v>
      </c>
      <c r="F13" s="2">
        <f t="shared" si="0"/>
        <v>-0.33230069053291872</v>
      </c>
      <c r="G13" t="s">
        <v>13</v>
      </c>
      <c r="H13">
        <v>2011</v>
      </c>
      <c r="I13" s="1">
        <v>-455.29700000000003</v>
      </c>
      <c r="J13" s="1">
        <v>-4854.741</v>
      </c>
      <c r="K13" s="1">
        <v>15542.6</v>
      </c>
      <c r="L13" s="2">
        <f t="shared" si="1"/>
        <v>-0.31235063631567433</v>
      </c>
      <c r="M13" t="s">
        <v>38</v>
      </c>
      <c r="N13">
        <v>2011</v>
      </c>
      <c r="O13" s="1">
        <v>-138.3432</v>
      </c>
      <c r="P13" s="1">
        <v>-1095.319</v>
      </c>
      <c r="Q13" s="1">
        <v>2140.998</v>
      </c>
      <c r="R13" s="2">
        <f t="shared" si="2"/>
        <v>-0.51159272451445537</v>
      </c>
      <c r="S13" t="s">
        <v>108</v>
      </c>
      <c r="T13" s="1">
        <v>-17.10266</v>
      </c>
      <c r="U13" s="1">
        <v>-899.23130000000003</v>
      </c>
      <c r="V13" s="1">
        <v>4348.4160000000002</v>
      </c>
      <c r="W13" s="2">
        <f t="shared" si="3"/>
        <v>-0.20679514103526433</v>
      </c>
      <c r="X13" t="s">
        <v>42</v>
      </c>
      <c r="Y13" s="1">
        <v>-115.1587</v>
      </c>
      <c r="Z13" s="1">
        <v>-1365.606</v>
      </c>
      <c r="AA13" s="1">
        <v>5912.2209999999995</v>
      </c>
      <c r="AB13" s="2">
        <f t="shared" si="4"/>
        <v>-0.2309802018564597</v>
      </c>
      <c r="AC13" t="s">
        <v>89</v>
      </c>
      <c r="AD13" s="1">
        <v>-42.551439999999999</v>
      </c>
      <c r="AE13" s="1">
        <v>-480.49950000000001</v>
      </c>
      <c r="AF13" s="1">
        <v>2121.998</v>
      </c>
      <c r="AG13" s="2">
        <f t="shared" si="5"/>
        <v>-0.22643730107191429</v>
      </c>
      <c r="AI13" s="3">
        <f>D13/Creditors!AL13*100</f>
        <v>-4.7802602885580487</v>
      </c>
      <c r="AJ13" s="3">
        <f>J13/Creditors!AL13*100</f>
        <v>-6.6133893746383219</v>
      </c>
      <c r="AK13" s="3">
        <f>U13/Creditors!AL13*100</f>
        <v>-1.224981255387714</v>
      </c>
      <c r="AL13" s="3">
        <f>Z13/Creditors!AL13*100</f>
        <v>-1.8603019626262947</v>
      </c>
      <c r="AM13" s="3">
        <f>P13/Creditors!AL13*100</f>
        <v>-1.4921024698206293</v>
      </c>
    </row>
    <row r="14" spans="1:39" x14ac:dyDescent="0.2">
      <c r="A14" t="s">
        <v>23</v>
      </c>
      <c r="B14">
        <v>2012</v>
      </c>
      <c r="C14" s="1">
        <v>-153.65450000000001</v>
      </c>
      <c r="D14" s="1">
        <v>-4378.04</v>
      </c>
      <c r="E14" s="1">
        <v>9949.1440000000002</v>
      </c>
      <c r="F14" s="2">
        <f t="shared" si="0"/>
        <v>-0.44004187696951613</v>
      </c>
      <c r="G14" t="s">
        <v>13</v>
      </c>
      <c r="H14">
        <v>2012</v>
      </c>
      <c r="I14" s="1">
        <v>-418.11200000000002</v>
      </c>
      <c r="J14" s="1">
        <v>-4950.3289999999997</v>
      </c>
      <c r="K14" s="1">
        <v>16197.05</v>
      </c>
      <c r="L14" s="2">
        <f t="shared" si="1"/>
        <v>-0.30563151931987614</v>
      </c>
      <c r="M14" t="s">
        <v>38</v>
      </c>
      <c r="N14">
        <v>2012</v>
      </c>
      <c r="O14" s="1">
        <v>-100.7475</v>
      </c>
      <c r="P14" s="1">
        <v>-1291.9839999999999</v>
      </c>
      <c r="Q14" s="1">
        <v>2127.663</v>
      </c>
      <c r="R14" s="2">
        <f t="shared" si="2"/>
        <v>-0.60723150235728118</v>
      </c>
      <c r="S14" t="s">
        <v>108</v>
      </c>
      <c r="T14" s="1">
        <v>-94.099320000000006</v>
      </c>
      <c r="U14" s="1">
        <v>-1132.595</v>
      </c>
      <c r="V14" s="1">
        <v>4504.2640000000001</v>
      </c>
      <c r="W14" s="2">
        <f t="shared" si="3"/>
        <v>-0.25144951539252586</v>
      </c>
      <c r="X14" t="s">
        <v>42</v>
      </c>
      <c r="Y14" s="1">
        <v>-149.66829999999999</v>
      </c>
      <c r="Z14" s="1">
        <v>-1541.0219999999999</v>
      </c>
      <c r="AA14" s="1">
        <v>5943.09</v>
      </c>
      <c r="AB14" s="2">
        <f t="shared" si="4"/>
        <v>-0.25929642660636132</v>
      </c>
      <c r="AC14" t="s">
        <v>89</v>
      </c>
      <c r="AD14" s="1">
        <v>-73.069209999999998</v>
      </c>
      <c r="AE14" s="1">
        <v>-578.08010000000002</v>
      </c>
      <c r="AF14" s="1">
        <v>2168.0659999999998</v>
      </c>
      <c r="AG14" s="2">
        <f t="shared" si="5"/>
        <v>-0.26663399545954786</v>
      </c>
      <c r="AI14" s="3">
        <f>D14/Creditors!AL14*100</f>
        <v>-5.858055448436871</v>
      </c>
      <c r="AJ14" s="3">
        <f>J14/Creditors!AL14*100</f>
        <v>-6.6238092319862414</v>
      </c>
      <c r="AK14" s="3">
        <f>U14/Creditors!AL14*100</f>
        <v>-1.5154736618720612</v>
      </c>
      <c r="AL14" s="3">
        <f>Z14/Creditors!AL14*100</f>
        <v>-2.0619711841968287</v>
      </c>
      <c r="AM14" s="3">
        <f>P14/Creditors!AL14*100</f>
        <v>-1.7287448060075428</v>
      </c>
    </row>
    <row r="15" spans="1:39" x14ac:dyDescent="0.2">
      <c r="A15" t="s">
        <v>23</v>
      </c>
      <c r="B15">
        <v>2013</v>
      </c>
      <c r="C15" s="1">
        <v>-103.4868</v>
      </c>
      <c r="D15" s="1">
        <v>-4335.7510000000002</v>
      </c>
      <c r="E15" s="1">
        <v>10276.17</v>
      </c>
      <c r="F15" s="2">
        <f t="shared" si="0"/>
        <v>-0.42192285647279093</v>
      </c>
      <c r="G15" t="s">
        <v>13</v>
      </c>
      <c r="H15">
        <v>2013</v>
      </c>
      <c r="I15" s="1">
        <v>-339.45499999999998</v>
      </c>
      <c r="J15" s="1">
        <v>-5682.3609999999999</v>
      </c>
      <c r="K15" s="1">
        <v>16784.82</v>
      </c>
      <c r="L15" s="2">
        <f t="shared" si="1"/>
        <v>-0.33854167039026928</v>
      </c>
      <c r="M15" t="s">
        <v>38</v>
      </c>
      <c r="N15">
        <v>2013</v>
      </c>
      <c r="O15" s="1">
        <v>-91.69256</v>
      </c>
      <c r="P15" s="1">
        <v>-1317.796</v>
      </c>
      <c r="Q15" s="1">
        <v>2281.0050000000001</v>
      </c>
      <c r="R15" s="2">
        <f t="shared" si="2"/>
        <v>-0.57772604619455026</v>
      </c>
      <c r="S15" t="s">
        <v>108</v>
      </c>
      <c r="T15" s="1">
        <v>-66.066760000000002</v>
      </c>
      <c r="U15" s="1">
        <v>-1163.3409999999999</v>
      </c>
      <c r="V15" s="1">
        <v>4636.3559999999998</v>
      </c>
      <c r="W15" s="2">
        <f t="shared" si="3"/>
        <v>-0.25091709954973257</v>
      </c>
      <c r="X15" t="s">
        <v>42</v>
      </c>
      <c r="Y15" s="1">
        <v>-173.5187</v>
      </c>
      <c r="Z15" s="1">
        <v>-1527.819</v>
      </c>
      <c r="AA15" s="1">
        <v>6035.1210000000001</v>
      </c>
      <c r="AB15" s="2">
        <f t="shared" si="4"/>
        <v>-0.25315465920235897</v>
      </c>
      <c r="AC15" t="s">
        <v>89</v>
      </c>
      <c r="AD15" s="1">
        <v>-80.098690000000005</v>
      </c>
      <c r="AE15" s="1">
        <v>-645.85019999999997</v>
      </c>
      <c r="AF15" s="1">
        <v>2283.2710000000002</v>
      </c>
      <c r="AG15" s="2">
        <f t="shared" si="5"/>
        <v>-0.28286182411111072</v>
      </c>
      <c r="AI15" s="3">
        <f>D15/Creditors!AL15*100</f>
        <v>-5.6366167644897711</v>
      </c>
      <c r="AJ15" s="3">
        <f>J15/Creditors!AL15*100</f>
        <v>-7.3872533903544868</v>
      </c>
      <c r="AK15" s="3">
        <f>U15/Creditors!AL15*100</f>
        <v>-1.5123809885342341</v>
      </c>
      <c r="AL15" s="3">
        <f>Z15/Creditors!AL15*100</f>
        <v>-1.9862141964577755</v>
      </c>
      <c r="AM15" s="3">
        <f>P15/Creditors!AL15*100</f>
        <v>-1.71317749238311</v>
      </c>
    </row>
    <row r="16" spans="1:39" x14ac:dyDescent="0.2">
      <c r="A16" t="s">
        <v>23</v>
      </c>
      <c r="B16">
        <v>2014</v>
      </c>
      <c r="C16" s="1">
        <v>-118.33199999999999</v>
      </c>
      <c r="D16" s="1">
        <v>-4130.2669999999998</v>
      </c>
      <c r="E16" s="1">
        <v>10665.87</v>
      </c>
      <c r="F16" s="2">
        <f t="shared" si="0"/>
        <v>-0.38724145334604676</v>
      </c>
      <c r="G16" t="s">
        <v>13</v>
      </c>
      <c r="H16">
        <v>2014</v>
      </c>
      <c r="I16" s="1">
        <v>-369.97800000000001</v>
      </c>
      <c r="J16" s="1">
        <v>-7259.357</v>
      </c>
      <c r="K16" s="1">
        <v>17527.28</v>
      </c>
      <c r="L16" s="2">
        <f t="shared" si="1"/>
        <v>-0.41417476071586695</v>
      </c>
      <c r="M16" t="s">
        <v>38</v>
      </c>
      <c r="N16">
        <v>2014</v>
      </c>
      <c r="O16" s="1">
        <v>-68.172210000000007</v>
      </c>
      <c r="P16" s="1">
        <v>-1256.3589999999999</v>
      </c>
      <c r="Q16" s="1">
        <v>2255.0880000000002</v>
      </c>
      <c r="R16" s="2">
        <f t="shared" si="2"/>
        <v>-0.55712193936555909</v>
      </c>
      <c r="S16" t="s">
        <v>108</v>
      </c>
      <c r="T16" s="1">
        <v>-13.07286</v>
      </c>
      <c r="U16" s="1">
        <v>-1333.953</v>
      </c>
      <c r="V16" s="1">
        <v>4878.4139999999998</v>
      </c>
      <c r="W16" s="2">
        <f t="shared" si="3"/>
        <v>-0.27343989255524442</v>
      </c>
      <c r="X16" t="s">
        <v>42</v>
      </c>
      <c r="Y16" s="1">
        <v>-186.1155</v>
      </c>
      <c r="Z16" s="1">
        <v>-1511.3810000000001</v>
      </c>
      <c r="AA16" s="1">
        <v>5968.33</v>
      </c>
      <c r="AB16" s="2">
        <f t="shared" si="4"/>
        <v>-0.25323348407343427</v>
      </c>
      <c r="AC16" t="s">
        <v>89</v>
      </c>
      <c r="AD16" s="1">
        <v>-104.52370000000001</v>
      </c>
      <c r="AE16" s="1">
        <v>-735.58259999999996</v>
      </c>
      <c r="AF16" s="1">
        <v>2394.3710000000001</v>
      </c>
      <c r="AG16" s="2">
        <f t="shared" si="5"/>
        <v>-0.3072132931780413</v>
      </c>
      <c r="AI16" s="3">
        <f>D16/Creditors!AL16*100</f>
        <v>-5.2279346056771949</v>
      </c>
      <c r="AJ16" s="3">
        <f>J16/Creditors!AL16*100</f>
        <v>-9.1886175095375151</v>
      </c>
      <c r="AK16" s="3">
        <f>U16/Creditors!AL16*100</f>
        <v>-1.6884668838714085</v>
      </c>
      <c r="AL16" s="3">
        <f>Z16/Creditors!AL16*100</f>
        <v>-1.9130484862753439</v>
      </c>
      <c r="AM16" s="3">
        <f>P16/Creditors!AL16*100</f>
        <v>-1.5902513549981137</v>
      </c>
    </row>
    <row r="17" spans="1:39" x14ac:dyDescent="0.2">
      <c r="A17" t="s">
        <v>23</v>
      </c>
      <c r="B17">
        <v>2015</v>
      </c>
      <c r="C17" s="1">
        <v>-94.273089999999996</v>
      </c>
      <c r="D17" s="1">
        <v>-3850.627</v>
      </c>
      <c r="E17" s="1">
        <v>9516.0310000000009</v>
      </c>
      <c r="F17" s="2">
        <f t="shared" si="0"/>
        <v>-0.40464632786505211</v>
      </c>
      <c r="G17" t="s">
        <v>13</v>
      </c>
      <c r="H17">
        <v>2015</v>
      </c>
      <c r="I17" s="1">
        <v>-408.88400000000001</v>
      </c>
      <c r="J17" s="1">
        <v>-7737.2430000000004</v>
      </c>
      <c r="K17" s="1">
        <v>18224.78</v>
      </c>
      <c r="L17" s="2">
        <f t="shared" si="1"/>
        <v>-0.42454520713007238</v>
      </c>
      <c r="M17" t="s">
        <v>38</v>
      </c>
      <c r="N17">
        <v>2015</v>
      </c>
      <c r="O17" s="1">
        <v>-30.278179999999999</v>
      </c>
      <c r="P17" s="1">
        <v>-1074.2159999999999</v>
      </c>
      <c r="Q17" s="1">
        <v>1981.95</v>
      </c>
      <c r="R17" s="2">
        <f t="shared" si="2"/>
        <v>-0.54199954590176336</v>
      </c>
      <c r="S17" t="s">
        <v>108</v>
      </c>
      <c r="T17" s="1">
        <v>-2.7487409999999999</v>
      </c>
      <c r="U17" s="1">
        <v>-1253.636</v>
      </c>
      <c r="V17" s="1">
        <v>4924.3149999999996</v>
      </c>
      <c r="W17" s="2">
        <f t="shared" si="3"/>
        <v>-0.25458078940928841</v>
      </c>
      <c r="X17" t="s">
        <v>42</v>
      </c>
      <c r="Y17" s="1">
        <v>-171.012</v>
      </c>
      <c r="Z17" s="1">
        <v>-1207.6880000000001</v>
      </c>
      <c r="AA17" s="1">
        <v>5263.46</v>
      </c>
      <c r="AB17" s="2">
        <f t="shared" si="4"/>
        <v>-0.22944754971064663</v>
      </c>
      <c r="AC17" t="s">
        <v>89</v>
      </c>
      <c r="AD17" s="1">
        <v>-134.95150000000001</v>
      </c>
      <c r="AE17" s="1">
        <v>-767.55359999999996</v>
      </c>
      <c r="AF17" s="1">
        <v>2226.614</v>
      </c>
      <c r="AG17" s="2">
        <f t="shared" si="5"/>
        <v>-0.34471785410493239</v>
      </c>
      <c r="AI17" s="3">
        <f>D17/Creditors!AL17*100</f>
        <v>-5.1507561416443997</v>
      </c>
      <c r="AJ17" s="3">
        <f>J17/Creditors!AL17*100</f>
        <v>-10.349652641412721</v>
      </c>
      <c r="AK17" s="3">
        <f>U17/Creditors!AL17*100</f>
        <v>-1.6769147794337178</v>
      </c>
      <c r="AL17" s="3">
        <f>Z17/Creditors!AL17*100</f>
        <v>-1.6154528556492858</v>
      </c>
      <c r="AM17" s="3">
        <f>P17/Creditors!AL17*100</f>
        <v>-1.4369152502833122</v>
      </c>
    </row>
    <row r="18" spans="1:39" x14ac:dyDescent="0.2">
      <c r="A18" t="s">
        <v>23</v>
      </c>
      <c r="B18">
        <v>2016</v>
      </c>
      <c r="C18" s="1">
        <v>-80.425690000000003</v>
      </c>
      <c r="D18" s="1">
        <v>-2893.79</v>
      </c>
      <c r="E18" s="1">
        <v>9432.5429999999997</v>
      </c>
      <c r="F18" s="2">
        <f t="shared" si="0"/>
        <v>-0.3067878937843167</v>
      </c>
      <c r="G18" t="s">
        <v>13</v>
      </c>
      <c r="H18">
        <v>2016</v>
      </c>
      <c r="I18" s="1">
        <v>-397.57299999999998</v>
      </c>
      <c r="J18" s="1">
        <v>-8428.7970000000005</v>
      </c>
      <c r="K18" s="1">
        <v>18715.05</v>
      </c>
      <c r="L18" s="2">
        <f t="shared" si="1"/>
        <v>-0.45037533963307608</v>
      </c>
      <c r="M18" t="s">
        <v>38</v>
      </c>
      <c r="N18">
        <v>2016</v>
      </c>
      <c r="O18" s="1">
        <v>-33.408819999999999</v>
      </c>
      <c r="P18" s="1">
        <v>-1007.126</v>
      </c>
      <c r="Q18" s="1">
        <v>1996.9259999999999</v>
      </c>
      <c r="R18" s="2">
        <f t="shared" si="2"/>
        <v>-0.5043381677638531</v>
      </c>
      <c r="S18" t="s">
        <v>108</v>
      </c>
      <c r="T18" s="1">
        <v>9.5639029999999998</v>
      </c>
      <c r="U18" s="1">
        <v>-1256.0909999999999</v>
      </c>
      <c r="V18" s="1">
        <v>5259.7060000000001</v>
      </c>
      <c r="W18" s="2">
        <f t="shared" si="3"/>
        <v>-0.23881391849658515</v>
      </c>
      <c r="X18" t="s">
        <v>42</v>
      </c>
      <c r="Y18" s="1">
        <v>-101.1482</v>
      </c>
      <c r="Z18" s="1">
        <v>-1431.529</v>
      </c>
      <c r="AA18" s="1">
        <v>5053.8770000000004</v>
      </c>
      <c r="AB18" s="2">
        <f t="shared" si="4"/>
        <v>-0.28325362884771432</v>
      </c>
      <c r="AC18" t="s">
        <v>89</v>
      </c>
      <c r="AD18" s="1">
        <v>-102.1771</v>
      </c>
      <c r="AE18" s="1">
        <v>-832.27419999999995</v>
      </c>
      <c r="AF18" s="1">
        <v>2109.9430000000002</v>
      </c>
      <c r="AG18" s="2">
        <f t="shared" si="5"/>
        <v>-0.39445340466543405</v>
      </c>
      <c r="AI18" s="3">
        <f>D18/Creditors!AL18*100</f>
        <v>-3.8109951633460488</v>
      </c>
      <c r="AJ18" s="3">
        <f>J18/Creditors!AL18*100</f>
        <v>-11.100357869722989</v>
      </c>
      <c r="AK18" s="3">
        <f>U18/Creditors!AL18*100</f>
        <v>-1.6542170391502151</v>
      </c>
      <c r="AL18" s="3">
        <f>Z18/Creditors!AL18*100</f>
        <v>-1.8852612301478704</v>
      </c>
      <c r="AM18" s="3">
        <f>P18/Creditors!AL18*100</f>
        <v>-1.3263409974048057</v>
      </c>
    </row>
    <row r="19" spans="1:39" x14ac:dyDescent="0.2">
      <c r="A19" t="s">
        <v>23</v>
      </c>
      <c r="B19">
        <v>2017</v>
      </c>
      <c r="C19" s="1">
        <v>-20.745049999999999</v>
      </c>
      <c r="D19" s="1">
        <v>-3884.6289999999999</v>
      </c>
      <c r="E19" s="1">
        <v>9782.7080000000005</v>
      </c>
      <c r="F19" s="2">
        <f t="shared" si="0"/>
        <v>-0.39709137797018984</v>
      </c>
      <c r="G19" t="s">
        <v>13</v>
      </c>
      <c r="H19">
        <v>2017</v>
      </c>
      <c r="I19" s="1">
        <v>-361.702</v>
      </c>
      <c r="J19" s="1">
        <v>-8010.4409999999998</v>
      </c>
      <c r="K19" s="1">
        <v>19519.400000000001</v>
      </c>
      <c r="L19" s="2">
        <f t="shared" si="1"/>
        <v>-0.41038356711784169</v>
      </c>
      <c r="M19" t="s">
        <v>38</v>
      </c>
      <c r="N19">
        <v>2017</v>
      </c>
      <c r="O19" s="1">
        <v>-52.8949</v>
      </c>
      <c r="P19" s="1">
        <v>-1224.8489999999999</v>
      </c>
      <c r="Q19" s="1">
        <v>2122.4169999999999</v>
      </c>
      <c r="R19" s="2">
        <f t="shared" si="2"/>
        <v>-0.57710101266621971</v>
      </c>
      <c r="S19" t="s">
        <v>108</v>
      </c>
      <c r="T19" s="1">
        <v>-36.74006</v>
      </c>
      <c r="U19" s="1">
        <v>-1532</v>
      </c>
      <c r="V19" s="1">
        <v>5873.0320000000002</v>
      </c>
      <c r="W19" s="2">
        <f t="shared" si="3"/>
        <v>-0.26085333776488873</v>
      </c>
      <c r="X19" t="s">
        <v>42</v>
      </c>
      <c r="Y19" s="1">
        <v>-95.143039999999999</v>
      </c>
      <c r="Z19" s="1">
        <v>-1650.1479999999999</v>
      </c>
      <c r="AA19" s="1">
        <v>5466.6589999999997</v>
      </c>
      <c r="AB19" s="2">
        <f t="shared" si="4"/>
        <v>-0.30185676479912138</v>
      </c>
      <c r="AC19" t="s">
        <v>89</v>
      </c>
      <c r="AD19" s="1">
        <v>-72.217969999999994</v>
      </c>
      <c r="AE19" s="1">
        <v>-933.9502</v>
      </c>
      <c r="AF19" s="1">
        <v>2113.9549999999999</v>
      </c>
      <c r="AG19" s="2">
        <f t="shared" si="5"/>
        <v>-0.44180230894224337</v>
      </c>
      <c r="AI19" s="3">
        <f>D19/Creditors!AL19*100</f>
        <v>-4.817690960937755</v>
      </c>
      <c r="AJ19" s="3">
        <f>J19/Creditors!AL19*100</f>
        <v>-9.9344954688916722</v>
      </c>
      <c r="AK19" s="3">
        <f>U19/Creditors!AL19*100</f>
        <v>-1.8999761758862019</v>
      </c>
      <c r="AL19" s="3">
        <f>Z19/Creditors!AL19*100</f>
        <v>-2.0465025370014782</v>
      </c>
      <c r="AM19" s="3">
        <f>P19/Creditors!AL19*100</f>
        <v>-1.5190495555209129</v>
      </c>
    </row>
    <row r="20" spans="1:39" x14ac:dyDescent="0.2">
      <c r="A20" t="s">
        <v>23</v>
      </c>
      <c r="B20">
        <v>2018</v>
      </c>
      <c r="C20" s="1">
        <v>-27.161670000000001</v>
      </c>
      <c r="D20" s="1">
        <v>-3781.67</v>
      </c>
      <c r="E20" s="1">
        <v>10543.35</v>
      </c>
      <c r="F20" s="2">
        <f t="shared" si="0"/>
        <v>-0.3586782189721483</v>
      </c>
      <c r="G20" t="s">
        <v>13</v>
      </c>
      <c r="H20">
        <v>2018</v>
      </c>
      <c r="I20" s="1">
        <v>-438.24099999999999</v>
      </c>
      <c r="J20" s="1">
        <v>-10019</v>
      </c>
      <c r="K20" s="1">
        <v>20580.25</v>
      </c>
      <c r="L20" s="2">
        <f t="shared" si="1"/>
        <v>-0.48682596178374898</v>
      </c>
      <c r="M20" t="s">
        <v>38</v>
      </c>
      <c r="N20">
        <v>2018</v>
      </c>
      <c r="O20" s="1">
        <v>-51.471719999999998</v>
      </c>
      <c r="P20" s="1">
        <v>-1065.049</v>
      </c>
      <c r="Q20" s="1">
        <v>2204.0050000000001</v>
      </c>
      <c r="R20" s="2">
        <f t="shared" si="2"/>
        <v>-0.48323347723802801</v>
      </c>
      <c r="S20" t="s">
        <v>108</v>
      </c>
      <c r="T20" s="1">
        <v>-100.9098</v>
      </c>
      <c r="U20" s="1">
        <v>-1536.597</v>
      </c>
      <c r="V20" s="1">
        <v>6126.366</v>
      </c>
      <c r="W20" s="2">
        <f t="shared" si="3"/>
        <v>-0.25081704227269475</v>
      </c>
      <c r="X20" t="s">
        <v>42</v>
      </c>
      <c r="Y20" s="1">
        <v>-141.24610000000001</v>
      </c>
      <c r="Z20" s="1">
        <v>-1631.086</v>
      </c>
      <c r="AA20" s="1">
        <v>5268.1610000000001</v>
      </c>
      <c r="AB20" s="2">
        <f t="shared" si="4"/>
        <v>-0.30961202590429565</v>
      </c>
      <c r="AC20" t="s">
        <v>89</v>
      </c>
      <c r="AD20" s="1">
        <v>-81.880899999999997</v>
      </c>
      <c r="AE20" s="1">
        <v>-985.89869999999996</v>
      </c>
      <c r="AF20" s="1">
        <v>2249.942</v>
      </c>
      <c r="AG20" s="2">
        <f t="shared" si="5"/>
        <v>-0.43818849552566241</v>
      </c>
      <c r="AI20" s="3">
        <f>D20/Creditors!AL20*100</f>
        <v>-4.416858407596445</v>
      </c>
      <c r="AJ20" s="3">
        <f>J20/Creditors!AL20*100</f>
        <v>-11.701841880890925</v>
      </c>
      <c r="AK20" s="3">
        <f>U20/Creditors!AL20*100</f>
        <v>-1.7946915988273631</v>
      </c>
      <c r="AL20" s="3">
        <f>Z20/Creditors!AL20*100</f>
        <v>-1.90505144886065</v>
      </c>
      <c r="AM20" s="3">
        <f>P20/Creditors!AL20*100</f>
        <v>-1.2439400133148018</v>
      </c>
    </row>
    <row r="21" spans="1:39" x14ac:dyDescent="0.2">
      <c r="A21" t="s">
        <v>23</v>
      </c>
      <c r="B21">
        <v>2019</v>
      </c>
      <c r="C21" s="1">
        <v>-44.504100000000001</v>
      </c>
      <c r="D21" s="1">
        <v>-4299.5510000000004</v>
      </c>
      <c r="E21" s="1">
        <v>10313.92</v>
      </c>
      <c r="F21" s="2">
        <f t="shared" si="0"/>
        <v>-0.41686875601129353</v>
      </c>
      <c r="G21" t="s">
        <v>13</v>
      </c>
      <c r="H21">
        <v>2019</v>
      </c>
      <c r="I21" s="1">
        <v>-472.14499999999998</v>
      </c>
      <c r="J21" s="1">
        <v>-11627.41</v>
      </c>
      <c r="K21" s="1">
        <v>21427.68</v>
      </c>
      <c r="L21" s="2">
        <f t="shared" si="1"/>
        <v>-0.54263504028434251</v>
      </c>
      <c r="M21" t="s">
        <v>38</v>
      </c>
      <c r="N21">
        <v>2019</v>
      </c>
      <c r="O21" s="1">
        <v>-13.90207</v>
      </c>
      <c r="P21" s="1">
        <v>-1039.1679999999999</v>
      </c>
      <c r="Q21" s="1">
        <v>2217.1959999999999</v>
      </c>
      <c r="R21" s="2">
        <f t="shared" si="2"/>
        <v>-0.46868567325576987</v>
      </c>
      <c r="S21" t="s">
        <v>108</v>
      </c>
      <c r="T21" s="1">
        <v>-18.45186</v>
      </c>
      <c r="U21" s="1">
        <v>-1574.1510000000001</v>
      </c>
      <c r="V21" s="1">
        <v>6477.36</v>
      </c>
      <c r="W21" s="2">
        <f t="shared" si="3"/>
        <v>-0.24302354663010858</v>
      </c>
      <c r="X21" t="s">
        <v>42</v>
      </c>
      <c r="Y21" s="1">
        <v>-102.8908</v>
      </c>
      <c r="Z21" s="1">
        <v>-1791.7249999999999</v>
      </c>
      <c r="AA21" s="1">
        <v>5127.4380000000001</v>
      </c>
      <c r="AB21" s="2">
        <f t="shared" si="4"/>
        <v>-0.3494386475272836</v>
      </c>
      <c r="AC21" t="s">
        <v>89</v>
      </c>
      <c r="AD21" s="1">
        <v>-95.804029999999997</v>
      </c>
      <c r="AE21" s="1">
        <v>-1097.9960000000001</v>
      </c>
      <c r="AF21" s="1">
        <v>2324.9940000000001</v>
      </c>
      <c r="AG21" s="2">
        <f t="shared" si="5"/>
        <v>-0.47225756281521586</v>
      </c>
      <c r="AI21" s="3">
        <f>D21/Creditors!AL21*100</f>
        <v>-4.9254439033018356</v>
      </c>
      <c r="AJ21" s="3">
        <f>J21/Creditors!AL21*100</f>
        <v>-13.32003171858894</v>
      </c>
      <c r="AK21" s="3">
        <f>U21/Creditors!AL21*100</f>
        <v>-1.8033028206495254</v>
      </c>
      <c r="AL21" s="3">
        <f>Z21/Creditors!AL21*100</f>
        <v>-2.0525494354279044</v>
      </c>
      <c r="AM21" s="3">
        <f>P21/Creditors!AL21*100</f>
        <v>-1.1904414414682745</v>
      </c>
    </row>
    <row r="22" spans="1:39" x14ac:dyDescent="0.2">
      <c r="A22" t="s">
        <v>23</v>
      </c>
      <c r="B22">
        <v>2020</v>
      </c>
      <c r="C22" s="1">
        <v>-43.530999999999999</v>
      </c>
      <c r="D22" s="1">
        <v>-4716.2809999999999</v>
      </c>
      <c r="E22" s="1">
        <v>9824.0949999999993</v>
      </c>
      <c r="F22" s="2">
        <f t="shared" si="0"/>
        <v>-0.4800728209570449</v>
      </c>
      <c r="G22" t="s">
        <v>13</v>
      </c>
      <c r="H22">
        <v>2020</v>
      </c>
      <c r="I22" s="1">
        <v>-616.08699999999999</v>
      </c>
      <c r="J22" s="1">
        <v>-14504.7</v>
      </c>
      <c r="K22" s="1">
        <v>20932.759999999998</v>
      </c>
      <c r="L22" s="2">
        <f t="shared" si="1"/>
        <v>-0.69291865955564402</v>
      </c>
      <c r="M22" t="s">
        <v>38</v>
      </c>
      <c r="N22">
        <v>2020</v>
      </c>
      <c r="O22" s="1">
        <v>-33.279269999999997</v>
      </c>
      <c r="P22" s="1">
        <v>-1129.8499999999999</v>
      </c>
      <c r="Q22" s="1">
        <v>2178.3449999999998</v>
      </c>
      <c r="R22" s="2">
        <f t="shared" si="2"/>
        <v>-0.51867358017210319</v>
      </c>
      <c r="S22" t="s">
        <v>108</v>
      </c>
      <c r="T22" s="1">
        <v>76.31</v>
      </c>
      <c r="U22" s="1">
        <v>-1415.671</v>
      </c>
      <c r="V22" s="1">
        <v>6200.1949999999997</v>
      </c>
      <c r="W22" s="2">
        <f t="shared" si="3"/>
        <v>-0.22832685101033115</v>
      </c>
      <c r="X22" t="s">
        <v>42</v>
      </c>
      <c r="Y22" s="1">
        <v>1.831253</v>
      </c>
      <c r="Z22" s="1">
        <v>-1634.8389999999999</v>
      </c>
      <c r="AA22" s="1">
        <v>4330.7920000000004</v>
      </c>
      <c r="AB22" s="2">
        <f t="shared" si="4"/>
        <v>-0.37749192295543166</v>
      </c>
      <c r="AC22" t="s">
        <v>89</v>
      </c>
      <c r="AD22" s="1">
        <v>-48.869579999999999</v>
      </c>
      <c r="AE22" s="1">
        <v>-765.33969999999999</v>
      </c>
      <c r="AF22" s="1">
        <v>1816.115</v>
      </c>
      <c r="AG22" s="2">
        <f t="shared" si="5"/>
        <v>-0.42141587950102277</v>
      </c>
      <c r="AI22" s="3">
        <f>D22/Creditors!AL22*100</f>
        <v>-5.5831208022547072</v>
      </c>
      <c r="AJ22" s="3">
        <f>J22/Creditors!AL22*100</f>
        <v>-17.170624969221272</v>
      </c>
      <c r="AK22" s="3">
        <f>U22/Creditors!AL22*100</f>
        <v>-1.6758675340270701</v>
      </c>
      <c r="AL22" s="3">
        <f>Z22/Creditors!AL22*100</f>
        <v>-1.9353180247820865</v>
      </c>
      <c r="AM22" s="3">
        <f>P22/Creditors!AL22*100</f>
        <v>-1.3375134005856482</v>
      </c>
    </row>
    <row r="25" spans="1:39" x14ac:dyDescent="0.2">
      <c r="D25" s="1">
        <f>SUM(D21,J21,U21,P21,Z21,AE21)</f>
        <v>-21430.001</v>
      </c>
      <c r="E25" s="1">
        <f>SUM(E21,K21,V21,Q21,AA21,AF21)</f>
        <v>47888.588000000003</v>
      </c>
    </row>
    <row r="26" spans="1:39" x14ac:dyDescent="0.2">
      <c r="D26" s="1">
        <f>'IIP and country groups'!C214</f>
        <v>-22868.231471008705</v>
      </c>
      <c r="E26" s="1"/>
    </row>
    <row r="27" spans="1:39" x14ac:dyDescent="0.2">
      <c r="D27" s="4">
        <f>J22/D26</f>
        <v>0.63427292217102116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A9BB-CF45-4079-9812-4AC67169C672}">
  <dimension ref="A1:C12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9.1640625" customWidth="1"/>
  </cols>
  <sheetData>
    <row r="1" spans="1:3" x14ac:dyDescent="0.2">
      <c r="B1">
        <v>2019</v>
      </c>
      <c r="C1">
        <v>2020</v>
      </c>
    </row>
    <row r="2" spans="1:3" x14ac:dyDescent="0.2">
      <c r="A2" t="s">
        <v>260</v>
      </c>
      <c r="B2" s="1">
        <f>Debtors!J21</f>
        <v>-11627.41</v>
      </c>
      <c r="C2" s="1">
        <f>Debtors!J22</f>
        <v>-14504.7</v>
      </c>
    </row>
    <row r="3" spans="1:3" x14ac:dyDescent="0.2">
      <c r="A3" t="s">
        <v>306</v>
      </c>
      <c r="B3" s="1">
        <f>Debtors!D21</f>
        <v>-4299.5510000000004</v>
      </c>
      <c r="C3" s="1">
        <f>Debtors!D22</f>
        <v>-4716.2809999999999</v>
      </c>
    </row>
    <row r="4" spans="1:3" x14ac:dyDescent="0.2">
      <c r="A4" t="s">
        <v>307</v>
      </c>
      <c r="B4" s="1">
        <f>Debtors!Z21</f>
        <v>-1791.7249999999999</v>
      </c>
      <c r="C4" s="1">
        <f>Debtors!Z22</f>
        <v>-1634.8389999999999</v>
      </c>
    </row>
    <row r="5" spans="1:3" x14ac:dyDescent="0.2">
      <c r="A5" t="s">
        <v>308</v>
      </c>
      <c r="B5" s="1">
        <f>Debtors!U21</f>
        <v>-1574.1510000000001</v>
      </c>
      <c r="C5" s="1">
        <f>Debtors!U22</f>
        <v>-1415.671</v>
      </c>
    </row>
    <row r="6" spans="1:3" x14ac:dyDescent="0.2">
      <c r="A6" t="s">
        <v>309</v>
      </c>
      <c r="B6" s="1">
        <f>Debtors!P21</f>
        <v>-1039.1679999999999</v>
      </c>
      <c r="C6" s="1">
        <f>Debtors!P22</f>
        <v>-1129.8499999999999</v>
      </c>
    </row>
    <row r="7" spans="1:3" x14ac:dyDescent="0.2">
      <c r="A7" t="s">
        <v>310</v>
      </c>
      <c r="B7" s="1">
        <f>Debtors!AE21</f>
        <v>-1097.9960000000001</v>
      </c>
      <c r="C7" s="1">
        <f>Debtors!AE22</f>
        <v>-765.33969999999999</v>
      </c>
    </row>
    <row r="8" spans="1:3" x14ac:dyDescent="0.2">
      <c r="A8" t="s">
        <v>311</v>
      </c>
      <c r="B8" s="1">
        <f>'IIP and country groups'!C214-SUM(Table!B2:B7)</f>
        <v>-1438.2304710087046</v>
      </c>
      <c r="C8" s="1">
        <f>'IIP and country groups'!D214-SUM(Table!C2:C7)</f>
        <v>-1552.3825450195691</v>
      </c>
    </row>
    <row r="9" spans="1:3" x14ac:dyDescent="0.2">
      <c r="A9" t="s">
        <v>312</v>
      </c>
      <c r="B9" s="1">
        <f>'IIP and country groups'!C9+'IIP and country groups'!C21</f>
        <v>-774.01654375405701</v>
      </c>
      <c r="C9" s="1">
        <f>'IIP and country groups'!D9+'IIP and country groups'!D21</f>
        <v>-867.43580396972459</v>
      </c>
    </row>
    <row r="10" spans="1:3" x14ac:dyDescent="0.2">
      <c r="A10" t="s">
        <v>313</v>
      </c>
      <c r="B10" s="1">
        <f>SUM('IIP and country groups'!C26,'IIP and country groups'!C42,'IIP and country groups'!C44,'IIP and country groups'!C61,'IIP and country groups'!C73,'IIP and country groups'!C82:C83,'IIP and country groups'!C87,'IIP and country groups'!C98,'IIP and country groups'!C108,'IIP and country groups'!C110:C111)</f>
        <v>-249.53503653581751</v>
      </c>
      <c r="C10" s="1">
        <f>SUM('IIP and country groups'!D26,'IIP and country groups'!D42,'IIP and country groups'!D44,'IIP and country groups'!D61,'IIP and country groups'!D73,'IIP and country groups'!D82:D83,'IIP and country groups'!D87,'IIP and country groups'!D98,'IIP and country groups'!D108,'IIP and country groups'!D110:D111)</f>
        <v>-110.08046746478119</v>
      </c>
    </row>
    <row r="12" spans="1:3" x14ac:dyDescent="0.2">
      <c r="C12">
        <f>C2/SUM(C2:C8)</f>
        <v>0.56396688564498165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2365-3A19-4299-95E9-99DFC519B514}">
  <dimension ref="A1:E35"/>
  <sheetViews>
    <sheetView workbookViewId="0">
      <selection activeCell="G2" sqref="G2:L3"/>
    </sheetView>
  </sheetViews>
  <sheetFormatPr baseColWidth="10" defaultColWidth="8.83203125" defaultRowHeight="15" x14ac:dyDescent="0.2"/>
  <cols>
    <col min="1" max="1" width="17.33203125" customWidth="1"/>
    <col min="4" max="4" width="9.33203125" bestFit="1" customWidth="1"/>
    <col min="5" max="5" width="9" bestFit="1" customWidth="1"/>
    <col min="7" max="7" width="10.33203125" customWidth="1"/>
  </cols>
  <sheetData>
    <row r="1" spans="1:5" x14ac:dyDescent="0.2">
      <c r="A1" t="s">
        <v>0</v>
      </c>
      <c r="B1" t="s">
        <v>11</v>
      </c>
      <c r="C1" t="s">
        <v>268</v>
      </c>
      <c r="D1" t="s">
        <v>265</v>
      </c>
      <c r="E1" t="s">
        <v>264</v>
      </c>
    </row>
    <row r="2" spans="1:5" x14ac:dyDescent="0.2">
      <c r="A2" t="s">
        <v>13</v>
      </c>
      <c r="B2">
        <v>111</v>
      </c>
      <c r="C2" t="s">
        <v>269</v>
      </c>
      <c r="D2" s="3">
        <v>-7.1222529999999997</v>
      </c>
      <c r="E2" s="3">
        <v>-13.74539</v>
      </c>
    </row>
    <row r="3" spans="1:5" x14ac:dyDescent="0.2">
      <c r="A3" t="s">
        <v>18</v>
      </c>
      <c r="B3">
        <v>122</v>
      </c>
      <c r="C3" t="s">
        <v>270</v>
      </c>
      <c r="D3" s="3">
        <v>28.24718</v>
      </c>
      <c r="E3" s="3">
        <v>-2.2917679999999998</v>
      </c>
    </row>
    <row r="4" spans="1:5" x14ac:dyDescent="0.2">
      <c r="A4" t="s">
        <v>20</v>
      </c>
      <c r="B4">
        <v>128</v>
      </c>
      <c r="C4" t="s">
        <v>271</v>
      </c>
      <c r="D4" s="3">
        <v>62.162010000000002</v>
      </c>
      <c r="E4" s="3">
        <v>-6.7256669999999996</v>
      </c>
    </row>
    <row r="5" spans="1:5" x14ac:dyDescent="0.2">
      <c r="A5" t="s">
        <v>21</v>
      </c>
      <c r="B5">
        <v>132</v>
      </c>
      <c r="C5" t="s">
        <v>272</v>
      </c>
      <c r="D5" s="3">
        <v>45.17174</v>
      </c>
      <c r="E5" s="3">
        <v>-5.9748749999999999</v>
      </c>
    </row>
    <row r="6" spans="1:5" x14ac:dyDescent="0.2">
      <c r="A6" t="s">
        <v>10</v>
      </c>
      <c r="B6">
        <v>134</v>
      </c>
      <c r="C6" t="s">
        <v>273</v>
      </c>
      <c r="D6" s="3">
        <v>36.165550000000003</v>
      </c>
      <c r="E6" s="3">
        <v>1.4993939999999999</v>
      </c>
    </row>
    <row r="7" spans="1:5" x14ac:dyDescent="0.2">
      <c r="A7" t="s">
        <v>23</v>
      </c>
      <c r="B7">
        <v>136</v>
      </c>
      <c r="C7" t="s">
        <v>274</v>
      </c>
      <c r="D7" s="3">
        <v>41.057510000000001</v>
      </c>
      <c r="E7" s="3">
        <v>1.914825</v>
      </c>
    </row>
    <row r="8" spans="1:5" x14ac:dyDescent="0.2">
      <c r="A8" t="s">
        <v>26</v>
      </c>
      <c r="B8">
        <v>142</v>
      </c>
      <c r="C8" t="s">
        <v>275</v>
      </c>
      <c r="D8" s="3">
        <v>214.7028</v>
      </c>
      <c r="E8" s="3">
        <v>30.144220000000001</v>
      </c>
    </row>
    <row r="9" spans="1:5" x14ac:dyDescent="0.2">
      <c r="A9" t="s">
        <v>27</v>
      </c>
      <c r="B9">
        <v>144</v>
      </c>
      <c r="C9" t="s">
        <v>276</v>
      </c>
      <c r="D9" s="3">
        <v>50.745939999999997</v>
      </c>
      <c r="E9" s="3">
        <v>-4.42158E-2</v>
      </c>
    </row>
    <row r="10" spans="1:5" x14ac:dyDescent="0.2">
      <c r="A10" t="s">
        <v>29</v>
      </c>
      <c r="B10">
        <v>156</v>
      </c>
      <c r="C10" t="s">
        <v>277</v>
      </c>
      <c r="D10" s="3">
        <v>85.23827</v>
      </c>
      <c r="E10" s="3">
        <v>16.933700000000002</v>
      </c>
    </row>
    <row r="11" spans="1:5" x14ac:dyDescent="0.2">
      <c r="A11" t="s">
        <v>4</v>
      </c>
      <c r="B11">
        <v>158</v>
      </c>
      <c r="C11" t="s">
        <v>258</v>
      </c>
      <c r="D11" s="3">
        <v>30.34883</v>
      </c>
      <c r="E11" s="3">
        <v>-0.12107569999999999</v>
      </c>
    </row>
    <row r="12" spans="1:5" x14ac:dyDescent="0.2">
      <c r="A12" t="s">
        <v>37</v>
      </c>
      <c r="B12">
        <v>184</v>
      </c>
      <c r="C12" t="s">
        <v>278</v>
      </c>
      <c r="D12" s="3">
        <v>-7.6981070000000003</v>
      </c>
      <c r="E12" s="3">
        <v>-2.0893640000000002</v>
      </c>
    </row>
    <row r="13" spans="1:5" x14ac:dyDescent="0.2">
      <c r="A13" t="s">
        <v>38</v>
      </c>
      <c r="B13">
        <v>186</v>
      </c>
      <c r="C13" t="s">
        <v>279</v>
      </c>
      <c r="D13" s="3">
        <v>-23.638909999999999</v>
      </c>
      <c r="E13" s="3">
        <v>-26.452259999999999</v>
      </c>
    </row>
    <row r="14" spans="1:5" x14ac:dyDescent="0.2">
      <c r="A14" t="s">
        <v>39</v>
      </c>
      <c r="B14">
        <v>193</v>
      </c>
      <c r="C14" t="s">
        <v>280</v>
      </c>
      <c r="D14" s="3">
        <v>0.56866680000000003</v>
      </c>
      <c r="E14" s="3">
        <v>-0.94414290000000001</v>
      </c>
    </row>
    <row r="15" spans="1:5" x14ac:dyDescent="0.2">
      <c r="A15" t="s">
        <v>41</v>
      </c>
      <c r="B15">
        <v>199</v>
      </c>
      <c r="C15" t="s">
        <v>281</v>
      </c>
      <c r="D15" s="3">
        <v>21.4542</v>
      </c>
      <c r="E15" s="3">
        <v>21.290500000000002</v>
      </c>
    </row>
    <row r="16" spans="1:5" x14ac:dyDescent="0.2">
      <c r="A16" t="s">
        <v>42</v>
      </c>
      <c r="B16">
        <v>213</v>
      </c>
      <c r="C16" t="s">
        <v>282</v>
      </c>
      <c r="D16" s="3">
        <v>1.8161609999999999</v>
      </c>
      <c r="E16" s="3">
        <v>11.65713</v>
      </c>
    </row>
    <row r="17" spans="1:5" x14ac:dyDescent="0.2">
      <c r="A17" t="s">
        <v>44</v>
      </c>
      <c r="B17">
        <v>223</v>
      </c>
      <c r="C17" t="s">
        <v>283</v>
      </c>
      <c r="D17" s="3">
        <v>-43.185949999999998</v>
      </c>
      <c r="E17" s="3">
        <v>0.8266985</v>
      </c>
    </row>
    <row r="18" spans="1:5" x14ac:dyDescent="0.2">
      <c r="A18" t="s">
        <v>54</v>
      </c>
      <c r="B18">
        <v>273</v>
      </c>
      <c r="C18" t="s">
        <v>284</v>
      </c>
      <c r="D18" s="3">
        <v>-37.353189999999998</v>
      </c>
      <c r="E18" s="3">
        <v>1.5633079999999999</v>
      </c>
    </row>
    <row r="19" spans="1:5" x14ac:dyDescent="0.2">
      <c r="A19" t="s">
        <v>88</v>
      </c>
      <c r="B19">
        <v>436</v>
      </c>
      <c r="C19" t="s">
        <v>285</v>
      </c>
      <c r="D19" s="3">
        <v>-8.2339819999999992</v>
      </c>
      <c r="E19" s="3">
        <v>2.2145549999999998</v>
      </c>
    </row>
    <row r="20" spans="1:5" x14ac:dyDescent="0.2">
      <c r="A20" t="s">
        <v>7</v>
      </c>
      <c r="B20">
        <v>456</v>
      </c>
      <c r="C20" t="s">
        <v>286</v>
      </c>
      <c r="D20" s="3">
        <v>44.900700000000001</v>
      </c>
      <c r="E20" s="3">
        <v>6.4518599999999999</v>
      </c>
    </row>
    <row r="21" spans="1:5" x14ac:dyDescent="0.2">
      <c r="A21" t="s">
        <v>266</v>
      </c>
      <c r="B21">
        <v>466</v>
      </c>
      <c r="C21" t="s">
        <v>287</v>
      </c>
      <c r="D21" s="3">
        <v>133.8922</v>
      </c>
      <c r="E21" s="3">
        <v>37.832380000000001</v>
      </c>
    </row>
    <row r="22" spans="1:5" x14ac:dyDescent="0.2">
      <c r="A22" t="s">
        <v>96</v>
      </c>
      <c r="B22">
        <v>469</v>
      </c>
      <c r="C22" t="s">
        <v>288</v>
      </c>
      <c r="D22" s="3">
        <v>-34.706710000000001</v>
      </c>
      <c r="E22" s="3">
        <v>-6.6230279999999997</v>
      </c>
    </row>
    <row r="23" spans="1:5" x14ac:dyDescent="0.2">
      <c r="A23" t="s">
        <v>100</v>
      </c>
      <c r="B23">
        <v>513</v>
      </c>
      <c r="C23" t="s">
        <v>289</v>
      </c>
      <c r="D23" s="3">
        <v>-6.382307</v>
      </c>
      <c r="E23" s="3">
        <v>-0.17842669999999999</v>
      </c>
    </row>
    <row r="24" spans="1:5" x14ac:dyDescent="0.2">
      <c r="A24" t="s">
        <v>106</v>
      </c>
      <c r="B24">
        <v>528</v>
      </c>
      <c r="C24" t="s">
        <v>290</v>
      </c>
      <c r="D24" s="3">
        <v>8.1569889999999994</v>
      </c>
      <c r="E24" s="3">
        <v>-7.535094</v>
      </c>
    </row>
    <row r="25" spans="1:5" x14ac:dyDescent="0.2">
      <c r="A25" t="s">
        <v>108</v>
      </c>
      <c r="B25">
        <v>534</v>
      </c>
      <c r="C25" t="s">
        <v>291</v>
      </c>
      <c r="D25" s="3">
        <v>-27.299880000000002</v>
      </c>
      <c r="E25" s="3">
        <v>-0.96303640000000001</v>
      </c>
    </row>
    <row r="26" spans="1:5" x14ac:dyDescent="0.2">
      <c r="A26" t="s">
        <v>109</v>
      </c>
      <c r="B26">
        <v>536</v>
      </c>
      <c r="C26" t="s">
        <v>292</v>
      </c>
      <c r="D26" s="3">
        <v>-21.254470000000001</v>
      </c>
      <c r="E26" s="3">
        <v>4.8408290000000003</v>
      </c>
    </row>
    <row r="27" spans="1:5" x14ac:dyDescent="0.2">
      <c r="A27" t="s">
        <v>111</v>
      </c>
      <c r="B27">
        <v>542</v>
      </c>
      <c r="C27" t="s">
        <v>293</v>
      </c>
      <c r="D27" s="3">
        <v>3.8659400000000002</v>
      </c>
      <c r="E27" s="3">
        <v>-4.8309090000000001</v>
      </c>
    </row>
    <row r="28" spans="1:5" x14ac:dyDescent="0.2">
      <c r="A28" t="s">
        <v>114</v>
      </c>
      <c r="B28">
        <v>548</v>
      </c>
      <c r="C28" t="s">
        <v>294</v>
      </c>
      <c r="D28" s="3">
        <v>-6.3623789999999998</v>
      </c>
      <c r="E28" s="3">
        <v>7.3510390000000001</v>
      </c>
    </row>
    <row r="29" spans="1:5" x14ac:dyDescent="0.2">
      <c r="A29" t="s">
        <v>119</v>
      </c>
      <c r="B29">
        <v>566</v>
      </c>
      <c r="C29" t="s">
        <v>295</v>
      </c>
      <c r="D29" s="3">
        <v>-21.714040000000001</v>
      </c>
      <c r="E29" s="3">
        <v>4.9664260000000002</v>
      </c>
    </row>
    <row r="30" spans="1:5" x14ac:dyDescent="0.2">
      <c r="A30" t="s">
        <v>121</v>
      </c>
      <c r="B30">
        <v>578</v>
      </c>
      <c r="C30" t="s">
        <v>296</v>
      </c>
      <c r="D30" s="3">
        <v>-34.046309999999998</v>
      </c>
      <c r="E30" s="3">
        <v>9.4642040000000005</v>
      </c>
    </row>
    <row r="31" spans="1:5" x14ac:dyDescent="0.2">
      <c r="A31" t="s">
        <v>122</v>
      </c>
      <c r="B31">
        <v>582</v>
      </c>
      <c r="C31" t="s">
        <v>297</v>
      </c>
      <c r="D31" s="3">
        <v>-52.291989999999998</v>
      </c>
      <c r="E31" s="3">
        <v>0.45868540000000002</v>
      </c>
    </row>
    <row r="32" spans="1:5" x14ac:dyDescent="0.2">
      <c r="A32" t="s">
        <v>157</v>
      </c>
      <c r="B32">
        <v>694</v>
      </c>
      <c r="C32" t="s">
        <v>298</v>
      </c>
      <c r="D32" s="3">
        <v>-18.070930000000001</v>
      </c>
      <c r="E32" s="3">
        <v>-5.5820530000000002</v>
      </c>
    </row>
    <row r="33" spans="1:5" x14ac:dyDescent="0.2">
      <c r="A33" t="s">
        <v>198</v>
      </c>
      <c r="B33">
        <v>922</v>
      </c>
      <c r="C33" t="s">
        <v>299</v>
      </c>
      <c r="D33" s="3">
        <v>-14.607989999999999</v>
      </c>
      <c r="E33" s="3">
        <v>11.308009999999999</v>
      </c>
    </row>
    <row r="34" spans="1:5" x14ac:dyDescent="0.2">
      <c r="A34" t="s">
        <v>267</v>
      </c>
      <c r="B34">
        <v>924</v>
      </c>
      <c r="C34" t="s">
        <v>257</v>
      </c>
      <c r="D34" s="3">
        <v>-7.9726610000000004</v>
      </c>
      <c r="E34" s="3">
        <v>-2.1262460000000001</v>
      </c>
    </row>
    <row r="35" spans="1:5" x14ac:dyDescent="0.2">
      <c r="A35" t="s">
        <v>217</v>
      </c>
      <c r="B35">
        <v>964</v>
      </c>
      <c r="C35" t="s">
        <v>300</v>
      </c>
      <c r="D35" s="3">
        <v>-40.124690000000001</v>
      </c>
      <c r="E35" s="3">
        <v>3.9949720000000002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CE0F-6293-7841-8A3C-D810BE1CF070}">
  <dimension ref="A1:K22"/>
  <sheetViews>
    <sheetView workbookViewId="0">
      <selection activeCell="C2" sqref="C2"/>
    </sheetView>
  </sheetViews>
  <sheetFormatPr baseColWidth="10" defaultRowHeight="15" x14ac:dyDescent="0.2"/>
  <sheetData>
    <row r="1" spans="1:11" x14ac:dyDescent="0.2">
      <c r="A1" t="s">
        <v>1</v>
      </c>
      <c r="B1" t="s">
        <v>255</v>
      </c>
      <c r="C1" t="s">
        <v>315</v>
      </c>
      <c r="D1" t="s">
        <v>257</v>
      </c>
      <c r="E1" t="s">
        <v>258</v>
      </c>
      <c r="F1" t="s">
        <v>259</v>
      </c>
      <c r="G1" t="s">
        <v>314</v>
      </c>
      <c r="H1" t="s">
        <v>260</v>
      </c>
      <c r="I1" t="s">
        <v>261</v>
      </c>
      <c r="J1" t="s">
        <v>262</v>
      </c>
      <c r="K1" t="s">
        <v>263</v>
      </c>
    </row>
    <row r="2" spans="1:11" x14ac:dyDescent="0.2">
      <c r="A2" s="5">
        <v>2000</v>
      </c>
      <c r="B2">
        <v>2.2525042287241344</v>
      </c>
      <c r="C2">
        <v>0.35205963305868404</v>
      </c>
      <c r="D2">
        <v>0.13223373214920198</v>
      </c>
      <c r="E2">
        <v>3.4020148426961874</v>
      </c>
      <c r="F2">
        <v>1.5570329139017882</v>
      </c>
      <c r="G2">
        <v>-1.1725777244960012</v>
      </c>
      <c r="H2">
        <v>-4.7494235437520471</v>
      </c>
      <c r="I2">
        <v>-1.1947168342354906</v>
      </c>
      <c r="J2">
        <v>-2.1181189642660625</v>
      </c>
      <c r="K2">
        <v>-0.68028896207749301</v>
      </c>
    </row>
    <row r="3" spans="1:11" x14ac:dyDescent="0.2">
      <c r="A3" s="5">
        <v>2001</v>
      </c>
      <c r="B3">
        <v>2.180338314771368</v>
      </c>
      <c r="C3">
        <v>1.0634144512198933</v>
      </c>
      <c r="D3">
        <v>0.10891438619026687</v>
      </c>
      <c r="E3">
        <v>4.0322029091010823</v>
      </c>
      <c r="F3">
        <v>1.6756363900432347</v>
      </c>
      <c r="G3">
        <v>-1.3126996461614515</v>
      </c>
      <c r="H3">
        <v>-7.0440180630576066</v>
      </c>
      <c r="I3">
        <v>-1.1283905063293023</v>
      </c>
      <c r="J3">
        <v>-2.2494435279450316</v>
      </c>
      <c r="K3">
        <v>-0.65806856950000403</v>
      </c>
    </row>
    <row r="4" spans="1:11" x14ac:dyDescent="0.2">
      <c r="A4" s="5">
        <v>2002</v>
      </c>
      <c r="B4">
        <v>2.0764736696446904</v>
      </c>
      <c r="C4">
        <v>0.66441550991421872</v>
      </c>
      <c r="D4">
        <v>0.28014979105452453</v>
      </c>
      <c r="E4">
        <v>4.1922171662149665</v>
      </c>
      <c r="F4">
        <v>2.093443307970742</v>
      </c>
      <c r="G4">
        <v>-1.8584867054463476</v>
      </c>
      <c r="H4">
        <v>-7.2024402458561525</v>
      </c>
      <c r="I4">
        <v>-1.0640285194519006</v>
      </c>
      <c r="J4">
        <v>-1.9159379997390882</v>
      </c>
      <c r="K4">
        <v>-0.74561698311589231</v>
      </c>
    </row>
    <row r="5" spans="1:11" x14ac:dyDescent="0.2">
      <c r="A5" s="5">
        <v>2003</v>
      </c>
      <c r="B5">
        <v>2.1430588345161534</v>
      </c>
      <c r="C5">
        <v>1.0924693399723839</v>
      </c>
      <c r="D5">
        <v>0.36791904859885688</v>
      </c>
      <c r="E5">
        <v>4.1148243112814429</v>
      </c>
      <c r="F5">
        <v>2.3310754471943524</v>
      </c>
      <c r="G5">
        <v>-2.9674381039708595</v>
      </c>
      <c r="H5">
        <v>-6.160167953478755</v>
      </c>
      <c r="I5">
        <v>-0.99688640563033104</v>
      </c>
      <c r="J5">
        <v>-1.8310990505794889</v>
      </c>
      <c r="K5">
        <v>-0.86520927736183939</v>
      </c>
    </row>
    <row r="6" spans="1:11" x14ac:dyDescent="0.2">
      <c r="A6" s="5">
        <v>2004</v>
      </c>
      <c r="B6">
        <v>2.2188617488240201</v>
      </c>
      <c r="C6">
        <v>1.3518762465907814</v>
      </c>
      <c r="D6">
        <v>0.61466743868989382</v>
      </c>
      <c r="E6">
        <v>4.046636765578155</v>
      </c>
      <c r="F6">
        <v>2.3380386189352138</v>
      </c>
      <c r="G6">
        <v>-3.8433745344902746</v>
      </c>
      <c r="H6">
        <v>-5.6431251992437446</v>
      </c>
      <c r="I6">
        <v>-0.9212912293558414</v>
      </c>
      <c r="J6">
        <v>-1.7079539584306054</v>
      </c>
      <c r="K6">
        <v>-1.0149505442558668</v>
      </c>
    </row>
    <row r="7" spans="1:11" x14ac:dyDescent="0.2">
      <c r="A7" s="5">
        <v>2005</v>
      </c>
      <c r="B7">
        <v>2.2176428924727203</v>
      </c>
      <c r="C7">
        <v>1.7399341434527038</v>
      </c>
      <c r="D7">
        <v>0.80166740130350378</v>
      </c>
      <c r="E7">
        <v>3.2029233779386876</v>
      </c>
      <c r="F7">
        <v>2.1307987240872279</v>
      </c>
      <c r="G7">
        <v>-3.4277958539564404</v>
      </c>
      <c r="H7">
        <v>-4.1887422232241702</v>
      </c>
      <c r="I7">
        <v>-0.93464458998852618</v>
      </c>
      <c r="J7">
        <v>-1.566763767711197</v>
      </c>
      <c r="K7">
        <v>-1.0656266928892761</v>
      </c>
    </row>
    <row r="8" spans="1:11" x14ac:dyDescent="0.2">
      <c r="A8" s="5">
        <v>2006</v>
      </c>
      <c r="B8">
        <v>2.7301425675750433</v>
      </c>
      <c r="C8">
        <v>2.2890043173415906</v>
      </c>
      <c r="D8">
        <v>0.94402518006068692</v>
      </c>
      <c r="E8">
        <v>3.4803037181777299</v>
      </c>
      <c r="F8">
        <v>2.3491652680224218</v>
      </c>
      <c r="G8">
        <v>-4.7247512768310171</v>
      </c>
      <c r="H8">
        <v>-3.8292197632265297</v>
      </c>
      <c r="I8">
        <v>-0.94166319067906079</v>
      </c>
      <c r="J8">
        <v>-1.5947391825292367</v>
      </c>
      <c r="K8">
        <v>-1.2794536815027446</v>
      </c>
    </row>
    <row r="9" spans="1:11" x14ac:dyDescent="0.2">
      <c r="A9" s="5">
        <v>2007</v>
      </c>
      <c r="B9">
        <v>2.6519231327823833</v>
      </c>
      <c r="C9">
        <v>2.2013344702277631</v>
      </c>
      <c r="D9">
        <v>1.5021361458006948</v>
      </c>
      <c r="E9">
        <v>3.7474564679834219</v>
      </c>
      <c r="F9">
        <v>2.0945469457936139</v>
      </c>
      <c r="G9">
        <v>-5.7471336871318552</v>
      </c>
      <c r="H9">
        <v>-2.5721337000224644</v>
      </c>
      <c r="I9">
        <v>-1.1696227124969643</v>
      </c>
      <c r="J9">
        <v>-1.5960545454951705</v>
      </c>
      <c r="K9">
        <v>-1.6183006430351439</v>
      </c>
    </row>
    <row r="10" spans="1:11" x14ac:dyDescent="0.2">
      <c r="A10" s="5">
        <v>2008</v>
      </c>
      <c r="B10">
        <v>2.9826608477622494</v>
      </c>
      <c r="C10">
        <v>2.114968087671047</v>
      </c>
      <c r="D10">
        <v>2.1972498246773418</v>
      </c>
      <c r="E10">
        <v>3.8780995744918307</v>
      </c>
      <c r="F10">
        <v>2.3450788803050191</v>
      </c>
      <c r="G10">
        <v>-4.8811019260255941</v>
      </c>
      <c r="H10">
        <v>-6.6175078758041561</v>
      </c>
      <c r="I10">
        <v>-0.76904198432958715</v>
      </c>
      <c r="J10">
        <v>-0.94813490236009212</v>
      </c>
      <c r="K10">
        <v>-1.4042202209331962</v>
      </c>
    </row>
    <row r="11" spans="1:11" x14ac:dyDescent="0.2">
      <c r="A11" s="5">
        <v>2009</v>
      </c>
      <c r="B11">
        <v>3.139222356248788</v>
      </c>
      <c r="C11">
        <v>3.1607864440693465</v>
      </c>
      <c r="D11">
        <v>2.0653800778001057</v>
      </c>
      <c r="E11">
        <v>4.7764851529369574</v>
      </c>
      <c r="F11">
        <v>2.809294790145497</v>
      </c>
      <c r="G11">
        <v>-6.8991251954431565</v>
      </c>
      <c r="H11">
        <v>-4.8154034019515537</v>
      </c>
      <c r="I11">
        <v>-1.0379080320437448</v>
      </c>
      <c r="J11">
        <v>-1.6245489836955909</v>
      </c>
      <c r="K11">
        <v>-1.7361902827284164</v>
      </c>
    </row>
    <row r="12" spans="1:11" x14ac:dyDescent="0.2">
      <c r="A12" s="5">
        <v>2010</v>
      </c>
      <c r="B12">
        <v>3.0110310524428816</v>
      </c>
      <c r="C12">
        <v>3.2345066811084906</v>
      </c>
      <c r="D12">
        <v>2.1528039779560482</v>
      </c>
      <c r="E12">
        <v>4.7124619729730135</v>
      </c>
      <c r="F12">
        <v>2.6048532395018182</v>
      </c>
      <c r="G12">
        <v>-5.3185617274519199</v>
      </c>
      <c r="H12">
        <v>-4.3542613718018339</v>
      </c>
      <c r="I12">
        <v>-1.4031064544969085</v>
      </c>
      <c r="J12">
        <v>-2.2261985982757548</v>
      </c>
      <c r="K12">
        <v>-1.7702131328824293</v>
      </c>
    </row>
    <row r="13" spans="1:11" x14ac:dyDescent="0.2">
      <c r="A13" s="5">
        <v>2011</v>
      </c>
      <c r="B13">
        <v>3.188714653600655</v>
      </c>
      <c r="C13">
        <v>3.0538079352918546</v>
      </c>
      <c r="D13">
        <v>2.026905602350487</v>
      </c>
      <c r="E13">
        <v>4.6099036396152124</v>
      </c>
      <c r="F13">
        <v>2.6401840895294999</v>
      </c>
      <c r="G13">
        <v>-4.7802602885580487</v>
      </c>
      <c r="H13">
        <v>-6.6133893746383219</v>
      </c>
      <c r="I13">
        <v>-1.224981255387714</v>
      </c>
      <c r="J13">
        <v>-1.8603019626262947</v>
      </c>
      <c r="K13">
        <v>-1.4921024698206293</v>
      </c>
    </row>
    <row r="14" spans="1:11" x14ac:dyDescent="0.2">
      <c r="A14" s="5">
        <v>2012</v>
      </c>
      <c r="B14">
        <v>3.7677081457269632</v>
      </c>
      <c r="C14">
        <v>3.3752353972107985</v>
      </c>
      <c r="D14">
        <v>2.1202554934490196</v>
      </c>
      <c r="E14">
        <v>4.5767974953763533</v>
      </c>
      <c r="F14">
        <v>2.7791147914147221</v>
      </c>
      <c r="G14">
        <v>-5.858055448436871</v>
      </c>
      <c r="H14">
        <v>-6.6238092319862414</v>
      </c>
      <c r="I14">
        <v>-1.5154736618720612</v>
      </c>
      <c r="J14">
        <v>-2.0619711841968287</v>
      </c>
      <c r="K14">
        <v>-1.7287448060075428</v>
      </c>
    </row>
    <row r="15" spans="1:11" x14ac:dyDescent="0.2">
      <c r="A15" s="5">
        <v>2013</v>
      </c>
      <c r="B15">
        <v>4.4372601765235986</v>
      </c>
      <c r="C15">
        <v>3.883780483809657</v>
      </c>
      <c r="D15">
        <v>2.2648930411345849</v>
      </c>
      <c r="E15">
        <v>3.9813661156436018</v>
      </c>
      <c r="F15">
        <v>2.9392497461036724</v>
      </c>
      <c r="G15">
        <v>-5.6366167644897711</v>
      </c>
      <c r="H15">
        <v>-7.3872533903544868</v>
      </c>
      <c r="I15">
        <v>-1.5123809885342341</v>
      </c>
      <c r="J15">
        <v>-1.9862141964577755</v>
      </c>
      <c r="K15">
        <v>-1.71317749238311</v>
      </c>
    </row>
    <row r="16" spans="1:11" x14ac:dyDescent="0.2">
      <c r="A16" s="5">
        <v>2014</v>
      </c>
      <c r="B16">
        <v>4.6924515023327995</v>
      </c>
      <c r="C16">
        <v>4.1495864755872507</v>
      </c>
      <c r="D16">
        <v>1.9874841463322017</v>
      </c>
      <c r="E16">
        <v>3.6567835977509939</v>
      </c>
      <c r="F16">
        <v>3.2085254127016669</v>
      </c>
      <c r="G16">
        <v>-5.2279346056771949</v>
      </c>
      <c r="H16">
        <v>-9.1886175095375151</v>
      </c>
      <c r="I16">
        <v>-1.6884668838714085</v>
      </c>
      <c r="J16">
        <v>-1.9130484862753439</v>
      </c>
      <c r="K16">
        <v>-1.5902513549981137</v>
      </c>
    </row>
    <row r="17" spans="1:11" x14ac:dyDescent="0.2">
      <c r="A17" s="5">
        <v>2015</v>
      </c>
      <c r="B17">
        <v>4.7306258768236065</v>
      </c>
      <c r="C17">
        <v>4.3053604086118389</v>
      </c>
      <c r="D17">
        <v>2.1932602160985617</v>
      </c>
      <c r="E17">
        <v>3.5975437167796889</v>
      </c>
      <c r="F17">
        <v>3.9942492142697392</v>
      </c>
      <c r="G17">
        <v>-5.1507561416443997</v>
      </c>
      <c r="H17">
        <v>-10.349652641412721</v>
      </c>
      <c r="I17">
        <v>-1.6769147794337178</v>
      </c>
      <c r="J17">
        <v>-1.6154528556492858</v>
      </c>
      <c r="K17">
        <v>-1.4369152502833122</v>
      </c>
    </row>
    <row r="18" spans="1:11" x14ac:dyDescent="0.2">
      <c r="A18" s="5">
        <v>2016</v>
      </c>
      <c r="B18">
        <v>4.3822197194198127</v>
      </c>
      <c r="C18">
        <v>4.9257816070186395</v>
      </c>
      <c r="D18">
        <v>2.525496933730492</v>
      </c>
      <c r="E18">
        <v>3.7495749523327642</v>
      </c>
      <c r="F18">
        <v>4.380053326197185</v>
      </c>
      <c r="G18">
        <v>-3.8109951633460488</v>
      </c>
      <c r="H18">
        <v>-11.100357869722989</v>
      </c>
      <c r="I18">
        <v>-1.6542170391502151</v>
      </c>
      <c r="J18">
        <v>-1.8852612301478704</v>
      </c>
      <c r="K18">
        <v>-1.3263409974048057</v>
      </c>
    </row>
    <row r="19" spans="1:11" x14ac:dyDescent="0.2">
      <c r="A19" s="5">
        <v>2017</v>
      </c>
      <c r="B19">
        <v>4.6985046617006843</v>
      </c>
      <c r="C19">
        <v>5.7374505767457054</v>
      </c>
      <c r="D19">
        <v>2.4626680105401548</v>
      </c>
      <c r="E19">
        <v>3.5812020921069263</v>
      </c>
      <c r="F19">
        <v>4.6606490006088119</v>
      </c>
      <c r="G19">
        <v>-4.817690960937755</v>
      </c>
      <c r="H19">
        <v>-9.9344954688916722</v>
      </c>
      <c r="I19">
        <v>-1.8999761758862019</v>
      </c>
      <c r="J19">
        <v>-2.0465025370014782</v>
      </c>
      <c r="K19">
        <v>-1.5190495555209129</v>
      </c>
    </row>
    <row r="20" spans="1:11" x14ac:dyDescent="0.2">
      <c r="A20" s="5">
        <v>2018</v>
      </c>
      <c r="B20">
        <v>4.4995935481610392</v>
      </c>
      <c r="C20">
        <v>5.6964412104789819</v>
      </c>
      <c r="D20">
        <v>2.3723215641388009</v>
      </c>
      <c r="E20">
        <v>3.5669956434903463</v>
      </c>
      <c r="F20">
        <v>4.4307209848281337</v>
      </c>
      <c r="G20">
        <v>-4.416858407596445</v>
      </c>
      <c r="H20">
        <v>-11.701841880890925</v>
      </c>
      <c r="I20">
        <v>-1.7946915988273631</v>
      </c>
      <c r="J20">
        <v>-1.90505144886065</v>
      </c>
      <c r="K20">
        <v>-1.2439400133148018</v>
      </c>
    </row>
    <row r="21" spans="1:11" x14ac:dyDescent="0.2">
      <c r="A21" s="5">
        <v>2019</v>
      </c>
      <c r="B21">
        <v>4.8552146308750359</v>
      </c>
      <c r="C21">
        <v>6.510180810162046</v>
      </c>
      <c r="D21">
        <v>2.5247666871418515</v>
      </c>
      <c r="E21">
        <v>3.7028577202252744</v>
      </c>
      <c r="F21">
        <v>4.9314306609513334</v>
      </c>
      <c r="G21">
        <v>-4.9254439033018356</v>
      </c>
      <c r="H21">
        <v>-13.32003171858894</v>
      </c>
      <c r="I21">
        <v>-1.8033028206495254</v>
      </c>
      <c r="J21">
        <v>-2.0525494354279044</v>
      </c>
      <c r="K21">
        <v>-1.1904414414682745</v>
      </c>
    </row>
    <row r="22" spans="1:11" x14ac:dyDescent="0.2">
      <c r="A22" s="5">
        <v>2020</v>
      </c>
      <c r="B22">
        <v>5.3935995867126811</v>
      </c>
      <c r="C22">
        <v>7.7040973119277529</v>
      </c>
      <c r="D22">
        <v>2.3979057678393518</v>
      </c>
      <c r="E22">
        <v>4.0216708304764355</v>
      </c>
      <c r="F22">
        <v>6.0802813460059619</v>
      </c>
      <c r="G22">
        <v>-5.5831208022547072</v>
      </c>
      <c r="H22">
        <v>-17.170624969221272</v>
      </c>
      <c r="I22">
        <v>-1.6758675340270701</v>
      </c>
      <c r="J22">
        <v>-1.9353180247820865</v>
      </c>
      <c r="K22">
        <v>-1.3375134005856482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F354-556D-4498-A08D-E5F6B8C9212E}">
  <dimension ref="A1:R216"/>
  <sheetViews>
    <sheetView workbookViewId="0">
      <pane xSplit="2" ySplit="1" topLeftCell="D135" activePane="bottomRight" state="frozen"/>
      <selection pane="topRight" activeCell="C1" sqref="C1"/>
      <selection pane="bottomLeft" activeCell="A2" sqref="A2"/>
      <selection pane="bottomRight" activeCell="R2" sqref="R2"/>
    </sheetView>
  </sheetViews>
  <sheetFormatPr baseColWidth="10" defaultColWidth="8.83203125" defaultRowHeight="15" x14ac:dyDescent="0.2"/>
  <cols>
    <col min="1" max="1" width="16.33203125" customWidth="1"/>
    <col min="3" max="3" width="9" bestFit="1" customWidth="1"/>
    <col min="4" max="4" width="9" customWidth="1"/>
  </cols>
  <sheetData>
    <row r="1" spans="1:18" x14ac:dyDescent="0.2">
      <c r="A1" t="s">
        <v>0</v>
      </c>
      <c r="B1" t="s">
        <v>11</v>
      </c>
      <c r="C1" t="s">
        <v>301</v>
      </c>
      <c r="D1" t="s">
        <v>302</v>
      </c>
      <c r="E1" t="s">
        <v>226</v>
      </c>
      <c r="F1" t="s">
        <v>231</v>
      </c>
      <c r="G1" t="s">
        <v>230</v>
      </c>
      <c r="H1" t="s">
        <v>228</v>
      </c>
      <c r="I1" t="s">
        <v>229</v>
      </c>
      <c r="J1" t="s">
        <v>227</v>
      </c>
      <c r="K1" t="s">
        <v>232</v>
      </c>
      <c r="L1" t="s">
        <v>234</v>
      </c>
      <c r="M1" t="s">
        <v>233</v>
      </c>
    </row>
    <row r="2" spans="1:18" x14ac:dyDescent="0.2">
      <c r="A2" t="s">
        <v>13</v>
      </c>
      <c r="B2">
        <v>111</v>
      </c>
      <c r="C2" s="1">
        <v>-11627.408708196937</v>
      </c>
      <c r="D2" s="1">
        <v>-14504.697965507798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f t="shared" ref="N2:N65" si="0">SUM(E2:M2)</f>
        <v>1</v>
      </c>
      <c r="O2">
        <f t="shared" ref="O2:O33" si="1">SUM(E2:G2)</f>
        <v>0</v>
      </c>
      <c r="P2">
        <f t="shared" ref="P2:P33" si="2">IF(D2="", 1, 0)</f>
        <v>0</v>
      </c>
      <c r="Q2">
        <f>SUM(E2:G2)</f>
        <v>0</v>
      </c>
      <c r="R2">
        <f>SUM(H2:L2)</f>
        <v>0</v>
      </c>
    </row>
    <row r="3" spans="1:18" x14ac:dyDescent="0.2">
      <c r="A3" t="s">
        <v>37</v>
      </c>
      <c r="B3">
        <v>184</v>
      </c>
      <c r="C3" s="1">
        <v>-1054.1167565848787</v>
      </c>
      <c r="D3" s="1">
        <v>-1180.2980416477849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f t="shared" si="0"/>
        <v>1</v>
      </c>
      <c r="O3">
        <f t="shared" si="1"/>
        <v>0</v>
      </c>
      <c r="P3">
        <f t="shared" si="2"/>
        <v>0</v>
      </c>
      <c r="Q3">
        <f t="shared" ref="Q3:Q66" si="3">SUM(E3:G3)</f>
        <v>0</v>
      </c>
      <c r="R3">
        <f t="shared" ref="R3:R66" si="4">SUM(H3:L3)</f>
        <v>1</v>
      </c>
    </row>
    <row r="4" spans="1:18" x14ac:dyDescent="0.2">
      <c r="A4" t="s">
        <v>14</v>
      </c>
      <c r="B4">
        <v>112</v>
      </c>
      <c r="C4" s="1">
        <v>-850.65855046203546</v>
      </c>
      <c r="D4" s="1">
        <v>-873.60133198666949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f t="shared" si="0"/>
        <v>1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1</v>
      </c>
    </row>
    <row r="5" spans="1:18" x14ac:dyDescent="0.2">
      <c r="A5" t="s">
        <v>108</v>
      </c>
      <c r="B5">
        <v>534</v>
      </c>
      <c r="C5" s="1">
        <v>-820.87555681227047</v>
      </c>
      <c r="D5" s="1">
        <v>-827.33886416782002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f t="shared" si="0"/>
        <v>1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1</v>
      </c>
    </row>
    <row r="6" spans="1:18" x14ac:dyDescent="0.2">
      <c r="A6" t="s">
        <v>21</v>
      </c>
      <c r="B6">
        <v>132</v>
      </c>
      <c r="C6" s="1">
        <v>-812.13536978818195</v>
      </c>
      <c r="D6" s="1">
        <v>-1001.8594732191432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f t="shared" si="0"/>
        <v>1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1</v>
      </c>
    </row>
    <row r="7" spans="1:18" x14ac:dyDescent="0.2">
      <c r="A7" t="s">
        <v>44</v>
      </c>
      <c r="B7">
        <v>223</v>
      </c>
      <c r="C7" s="1">
        <v>-733.61931222211877</v>
      </c>
      <c r="D7" s="1">
        <v>-557.14622991381157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f t="shared" si="0"/>
        <v>1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1</v>
      </c>
    </row>
    <row r="8" spans="1:18" x14ac:dyDescent="0.2">
      <c r="A8" t="s">
        <v>34</v>
      </c>
      <c r="B8">
        <v>178</v>
      </c>
      <c r="C8" s="1">
        <v>-696.48248820524202</v>
      </c>
      <c r="D8" s="1">
        <v>-755.15682380549049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f t="shared" si="0"/>
        <v>1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1</v>
      </c>
    </row>
    <row r="9" spans="1:18" x14ac:dyDescent="0.2">
      <c r="A9" t="s">
        <v>39</v>
      </c>
      <c r="B9">
        <v>193</v>
      </c>
      <c r="C9" s="1">
        <v>-658.72727086058819</v>
      </c>
      <c r="D9" s="1">
        <v>-738.50883393197364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2">
      <c r="A10" t="s">
        <v>54</v>
      </c>
      <c r="B10">
        <v>273</v>
      </c>
      <c r="C10" s="1">
        <v>-654.35404760168819</v>
      </c>
      <c r="D10" s="1">
        <v>-598.64129854386692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f t="shared" si="0"/>
        <v>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1</v>
      </c>
    </row>
    <row r="11" spans="1:18" x14ac:dyDescent="0.2">
      <c r="A11" t="s">
        <v>38</v>
      </c>
      <c r="B11">
        <v>536</v>
      </c>
      <c r="C11" s="1">
        <v>-337.81691225517227</v>
      </c>
      <c r="D11" s="1">
        <v>-279.96114621781771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1</v>
      </c>
    </row>
    <row r="12" spans="1:18" x14ac:dyDescent="0.2">
      <c r="A12" t="s">
        <v>109</v>
      </c>
      <c r="B12">
        <v>186</v>
      </c>
      <c r="C12" s="1">
        <v>-331.29989966485891</v>
      </c>
      <c r="D12" s="1">
        <v>-419.1851922759239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1</v>
      </c>
    </row>
    <row r="13" spans="1:18" x14ac:dyDescent="0.2">
      <c r="A13" t="s">
        <v>32</v>
      </c>
      <c r="B13">
        <v>174</v>
      </c>
      <c r="C13" s="1">
        <v>-326.63723199814234</v>
      </c>
      <c r="D13" s="1">
        <v>-367.79440223985898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f t="shared" si="0"/>
        <v>1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1</v>
      </c>
    </row>
    <row r="14" spans="1:18" x14ac:dyDescent="0.2">
      <c r="A14" t="s">
        <v>217</v>
      </c>
      <c r="B14">
        <v>964</v>
      </c>
      <c r="C14" s="1">
        <v>-309.04986305016604</v>
      </c>
      <c r="D14" s="1">
        <v>-287.64572841509636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1</v>
      </c>
    </row>
    <row r="15" spans="1:18" x14ac:dyDescent="0.2">
      <c r="A15" t="s">
        <v>36</v>
      </c>
      <c r="B15">
        <v>182</v>
      </c>
      <c r="C15" s="1">
        <v>-260.17508414196999</v>
      </c>
      <c r="D15" s="1">
        <v>-285.08796868840614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1</v>
      </c>
    </row>
    <row r="16" spans="1:18" x14ac:dyDescent="0.2">
      <c r="A16" t="s">
        <v>96</v>
      </c>
      <c r="B16">
        <v>469</v>
      </c>
      <c r="C16" s="1">
        <v>-179.89653513524735</v>
      </c>
      <c r="D16" s="1">
        <v>-207.51936872601053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f t="shared" si="0"/>
        <v>1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1</v>
      </c>
    </row>
    <row r="17" spans="1:18" x14ac:dyDescent="0.2">
      <c r="A17" t="s">
        <v>46</v>
      </c>
      <c r="B17">
        <v>233</v>
      </c>
      <c r="C17" s="1">
        <v>-150.06766328067218</v>
      </c>
      <c r="D17" s="1">
        <v>-149.71489718180166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f t="shared" si="0"/>
        <v>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1</v>
      </c>
    </row>
    <row r="18" spans="1:18" x14ac:dyDescent="0.2">
      <c r="A18" t="s">
        <v>122</v>
      </c>
      <c r="B18">
        <v>582</v>
      </c>
      <c r="C18" s="1">
        <v>-142.46945984315352</v>
      </c>
      <c r="D18" s="1">
        <v>-141.04875190130005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1</v>
      </c>
    </row>
    <row r="19" spans="1:18" x14ac:dyDescent="0.2">
      <c r="A19" t="s">
        <v>23</v>
      </c>
      <c r="B19">
        <v>136</v>
      </c>
      <c r="C19" s="1">
        <v>-138.38751128559093</v>
      </c>
      <c r="D19" s="1">
        <v>-112.03617435177928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1</v>
      </c>
    </row>
    <row r="20" spans="1:18" x14ac:dyDescent="0.2">
      <c r="A20" t="s">
        <v>117</v>
      </c>
      <c r="B20">
        <v>564</v>
      </c>
      <c r="C20" s="1">
        <v>-117.74172413074319</v>
      </c>
      <c r="D20" s="1">
        <v>-122.00694217536244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1</v>
      </c>
    </row>
    <row r="21" spans="1:18" x14ac:dyDescent="0.2">
      <c r="A21" t="s">
        <v>40</v>
      </c>
      <c r="B21">
        <v>196</v>
      </c>
      <c r="C21" s="1">
        <v>-115.28927289346876</v>
      </c>
      <c r="D21" s="1">
        <v>-128.92697003775098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1:18" x14ac:dyDescent="0.2">
      <c r="A22" t="s">
        <v>219</v>
      </c>
      <c r="B22">
        <v>968</v>
      </c>
      <c r="C22" s="1">
        <v>-113.37887952358381</v>
      </c>
      <c r="D22" s="1">
        <v>-131.98888465201935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N22">
        <f t="shared" si="0"/>
        <v>1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1</v>
      </c>
    </row>
    <row r="23" spans="1:18" x14ac:dyDescent="0.2">
      <c r="A23" t="s">
        <v>194</v>
      </c>
      <c r="B23">
        <v>916</v>
      </c>
      <c r="C23" s="1">
        <v>-96.28053110259934</v>
      </c>
      <c r="D23" s="1">
        <v>-109.89477353383616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</row>
    <row r="24" spans="1:18" x14ac:dyDescent="0.2">
      <c r="A24" t="s">
        <v>58</v>
      </c>
      <c r="B24">
        <v>293</v>
      </c>
      <c r="C24" s="1">
        <v>-88.643827010906435</v>
      </c>
      <c r="D24" s="1">
        <v>-82.091517214786379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f t="shared" si="0"/>
        <v>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1</v>
      </c>
    </row>
    <row r="25" spans="1:18" x14ac:dyDescent="0.2">
      <c r="A25" t="s">
        <v>166</v>
      </c>
      <c r="B25">
        <v>732</v>
      </c>
      <c r="C25" s="1">
        <v>-87.814334908286014</v>
      </c>
      <c r="D25" s="1">
        <v>-92.160727641766087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f t="shared" si="0"/>
        <v>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1</v>
      </c>
    </row>
    <row r="26" spans="1:18" x14ac:dyDescent="0.2">
      <c r="A26" t="s">
        <v>91</v>
      </c>
      <c r="B26">
        <v>446</v>
      </c>
      <c r="C26" s="1">
        <v>-87.211225251750562</v>
      </c>
      <c r="D26" s="1"/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f t="shared" si="0"/>
        <v>1</v>
      </c>
      <c r="O26">
        <f t="shared" si="1"/>
        <v>0</v>
      </c>
      <c r="P26">
        <f t="shared" si="2"/>
        <v>1</v>
      </c>
      <c r="Q26">
        <f t="shared" si="3"/>
        <v>0</v>
      </c>
      <c r="R26">
        <f t="shared" si="4"/>
        <v>1</v>
      </c>
    </row>
    <row r="27" spans="1:18" x14ac:dyDescent="0.2">
      <c r="A27" t="s">
        <v>210</v>
      </c>
      <c r="B27">
        <v>944</v>
      </c>
      <c r="C27" s="1">
        <v>-82.382646774574241</v>
      </c>
      <c r="D27" s="1">
        <v>-80.318856115651201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1</v>
      </c>
    </row>
    <row r="28" spans="1:18" x14ac:dyDescent="0.2">
      <c r="A28" t="s">
        <v>154</v>
      </c>
      <c r="B28">
        <v>686</v>
      </c>
      <c r="C28" s="1">
        <v>-80.354391755930848</v>
      </c>
      <c r="D28" s="1">
        <v>-83.48883127118242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f t="shared" si="0"/>
        <v>1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1</v>
      </c>
    </row>
    <row r="29" spans="1:18" x14ac:dyDescent="0.2">
      <c r="A29" t="s">
        <v>157</v>
      </c>
      <c r="B29">
        <v>936</v>
      </c>
      <c r="C29" s="1">
        <v>-71.457195394371524</v>
      </c>
      <c r="D29" s="1">
        <v>-75.84930264174028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f t="shared" si="0"/>
        <v>1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1</v>
      </c>
    </row>
    <row r="30" spans="1:18" x14ac:dyDescent="0.2">
      <c r="A30" t="s">
        <v>205</v>
      </c>
      <c r="B30">
        <v>283</v>
      </c>
      <c r="C30" s="1">
        <v>-70.235959885357133</v>
      </c>
      <c r="D30" s="1">
        <v>-69.209236949366584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f t="shared" si="0"/>
        <v>1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1</v>
      </c>
    </row>
    <row r="31" spans="1:18" x14ac:dyDescent="0.2">
      <c r="A31" t="s">
        <v>56</v>
      </c>
      <c r="B31">
        <v>744</v>
      </c>
      <c r="C31" s="1">
        <v>-62.679368644525908</v>
      </c>
      <c r="D31" s="1">
        <v>-68.602935469133101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f t="shared" si="0"/>
        <v>1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1</v>
      </c>
    </row>
    <row r="32" spans="1:18" x14ac:dyDescent="0.2">
      <c r="A32" t="s">
        <v>171</v>
      </c>
      <c r="B32">
        <v>644</v>
      </c>
      <c r="C32" s="1">
        <v>-56.163681813444924</v>
      </c>
      <c r="D32" s="1">
        <v>-59.505501269007226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f t="shared" si="0"/>
        <v>1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1</v>
      </c>
    </row>
    <row r="33" spans="1:18" x14ac:dyDescent="0.2">
      <c r="A33" t="s">
        <v>138</v>
      </c>
      <c r="B33">
        <v>694</v>
      </c>
      <c r="C33" s="1">
        <v>-56.049083771624559</v>
      </c>
      <c r="D33" s="1">
        <v>-67.737491745081556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f t="shared" si="0"/>
        <v>1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1</v>
      </c>
    </row>
    <row r="34" spans="1:18" x14ac:dyDescent="0.2">
      <c r="A34" t="s">
        <v>155</v>
      </c>
      <c r="B34">
        <v>688</v>
      </c>
      <c r="C34" s="1">
        <v>-56.048516069365014</v>
      </c>
      <c r="D34" s="1">
        <v>-59.495063011117587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f t="shared" si="0"/>
        <v>1</v>
      </c>
      <c r="O34">
        <f t="shared" ref="O34:O65" si="5">SUM(E34:G34)</f>
        <v>0</v>
      </c>
      <c r="P34">
        <f t="shared" ref="P34:P65" si="6">IF(D34="", 1, 0)</f>
        <v>0</v>
      </c>
      <c r="Q34">
        <f t="shared" si="3"/>
        <v>0</v>
      </c>
      <c r="R34">
        <f t="shared" si="4"/>
        <v>1</v>
      </c>
    </row>
    <row r="35" spans="1:18" x14ac:dyDescent="0.2">
      <c r="A35" t="s">
        <v>48</v>
      </c>
      <c r="B35">
        <v>243</v>
      </c>
      <c r="C35" s="1">
        <v>-55.948213652770782</v>
      </c>
      <c r="D35" s="1">
        <v>-59.481827690721595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f t="shared" si="0"/>
        <v>1</v>
      </c>
      <c r="O35">
        <f t="shared" si="5"/>
        <v>0</v>
      </c>
      <c r="P35">
        <f t="shared" si="6"/>
        <v>0</v>
      </c>
      <c r="Q35">
        <f t="shared" si="3"/>
        <v>0</v>
      </c>
      <c r="R35">
        <f t="shared" si="4"/>
        <v>1</v>
      </c>
    </row>
    <row r="36" spans="1:18" x14ac:dyDescent="0.2">
      <c r="A36" t="s">
        <v>105</v>
      </c>
      <c r="B36">
        <v>524</v>
      </c>
      <c r="C36" s="1">
        <v>-52.11497226567424</v>
      </c>
      <c r="D36" s="1">
        <v>-48.275241048266977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O36">
        <f t="shared" si="5"/>
        <v>0</v>
      </c>
      <c r="P36">
        <f t="shared" si="6"/>
        <v>0</v>
      </c>
      <c r="Q36">
        <f t="shared" si="3"/>
        <v>0</v>
      </c>
      <c r="R36">
        <f t="shared" si="4"/>
        <v>1</v>
      </c>
    </row>
    <row r="37" spans="1:18" x14ac:dyDescent="0.2">
      <c r="A37" t="s">
        <v>204</v>
      </c>
      <c r="B37">
        <v>935</v>
      </c>
      <c r="C37" s="1">
        <v>-51.075744918601764</v>
      </c>
      <c r="D37" s="1">
        <v>-33.734825614635078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f t="shared" si="0"/>
        <v>1</v>
      </c>
      <c r="O37">
        <f t="shared" si="5"/>
        <v>0</v>
      </c>
      <c r="P37">
        <f t="shared" si="6"/>
        <v>0</v>
      </c>
      <c r="Q37">
        <f t="shared" si="3"/>
        <v>0</v>
      </c>
      <c r="R37">
        <f t="shared" si="4"/>
        <v>1</v>
      </c>
    </row>
    <row r="38" spans="1:18" x14ac:dyDescent="0.2">
      <c r="A38" t="s">
        <v>89</v>
      </c>
      <c r="B38">
        <v>439</v>
      </c>
      <c r="C38" s="1">
        <v>-47.734579162132462</v>
      </c>
      <c r="D38" s="1">
        <v>-51.545421414292107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f t="shared" si="0"/>
        <v>1</v>
      </c>
      <c r="O38">
        <f t="shared" si="5"/>
        <v>0</v>
      </c>
      <c r="P38">
        <f t="shared" si="6"/>
        <v>0</v>
      </c>
      <c r="Q38">
        <f t="shared" si="3"/>
        <v>0</v>
      </c>
      <c r="R38">
        <f t="shared" si="4"/>
        <v>1</v>
      </c>
    </row>
    <row r="39" spans="1:18" x14ac:dyDescent="0.2">
      <c r="A39" t="s">
        <v>208</v>
      </c>
      <c r="B39">
        <v>942</v>
      </c>
      <c r="C39" s="1">
        <v>-47.539431314173463</v>
      </c>
      <c r="D39" s="1">
        <v>-54.71382451947062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1</v>
      </c>
      <c r="O39">
        <f t="shared" si="5"/>
        <v>0</v>
      </c>
      <c r="P39">
        <f t="shared" si="6"/>
        <v>0</v>
      </c>
      <c r="Q39">
        <f t="shared" si="3"/>
        <v>0</v>
      </c>
      <c r="R39">
        <f t="shared" si="4"/>
        <v>1</v>
      </c>
    </row>
    <row r="40" spans="1:18" x14ac:dyDescent="0.2">
      <c r="A40" t="s">
        <v>145</v>
      </c>
      <c r="B40">
        <v>664</v>
      </c>
      <c r="C40" s="1">
        <v>-44.540521855750249</v>
      </c>
      <c r="D40" s="1"/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1</v>
      </c>
      <c r="O40">
        <f t="shared" si="5"/>
        <v>0</v>
      </c>
      <c r="P40">
        <f t="shared" si="6"/>
        <v>1</v>
      </c>
      <c r="Q40">
        <f t="shared" si="3"/>
        <v>0</v>
      </c>
      <c r="R40">
        <f t="shared" si="4"/>
        <v>1</v>
      </c>
    </row>
    <row r="41" spans="1:18" x14ac:dyDescent="0.2">
      <c r="A41" t="s">
        <v>119</v>
      </c>
      <c r="B41">
        <v>566</v>
      </c>
      <c r="C41" s="1">
        <v>-43.822179350745863</v>
      </c>
      <c r="D41" s="1">
        <v>-27.697366998166718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O41">
        <f t="shared" si="5"/>
        <v>0</v>
      </c>
      <c r="P41">
        <f t="shared" si="6"/>
        <v>0</v>
      </c>
      <c r="Q41">
        <f t="shared" si="3"/>
        <v>0</v>
      </c>
      <c r="R41">
        <f t="shared" si="4"/>
        <v>1</v>
      </c>
    </row>
    <row r="42" spans="1:18" x14ac:dyDescent="0.2">
      <c r="A42" t="s">
        <v>45</v>
      </c>
      <c r="B42">
        <v>228</v>
      </c>
      <c r="C42" s="1">
        <v>-40.268220458876577</v>
      </c>
      <c r="D42" s="1">
        <v>-25.015029289969824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f t="shared" si="0"/>
        <v>1</v>
      </c>
      <c r="O42">
        <f t="shared" si="5"/>
        <v>0</v>
      </c>
      <c r="P42">
        <f t="shared" si="6"/>
        <v>0</v>
      </c>
      <c r="Q42">
        <f t="shared" si="3"/>
        <v>0</v>
      </c>
      <c r="R42">
        <f t="shared" si="4"/>
        <v>1</v>
      </c>
    </row>
    <row r="43" spans="1:18" x14ac:dyDescent="0.2">
      <c r="A43" t="s">
        <v>100</v>
      </c>
      <c r="B43">
        <v>513</v>
      </c>
      <c r="C43" s="1">
        <v>-38.470381474180371</v>
      </c>
      <c r="D43" s="1">
        <v>-39.103482072886827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O43">
        <f t="shared" si="5"/>
        <v>0</v>
      </c>
      <c r="P43">
        <f t="shared" si="6"/>
        <v>0</v>
      </c>
      <c r="Q43">
        <f t="shared" si="3"/>
        <v>0</v>
      </c>
      <c r="R43">
        <f t="shared" si="4"/>
        <v>1</v>
      </c>
    </row>
    <row r="44" spans="1:18" x14ac:dyDescent="0.2">
      <c r="A44" t="s">
        <v>212</v>
      </c>
      <c r="B44">
        <v>948</v>
      </c>
      <c r="C44" s="1">
        <v>-36.817651460861406</v>
      </c>
      <c r="D44" s="1">
        <v>-37.632044248659952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5"/>
        <v>0</v>
      </c>
      <c r="P44">
        <f t="shared" si="6"/>
        <v>0</v>
      </c>
      <c r="Q44">
        <f t="shared" si="3"/>
        <v>0</v>
      </c>
      <c r="R44">
        <f t="shared" si="4"/>
        <v>0</v>
      </c>
    </row>
    <row r="45" spans="1:18" x14ac:dyDescent="0.2">
      <c r="A45" t="s">
        <v>47</v>
      </c>
      <c r="B45">
        <v>238</v>
      </c>
      <c r="C45" s="1">
        <v>-35.479290276931032</v>
      </c>
      <c r="D45" s="1">
        <v>-37.462811933104994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f t="shared" si="0"/>
        <v>1</v>
      </c>
      <c r="O45">
        <f t="shared" si="5"/>
        <v>0</v>
      </c>
      <c r="P45">
        <f t="shared" si="6"/>
        <v>0</v>
      </c>
      <c r="Q45">
        <f t="shared" si="3"/>
        <v>0</v>
      </c>
      <c r="R45">
        <f t="shared" si="4"/>
        <v>1</v>
      </c>
    </row>
    <row r="46" spans="1:18" x14ac:dyDescent="0.2">
      <c r="A46" t="s">
        <v>103</v>
      </c>
      <c r="B46">
        <v>518</v>
      </c>
      <c r="C46" s="1">
        <v>-35.164596062150657</v>
      </c>
      <c r="D46" s="1">
        <v>-36.910910134855186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O46">
        <f t="shared" si="5"/>
        <v>0</v>
      </c>
      <c r="P46">
        <f t="shared" si="6"/>
        <v>0</v>
      </c>
      <c r="Q46">
        <f t="shared" si="3"/>
        <v>0</v>
      </c>
      <c r="R46">
        <f t="shared" si="4"/>
        <v>1</v>
      </c>
    </row>
    <row r="47" spans="1:18" x14ac:dyDescent="0.2">
      <c r="A47" t="s">
        <v>92</v>
      </c>
      <c r="B47">
        <v>449</v>
      </c>
      <c r="C47" s="1">
        <v>-35.015857952791833</v>
      </c>
      <c r="D47" s="1"/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O47">
        <f t="shared" si="5"/>
        <v>1</v>
      </c>
      <c r="P47">
        <f t="shared" si="6"/>
        <v>1</v>
      </c>
      <c r="Q47">
        <f t="shared" si="3"/>
        <v>1</v>
      </c>
      <c r="R47">
        <f t="shared" si="4"/>
        <v>0</v>
      </c>
    </row>
    <row r="48" spans="1:18" x14ac:dyDescent="0.2">
      <c r="A48" t="s">
        <v>191</v>
      </c>
      <c r="B48">
        <v>913</v>
      </c>
      <c r="C48" s="1">
        <v>-34.305502603081621</v>
      </c>
      <c r="D48" s="1">
        <v>-33.782858624025117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O48">
        <f t="shared" si="5"/>
        <v>0</v>
      </c>
      <c r="P48">
        <f t="shared" si="6"/>
        <v>0</v>
      </c>
      <c r="Q48">
        <f t="shared" si="3"/>
        <v>0</v>
      </c>
      <c r="R48">
        <f t="shared" si="4"/>
        <v>1</v>
      </c>
    </row>
    <row r="49" spans="1:18" x14ac:dyDescent="0.2">
      <c r="A49" t="s">
        <v>125</v>
      </c>
      <c r="B49">
        <v>614</v>
      </c>
      <c r="C49" s="1">
        <v>-31.978847957008323</v>
      </c>
      <c r="D49" s="1">
        <v>-34.069716736094414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f t="shared" si="0"/>
        <v>1</v>
      </c>
      <c r="O49">
        <f t="shared" si="5"/>
        <v>0</v>
      </c>
      <c r="P49">
        <f t="shared" si="6"/>
        <v>0</v>
      </c>
      <c r="Q49">
        <f t="shared" si="3"/>
        <v>0</v>
      </c>
      <c r="R49">
        <f t="shared" si="4"/>
        <v>1</v>
      </c>
    </row>
    <row r="50" spans="1:18" x14ac:dyDescent="0.2">
      <c r="A50" t="s">
        <v>85</v>
      </c>
      <c r="B50">
        <v>423</v>
      </c>
      <c r="C50" s="1">
        <v>-31.292534192597728</v>
      </c>
      <c r="D50" s="1">
        <v>-36.979287074607448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  <c r="O50">
        <f t="shared" si="5"/>
        <v>0</v>
      </c>
      <c r="P50">
        <f t="shared" si="6"/>
        <v>0</v>
      </c>
      <c r="Q50">
        <f t="shared" si="3"/>
        <v>0</v>
      </c>
      <c r="R50">
        <f t="shared" si="4"/>
        <v>0</v>
      </c>
    </row>
    <row r="51" spans="1:18" x14ac:dyDescent="0.2">
      <c r="A51" t="s">
        <v>213</v>
      </c>
      <c r="B51">
        <v>960</v>
      </c>
      <c r="C51" s="1">
        <v>-30.77787950150644</v>
      </c>
      <c r="D51" s="1">
        <v>-31.56146676695824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O51">
        <f t="shared" si="5"/>
        <v>0</v>
      </c>
      <c r="P51">
        <f t="shared" si="6"/>
        <v>0</v>
      </c>
      <c r="Q51">
        <f t="shared" si="3"/>
        <v>0</v>
      </c>
      <c r="R51">
        <f t="shared" si="4"/>
        <v>1</v>
      </c>
    </row>
    <row r="52" spans="1:18" x14ac:dyDescent="0.2">
      <c r="A52" t="s">
        <v>169</v>
      </c>
      <c r="B52">
        <v>738</v>
      </c>
      <c r="C52" s="1">
        <v>-30.554936845242519</v>
      </c>
      <c r="D52" s="1">
        <v>-31.952590028896775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1</v>
      </c>
      <c r="O52">
        <f t="shared" si="5"/>
        <v>0</v>
      </c>
      <c r="P52">
        <f t="shared" si="6"/>
        <v>0</v>
      </c>
      <c r="Q52">
        <f t="shared" si="3"/>
        <v>0</v>
      </c>
      <c r="R52">
        <f t="shared" si="4"/>
        <v>1</v>
      </c>
    </row>
    <row r="53" spans="1:18" x14ac:dyDescent="0.2">
      <c r="A53" t="s">
        <v>174</v>
      </c>
      <c r="B53">
        <v>754</v>
      </c>
      <c r="C53" s="1">
        <v>-29.08662516104938</v>
      </c>
      <c r="D53" s="1">
        <v>-22.807621205949822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f t="shared" si="0"/>
        <v>1</v>
      </c>
      <c r="O53">
        <f t="shared" si="5"/>
        <v>0</v>
      </c>
      <c r="P53">
        <f t="shared" si="6"/>
        <v>0</v>
      </c>
      <c r="Q53">
        <f t="shared" si="3"/>
        <v>0</v>
      </c>
      <c r="R53">
        <f t="shared" si="4"/>
        <v>1</v>
      </c>
    </row>
    <row r="54" spans="1:18" x14ac:dyDescent="0.2">
      <c r="A54" t="s">
        <v>202</v>
      </c>
      <c r="B54">
        <v>926</v>
      </c>
      <c r="C54" s="1">
        <v>-28.946015524028656</v>
      </c>
      <c r="D54" s="1">
        <v>-23.570402178766088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1</v>
      </c>
      <c r="O54">
        <f t="shared" si="5"/>
        <v>0</v>
      </c>
      <c r="P54">
        <f t="shared" si="6"/>
        <v>0</v>
      </c>
      <c r="Q54">
        <f t="shared" si="3"/>
        <v>0</v>
      </c>
      <c r="R54">
        <f t="shared" si="4"/>
        <v>1</v>
      </c>
    </row>
    <row r="55" spans="1:18" x14ac:dyDescent="0.2">
      <c r="A55" t="s">
        <v>141</v>
      </c>
      <c r="B55">
        <v>652</v>
      </c>
      <c r="C55" s="1">
        <v>-27.793495988639066</v>
      </c>
      <c r="D55" s="1">
        <v>-32.026993638641088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f t="shared" si="0"/>
        <v>1</v>
      </c>
      <c r="O55">
        <f t="shared" si="5"/>
        <v>0</v>
      </c>
      <c r="P55">
        <f t="shared" si="6"/>
        <v>0</v>
      </c>
      <c r="Q55">
        <f t="shared" si="3"/>
        <v>0</v>
      </c>
      <c r="R55">
        <f t="shared" si="4"/>
        <v>1</v>
      </c>
    </row>
    <row r="56" spans="1:18" x14ac:dyDescent="0.2">
      <c r="A56" t="s">
        <v>49</v>
      </c>
      <c r="B56">
        <v>248</v>
      </c>
      <c r="C56" s="1">
        <v>-27.642690565714481</v>
      </c>
      <c r="D56" s="1">
        <v>-27.125797308484159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f t="shared" si="0"/>
        <v>1</v>
      </c>
      <c r="O56">
        <f t="shared" si="5"/>
        <v>0</v>
      </c>
      <c r="P56">
        <f t="shared" si="6"/>
        <v>0</v>
      </c>
      <c r="Q56">
        <f t="shared" si="3"/>
        <v>0</v>
      </c>
      <c r="R56">
        <f t="shared" si="4"/>
        <v>1</v>
      </c>
    </row>
    <row r="57" spans="1:18" x14ac:dyDescent="0.2">
      <c r="A57" t="s">
        <v>133</v>
      </c>
      <c r="B57">
        <v>634</v>
      </c>
      <c r="C57" s="1">
        <v>-26.993020391471461</v>
      </c>
      <c r="D57" s="1"/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f t="shared" si="0"/>
        <v>1</v>
      </c>
      <c r="O57">
        <f t="shared" si="5"/>
        <v>0</v>
      </c>
      <c r="P57">
        <f t="shared" si="6"/>
        <v>1</v>
      </c>
      <c r="Q57">
        <f t="shared" si="3"/>
        <v>0</v>
      </c>
      <c r="R57">
        <f t="shared" si="4"/>
        <v>1</v>
      </c>
    </row>
    <row r="58" spans="1:18" x14ac:dyDescent="0.2">
      <c r="A58" t="s">
        <v>112</v>
      </c>
      <c r="B58">
        <v>544</v>
      </c>
      <c r="C58" s="1">
        <v>-24.812656338392152</v>
      </c>
      <c r="D58" s="1">
        <v>-26.065085278445565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f t="shared" si="0"/>
        <v>1</v>
      </c>
      <c r="O58">
        <f t="shared" si="5"/>
        <v>0</v>
      </c>
      <c r="P58">
        <f t="shared" si="6"/>
        <v>0</v>
      </c>
      <c r="Q58">
        <f t="shared" si="3"/>
        <v>0</v>
      </c>
      <c r="R58">
        <f t="shared" si="4"/>
        <v>1</v>
      </c>
    </row>
    <row r="59" spans="1:18" x14ac:dyDescent="0.2">
      <c r="A59" t="s">
        <v>196</v>
      </c>
      <c r="B59">
        <v>918</v>
      </c>
      <c r="C59" s="1">
        <v>-24.016268158770252</v>
      </c>
      <c r="D59" s="1">
        <v>-23.65891053658568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1</v>
      </c>
      <c r="O59">
        <f t="shared" si="5"/>
        <v>0</v>
      </c>
      <c r="P59">
        <f t="shared" si="6"/>
        <v>0</v>
      </c>
      <c r="Q59">
        <f t="shared" si="3"/>
        <v>0</v>
      </c>
      <c r="R59">
        <f t="shared" si="4"/>
        <v>1</v>
      </c>
    </row>
    <row r="60" spans="1:18" x14ac:dyDescent="0.2">
      <c r="A60" t="s">
        <v>193</v>
      </c>
      <c r="B60">
        <v>915</v>
      </c>
      <c r="C60" s="1">
        <v>-23.766032077919643</v>
      </c>
      <c r="D60" s="1">
        <v>-24.743848719076208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0</v>
      </c>
      <c r="O60">
        <f t="shared" si="5"/>
        <v>0</v>
      </c>
      <c r="P60">
        <f t="shared" si="6"/>
        <v>0</v>
      </c>
      <c r="Q60">
        <f t="shared" si="3"/>
        <v>0</v>
      </c>
      <c r="R60">
        <f t="shared" si="4"/>
        <v>0</v>
      </c>
    </row>
    <row r="61" spans="1:18" x14ac:dyDescent="0.2">
      <c r="A61" t="s">
        <v>71</v>
      </c>
      <c r="B61">
        <v>343</v>
      </c>
      <c r="C61" s="1">
        <v>-23.207813857325526</v>
      </c>
      <c r="D61" s="1">
        <v>-23.947766859614848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f t="shared" si="0"/>
        <v>1</v>
      </c>
      <c r="O61">
        <f t="shared" si="5"/>
        <v>0</v>
      </c>
      <c r="P61">
        <f t="shared" si="6"/>
        <v>0</v>
      </c>
      <c r="Q61">
        <f t="shared" si="3"/>
        <v>0</v>
      </c>
      <c r="R61">
        <f t="shared" si="4"/>
        <v>1</v>
      </c>
    </row>
    <row r="62" spans="1:18" x14ac:dyDescent="0.2">
      <c r="A62" t="s">
        <v>134</v>
      </c>
      <c r="B62">
        <v>636</v>
      </c>
      <c r="C62" s="1">
        <v>-23.147642622148894</v>
      </c>
      <c r="D62" s="1">
        <v>-23.824606706355517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f t="shared" si="0"/>
        <v>1</v>
      </c>
      <c r="O62">
        <f t="shared" si="5"/>
        <v>0</v>
      </c>
      <c r="P62">
        <f t="shared" si="6"/>
        <v>0</v>
      </c>
      <c r="Q62">
        <f t="shared" si="3"/>
        <v>0</v>
      </c>
      <c r="R62">
        <f t="shared" si="4"/>
        <v>1</v>
      </c>
    </row>
    <row r="63" spans="1:18" x14ac:dyDescent="0.2">
      <c r="A63" t="s">
        <v>104</v>
      </c>
      <c r="B63">
        <v>522</v>
      </c>
      <c r="C63" s="1">
        <v>-22.845645231905706</v>
      </c>
      <c r="D63" s="1">
        <v>-24.00282717787578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f t="shared" si="0"/>
        <v>1</v>
      </c>
      <c r="O63">
        <f t="shared" si="5"/>
        <v>0</v>
      </c>
      <c r="P63">
        <f t="shared" si="6"/>
        <v>0</v>
      </c>
      <c r="Q63">
        <f t="shared" si="3"/>
        <v>0</v>
      </c>
      <c r="R63">
        <f t="shared" si="4"/>
        <v>1</v>
      </c>
    </row>
    <row r="64" spans="1:18" x14ac:dyDescent="0.2">
      <c r="A64" t="s">
        <v>144</v>
      </c>
      <c r="B64">
        <v>662</v>
      </c>
      <c r="C64" s="1">
        <v>-21.379949626982338</v>
      </c>
      <c r="D64" s="1"/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  <c r="O64">
        <f t="shared" si="5"/>
        <v>0</v>
      </c>
      <c r="P64">
        <f t="shared" si="6"/>
        <v>1</v>
      </c>
      <c r="Q64">
        <f t="shared" si="3"/>
        <v>0</v>
      </c>
      <c r="R64">
        <f t="shared" si="4"/>
        <v>1</v>
      </c>
    </row>
    <row r="65" spans="1:18" x14ac:dyDescent="0.2">
      <c r="A65" t="s">
        <v>180</v>
      </c>
      <c r="B65">
        <v>839</v>
      </c>
      <c r="C65" s="1">
        <v>-20.662704151834451</v>
      </c>
      <c r="D65" s="1"/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  <c r="O65">
        <f t="shared" si="5"/>
        <v>0</v>
      </c>
      <c r="P65">
        <f t="shared" si="6"/>
        <v>1</v>
      </c>
      <c r="Q65">
        <f t="shared" si="3"/>
        <v>0</v>
      </c>
      <c r="R65">
        <f t="shared" si="4"/>
        <v>0</v>
      </c>
    </row>
    <row r="66" spans="1:18" x14ac:dyDescent="0.2">
      <c r="A66" t="s">
        <v>190</v>
      </c>
      <c r="B66">
        <v>912</v>
      </c>
      <c r="C66" s="1">
        <v>-20.274175615936286</v>
      </c>
      <c r="D66" s="1">
        <v>-23.611264830146268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ref="N66:N129" si="7">SUM(E66:M66)</f>
        <v>0</v>
      </c>
      <c r="O66">
        <f t="shared" ref="O66:O97" si="8">SUM(E66:G66)</f>
        <v>0</v>
      </c>
      <c r="P66">
        <f t="shared" ref="P66:P97" si="9">IF(D66="", 1, 0)</f>
        <v>0</v>
      </c>
      <c r="Q66">
        <f t="shared" si="3"/>
        <v>0</v>
      </c>
      <c r="R66">
        <f t="shared" si="4"/>
        <v>0</v>
      </c>
    </row>
    <row r="67" spans="1:18" x14ac:dyDescent="0.2">
      <c r="A67" t="s">
        <v>172</v>
      </c>
      <c r="B67">
        <v>746</v>
      </c>
      <c r="C67" s="1">
        <v>-19.236209985776984</v>
      </c>
      <c r="D67" s="1">
        <v>-22.341791864859605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ref="Q67:Q130" si="10">SUM(E67:G67)</f>
        <v>0</v>
      </c>
      <c r="R67">
        <f t="shared" ref="R67:R130" si="11">SUM(H67:L67)</f>
        <v>1</v>
      </c>
    </row>
    <row r="68" spans="1:18" x14ac:dyDescent="0.2">
      <c r="A68" t="s">
        <v>50</v>
      </c>
      <c r="B68">
        <v>253</v>
      </c>
      <c r="C68" s="1">
        <v>-17.575601692868126</v>
      </c>
      <c r="D68" s="1">
        <v>-17.152507449154751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f t="shared" si="7"/>
        <v>1</v>
      </c>
      <c r="O68">
        <f t="shared" si="8"/>
        <v>0</v>
      </c>
      <c r="P68">
        <f t="shared" si="9"/>
        <v>0</v>
      </c>
      <c r="Q68">
        <f t="shared" si="10"/>
        <v>0</v>
      </c>
      <c r="R68">
        <f t="shared" si="11"/>
        <v>1</v>
      </c>
    </row>
    <row r="69" spans="1:18" x14ac:dyDescent="0.2">
      <c r="A69" t="s">
        <v>53</v>
      </c>
      <c r="B69">
        <v>268</v>
      </c>
      <c r="C69" s="1">
        <v>-16.934054630893037</v>
      </c>
      <c r="D69" s="1">
        <v>-15.673845976893197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f t="shared" si="7"/>
        <v>1</v>
      </c>
      <c r="O69">
        <f t="shared" si="8"/>
        <v>0</v>
      </c>
      <c r="P69">
        <f t="shared" si="9"/>
        <v>0</v>
      </c>
      <c r="Q69">
        <f t="shared" si="10"/>
        <v>0</v>
      </c>
      <c r="R69">
        <f t="shared" si="11"/>
        <v>1</v>
      </c>
    </row>
    <row r="70" spans="1:18" x14ac:dyDescent="0.2">
      <c r="A70" t="s">
        <v>59</v>
      </c>
      <c r="B70">
        <v>298</v>
      </c>
      <c r="C70" s="1">
        <v>-16.082613370026696</v>
      </c>
      <c r="D70" s="1">
        <v>-17.642845152870681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7"/>
        <v>1</v>
      </c>
      <c r="O70">
        <f t="shared" si="8"/>
        <v>0</v>
      </c>
      <c r="P70">
        <f t="shared" si="9"/>
        <v>0</v>
      </c>
      <c r="Q70">
        <f t="shared" si="10"/>
        <v>0</v>
      </c>
      <c r="R70">
        <f t="shared" si="11"/>
        <v>1</v>
      </c>
    </row>
    <row r="71" spans="1:18" x14ac:dyDescent="0.2">
      <c r="A71" t="s">
        <v>182</v>
      </c>
      <c r="B71">
        <v>853</v>
      </c>
      <c r="C71" s="1">
        <v>-15.419024230542995</v>
      </c>
      <c r="D71" s="1"/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f t="shared" si="7"/>
        <v>1</v>
      </c>
      <c r="O71">
        <f t="shared" si="8"/>
        <v>0</v>
      </c>
      <c r="P71">
        <f t="shared" si="9"/>
        <v>1</v>
      </c>
      <c r="Q71">
        <f t="shared" si="10"/>
        <v>0</v>
      </c>
      <c r="R71">
        <f t="shared" si="11"/>
        <v>1</v>
      </c>
    </row>
    <row r="72" spans="1:18" x14ac:dyDescent="0.2">
      <c r="A72" t="s">
        <v>136</v>
      </c>
      <c r="B72">
        <v>642</v>
      </c>
      <c r="C72" s="1">
        <v>-15.352340035701047</v>
      </c>
      <c r="D72" s="1"/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f t="shared" si="7"/>
        <v>1</v>
      </c>
      <c r="O72">
        <f t="shared" si="8"/>
        <v>0</v>
      </c>
      <c r="P72">
        <f t="shared" si="9"/>
        <v>1</v>
      </c>
      <c r="Q72">
        <f t="shared" si="10"/>
        <v>0</v>
      </c>
      <c r="R72">
        <f t="shared" si="11"/>
        <v>1</v>
      </c>
    </row>
    <row r="73" spans="1:18" x14ac:dyDescent="0.2">
      <c r="A73" t="s">
        <v>55</v>
      </c>
      <c r="B73">
        <v>278</v>
      </c>
      <c r="C73" s="1">
        <v>-14.85021326876735</v>
      </c>
      <c r="D73" s="1">
        <v>-14.255098375717564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f t="shared" si="7"/>
        <v>1</v>
      </c>
      <c r="O73">
        <f t="shared" si="8"/>
        <v>0</v>
      </c>
      <c r="P73">
        <f t="shared" si="9"/>
        <v>0</v>
      </c>
      <c r="Q73">
        <f t="shared" si="10"/>
        <v>0</v>
      </c>
      <c r="R73">
        <f t="shared" si="11"/>
        <v>1</v>
      </c>
    </row>
    <row r="74" spans="1:18" x14ac:dyDescent="0.2">
      <c r="A74" t="s">
        <v>207</v>
      </c>
      <c r="B74">
        <v>941</v>
      </c>
      <c r="C74" s="1">
        <v>-14.582778790079864</v>
      </c>
      <c r="D74" s="1">
        <v>-13.587586412312151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f t="shared" si="7"/>
        <v>1</v>
      </c>
      <c r="O74">
        <f t="shared" si="8"/>
        <v>0</v>
      </c>
      <c r="P74">
        <f t="shared" si="9"/>
        <v>0</v>
      </c>
      <c r="Q74">
        <f t="shared" si="10"/>
        <v>0</v>
      </c>
      <c r="R74">
        <f t="shared" si="11"/>
        <v>1</v>
      </c>
    </row>
    <row r="75" spans="1:18" x14ac:dyDescent="0.2">
      <c r="A75" t="s">
        <v>158</v>
      </c>
      <c r="B75">
        <v>698</v>
      </c>
      <c r="C75" s="1">
        <v>-14.261756295204581</v>
      </c>
      <c r="D75" s="1"/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f t="shared" si="7"/>
        <v>1</v>
      </c>
      <c r="O75">
        <f t="shared" si="8"/>
        <v>0</v>
      </c>
      <c r="P75">
        <f t="shared" si="9"/>
        <v>1</v>
      </c>
      <c r="Q75">
        <f t="shared" si="10"/>
        <v>0</v>
      </c>
      <c r="R75">
        <f t="shared" si="11"/>
        <v>1</v>
      </c>
    </row>
    <row r="76" spans="1:18" x14ac:dyDescent="0.2">
      <c r="A76" t="s">
        <v>162</v>
      </c>
      <c r="B76">
        <v>722</v>
      </c>
      <c r="C76" s="1">
        <v>-14.195397484880747</v>
      </c>
      <c r="D76" s="1"/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f t="shared" si="7"/>
        <v>1</v>
      </c>
      <c r="O76">
        <f t="shared" si="8"/>
        <v>0</v>
      </c>
      <c r="P76">
        <f t="shared" si="9"/>
        <v>1</v>
      </c>
      <c r="Q76">
        <f t="shared" si="10"/>
        <v>0</v>
      </c>
      <c r="R76">
        <f t="shared" si="11"/>
        <v>1</v>
      </c>
    </row>
    <row r="77" spans="1:18" x14ac:dyDescent="0.2">
      <c r="A77" t="s">
        <v>139</v>
      </c>
      <c r="B77">
        <v>646</v>
      </c>
      <c r="C77" s="1">
        <v>-14.051309202093112</v>
      </c>
      <c r="D77" s="1"/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f t="shared" si="7"/>
        <v>1</v>
      </c>
      <c r="O77">
        <f t="shared" si="8"/>
        <v>0</v>
      </c>
      <c r="P77">
        <f t="shared" si="9"/>
        <v>1</v>
      </c>
      <c r="Q77">
        <f t="shared" si="10"/>
        <v>0</v>
      </c>
      <c r="R77">
        <f t="shared" si="11"/>
        <v>1</v>
      </c>
    </row>
    <row r="78" spans="1:18" x14ac:dyDescent="0.2">
      <c r="A78" t="s">
        <v>211</v>
      </c>
      <c r="B78">
        <v>946</v>
      </c>
      <c r="C78" s="1">
        <v>-13.518512819465606</v>
      </c>
      <c r="D78" s="1">
        <v>-9.7461880381739459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f t="shared" si="7"/>
        <v>1</v>
      </c>
      <c r="O78">
        <f t="shared" si="8"/>
        <v>0</v>
      </c>
      <c r="P78">
        <f t="shared" si="9"/>
        <v>0</v>
      </c>
      <c r="Q78">
        <f t="shared" si="10"/>
        <v>0</v>
      </c>
      <c r="R78">
        <f t="shared" si="11"/>
        <v>1</v>
      </c>
    </row>
    <row r="79" spans="1:18" x14ac:dyDescent="0.2">
      <c r="A79" t="s">
        <v>51</v>
      </c>
      <c r="B79">
        <v>258</v>
      </c>
      <c r="C79" s="1">
        <v>-11.777554145299458</v>
      </c>
      <c r="D79" s="1">
        <v>-8.5033826941707549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f t="shared" si="7"/>
        <v>1</v>
      </c>
      <c r="O79">
        <f t="shared" si="8"/>
        <v>0</v>
      </c>
      <c r="P79">
        <f t="shared" si="9"/>
        <v>0</v>
      </c>
      <c r="Q79">
        <f t="shared" si="10"/>
        <v>0</v>
      </c>
      <c r="R79">
        <f t="shared" si="11"/>
        <v>1</v>
      </c>
    </row>
    <row r="80" spans="1:18" x14ac:dyDescent="0.2">
      <c r="A80" t="s">
        <v>128</v>
      </c>
      <c r="B80">
        <v>622</v>
      </c>
      <c r="C80" s="1">
        <v>-11.716759627714891</v>
      </c>
      <c r="D80" s="1"/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f t="shared" si="7"/>
        <v>1</v>
      </c>
      <c r="O80">
        <f t="shared" si="8"/>
        <v>0</v>
      </c>
      <c r="P80">
        <f t="shared" si="9"/>
        <v>1</v>
      </c>
      <c r="Q80">
        <f t="shared" si="10"/>
        <v>0</v>
      </c>
      <c r="R80">
        <f t="shared" si="11"/>
        <v>1</v>
      </c>
    </row>
    <row r="81" spans="1:18" x14ac:dyDescent="0.2">
      <c r="A81" t="s">
        <v>156</v>
      </c>
      <c r="B81">
        <v>692</v>
      </c>
      <c r="C81" s="1">
        <v>-11.394556351244821</v>
      </c>
      <c r="D81" s="1"/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f t="shared" si="7"/>
        <v>1</v>
      </c>
      <c r="O81">
        <f t="shared" si="8"/>
        <v>0</v>
      </c>
      <c r="P81">
        <f t="shared" si="9"/>
        <v>1</v>
      </c>
      <c r="Q81">
        <f t="shared" si="10"/>
        <v>0</v>
      </c>
      <c r="R81">
        <f t="shared" si="11"/>
        <v>1</v>
      </c>
    </row>
    <row r="82" spans="1:18" x14ac:dyDescent="0.2">
      <c r="A82" t="s">
        <v>114</v>
      </c>
      <c r="B82">
        <v>548</v>
      </c>
      <c r="C82" s="1">
        <v>-11.377527806936822</v>
      </c>
      <c r="D82" s="1">
        <v>14.367288671565824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f t="shared" si="7"/>
        <v>1</v>
      </c>
      <c r="O82">
        <f t="shared" si="8"/>
        <v>0</v>
      </c>
      <c r="P82">
        <f t="shared" si="9"/>
        <v>0</v>
      </c>
      <c r="Q82">
        <f t="shared" si="10"/>
        <v>0</v>
      </c>
      <c r="R82">
        <f t="shared" si="11"/>
        <v>1</v>
      </c>
    </row>
    <row r="83" spans="1:18" x14ac:dyDescent="0.2">
      <c r="A83" t="s">
        <v>57</v>
      </c>
      <c r="B83">
        <v>288</v>
      </c>
      <c r="C83" s="1">
        <v>-9.7966567650011083</v>
      </c>
      <c r="D83" s="1">
        <v>-9.7764833648037754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f t="shared" si="7"/>
        <v>1</v>
      </c>
      <c r="O83">
        <f t="shared" si="8"/>
        <v>0</v>
      </c>
      <c r="P83">
        <f t="shared" si="9"/>
        <v>0</v>
      </c>
      <c r="Q83">
        <f t="shared" si="10"/>
        <v>0</v>
      </c>
      <c r="R83">
        <f t="shared" si="11"/>
        <v>1</v>
      </c>
    </row>
    <row r="84" spans="1:18" x14ac:dyDescent="0.2">
      <c r="A84" t="s">
        <v>189</v>
      </c>
      <c r="B84">
        <v>911</v>
      </c>
      <c r="C84" s="1">
        <v>-9.7143465457002058</v>
      </c>
      <c r="D84" s="1">
        <v>-10.29464791535648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7"/>
        <v>0</v>
      </c>
      <c r="O84">
        <f t="shared" si="8"/>
        <v>0</v>
      </c>
      <c r="P84">
        <f t="shared" si="9"/>
        <v>0</v>
      </c>
      <c r="Q84">
        <f t="shared" si="10"/>
        <v>0</v>
      </c>
      <c r="R84">
        <f t="shared" si="11"/>
        <v>0</v>
      </c>
    </row>
    <row r="85" spans="1:18" x14ac:dyDescent="0.2">
      <c r="A85" t="s">
        <v>152</v>
      </c>
      <c r="B85">
        <v>682</v>
      </c>
      <c r="C85" s="1">
        <v>-9.2306975655529513</v>
      </c>
      <c r="D85" s="1"/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f t="shared" si="7"/>
        <v>1</v>
      </c>
      <c r="O85">
        <f t="shared" si="8"/>
        <v>0</v>
      </c>
      <c r="P85">
        <f t="shared" si="9"/>
        <v>1</v>
      </c>
      <c r="Q85">
        <f t="shared" si="10"/>
        <v>0</v>
      </c>
      <c r="R85">
        <f t="shared" si="11"/>
        <v>1</v>
      </c>
    </row>
    <row r="86" spans="1:18" x14ac:dyDescent="0.2">
      <c r="A86" t="s">
        <v>43</v>
      </c>
      <c r="B86">
        <v>218</v>
      </c>
      <c r="C86" s="1">
        <v>-9.1037104944941714</v>
      </c>
      <c r="D86" s="1">
        <v>-10.514278464935837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f t="shared" si="7"/>
        <v>1</v>
      </c>
      <c r="O86">
        <f t="shared" si="8"/>
        <v>0</v>
      </c>
      <c r="P86">
        <f t="shared" si="9"/>
        <v>0</v>
      </c>
      <c r="Q86">
        <f t="shared" si="10"/>
        <v>0</v>
      </c>
      <c r="R86">
        <f t="shared" si="11"/>
        <v>1</v>
      </c>
    </row>
    <row r="87" spans="1:18" x14ac:dyDescent="0.2">
      <c r="A87" t="s">
        <v>151</v>
      </c>
      <c r="B87">
        <v>678</v>
      </c>
      <c r="C87" s="1">
        <v>-9.0635696187976027</v>
      </c>
      <c r="D87" s="1"/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f t="shared" si="7"/>
        <v>1</v>
      </c>
      <c r="O87">
        <f t="shared" si="8"/>
        <v>0</v>
      </c>
      <c r="P87">
        <f t="shared" si="9"/>
        <v>1</v>
      </c>
      <c r="Q87">
        <f t="shared" si="10"/>
        <v>0</v>
      </c>
      <c r="R87">
        <f t="shared" si="11"/>
        <v>1</v>
      </c>
    </row>
    <row r="88" spans="1:18" x14ac:dyDescent="0.2">
      <c r="A88" t="s">
        <v>209</v>
      </c>
      <c r="B88">
        <v>943</v>
      </c>
      <c r="C88" s="1">
        <v>-8.9518050877441553</v>
      </c>
      <c r="D88" s="1">
        <v>-10.814350466664273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7"/>
        <v>1</v>
      </c>
      <c r="O88">
        <f t="shared" si="8"/>
        <v>0</v>
      </c>
      <c r="P88">
        <f t="shared" si="9"/>
        <v>0</v>
      </c>
      <c r="Q88">
        <f t="shared" si="10"/>
        <v>0</v>
      </c>
      <c r="R88">
        <f t="shared" si="11"/>
        <v>1</v>
      </c>
    </row>
    <row r="89" spans="1:18" x14ac:dyDescent="0.2">
      <c r="A89" t="s">
        <v>214</v>
      </c>
      <c r="B89">
        <v>961</v>
      </c>
      <c r="C89" s="1">
        <v>-8.821973110928127</v>
      </c>
      <c r="D89" s="1">
        <v>-8.9190571760615267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f t="shared" si="7"/>
        <v>1</v>
      </c>
      <c r="O89">
        <f t="shared" si="8"/>
        <v>0</v>
      </c>
      <c r="P89">
        <f t="shared" si="9"/>
        <v>0</v>
      </c>
      <c r="Q89">
        <f t="shared" si="10"/>
        <v>0</v>
      </c>
      <c r="R89">
        <f t="shared" si="11"/>
        <v>1</v>
      </c>
    </row>
    <row r="90" spans="1:18" x14ac:dyDescent="0.2">
      <c r="A90" t="s">
        <v>164</v>
      </c>
      <c r="B90">
        <v>726</v>
      </c>
      <c r="C90" s="1">
        <v>-8.1516405289736777</v>
      </c>
      <c r="D90" s="1"/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f t="shared" si="7"/>
        <v>1</v>
      </c>
      <c r="O90">
        <f t="shared" si="8"/>
        <v>0</v>
      </c>
      <c r="P90">
        <f t="shared" si="9"/>
        <v>1</v>
      </c>
      <c r="Q90">
        <f t="shared" si="10"/>
        <v>0</v>
      </c>
      <c r="R90">
        <f t="shared" si="11"/>
        <v>1</v>
      </c>
    </row>
    <row r="91" spans="1:18" x14ac:dyDescent="0.2">
      <c r="A91" t="s">
        <v>195</v>
      </c>
      <c r="B91">
        <v>917</v>
      </c>
      <c r="C91" s="1">
        <v>-7.9653895403261519</v>
      </c>
      <c r="D91" s="1">
        <v>-7.5423013138813131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7"/>
        <v>0</v>
      </c>
      <c r="O91">
        <f t="shared" si="8"/>
        <v>0</v>
      </c>
      <c r="P91">
        <f t="shared" si="9"/>
        <v>0</v>
      </c>
      <c r="Q91">
        <f t="shared" si="10"/>
        <v>0</v>
      </c>
      <c r="R91">
        <f t="shared" si="11"/>
        <v>0</v>
      </c>
    </row>
    <row r="92" spans="1:18" x14ac:dyDescent="0.2">
      <c r="A92" t="s">
        <v>192</v>
      </c>
      <c r="B92">
        <v>914</v>
      </c>
      <c r="C92" s="1">
        <v>-7.8252811158935875</v>
      </c>
      <c r="D92" s="1">
        <v>-9.2907510710935171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7"/>
        <v>1</v>
      </c>
      <c r="O92">
        <f t="shared" si="8"/>
        <v>0</v>
      </c>
      <c r="P92">
        <f t="shared" si="9"/>
        <v>0</v>
      </c>
      <c r="Q92">
        <f t="shared" si="10"/>
        <v>0</v>
      </c>
      <c r="R92">
        <f t="shared" si="11"/>
        <v>1</v>
      </c>
    </row>
    <row r="93" spans="1:18" x14ac:dyDescent="0.2">
      <c r="A93" t="s">
        <v>216</v>
      </c>
      <c r="B93">
        <v>963</v>
      </c>
      <c r="C93" s="1">
        <v>-7.6957371630985474</v>
      </c>
      <c r="D93" s="1">
        <v>-7.7622887453388376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7"/>
        <v>1</v>
      </c>
      <c r="O93">
        <f t="shared" si="8"/>
        <v>0</v>
      </c>
      <c r="P93">
        <f t="shared" si="9"/>
        <v>0</v>
      </c>
      <c r="Q93">
        <f t="shared" si="10"/>
        <v>0</v>
      </c>
      <c r="R93">
        <f t="shared" si="11"/>
        <v>1</v>
      </c>
    </row>
    <row r="94" spans="1:18" x14ac:dyDescent="0.2">
      <c r="A94" t="s">
        <v>215</v>
      </c>
      <c r="B94">
        <v>962</v>
      </c>
      <c r="C94" s="1">
        <v>-7.5638751514874114</v>
      </c>
      <c r="D94" s="1">
        <v>-9.0371095053120101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7"/>
        <v>1</v>
      </c>
      <c r="O94">
        <f t="shared" si="8"/>
        <v>0</v>
      </c>
      <c r="P94">
        <f t="shared" si="9"/>
        <v>0</v>
      </c>
      <c r="Q94">
        <f t="shared" si="10"/>
        <v>0</v>
      </c>
      <c r="R94">
        <f t="shared" si="11"/>
        <v>1</v>
      </c>
    </row>
    <row r="95" spans="1:18" x14ac:dyDescent="0.2">
      <c r="A95" t="s">
        <v>173</v>
      </c>
      <c r="B95">
        <v>748</v>
      </c>
      <c r="C95" s="1">
        <v>-7.4613191692646037</v>
      </c>
      <c r="D95" s="1"/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f t="shared" si="7"/>
        <v>1</v>
      </c>
      <c r="O95">
        <f t="shared" si="8"/>
        <v>0</v>
      </c>
      <c r="P95">
        <f t="shared" si="9"/>
        <v>1</v>
      </c>
      <c r="Q95">
        <f t="shared" si="10"/>
        <v>0</v>
      </c>
      <c r="R95">
        <f t="shared" si="11"/>
        <v>1</v>
      </c>
    </row>
    <row r="96" spans="1:18" x14ac:dyDescent="0.2">
      <c r="A96" t="s">
        <v>149</v>
      </c>
      <c r="B96">
        <v>674</v>
      </c>
      <c r="C96" s="1">
        <v>-7.350623437655269</v>
      </c>
      <c r="D96" s="1"/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f t="shared" si="7"/>
        <v>1</v>
      </c>
      <c r="O96">
        <f t="shared" si="8"/>
        <v>0</v>
      </c>
      <c r="P96">
        <f t="shared" si="9"/>
        <v>1</v>
      </c>
      <c r="Q96">
        <f t="shared" si="10"/>
        <v>0</v>
      </c>
      <c r="R96">
        <f t="shared" si="11"/>
        <v>1</v>
      </c>
    </row>
    <row r="97" spans="1:18" x14ac:dyDescent="0.2">
      <c r="A97" t="s">
        <v>115</v>
      </c>
      <c r="B97">
        <v>556</v>
      </c>
      <c r="C97" s="1">
        <v>-6.8653346192377525</v>
      </c>
      <c r="D97" s="1">
        <v>-8.0130462307669585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f t="shared" si="7"/>
        <v>1</v>
      </c>
      <c r="O97">
        <f t="shared" si="8"/>
        <v>0</v>
      </c>
      <c r="P97">
        <f t="shared" si="9"/>
        <v>0</v>
      </c>
      <c r="Q97">
        <f t="shared" si="10"/>
        <v>0</v>
      </c>
      <c r="R97">
        <f t="shared" si="11"/>
        <v>1</v>
      </c>
    </row>
    <row r="98" spans="1:18" x14ac:dyDescent="0.2">
      <c r="A98" t="s">
        <v>206</v>
      </c>
      <c r="B98">
        <v>939</v>
      </c>
      <c r="C98" s="1">
        <v>-6.7589628220145315</v>
      </c>
      <c r="D98" s="1">
        <v>-6.8187317971246015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f t="shared" si="7"/>
        <v>1</v>
      </c>
      <c r="O98">
        <f t="shared" ref="O98:O129" si="12">SUM(E98:G98)</f>
        <v>0</v>
      </c>
      <c r="P98">
        <f t="shared" ref="P98:P129" si="13">IF(D98="", 1, 0)</f>
        <v>0</v>
      </c>
      <c r="Q98">
        <f t="shared" si="10"/>
        <v>0</v>
      </c>
      <c r="R98">
        <f t="shared" si="11"/>
        <v>1</v>
      </c>
    </row>
    <row r="99" spans="1:18" x14ac:dyDescent="0.2">
      <c r="A99" t="s">
        <v>199</v>
      </c>
      <c r="B99">
        <v>923</v>
      </c>
      <c r="C99" s="1">
        <v>-6.6548024150839522</v>
      </c>
      <c r="D99" s="1">
        <v>-5.8150601635243868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7"/>
        <v>0</v>
      </c>
      <c r="O99">
        <f t="shared" si="12"/>
        <v>0</v>
      </c>
      <c r="P99">
        <f t="shared" si="13"/>
        <v>0</v>
      </c>
      <c r="Q99">
        <f t="shared" si="10"/>
        <v>0</v>
      </c>
      <c r="R99">
        <f t="shared" si="11"/>
        <v>0</v>
      </c>
    </row>
    <row r="100" spans="1:18" x14ac:dyDescent="0.2">
      <c r="A100" t="s">
        <v>131</v>
      </c>
      <c r="B100">
        <v>628</v>
      </c>
      <c r="C100" s="1">
        <v>-6.3941687375190339</v>
      </c>
      <c r="D100" s="1"/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f t="shared" si="7"/>
        <v>1</v>
      </c>
      <c r="O100">
        <f t="shared" si="12"/>
        <v>0</v>
      </c>
      <c r="P100">
        <f t="shared" si="13"/>
        <v>1</v>
      </c>
      <c r="Q100">
        <f t="shared" si="10"/>
        <v>0</v>
      </c>
      <c r="R100">
        <f t="shared" si="11"/>
        <v>1</v>
      </c>
    </row>
    <row r="101" spans="1:18" x14ac:dyDescent="0.2">
      <c r="A101" t="s">
        <v>65</v>
      </c>
      <c r="B101">
        <v>316</v>
      </c>
      <c r="C101" s="1">
        <v>-6.0848291267136432</v>
      </c>
      <c r="D101" s="1"/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f t="shared" si="7"/>
        <v>1</v>
      </c>
      <c r="O101">
        <f t="shared" si="12"/>
        <v>0</v>
      </c>
      <c r="P101">
        <f t="shared" si="13"/>
        <v>1</v>
      </c>
      <c r="Q101">
        <f t="shared" si="10"/>
        <v>0</v>
      </c>
      <c r="R101">
        <f t="shared" si="11"/>
        <v>1</v>
      </c>
    </row>
    <row r="102" spans="1:18" x14ac:dyDescent="0.2">
      <c r="A102" t="s">
        <v>121</v>
      </c>
      <c r="B102">
        <v>578</v>
      </c>
      <c r="C102" s="1">
        <v>-5.8704857328922957</v>
      </c>
      <c r="D102" s="1">
        <v>43.617531292224882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f t="shared" si="7"/>
        <v>1</v>
      </c>
      <c r="O102">
        <f t="shared" si="12"/>
        <v>0</v>
      </c>
      <c r="P102">
        <f t="shared" si="13"/>
        <v>0</v>
      </c>
      <c r="Q102">
        <f t="shared" si="10"/>
        <v>0</v>
      </c>
      <c r="R102">
        <f t="shared" si="11"/>
        <v>1</v>
      </c>
    </row>
    <row r="103" spans="1:18" x14ac:dyDescent="0.2">
      <c r="A103" t="s">
        <v>159</v>
      </c>
      <c r="B103">
        <v>714</v>
      </c>
      <c r="C103" s="1">
        <v>-5.7358811077191909</v>
      </c>
      <c r="D103" s="1">
        <v>-6.8329983407354202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f t="shared" si="7"/>
        <v>1</v>
      </c>
      <c r="O103">
        <f t="shared" si="12"/>
        <v>0</v>
      </c>
      <c r="P103">
        <f t="shared" si="13"/>
        <v>0</v>
      </c>
      <c r="Q103">
        <f t="shared" si="10"/>
        <v>0</v>
      </c>
      <c r="R103">
        <f t="shared" si="11"/>
        <v>1</v>
      </c>
    </row>
    <row r="104" spans="1:18" x14ac:dyDescent="0.2">
      <c r="A104" t="s">
        <v>176</v>
      </c>
      <c r="B104">
        <v>336</v>
      </c>
      <c r="C104" s="1">
        <v>-5.6585267121370322</v>
      </c>
      <c r="D104" s="1">
        <v>-6.9058860338517665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7"/>
        <v>0</v>
      </c>
      <c r="O104">
        <f t="shared" si="12"/>
        <v>0</v>
      </c>
      <c r="P104">
        <f t="shared" si="13"/>
        <v>0</v>
      </c>
      <c r="Q104">
        <f t="shared" si="10"/>
        <v>0</v>
      </c>
      <c r="R104">
        <f t="shared" si="11"/>
        <v>0</v>
      </c>
    </row>
    <row r="105" spans="1:18" x14ac:dyDescent="0.2">
      <c r="A105" t="s">
        <v>69</v>
      </c>
      <c r="B105">
        <v>819</v>
      </c>
      <c r="C105" s="1">
        <v>-5.2683388527509072</v>
      </c>
      <c r="D105" s="1">
        <v>-5.9116858850395131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f t="shared" si="7"/>
        <v>1</v>
      </c>
      <c r="O105">
        <f t="shared" si="12"/>
        <v>0</v>
      </c>
      <c r="P105">
        <f t="shared" si="13"/>
        <v>0</v>
      </c>
      <c r="Q105">
        <f t="shared" si="10"/>
        <v>0</v>
      </c>
      <c r="R105">
        <f t="shared" si="11"/>
        <v>1</v>
      </c>
    </row>
    <row r="106" spans="1:18" x14ac:dyDescent="0.2">
      <c r="A106" t="s">
        <v>197</v>
      </c>
      <c r="B106">
        <v>921</v>
      </c>
      <c r="C106" s="1">
        <v>-4.989308400348115</v>
      </c>
      <c r="D106" s="1">
        <v>-5.498321847929744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7"/>
        <v>1</v>
      </c>
      <c r="O106">
        <f t="shared" si="12"/>
        <v>0</v>
      </c>
      <c r="P106">
        <f t="shared" si="13"/>
        <v>0</v>
      </c>
      <c r="Q106">
        <f t="shared" si="10"/>
        <v>0</v>
      </c>
      <c r="R106">
        <f t="shared" si="11"/>
        <v>1</v>
      </c>
    </row>
    <row r="107" spans="1:18" x14ac:dyDescent="0.2">
      <c r="A107" t="s">
        <v>97</v>
      </c>
      <c r="B107">
        <v>474</v>
      </c>
      <c r="C107" s="1">
        <v>-4.929842041145843</v>
      </c>
      <c r="D107" s="1"/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7"/>
        <v>1</v>
      </c>
      <c r="O107">
        <f t="shared" si="12"/>
        <v>1</v>
      </c>
      <c r="P107">
        <f t="shared" si="13"/>
        <v>1</v>
      </c>
      <c r="Q107">
        <f t="shared" si="10"/>
        <v>1</v>
      </c>
      <c r="R107">
        <f t="shared" si="11"/>
        <v>0</v>
      </c>
    </row>
    <row r="108" spans="1:18" x14ac:dyDescent="0.2">
      <c r="A108" t="s">
        <v>135</v>
      </c>
      <c r="B108">
        <v>638</v>
      </c>
      <c r="C108" s="1">
        <v>-3.8204536663072521</v>
      </c>
      <c r="D108" s="1"/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f t="shared" si="7"/>
        <v>1</v>
      </c>
      <c r="O108">
        <f t="shared" si="12"/>
        <v>0</v>
      </c>
      <c r="P108">
        <f t="shared" si="13"/>
        <v>1</v>
      </c>
      <c r="Q108">
        <f t="shared" si="10"/>
        <v>0</v>
      </c>
      <c r="R108">
        <f t="shared" si="11"/>
        <v>1</v>
      </c>
    </row>
    <row r="109" spans="1:18" x14ac:dyDescent="0.2">
      <c r="A109" t="s">
        <v>79</v>
      </c>
      <c r="B109">
        <v>366</v>
      </c>
      <c r="C109" s="1">
        <v>-3.7403309283682056</v>
      </c>
      <c r="D109" s="1">
        <v>-3.5385344029677146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f t="shared" si="7"/>
        <v>1</v>
      </c>
      <c r="O109">
        <f t="shared" si="12"/>
        <v>0</v>
      </c>
      <c r="P109">
        <f t="shared" si="13"/>
        <v>0</v>
      </c>
      <c r="Q109">
        <f t="shared" si="10"/>
        <v>0</v>
      </c>
      <c r="R109">
        <f t="shared" si="11"/>
        <v>1</v>
      </c>
    </row>
    <row r="110" spans="1:18" x14ac:dyDescent="0.2">
      <c r="A110" t="s">
        <v>70</v>
      </c>
      <c r="B110">
        <v>339</v>
      </c>
      <c r="C110" s="1">
        <v>-3.2494962747754372</v>
      </c>
      <c r="D110" s="1">
        <v>-3.3527082626287155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f t="shared" si="7"/>
        <v>1</v>
      </c>
      <c r="O110">
        <f t="shared" si="12"/>
        <v>0</v>
      </c>
      <c r="P110">
        <f t="shared" si="13"/>
        <v>0</v>
      </c>
      <c r="Q110">
        <f t="shared" si="10"/>
        <v>0</v>
      </c>
      <c r="R110">
        <f t="shared" si="11"/>
        <v>1</v>
      </c>
    </row>
    <row r="111" spans="1:18" x14ac:dyDescent="0.2">
      <c r="A111" t="s">
        <v>129</v>
      </c>
      <c r="B111">
        <v>624</v>
      </c>
      <c r="C111" s="1">
        <v>-3.1132452844033076</v>
      </c>
      <c r="D111" s="1">
        <v>-3.6498939378277293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f t="shared" si="7"/>
        <v>1</v>
      </c>
      <c r="O111">
        <f t="shared" si="12"/>
        <v>0</v>
      </c>
      <c r="P111">
        <f t="shared" si="13"/>
        <v>0</v>
      </c>
      <c r="Q111">
        <f t="shared" si="10"/>
        <v>0</v>
      </c>
      <c r="R111">
        <f t="shared" si="11"/>
        <v>1</v>
      </c>
    </row>
    <row r="112" spans="1:18" x14ac:dyDescent="0.2">
      <c r="A112" t="s">
        <v>64</v>
      </c>
      <c r="B112">
        <v>314</v>
      </c>
      <c r="C112" s="1">
        <v>-3.0284813166727371</v>
      </c>
      <c r="D112" s="1">
        <v>-3.2898734955103555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f t="shared" si="7"/>
        <v>1</v>
      </c>
      <c r="O112">
        <f t="shared" si="12"/>
        <v>0</v>
      </c>
      <c r="P112">
        <f t="shared" si="13"/>
        <v>0</v>
      </c>
      <c r="Q112">
        <f t="shared" si="10"/>
        <v>0</v>
      </c>
      <c r="R112">
        <f t="shared" si="11"/>
        <v>1</v>
      </c>
    </row>
    <row r="113" spans="1:18" x14ac:dyDescent="0.2">
      <c r="A113" t="s">
        <v>150</v>
      </c>
      <c r="B113">
        <v>676</v>
      </c>
      <c r="C113" s="1">
        <v>-2.6231889092251395</v>
      </c>
      <c r="D113" s="1"/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f t="shared" si="7"/>
        <v>1</v>
      </c>
      <c r="O113">
        <f t="shared" si="12"/>
        <v>0</v>
      </c>
      <c r="P113">
        <f t="shared" si="13"/>
        <v>1</v>
      </c>
      <c r="Q113">
        <f t="shared" si="10"/>
        <v>0</v>
      </c>
      <c r="R113">
        <f t="shared" si="11"/>
        <v>1</v>
      </c>
    </row>
    <row r="114" spans="1:18" x14ac:dyDescent="0.2">
      <c r="A114" t="s">
        <v>101</v>
      </c>
      <c r="B114">
        <v>514</v>
      </c>
      <c r="C114" s="1">
        <v>-2.4589659269190669</v>
      </c>
      <c r="D114" s="1">
        <v>-2.300836414123034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f t="shared" si="7"/>
        <v>1</v>
      </c>
      <c r="O114">
        <f t="shared" si="12"/>
        <v>0</v>
      </c>
      <c r="P114">
        <f t="shared" si="13"/>
        <v>0</v>
      </c>
      <c r="Q114">
        <f t="shared" si="10"/>
        <v>0</v>
      </c>
      <c r="R114">
        <f t="shared" si="11"/>
        <v>1</v>
      </c>
    </row>
    <row r="115" spans="1:18" x14ac:dyDescent="0.2">
      <c r="A115" t="s">
        <v>123</v>
      </c>
      <c r="B115">
        <v>611</v>
      </c>
      <c r="C115" s="1">
        <v>-2.2074128798943815</v>
      </c>
      <c r="D115" s="1">
        <v>-1.9678508468503677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f t="shared" si="7"/>
        <v>1</v>
      </c>
      <c r="O115">
        <f t="shared" si="12"/>
        <v>0</v>
      </c>
      <c r="P115">
        <f t="shared" si="13"/>
        <v>0</v>
      </c>
      <c r="Q115">
        <f t="shared" si="10"/>
        <v>0</v>
      </c>
      <c r="R115">
        <f t="shared" si="11"/>
        <v>1</v>
      </c>
    </row>
    <row r="116" spans="1:18" x14ac:dyDescent="0.2">
      <c r="A116" t="s">
        <v>127</v>
      </c>
      <c r="B116">
        <v>618</v>
      </c>
      <c r="C116" s="1">
        <v>-2.2063644209426192</v>
      </c>
      <c r="D116" s="1"/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f t="shared" si="7"/>
        <v>1</v>
      </c>
      <c r="O116">
        <f t="shared" si="12"/>
        <v>0</v>
      </c>
      <c r="P116">
        <f t="shared" si="13"/>
        <v>1</v>
      </c>
      <c r="Q116">
        <f t="shared" si="10"/>
        <v>0</v>
      </c>
      <c r="R116">
        <f t="shared" si="11"/>
        <v>1</v>
      </c>
    </row>
    <row r="117" spans="1:18" x14ac:dyDescent="0.2">
      <c r="A117" t="s">
        <v>163</v>
      </c>
      <c r="B117">
        <v>724</v>
      </c>
      <c r="C117" s="1">
        <v>-2.0283201566846998</v>
      </c>
      <c r="D117" s="1"/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f t="shared" si="7"/>
        <v>1</v>
      </c>
      <c r="O117">
        <f t="shared" si="12"/>
        <v>0</v>
      </c>
      <c r="P117">
        <f t="shared" si="13"/>
        <v>1</v>
      </c>
      <c r="Q117">
        <f t="shared" si="10"/>
        <v>0</v>
      </c>
      <c r="R117">
        <f t="shared" si="11"/>
        <v>1</v>
      </c>
    </row>
    <row r="118" spans="1:18" x14ac:dyDescent="0.2">
      <c r="A118" t="s">
        <v>73</v>
      </c>
      <c r="B118">
        <v>352</v>
      </c>
      <c r="C118" s="1">
        <v>-1.8707137121720043</v>
      </c>
      <c r="D118" s="1">
        <v>-2.0253736618106464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f t="shared" si="7"/>
        <v>1</v>
      </c>
      <c r="O118">
        <f t="shared" si="12"/>
        <v>0</v>
      </c>
      <c r="P118">
        <f t="shared" si="13"/>
        <v>0</v>
      </c>
      <c r="Q118">
        <f t="shared" si="10"/>
        <v>0</v>
      </c>
      <c r="R118">
        <f t="shared" si="11"/>
        <v>1</v>
      </c>
    </row>
    <row r="119" spans="1:18" x14ac:dyDescent="0.2">
      <c r="A119" t="s">
        <v>87</v>
      </c>
      <c r="B119">
        <v>433</v>
      </c>
      <c r="C119" s="1">
        <v>-1.8419339288662742</v>
      </c>
      <c r="D119" s="1">
        <v>-19.794373243346783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7"/>
        <v>1</v>
      </c>
      <c r="O119">
        <f t="shared" si="12"/>
        <v>1</v>
      </c>
      <c r="P119">
        <f t="shared" si="13"/>
        <v>0</v>
      </c>
      <c r="Q119">
        <f t="shared" si="10"/>
        <v>1</v>
      </c>
      <c r="R119">
        <f t="shared" si="11"/>
        <v>0</v>
      </c>
    </row>
    <row r="120" spans="1:18" x14ac:dyDescent="0.2">
      <c r="A120" t="s">
        <v>161</v>
      </c>
      <c r="B120">
        <v>718</v>
      </c>
      <c r="C120" s="1">
        <v>-1.8079325288833834</v>
      </c>
      <c r="D120" s="1">
        <v>-1.8985828884335287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7"/>
        <v>0</v>
      </c>
      <c r="O120">
        <f t="shared" si="12"/>
        <v>0</v>
      </c>
      <c r="P120">
        <f t="shared" si="13"/>
        <v>0</v>
      </c>
      <c r="Q120">
        <f t="shared" si="10"/>
        <v>0</v>
      </c>
      <c r="R120">
        <f t="shared" si="11"/>
        <v>0</v>
      </c>
    </row>
    <row r="121" spans="1:18" x14ac:dyDescent="0.2">
      <c r="A121" t="s">
        <v>167</v>
      </c>
      <c r="B121">
        <v>733</v>
      </c>
      <c r="C121" s="1">
        <v>-1.6424413823534409</v>
      </c>
      <c r="D121" s="1"/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f t="shared" si="7"/>
        <v>1</v>
      </c>
      <c r="O121">
        <f t="shared" si="12"/>
        <v>0</v>
      </c>
      <c r="P121">
        <f t="shared" si="13"/>
        <v>1</v>
      </c>
      <c r="Q121">
        <f t="shared" si="10"/>
        <v>0</v>
      </c>
      <c r="R121">
        <f t="shared" si="11"/>
        <v>1</v>
      </c>
    </row>
    <row r="122" spans="1:18" x14ac:dyDescent="0.2">
      <c r="A122" t="s">
        <v>130</v>
      </c>
      <c r="B122">
        <v>626</v>
      </c>
      <c r="C122" s="1">
        <v>-1.6409093767123464</v>
      </c>
      <c r="D122" s="1"/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f t="shared" si="7"/>
        <v>1</v>
      </c>
      <c r="O122">
        <f t="shared" si="12"/>
        <v>0</v>
      </c>
      <c r="P122">
        <f t="shared" si="13"/>
        <v>1</v>
      </c>
      <c r="Q122">
        <f t="shared" si="10"/>
        <v>0</v>
      </c>
      <c r="R122">
        <f t="shared" si="11"/>
        <v>1</v>
      </c>
    </row>
    <row r="123" spans="1:18" x14ac:dyDescent="0.2">
      <c r="A123" t="s">
        <v>68</v>
      </c>
      <c r="B123">
        <v>328</v>
      </c>
      <c r="C123" s="1">
        <v>-1.5307456618090689</v>
      </c>
      <c r="D123" s="1">
        <v>-1.6136885785413446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f t="shared" si="7"/>
        <v>1</v>
      </c>
      <c r="O123">
        <f t="shared" si="12"/>
        <v>0</v>
      </c>
      <c r="P123">
        <f t="shared" si="13"/>
        <v>0</v>
      </c>
      <c r="Q123">
        <f t="shared" si="10"/>
        <v>0</v>
      </c>
      <c r="R123">
        <f t="shared" si="11"/>
        <v>1</v>
      </c>
    </row>
    <row r="124" spans="1:18" x14ac:dyDescent="0.2">
      <c r="A124" t="s">
        <v>52</v>
      </c>
      <c r="B124">
        <v>263</v>
      </c>
      <c r="C124" s="1">
        <v>-1.4953372149476472</v>
      </c>
      <c r="D124" s="1"/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7"/>
        <v>1</v>
      </c>
      <c r="O124">
        <f t="shared" si="12"/>
        <v>0</v>
      </c>
      <c r="P124">
        <f t="shared" si="13"/>
        <v>1</v>
      </c>
      <c r="Q124">
        <f t="shared" si="10"/>
        <v>0</v>
      </c>
      <c r="R124">
        <f t="shared" si="11"/>
        <v>1</v>
      </c>
    </row>
    <row r="125" spans="1:18" x14ac:dyDescent="0.2">
      <c r="A125" t="s">
        <v>61</v>
      </c>
      <c r="B125">
        <v>311</v>
      </c>
      <c r="C125" s="1">
        <v>-1.4817776841604007</v>
      </c>
      <c r="D125" s="1">
        <v>-1.5773481664186628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f t="shared" si="7"/>
        <v>1</v>
      </c>
      <c r="O125">
        <f t="shared" si="12"/>
        <v>0</v>
      </c>
      <c r="P125">
        <f t="shared" si="13"/>
        <v>0</v>
      </c>
      <c r="Q125">
        <f t="shared" si="10"/>
        <v>0</v>
      </c>
      <c r="R125">
        <f t="shared" si="11"/>
        <v>1</v>
      </c>
    </row>
    <row r="126" spans="1:18" x14ac:dyDescent="0.2">
      <c r="A126" t="s">
        <v>137</v>
      </c>
      <c r="B126">
        <v>643</v>
      </c>
      <c r="C126" s="1">
        <v>-1.4060887797817927</v>
      </c>
      <c r="D126" s="1"/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f t="shared" si="7"/>
        <v>1</v>
      </c>
      <c r="O126">
        <f t="shared" si="12"/>
        <v>0</v>
      </c>
      <c r="P126">
        <f t="shared" si="13"/>
        <v>1</v>
      </c>
      <c r="Q126">
        <f t="shared" si="10"/>
        <v>0</v>
      </c>
      <c r="R126">
        <f t="shared" si="11"/>
        <v>1</v>
      </c>
    </row>
    <row r="127" spans="1:18" x14ac:dyDescent="0.2">
      <c r="A127" t="s">
        <v>143</v>
      </c>
      <c r="B127">
        <v>656</v>
      </c>
      <c r="C127" s="1">
        <v>-1.3922974051188686</v>
      </c>
      <c r="D127" s="1">
        <v>0.47032512628743006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f t="shared" si="7"/>
        <v>1</v>
      </c>
      <c r="O127">
        <f t="shared" si="12"/>
        <v>0</v>
      </c>
      <c r="P127">
        <f t="shared" si="13"/>
        <v>0</v>
      </c>
      <c r="Q127">
        <f t="shared" si="10"/>
        <v>0</v>
      </c>
      <c r="R127">
        <f t="shared" si="11"/>
        <v>1</v>
      </c>
    </row>
    <row r="128" spans="1:18" x14ac:dyDescent="0.2">
      <c r="A128" t="s">
        <v>78</v>
      </c>
      <c r="B128">
        <v>364</v>
      </c>
      <c r="C128" s="1">
        <v>-1.3220575226404108</v>
      </c>
      <c r="D128" s="1">
        <v>-1.4153227889086484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f t="shared" si="7"/>
        <v>1</v>
      </c>
      <c r="O128">
        <f t="shared" si="12"/>
        <v>0</v>
      </c>
      <c r="P128">
        <f t="shared" si="13"/>
        <v>0</v>
      </c>
      <c r="Q128">
        <f t="shared" si="10"/>
        <v>0</v>
      </c>
      <c r="R128">
        <f t="shared" si="11"/>
        <v>1</v>
      </c>
    </row>
    <row r="129" spans="1:18" x14ac:dyDescent="0.2">
      <c r="A129" t="s">
        <v>80</v>
      </c>
      <c r="B129">
        <v>369</v>
      </c>
      <c r="C129" s="1">
        <v>-1.2576230312143561</v>
      </c>
      <c r="D129" s="1">
        <v>-1.9956454939100876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f t="shared" si="7"/>
        <v>1</v>
      </c>
      <c r="O129">
        <f t="shared" si="12"/>
        <v>0</v>
      </c>
      <c r="P129">
        <f t="shared" si="13"/>
        <v>0</v>
      </c>
      <c r="Q129">
        <f t="shared" si="10"/>
        <v>0</v>
      </c>
      <c r="R129">
        <f t="shared" si="11"/>
        <v>1</v>
      </c>
    </row>
    <row r="130" spans="1:18" x14ac:dyDescent="0.2">
      <c r="A130" t="s">
        <v>140</v>
      </c>
      <c r="B130">
        <v>728</v>
      </c>
      <c r="C130" s="1">
        <v>-1.1688755880448061</v>
      </c>
      <c r="D130" s="1">
        <v>6.4114892902374779E-2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f t="shared" ref="N130:N193" si="14">SUM(E130:M130)</f>
        <v>1</v>
      </c>
      <c r="O130">
        <f t="shared" ref="O130:O161" si="15">SUM(E130:G130)</f>
        <v>0</v>
      </c>
      <c r="P130">
        <f t="shared" ref="P130:P161" si="16">IF(D130="", 1, 0)</f>
        <v>0</v>
      </c>
      <c r="Q130">
        <f t="shared" si="10"/>
        <v>0</v>
      </c>
      <c r="R130">
        <f t="shared" si="11"/>
        <v>1</v>
      </c>
    </row>
    <row r="131" spans="1:18" x14ac:dyDescent="0.2">
      <c r="A131" t="s">
        <v>165</v>
      </c>
      <c r="B131">
        <v>648</v>
      </c>
      <c r="C131" s="1">
        <v>-1.1667952577146379</v>
      </c>
      <c r="D131" s="1"/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f t="shared" si="14"/>
        <v>1</v>
      </c>
      <c r="O131">
        <f t="shared" si="15"/>
        <v>0</v>
      </c>
      <c r="P131">
        <f t="shared" si="16"/>
        <v>1</v>
      </c>
      <c r="Q131">
        <f t="shared" ref="Q131:Q194" si="17">SUM(E131:G131)</f>
        <v>0</v>
      </c>
      <c r="R131">
        <f t="shared" ref="R131:R194" si="18">SUM(H131:L131)</f>
        <v>1</v>
      </c>
    </row>
    <row r="132" spans="1:18" x14ac:dyDescent="0.2">
      <c r="A132" t="s">
        <v>146</v>
      </c>
      <c r="B132">
        <v>666</v>
      </c>
      <c r="C132" s="1">
        <v>-1.1047431032029631</v>
      </c>
      <c r="D132" s="1">
        <v>-1.0532057969176778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f t="shared" si="14"/>
        <v>1</v>
      </c>
      <c r="O132">
        <f t="shared" si="15"/>
        <v>0</v>
      </c>
      <c r="P132">
        <f t="shared" si="16"/>
        <v>0</v>
      </c>
      <c r="Q132">
        <f t="shared" si="17"/>
        <v>0</v>
      </c>
      <c r="R132">
        <f t="shared" si="18"/>
        <v>1</v>
      </c>
    </row>
    <row r="133" spans="1:18" x14ac:dyDescent="0.2">
      <c r="A133" t="s">
        <v>188</v>
      </c>
      <c r="B133">
        <v>887</v>
      </c>
      <c r="C133" s="1">
        <v>-1.1023636597118447</v>
      </c>
      <c r="D133" s="1"/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14"/>
        <v>0</v>
      </c>
      <c r="O133">
        <f t="shared" si="15"/>
        <v>0</v>
      </c>
      <c r="P133">
        <f t="shared" si="16"/>
        <v>1</v>
      </c>
      <c r="Q133">
        <f t="shared" si="17"/>
        <v>0</v>
      </c>
      <c r="R133">
        <f t="shared" si="18"/>
        <v>0</v>
      </c>
    </row>
    <row r="134" spans="1:18" x14ac:dyDescent="0.2">
      <c r="A134" t="s">
        <v>77</v>
      </c>
      <c r="B134">
        <v>362</v>
      </c>
      <c r="C134" s="1">
        <v>-0.95906168183595086</v>
      </c>
      <c r="D134" s="1">
        <v>-1.0739274235731293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f t="shared" si="14"/>
        <v>1</v>
      </c>
      <c r="O134">
        <f t="shared" si="15"/>
        <v>0</v>
      </c>
      <c r="P134">
        <f t="shared" si="16"/>
        <v>0</v>
      </c>
      <c r="Q134">
        <f t="shared" si="17"/>
        <v>0</v>
      </c>
      <c r="R134">
        <f t="shared" si="18"/>
        <v>1</v>
      </c>
    </row>
    <row r="135" spans="1:18" x14ac:dyDescent="0.2">
      <c r="A135" t="s">
        <v>147</v>
      </c>
      <c r="B135">
        <v>668</v>
      </c>
      <c r="C135" s="1">
        <v>-0.90809543018382943</v>
      </c>
      <c r="D135" s="1"/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f t="shared" si="14"/>
        <v>1</v>
      </c>
      <c r="O135">
        <f t="shared" si="15"/>
        <v>0</v>
      </c>
      <c r="P135">
        <f t="shared" si="16"/>
        <v>1</v>
      </c>
      <c r="Q135">
        <f t="shared" si="17"/>
        <v>0</v>
      </c>
      <c r="R135">
        <f t="shared" si="18"/>
        <v>1</v>
      </c>
    </row>
    <row r="136" spans="1:18" x14ac:dyDescent="0.2">
      <c r="A136" t="s">
        <v>170</v>
      </c>
      <c r="B136">
        <v>742</v>
      </c>
      <c r="C136" s="1">
        <v>-0.85393651630881684</v>
      </c>
      <c r="D136" s="1"/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f t="shared" si="14"/>
        <v>1</v>
      </c>
      <c r="O136">
        <f t="shared" si="15"/>
        <v>0</v>
      </c>
      <c r="P136">
        <f t="shared" si="16"/>
        <v>1</v>
      </c>
      <c r="Q136">
        <f t="shared" si="17"/>
        <v>0</v>
      </c>
      <c r="R136">
        <f t="shared" si="18"/>
        <v>1</v>
      </c>
    </row>
    <row r="137" spans="1:18" x14ac:dyDescent="0.2">
      <c r="A137" t="s">
        <v>76</v>
      </c>
      <c r="B137">
        <v>361</v>
      </c>
      <c r="C137" s="1">
        <v>-0.84825472256593482</v>
      </c>
      <c r="D137" s="1">
        <v>-0.91337836370390912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f t="shared" si="14"/>
        <v>1</v>
      </c>
      <c r="O137">
        <f t="shared" si="15"/>
        <v>0</v>
      </c>
      <c r="P137">
        <f t="shared" si="16"/>
        <v>0</v>
      </c>
      <c r="Q137">
        <f t="shared" si="17"/>
        <v>0</v>
      </c>
      <c r="R137">
        <f t="shared" si="18"/>
        <v>1</v>
      </c>
    </row>
    <row r="138" spans="1:18" x14ac:dyDescent="0.2">
      <c r="A138" t="s">
        <v>62</v>
      </c>
      <c r="B138">
        <v>312</v>
      </c>
      <c r="C138" s="1">
        <v>-0.75430407007510625</v>
      </c>
      <c r="D138" s="1">
        <v>-0.88798024164968958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f t="shared" si="14"/>
        <v>1</v>
      </c>
      <c r="O138">
        <f t="shared" si="15"/>
        <v>0</v>
      </c>
      <c r="P138">
        <f t="shared" si="16"/>
        <v>0</v>
      </c>
      <c r="Q138">
        <f t="shared" si="17"/>
        <v>0</v>
      </c>
      <c r="R138">
        <f t="shared" si="18"/>
        <v>1</v>
      </c>
    </row>
    <row r="139" spans="1:18" x14ac:dyDescent="0.2">
      <c r="A139" t="s">
        <v>142</v>
      </c>
      <c r="B139">
        <v>654</v>
      </c>
      <c r="C139" s="1">
        <v>-0.60545639126625472</v>
      </c>
      <c r="D139" s="1"/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f t="shared" si="14"/>
        <v>1</v>
      </c>
      <c r="O139">
        <f t="shared" si="15"/>
        <v>0</v>
      </c>
      <c r="P139">
        <f t="shared" si="16"/>
        <v>1</v>
      </c>
      <c r="Q139">
        <f t="shared" si="17"/>
        <v>0</v>
      </c>
      <c r="R139">
        <f t="shared" si="18"/>
        <v>1</v>
      </c>
    </row>
    <row r="140" spans="1:18" x14ac:dyDescent="0.2">
      <c r="A140" t="s">
        <v>183</v>
      </c>
      <c r="B140">
        <v>862</v>
      </c>
      <c r="C140" s="1">
        <v>-0.47031032270918116</v>
      </c>
      <c r="D140" s="1">
        <v>-0.39661215600690308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14"/>
        <v>0</v>
      </c>
      <c r="O140">
        <f t="shared" si="15"/>
        <v>0</v>
      </c>
      <c r="P140">
        <f t="shared" si="16"/>
        <v>0</v>
      </c>
      <c r="Q140">
        <f t="shared" si="17"/>
        <v>0</v>
      </c>
      <c r="R140">
        <f t="shared" si="18"/>
        <v>0</v>
      </c>
    </row>
    <row r="141" spans="1:18" x14ac:dyDescent="0.2">
      <c r="A141" t="s">
        <v>218</v>
      </c>
      <c r="B141">
        <v>967</v>
      </c>
      <c r="C141" s="1">
        <v>-0.44538693243494615</v>
      </c>
      <c r="D141" s="1">
        <v>-1.0212115425716055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14"/>
        <v>1</v>
      </c>
      <c r="O141">
        <f t="shared" si="15"/>
        <v>0</v>
      </c>
      <c r="P141">
        <f t="shared" si="16"/>
        <v>0</v>
      </c>
      <c r="Q141">
        <f t="shared" si="17"/>
        <v>0</v>
      </c>
      <c r="R141">
        <f t="shared" si="18"/>
        <v>1</v>
      </c>
    </row>
    <row r="142" spans="1:18" x14ac:dyDescent="0.2">
      <c r="A142" t="s">
        <v>160</v>
      </c>
      <c r="B142">
        <v>716</v>
      </c>
      <c r="C142" s="1">
        <v>-0.43298917730461128</v>
      </c>
      <c r="D142" s="1">
        <v>-0.54104774325000415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f t="shared" si="14"/>
        <v>1</v>
      </c>
      <c r="O142">
        <f t="shared" si="15"/>
        <v>0</v>
      </c>
      <c r="P142">
        <f t="shared" si="16"/>
        <v>0</v>
      </c>
      <c r="Q142">
        <f t="shared" si="17"/>
        <v>0</v>
      </c>
      <c r="R142">
        <f t="shared" si="18"/>
        <v>1</v>
      </c>
    </row>
    <row r="143" spans="1:18" x14ac:dyDescent="0.2">
      <c r="A143" t="s">
        <v>67</v>
      </c>
      <c r="B143">
        <v>321</v>
      </c>
      <c r="C143" s="1">
        <v>-0.19838911785717039</v>
      </c>
      <c r="D143" s="1">
        <v>-0.27309135668534212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f t="shared" si="14"/>
        <v>1</v>
      </c>
      <c r="O143">
        <f t="shared" si="15"/>
        <v>0</v>
      </c>
      <c r="P143">
        <f t="shared" si="16"/>
        <v>0</v>
      </c>
      <c r="Q143">
        <f t="shared" si="17"/>
        <v>0</v>
      </c>
      <c r="R143">
        <f t="shared" si="18"/>
        <v>1</v>
      </c>
    </row>
    <row r="144" spans="1:18" x14ac:dyDescent="0.2">
      <c r="A144" t="s">
        <v>132</v>
      </c>
      <c r="B144">
        <v>632</v>
      </c>
      <c r="C144" s="1">
        <v>-0.1229147630968588</v>
      </c>
      <c r="D144" s="1"/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f t="shared" si="14"/>
        <v>1</v>
      </c>
      <c r="O144">
        <f t="shared" si="15"/>
        <v>0</v>
      </c>
      <c r="P144">
        <f t="shared" si="16"/>
        <v>1</v>
      </c>
      <c r="Q144">
        <f t="shared" si="17"/>
        <v>0</v>
      </c>
      <c r="R144">
        <f t="shared" si="18"/>
        <v>1</v>
      </c>
    </row>
    <row r="145" spans="1:18" x14ac:dyDescent="0.2">
      <c r="A145" t="s">
        <v>184</v>
      </c>
      <c r="B145">
        <v>866</v>
      </c>
      <c r="C145" s="1">
        <v>-8.9005166709452341E-2</v>
      </c>
      <c r="D145" s="1">
        <v>-8.6066738070883272E-5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0</v>
      </c>
      <c r="R145">
        <f t="shared" si="18"/>
        <v>0</v>
      </c>
    </row>
    <row r="146" spans="1:18" x14ac:dyDescent="0.2">
      <c r="A146" t="s">
        <v>118</v>
      </c>
      <c r="B146">
        <v>565</v>
      </c>
      <c r="C146" s="1">
        <v>-8.7074005804375701E-2</v>
      </c>
      <c r="D146" s="1"/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14"/>
        <v>0</v>
      </c>
      <c r="O146">
        <f t="shared" si="15"/>
        <v>0</v>
      </c>
      <c r="P146">
        <f t="shared" si="16"/>
        <v>1</v>
      </c>
      <c r="Q146">
        <f t="shared" si="17"/>
        <v>0</v>
      </c>
      <c r="R146">
        <f t="shared" si="18"/>
        <v>0</v>
      </c>
    </row>
    <row r="147" spans="1:18" x14ac:dyDescent="0.2">
      <c r="A147" t="s">
        <v>185</v>
      </c>
      <c r="B147">
        <v>867</v>
      </c>
      <c r="C147" s="1">
        <v>-5.9543953950520319E-2</v>
      </c>
      <c r="D147" s="1"/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14"/>
        <v>0</v>
      </c>
      <c r="O147">
        <f t="shared" si="15"/>
        <v>0</v>
      </c>
      <c r="P147">
        <f t="shared" si="16"/>
        <v>1</v>
      </c>
      <c r="Q147">
        <f t="shared" si="17"/>
        <v>0</v>
      </c>
      <c r="R147">
        <f t="shared" si="18"/>
        <v>0</v>
      </c>
    </row>
    <row r="148" spans="1:18" x14ac:dyDescent="0.2">
      <c r="A148" t="s">
        <v>181</v>
      </c>
      <c r="B148">
        <v>846</v>
      </c>
      <c r="C148" s="1">
        <v>-5.1718218169198506E-2</v>
      </c>
      <c r="D148" s="1">
        <v>-4.140867133706024E-3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0</v>
      </c>
      <c r="R148">
        <f t="shared" si="18"/>
        <v>0</v>
      </c>
    </row>
    <row r="149" spans="1:18" x14ac:dyDescent="0.2">
      <c r="A149" t="s">
        <v>175</v>
      </c>
      <c r="B149">
        <v>813</v>
      </c>
      <c r="C149" s="1">
        <v>-1.7882400271103164E-2</v>
      </c>
      <c r="D149" s="1">
        <v>0.10753510211409151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0</v>
      </c>
      <c r="R149">
        <f t="shared" si="18"/>
        <v>0</v>
      </c>
    </row>
    <row r="150" spans="1:18" x14ac:dyDescent="0.2">
      <c r="A150" t="s">
        <v>72</v>
      </c>
      <c r="B150">
        <v>351</v>
      </c>
      <c r="C150" s="1">
        <v>6.84491023577561E-2</v>
      </c>
      <c r="D150" s="1">
        <v>7.9624878543425551E-2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f t="shared" si="14"/>
        <v>1</v>
      </c>
      <c r="O150">
        <f t="shared" si="15"/>
        <v>0</v>
      </c>
      <c r="P150">
        <f t="shared" si="16"/>
        <v>0</v>
      </c>
      <c r="Q150">
        <f t="shared" si="17"/>
        <v>0</v>
      </c>
      <c r="R150">
        <f t="shared" si="18"/>
        <v>1</v>
      </c>
    </row>
    <row r="151" spans="1:18" x14ac:dyDescent="0.2">
      <c r="A151" t="s">
        <v>179</v>
      </c>
      <c r="B151">
        <v>836</v>
      </c>
      <c r="C151" s="1">
        <v>0.12303569127545057</v>
      </c>
      <c r="D151" s="1"/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14"/>
        <v>0</v>
      </c>
      <c r="O151">
        <f t="shared" si="15"/>
        <v>0</v>
      </c>
      <c r="P151">
        <f t="shared" si="16"/>
        <v>1</v>
      </c>
      <c r="Q151">
        <f t="shared" si="17"/>
        <v>0</v>
      </c>
      <c r="R151">
        <f t="shared" si="18"/>
        <v>0</v>
      </c>
    </row>
    <row r="152" spans="1:18" x14ac:dyDescent="0.2">
      <c r="A152" t="s">
        <v>187</v>
      </c>
      <c r="B152">
        <v>869</v>
      </c>
      <c r="C152" s="1">
        <v>0.2389667360171015</v>
      </c>
      <c r="D152" s="1"/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4"/>
        <v>0</v>
      </c>
      <c r="O152">
        <f t="shared" si="15"/>
        <v>0</v>
      </c>
      <c r="P152">
        <f t="shared" si="16"/>
        <v>1</v>
      </c>
      <c r="Q152">
        <f t="shared" si="17"/>
        <v>0</v>
      </c>
      <c r="R152">
        <f t="shared" si="18"/>
        <v>0</v>
      </c>
    </row>
    <row r="153" spans="1:18" x14ac:dyDescent="0.2">
      <c r="A153" t="s">
        <v>201</v>
      </c>
      <c r="B153">
        <v>925</v>
      </c>
      <c r="C153" s="1">
        <v>0.32771412435953973</v>
      </c>
      <c r="D153" s="1"/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14"/>
        <v>0</v>
      </c>
      <c r="O153">
        <f t="shared" si="15"/>
        <v>0</v>
      </c>
      <c r="P153">
        <f t="shared" si="16"/>
        <v>1</v>
      </c>
      <c r="Q153">
        <f t="shared" si="17"/>
        <v>0</v>
      </c>
      <c r="R153">
        <f t="shared" si="18"/>
        <v>0</v>
      </c>
    </row>
    <row r="154" spans="1:18" x14ac:dyDescent="0.2">
      <c r="A154" t="s">
        <v>186</v>
      </c>
      <c r="B154">
        <v>868</v>
      </c>
      <c r="C154" s="1">
        <v>0.95917639470153149</v>
      </c>
      <c r="D154" s="1"/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14"/>
        <v>0</v>
      </c>
      <c r="O154">
        <f t="shared" si="15"/>
        <v>0</v>
      </c>
      <c r="P154">
        <f t="shared" si="16"/>
        <v>1</v>
      </c>
      <c r="Q154">
        <f t="shared" si="17"/>
        <v>0</v>
      </c>
      <c r="R154">
        <f t="shared" si="18"/>
        <v>0</v>
      </c>
    </row>
    <row r="155" spans="1:18" x14ac:dyDescent="0.2">
      <c r="A155" t="s">
        <v>168</v>
      </c>
      <c r="B155">
        <v>734</v>
      </c>
      <c r="C155" s="1">
        <v>1.0635865119594774</v>
      </c>
      <c r="D155" s="1">
        <v>1.0610447582801663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14"/>
        <v>1</v>
      </c>
      <c r="O155">
        <f t="shared" si="15"/>
        <v>0</v>
      </c>
      <c r="P155">
        <f t="shared" si="16"/>
        <v>0</v>
      </c>
      <c r="Q155">
        <f t="shared" si="17"/>
        <v>0</v>
      </c>
      <c r="R155">
        <f t="shared" si="18"/>
        <v>1</v>
      </c>
    </row>
    <row r="156" spans="1:18" x14ac:dyDescent="0.2">
      <c r="A156" t="s">
        <v>116</v>
      </c>
      <c r="B156">
        <v>558</v>
      </c>
      <c r="C156" s="1">
        <v>1.2179595484782604</v>
      </c>
      <c r="D156" s="1">
        <v>1.5528726681306435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f t="shared" si="14"/>
        <v>1</v>
      </c>
      <c r="O156">
        <f t="shared" si="15"/>
        <v>0</v>
      </c>
      <c r="P156">
        <f t="shared" si="16"/>
        <v>0</v>
      </c>
      <c r="Q156">
        <f t="shared" si="17"/>
        <v>0</v>
      </c>
      <c r="R156">
        <f t="shared" si="18"/>
        <v>1</v>
      </c>
    </row>
    <row r="157" spans="1:18" x14ac:dyDescent="0.2">
      <c r="A157" t="s">
        <v>178</v>
      </c>
      <c r="B157">
        <v>826</v>
      </c>
      <c r="C157" s="1">
        <v>1.4136454381354597</v>
      </c>
      <c r="D157" s="1"/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 t="shared" si="14"/>
        <v>0</v>
      </c>
      <c r="O157">
        <f t="shared" si="15"/>
        <v>0</v>
      </c>
      <c r="P157">
        <f t="shared" si="16"/>
        <v>1</v>
      </c>
      <c r="Q157">
        <f t="shared" si="17"/>
        <v>0</v>
      </c>
      <c r="R157">
        <f t="shared" si="18"/>
        <v>0</v>
      </c>
    </row>
    <row r="158" spans="1:18" x14ac:dyDescent="0.2">
      <c r="A158" t="s">
        <v>98</v>
      </c>
      <c r="B158">
        <v>487</v>
      </c>
      <c r="C158" s="1">
        <v>2.0983521162999996</v>
      </c>
      <c r="D158" s="1">
        <v>2.8590746832799998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f t="shared" si="14"/>
        <v>1</v>
      </c>
      <c r="O158">
        <f t="shared" si="15"/>
        <v>0</v>
      </c>
      <c r="P158">
        <f t="shared" si="16"/>
        <v>0</v>
      </c>
      <c r="Q158">
        <f t="shared" si="17"/>
        <v>0</v>
      </c>
      <c r="R158">
        <f t="shared" si="18"/>
        <v>1</v>
      </c>
    </row>
    <row r="159" spans="1:18" x14ac:dyDescent="0.2">
      <c r="A159" t="s">
        <v>33</v>
      </c>
      <c r="B159">
        <v>176</v>
      </c>
      <c r="C159" s="1">
        <v>5.2570659578914052</v>
      </c>
      <c r="D159" s="1">
        <v>8.2085746419205599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f t="shared" si="14"/>
        <v>1</v>
      </c>
      <c r="O159">
        <f t="shared" si="15"/>
        <v>0</v>
      </c>
      <c r="P159">
        <f t="shared" si="16"/>
        <v>0</v>
      </c>
      <c r="Q159">
        <f t="shared" si="17"/>
        <v>0</v>
      </c>
      <c r="R159">
        <f t="shared" si="18"/>
        <v>1</v>
      </c>
    </row>
    <row r="160" spans="1:18" x14ac:dyDescent="0.2">
      <c r="A160" t="s">
        <v>126</v>
      </c>
      <c r="B160">
        <v>616</v>
      </c>
      <c r="C160" s="1">
        <v>5.3201879042143645</v>
      </c>
      <c r="D160" s="1">
        <v>5.355163910240484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f t="shared" si="14"/>
        <v>1</v>
      </c>
      <c r="O160">
        <f t="shared" si="15"/>
        <v>0</v>
      </c>
      <c r="P160">
        <f t="shared" si="16"/>
        <v>0</v>
      </c>
      <c r="Q160">
        <f t="shared" si="17"/>
        <v>0</v>
      </c>
      <c r="R160">
        <f t="shared" si="18"/>
        <v>1</v>
      </c>
    </row>
    <row r="161" spans="1:18" x14ac:dyDescent="0.2">
      <c r="A161" t="s">
        <v>99</v>
      </c>
      <c r="B161">
        <v>512</v>
      </c>
      <c r="C161" s="1">
        <v>5.6307468998672361</v>
      </c>
      <c r="D161" s="1">
        <v>6.2382053158708173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f t="shared" si="14"/>
        <v>1</v>
      </c>
      <c r="O161">
        <f t="shared" si="15"/>
        <v>0</v>
      </c>
      <c r="P161">
        <f t="shared" si="16"/>
        <v>0</v>
      </c>
      <c r="Q161">
        <f t="shared" si="17"/>
        <v>0</v>
      </c>
      <c r="R161">
        <f t="shared" si="18"/>
        <v>1</v>
      </c>
    </row>
    <row r="162" spans="1:18" x14ac:dyDescent="0.2">
      <c r="A162" t="s">
        <v>35</v>
      </c>
      <c r="B162">
        <v>181</v>
      </c>
      <c r="C162" s="1">
        <v>8.2783036702622201</v>
      </c>
      <c r="D162" s="1">
        <v>9.5520317538210655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14"/>
        <v>0</v>
      </c>
      <c r="O162">
        <f t="shared" ref="O162:O197" si="19">SUM(E162:G162)</f>
        <v>0</v>
      </c>
      <c r="P162">
        <f t="shared" ref="P162:P197" si="20">IF(D162="", 1, 0)</f>
        <v>0</v>
      </c>
      <c r="Q162">
        <f t="shared" si="17"/>
        <v>0</v>
      </c>
      <c r="R162">
        <f t="shared" si="18"/>
        <v>0</v>
      </c>
    </row>
    <row r="163" spans="1:18" x14ac:dyDescent="0.2">
      <c r="A163" t="s">
        <v>31</v>
      </c>
      <c r="B163">
        <v>172</v>
      </c>
      <c r="C163" s="1">
        <v>8.4965485369793612</v>
      </c>
      <c r="D163" s="1">
        <v>-2.004931907785358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14"/>
        <v>1</v>
      </c>
      <c r="O163">
        <f t="shared" si="19"/>
        <v>1</v>
      </c>
      <c r="P163">
        <f t="shared" si="20"/>
        <v>0</v>
      </c>
      <c r="Q163">
        <f t="shared" si="17"/>
        <v>1</v>
      </c>
      <c r="R163">
        <f t="shared" si="18"/>
        <v>0</v>
      </c>
    </row>
    <row r="164" spans="1:18" x14ac:dyDescent="0.2">
      <c r="A164" t="s">
        <v>153</v>
      </c>
      <c r="B164">
        <v>684</v>
      </c>
      <c r="C164" s="1">
        <v>12.723847326124552</v>
      </c>
      <c r="D164" s="1"/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14"/>
        <v>0</v>
      </c>
      <c r="O164">
        <f t="shared" si="19"/>
        <v>0</v>
      </c>
      <c r="P164">
        <f t="shared" si="20"/>
        <v>1</v>
      </c>
      <c r="Q164">
        <f t="shared" si="17"/>
        <v>0</v>
      </c>
      <c r="R164">
        <f t="shared" si="18"/>
        <v>0</v>
      </c>
    </row>
    <row r="165" spans="1:18" x14ac:dyDescent="0.2">
      <c r="A165" t="s">
        <v>110</v>
      </c>
      <c r="B165">
        <v>537</v>
      </c>
      <c r="C165" s="1">
        <v>18.73456632019456</v>
      </c>
      <c r="D165" s="1">
        <v>19.984507786154708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f t="shared" si="14"/>
        <v>1</v>
      </c>
      <c r="O165">
        <f t="shared" si="19"/>
        <v>0</v>
      </c>
      <c r="P165">
        <f t="shared" si="20"/>
        <v>0</v>
      </c>
      <c r="Q165">
        <f t="shared" si="17"/>
        <v>0</v>
      </c>
      <c r="R165">
        <f t="shared" si="18"/>
        <v>1</v>
      </c>
    </row>
    <row r="166" spans="1:18" x14ac:dyDescent="0.2">
      <c r="A166" t="s">
        <v>203</v>
      </c>
      <c r="B166">
        <v>927</v>
      </c>
      <c r="C166" s="1">
        <v>19.79108363445151</v>
      </c>
      <c r="D166" s="1">
        <v>20.254468570546639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14"/>
        <v>0</v>
      </c>
      <c r="O166">
        <f t="shared" si="19"/>
        <v>0</v>
      </c>
      <c r="P166">
        <f t="shared" si="20"/>
        <v>0</v>
      </c>
      <c r="Q166">
        <f t="shared" si="17"/>
        <v>0</v>
      </c>
      <c r="R166">
        <f t="shared" si="18"/>
        <v>0</v>
      </c>
    </row>
    <row r="167" spans="1:18" x14ac:dyDescent="0.2">
      <c r="A167" t="s">
        <v>41</v>
      </c>
      <c r="B167">
        <v>199</v>
      </c>
      <c r="C167" s="1">
        <v>24.989318737426597</v>
      </c>
      <c r="D167" s="1">
        <v>95.974233403693063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f t="shared" si="14"/>
        <v>1</v>
      </c>
      <c r="O167">
        <f t="shared" si="19"/>
        <v>0</v>
      </c>
      <c r="P167">
        <f t="shared" si="20"/>
        <v>0</v>
      </c>
      <c r="Q167">
        <f t="shared" si="17"/>
        <v>0</v>
      </c>
      <c r="R167">
        <f t="shared" si="18"/>
        <v>1</v>
      </c>
    </row>
    <row r="168" spans="1:18" x14ac:dyDescent="0.2">
      <c r="A168" t="s">
        <v>84</v>
      </c>
      <c r="B168">
        <v>419</v>
      </c>
      <c r="C168" s="1">
        <v>25.583243295630542</v>
      </c>
      <c r="D168" s="1">
        <v>21.768398019155867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14"/>
        <v>1</v>
      </c>
      <c r="O168">
        <f t="shared" si="19"/>
        <v>1</v>
      </c>
      <c r="P168">
        <f t="shared" si="20"/>
        <v>0</v>
      </c>
      <c r="Q168">
        <f t="shared" si="17"/>
        <v>1</v>
      </c>
      <c r="R168">
        <f t="shared" si="18"/>
        <v>0</v>
      </c>
    </row>
    <row r="169" spans="1:18" x14ac:dyDescent="0.2">
      <c r="A169" t="s">
        <v>124</v>
      </c>
      <c r="B169">
        <v>612</v>
      </c>
      <c r="C169" s="1">
        <v>39.798430501412938</v>
      </c>
      <c r="D169" s="1">
        <v>23.088737323194977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14"/>
        <v>1</v>
      </c>
      <c r="O169">
        <f t="shared" si="19"/>
        <v>1</v>
      </c>
      <c r="P169">
        <f t="shared" si="20"/>
        <v>0</v>
      </c>
      <c r="Q169">
        <f t="shared" si="17"/>
        <v>1</v>
      </c>
      <c r="R169">
        <f t="shared" si="18"/>
        <v>0</v>
      </c>
    </row>
    <row r="170" spans="1:18" x14ac:dyDescent="0.2">
      <c r="A170" t="s">
        <v>24</v>
      </c>
      <c r="B170">
        <v>137</v>
      </c>
      <c r="C170" s="1">
        <v>39.955358152311298</v>
      </c>
      <c r="D170" s="1">
        <v>37.752261499516663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14"/>
        <v>1</v>
      </c>
      <c r="O170">
        <f t="shared" si="19"/>
        <v>1</v>
      </c>
      <c r="P170">
        <f t="shared" si="20"/>
        <v>0</v>
      </c>
      <c r="Q170">
        <f t="shared" si="17"/>
        <v>1</v>
      </c>
      <c r="R170">
        <f t="shared" si="18"/>
        <v>0</v>
      </c>
    </row>
    <row r="171" spans="1:18" x14ac:dyDescent="0.2">
      <c r="A171" t="s">
        <v>18</v>
      </c>
      <c r="B171">
        <v>122</v>
      </c>
      <c r="C171" s="1">
        <v>40.472628617918232</v>
      </c>
      <c r="D171" s="1">
        <v>33.524439631177927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14"/>
        <v>1</v>
      </c>
      <c r="O171">
        <f t="shared" si="19"/>
        <v>1</v>
      </c>
      <c r="P171">
        <f t="shared" si="20"/>
        <v>0</v>
      </c>
      <c r="Q171">
        <f t="shared" si="17"/>
        <v>1</v>
      </c>
      <c r="R171">
        <f t="shared" si="18"/>
        <v>0</v>
      </c>
    </row>
    <row r="172" spans="1:18" x14ac:dyDescent="0.2">
      <c r="A172" t="s">
        <v>102</v>
      </c>
      <c r="B172">
        <v>516</v>
      </c>
      <c r="C172" s="1">
        <v>78.39111930727708</v>
      </c>
      <c r="D172" s="1">
        <v>81.292975728042663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f t="shared" si="14"/>
        <v>1</v>
      </c>
      <c r="O172">
        <f t="shared" si="19"/>
        <v>0</v>
      </c>
      <c r="P172">
        <f t="shared" si="20"/>
        <v>0</v>
      </c>
      <c r="Q172">
        <f t="shared" si="17"/>
        <v>0</v>
      </c>
      <c r="R172">
        <f t="shared" si="18"/>
        <v>1</v>
      </c>
    </row>
    <row r="173" spans="1:18" x14ac:dyDescent="0.2">
      <c r="A173" t="s">
        <v>27</v>
      </c>
      <c r="B173">
        <v>144</v>
      </c>
      <c r="C173" s="1">
        <v>89.399465055564193</v>
      </c>
      <c r="D173" s="1">
        <v>101.39939295361633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 t="shared" si="14"/>
        <v>1</v>
      </c>
      <c r="O173">
        <f t="shared" si="19"/>
        <v>1</v>
      </c>
      <c r="P173">
        <f t="shared" si="20"/>
        <v>0</v>
      </c>
      <c r="Q173">
        <f t="shared" si="17"/>
        <v>1</v>
      </c>
      <c r="R173">
        <f t="shared" si="18"/>
        <v>0</v>
      </c>
    </row>
    <row r="174" spans="1:18" x14ac:dyDescent="0.2">
      <c r="A174" t="s">
        <v>113</v>
      </c>
      <c r="B174">
        <v>546</v>
      </c>
      <c r="C174" s="1">
        <v>92.753055990174389</v>
      </c>
      <c r="D174" s="1">
        <v>111.08536768769051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14"/>
        <v>1</v>
      </c>
      <c r="O174">
        <f t="shared" si="19"/>
        <v>1</v>
      </c>
      <c r="P174">
        <f t="shared" si="20"/>
        <v>0</v>
      </c>
      <c r="Q174">
        <f t="shared" si="17"/>
        <v>1</v>
      </c>
      <c r="R174">
        <f t="shared" si="18"/>
        <v>0</v>
      </c>
    </row>
    <row r="175" spans="1:18" x14ac:dyDescent="0.2">
      <c r="A175" t="s">
        <v>60</v>
      </c>
      <c r="B175">
        <v>299</v>
      </c>
      <c r="C175" s="1">
        <v>105.12391800830947</v>
      </c>
      <c r="D175" s="1"/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f t="shared" si="14"/>
        <v>1</v>
      </c>
      <c r="O175">
        <f t="shared" si="19"/>
        <v>0</v>
      </c>
      <c r="P175">
        <f t="shared" si="20"/>
        <v>1</v>
      </c>
      <c r="Q175">
        <f t="shared" si="17"/>
        <v>0</v>
      </c>
      <c r="R175">
        <f t="shared" si="18"/>
        <v>1</v>
      </c>
    </row>
    <row r="176" spans="1:18" x14ac:dyDescent="0.2">
      <c r="A176" t="s">
        <v>42</v>
      </c>
      <c r="B176">
        <v>213</v>
      </c>
      <c r="C176" s="1">
        <v>112.14976982879726</v>
      </c>
      <c r="D176" s="1">
        <v>117.29886387516105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f t="shared" si="14"/>
        <v>1</v>
      </c>
      <c r="O176">
        <f t="shared" si="19"/>
        <v>0</v>
      </c>
      <c r="P176">
        <f t="shared" si="20"/>
        <v>0</v>
      </c>
      <c r="Q176">
        <f t="shared" si="17"/>
        <v>0</v>
      </c>
      <c r="R176">
        <f t="shared" si="18"/>
        <v>1</v>
      </c>
    </row>
    <row r="177" spans="1:18" x14ac:dyDescent="0.2">
      <c r="A177" t="s">
        <v>148</v>
      </c>
      <c r="B177">
        <v>672</v>
      </c>
      <c r="C177" s="1">
        <v>156.44013139298937</v>
      </c>
      <c r="D177" s="1"/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14"/>
        <v>1</v>
      </c>
      <c r="O177">
        <f t="shared" si="19"/>
        <v>1</v>
      </c>
      <c r="P177">
        <f t="shared" si="20"/>
        <v>1</v>
      </c>
      <c r="Q177">
        <f t="shared" si="17"/>
        <v>1</v>
      </c>
      <c r="R177">
        <f t="shared" si="18"/>
        <v>0</v>
      </c>
    </row>
    <row r="178" spans="1:18" x14ac:dyDescent="0.2">
      <c r="A178" t="s">
        <v>88</v>
      </c>
      <c r="B178">
        <v>436</v>
      </c>
      <c r="C178" s="1">
        <v>157.50856068474729</v>
      </c>
      <c r="D178" s="1">
        <v>178.8467085551942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14"/>
        <v>0</v>
      </c>
      <c r="O178">
        <f t="shared" si="19"/>
        <v>0</v>
      </c>
      <c r="P178">
        <f t="shared" si="20"/>
        <v>0</v>
      </c>
      <c r="Q178">
        <f t="shared" si="17"/>
        <v>0</v>
      </c>
      <c r="R178">
        <f t="shared" si="18"/>
        <v>0</v>
      </c>
    </row>
    <row r="179" spans="1:18" x14ac:dyDescent="0.2">
      <c r="A179" t="s">
        <v>86</v>
      </c>
      <c r="B179">
        <v>429</v>
      </c>
      <c r="C179" s="1">
        <v>203.83388049241924</v>
      </c>
      <c r="D179" s="1">
        <v>198.97304105418041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14"/>
        <v>1</v>
      </c>
      <c r="O179">
        <f t="shared" si="19"/>
        <v>1</v>
      </c>
      <c r="P179">
        <f t="shared" si="20"/>
        <v>0</v>
      </c>
      <c r="Q179">
        <f t="shared" si="17"/>
        <v>1</v>
      </c>
      <c r="R179">
        <f t="shared" si="18"/>
        <v>0</v>
      </c>
    </row>
    <row r="180" spans="1:18" x14ac:dyDescent="0.2">
      <c r="A180" t="s">
        <v>198</v>
      </c>
      <c r="B180">
        <v>922</v>
      </c>
      <c r="C180" s="1">
        <v>255.65316537055654</v>
      </c>
      <c r="D180" s="1">
        <v>373.09164176606316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14"/>
        <v>1</v>
      </c>
      <c r="O180">
        <f t="shared" si="19"/>
        <v>1</v>
      </c>
      <c r="P180">
        <f t="shared" si="20"/>
        <v>0</v>
      </c>
      <c r="Q180">
        <f t="shared" si="17"/>
        <v>1</v>
      </c>
      <c r="R180">
        <f t="shared" si="18"/>
        <v>0</v>
      </c>
    </row>
    <row r="181" spans="1:18" x14ac:dyDescent="0.2">
      <c r="A181" t="s">
        <v>19</v>
      </c>
      <c r="B181">
        <v>124</v>
      </c>
      <c r="C181" s="1">
        <v>259.63513121055064</v>
      </c>
      <c r="D181" s="1">
        <v>234.86278840110776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14"/>
        <v>1</v>
      </c>
      <c r="O181">
        <f t="shared" si="19"/>
        <v>1</v>
      </c>
      <c r="P181">
        <f t="shared" si="20"/>
        <v>0</v>
      </c>
      <c r="Q181">
        <f t="shared" si="17"/>
        <v>1</v>
      </c>
      <c r="R181">
        <f t="shared" si="18"/>
        <v>0</v>
      </c>
    </row>
    <row r="182" spans="1:18" x14ac:dyDescent="0.2">
      <c r="A182" t="s">
        <v>20</v>
      </c>
      <c r="B182">
        <v>128</v>
      </c>
      <c r="C182" s="1">
        <v>262.71443804938406</v>
      </c>
      <c r="D182" s="1">
        <v>263.94397736197919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 t="shared" si="14"/>
        <v>1</v>
      </c>
      <c r="O182">
        <f t="shared" si="19"/>
        <v>1</v>
      </c>
      <c r="P182">
        <f t="shared" si="20"/>
        <v>0</v>
      </c>
      <c r="Q182">
        <f t="shared" si="17"/>
        <v>1</v>
      </c>
      <c r="R182">
        <f t="shared" si="18"/>
        <v>0</v>
      </c>
    </row>
    <row r="183" spans="1:18" x14ac:dyDescent="0.2">
      <c r="A183" t="s">
        <v>93</v>
      </c>
      <c r="B183">
        <v>453</v>
      </c>
      <c r="C183" s="1">
        <v>376.68620466606455</v>
      </c>
      <c r="D183" s="1">
        <v>458.88303301567629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14"/>
        <v>1</v>
      </c>
      <c r="O183">
        <f t="shared" si="19"/>
        <v>1</v>
      </c>
      <c r="P183">
        <f t="shared" si="20"/>
        <v>0</v>
      </c>
      <c r="Q183">
        <f t="shared" si="17"/>
        <v>1</v>
      </c>
      <c r="R183">
        <f t="shared" si="18"/>
        <v>0</v>
      </c>
    </row>
    <row r="184" spans="1:18" x14ac:dyDescent="0.2">
      <c r="A184" t="s">
        <v>111</v>
      </c>
      <c r="B184">
        <v>542</v>
      </c>
      <c r="C184" s="1">
        <v>512.65351794560365</v>
      </c>
      <c r="D184" s="1">
        <v>460.07804597985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14"/>
        <v>1</v>
      </c>
      <c r="O184">
        <f t="shared" si="19"/>
        <v>1</v>
      </c>
      <c r="P184">
        <f t="shared" si="20"/>
        <v>0</v>
      </c>
      <c r="Q184">
        <f t="shared" si="17"/>
        <v>1</v>
      </c>
      <c r="R184">
        <f t="shared" si="18"/>
        <v>0</v>
      </c>
    </row>
    <row r="185" spans="1:18" x14ac:dyDescent="0.2">
      <c r="A185" t="s">
        <v>28</v>
      </c>
      <c r="B185">
        <v>146</v>
      </c>
      <c r="C185" s="1">
        <v>575.68678037782661</v>
      </c>
      <c r="D185" s="1">
        <v>688.27675485670375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 t="shared" si="14"/>
        <v>1</v>
      </c>
      <c r="O185">
        <f t="shared" si="19"/>
        <v>1</v>
      </c>
      <c r="P185">
        <f t="shared" si="20"/>
        <v>0</v>
      </c>
      <c r="Q185">
        <f t="shared" si="17"/>
        <v>1</v>
      </c>
      <c r="R185">
        <f t="shared" si="18"/>
        <v>0</v>
      </c>
    </row>
    <row r="186" spans="1:18" x14ac:dyDescent="0.2">
      <c r="A186" t="s">
        <v>29</v>
      </c>
      <c r="B186">
        <v>156</v>
      </c>
      <c r="C186" s="1">
        <v>749.98016744704876</v>
      </c>
      <c r="D186" s="1">
        <v>1052.1378086204929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14"/>
        <v>0</v>
      </c>
      <c r="O186">
        <f t="shared" si="19"/>
        <v>0</v>
      </c>
      <c r="P186">
        <f t="shared" si="20"/>
        <v>0</v>
      </c>
      <c r="Q186">
        <f t="shared" si="17"/>
        <v>0</v>
      </c>
      <c r="R186">
        <f t="shared" si="18"/>
        <v>0</v>
      </c>
    </row>
    <row r="187" spans="1:18" x14ac:dyDescent="0.2">
      <c r="A187" t="s">
        <v>120</v>
      </c>
      <c r="B187">
        <v>576</v>
      </c>
      <c r="C187" s="1">
        <v>777.49858480363616</v>
      </c>
      <c r="D187" s="1">
        <v>1046.4982547172922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 t="shared" si="14"/>
        <v>1</v>
      </c>
      <c r="O187">
        <f t="shared" si="19"/>
        <v>1</v>
      </c>
      <c r="P187">
        <f t="shared" si="20"/>
        <v>0</v>
      </c>
      <c r="Q187">
        <f t="shared" si="17"/>
        <v>1</v>
      </c>
      <c r="R187">
        <f t="shared" si="18"/>
        <v>0</v>
      </c>
    </row>
    <row r="188" spans="1:18" x14ac:dyDescent="0.2">
      <c r="A188" t="s">
        <v>25</v>
      </c>
      <c r="B188">
        <v>138</v>
      </c>
      <c r="C188" s="1">
        <v>790.72171480775808</v>
      </c>
      <c r="D188" s="1">
        <v>1080.9990096668937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14"/>
        <v>1</v>
      </c>
      <c r="O188">
        <f t="shared" si="19"/>
        <v>1</v>
      </c>
      <c r="P188">
        <f t="shared" si="20"/>
        <v>0</v>
      </c>
      <c r="Q188">
        <f t="shared" si="17"/>
        <v>1</v>
      </c>
      <c r="R188">
        <f t="shared" si="18"/>
        <v>0</v>
      </c>
    </row>
    <row r="189" spans="1:18" x14ac:dyDescent="0.2">
      <c r="A189" t="s">
        <v>90</v>
      </c>
      <c r="B189">
        <v>466</v>
      </c>
      <c r="C189" s="1">
        <v>979.10953873540961</v>
      </c>
      <c r="D189" s="1">
        <v>1113.1417067861289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14"/>
        <v>1</v>
      </c>
      <c r="O189">
        <f t="shared" si="19"/>
        <v>1</v>
      </c>
      <c r="P189">
        <f t="shared" si="20"/>
        <v>0</v>
      </c>
      <c r="Q189">
        <f t="shared" si="17"/>
        <v>1</v>
      </c>
      <c r="R189">
        <f t="shared" si="18"/>
        <v>0</v>
      </c>
    </row>
    <row r="190" spans="1:18" x14ac:dyDescent="0.2">
      <c r="A190" t="s">
        <v>95</v>
      </c>
      <c r="B190">
        <v>443</v>
      </c>
      <c r="C190" s="1">
        <v>995.26602668411158</v>
      </c>
      <c r="D190" s="1">
        <v>1094.1991264273051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14"/>
        <v>1</v>
      </c>
      <c r="O190">
        <f t="shared" si="19"/>
        <v>1</v>
      </c>
      <c r="P190">
        <f t="shared" si="20"/>
        <v>0</v>
      </c>
      <c r="Q190">
        <f t="shared" si="17"/>
        <v>1</v>
      </c>
      <c r="R190">
        <f t="shared" si="18"/>
        <v>0</v>
      </c>
    </row>
    <row r="191" spans="1:18" x14ac:dyDescent="0.2">
      <c r="A191" t="s">
        <v>26</v>
      </c>
      <c r="B191">
        <v>142</v>
      </c>
      <c r="C191" s="1">
        <v>996.2213728044801</v>
      </c>
      <c r="D191" s="1">
        <v>1145.8762720854561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14"/>
        <v>1</v>
      </c>
      <c r="O191">
        <f t="shared" si="19"/>
        <v>1</v>
      </c>
      <c r="P191">
        <f t="shared" si="20"/>
        <v>0</v>
      </c>
      <c r="Q191">
        <f t="shared" si="17"/>
        <v>1</v>
      </c>
      <c r="R191">
        <f t="shared" si="18"/>
        <v>0</v>
      </c>
    </row>
    <row r="192" spans="1:18" x14ac:dyDescent="0.2">
      <c r="A192" t="s">
        <v>7</v>
      </c>
      <c r="B192">
        <v>456</v>
      </c>
      <c r="C192" s="1">
        <v>1247.6629146289065</v>
      </c>
      <c r="D192" s="1">
        <v>1292.8334869080238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14"/>
        <v>1</v>
      </c>
      <c r="O192">
        <f t="shared" si="19"/>
        <v>1</v>
      </c>
      <c r="P192">
        <f t="shared" si="20"/>
        <v>0</v>
      </c>
      <c r="Q192">
        <f t="shared" si="17"/>
        <v>1</v>
      </c>
      <c r="R192">
        <f t="shared" si="18"/>
        <v>0</v>
      </c>
    </row>
    <row r="193" spans="1:18" x14ac:dyDescent="0.2">
      <c r="A193" t="s">
        <v>106</v>
      </c>
      <c r="B193">
        <v>528</v>
      </c>
      <c r="C193" s="1">
        <v>1343.0540000000001</v>
      </c>
      <c r="D193" s="1">
        <v>1366.002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14"/>
        <v>1</v>
      </c>
      <c r="O193">
        <f t="shared" si="19"/>
        <v>1</v>
      </c>
      <c r="P193">
        <f t="shared" si="20"/>
        <v>0</v>
      </c>
      <c r="Q193">
        <f t="shared" si="17"/>
        <v>1</v>
      </c>
      <c r="R193">
        <f t="shared" si="18"/>
        <v>0</v>
      </c>
    </row>
    <row r="194" spans="1:18" x14ac:dyDescent="0.2">
      <c r="A194" t="s">
        <v>107</v>
      </c>
      <c r="B194">
        <v>532</v>
      </c>
      <c r="C194" s="1">
        <v>1578.8185028217379</v>
      </c>
      <c r="D194" s="1">
        <v>2152.588267650257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 t="shared" ref="N194:N257" si="21">SUM(E194:M194)</f>
        <v>1</v>
      </c>
      <c r="O194">
        <f t="shared" si="19"/>
        <v>1</v>
      </c>
      <c r="P194">
        <f t="shared" si="20"/>
        <v>0</v>
      </c>
      <c r="Q194">
        <f t="shared" si="17"/>
        <v>1</v>
      </c>
      <c r="R194">
        <f t="shared" si="18"/>
        <v>0</v>
      </c>
    </row>
    <row r="195" spans="1:18" x14ac:dyDescent="0.2">
      <c r="A195" t="s">
        <v>200</v>
      </c>
      <c r="B195">
        <v>924</v>
      </c>
      <c r="C195" s="1">
        <v>2203.9361198000347</v>
      </c>
      <c r="D195" s="1">
        <v>2025.6049863191527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f t="shared" si="21"/>
        <v>1</v>
      </c>
      <c r="O195">
        <f t="shared" si="19"/>
        <v>0</v>
      </c>
      <c r="P195">
        <f t="shared" si="20"/>
        <v>0</v>
      </c>
      <c r="Q195">
        <f t="shared" ref="Q195:Q197" si="22">SUM(E195:G195)</f>
        <v>0</v>
      </c>
      <c r="R195">
        <f t="shared" ref="R195:R197" si="23">SUM(H195:L195)</f>
        <v>0</v>
      </c>
    </row>
    <row r="196" spans="1:18" x14ac:dyDescent="0.2">
      <c r="A196" t="s">
        <v>10</v>
      </c>
      <c r="B196">
        <v>134</v>
      </c>
      <c r="C196" s="1">
        <v>2619.6063829568589</v>
      </c>
      <c r="D196" s="1">
        <v>2923.3233435747566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1"/>
        <v>1</v>
      </c>
      <c r="O196">
        <f t="shared" si="19"/>
        <v>1</v>
      </c>
      <c r="P196">
        <f t="shared" si="20"/>
        <v>0</v>
      </c>
      <c r="Q196">
        <f t="shared" si="22"/>
        <v>1</v>
      </c>
      <c r="R196">
        <f t="shared" si="23"/>
        <v>0</v>
      </c>
    </row>
    <row r="197" spans="1:18" x14ac:dyDescent="0.2">
      <c r="A197" t="s">
        <v>4</v>
      </c>
      <c r="B197">
        <v>158</v>
      </c>
      <c r="C197" s="1">
        <v>3232.3224863844998</v>
      </c>
      <c r="D197" s="1">
        <v>3397.2630352481788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 t="shared" si="21"/>
        <v>1</v>
      </c>
      <c r="O197">
        <f t="shared" si="19"/>
        <v>1</v>
      </c>
      <c r="P197">
        <f t="shared" si="20"/>
        <v>0</v>
      </c>
      <c r="Q197">
        <f t="shared" si="22"/>
        <v>1</v>
      </c>
      <c r="R197">
        <f t="shared" si="23"/>
        <v>0</v>
      </c>
    </row>
    <row r="198" spans="1:18" x14ac:dyDescent="0.2">
      <c r="A198" t="s">
        <v>15</v>
      </c>
      <c r="B198">
        <v>113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21"/>
        <v>0</v>
      </c>
    </row>
    <row r="199" spans="1:18" x14ac:dyDescent="0.2">
      <c r="A199" t="s">
        <v>16</v>
      </c>
      <c r="B199">
        <v>117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21"/>
        <v>0</v>
      </c>
    </row>
    <row r="200" spans="1:18" x14ac:dyDescent="0.2">
      <c r="A200" t="s">
        <v>17</v>
      </c>
      <c r="B200">
        <v>118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 t="shared" si="21"/>
        <v>0</v>
      </c>
    </row>
    <row r="201" spans="1:18" x14ac:dyDescent="0.2">
      <c r="A201" t="s">
        <v>22</v>
      </c>
      <c r="B201">
        <v>135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 t="shared" si="21"/>
        <v>0</v>
      </c>
    </row>
    <row r="202" spans="1:18" x14ac:dyDescent="0.2">
      <c r="A202" t="s">
        <v>30</v>
      </c>
      <c r="B202">
        <v>171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21"/>
        <v>0</v>
      </c>
    </row>
    <row r="203" spans="1:18" x14ac:dyDescent="0.2">
      <c r="A203" t="s">
        <v>63</v>
      </c>
      <c r="B203">
        <v>313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f t="shared" si="21"/>
        <v>1</v>
      </c>
    </row>
    <row r="204" spans="1:18" x14ac:dyDescent="0.2">
      <c r="A204" t="s">
        <v>66</v>
      </c>
      <c r="B204">
        <v>319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f t="shared" si="21"/>
        <v>1</v>
      </c>
    </row>
    <row r="205" spans="1:18" x14ac:dyDescent="0.2">
      <c r="A205" t="s">
        <v>74</v>
      </c>
      <c r="B205">
        <v>353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f t="shared" si="21"/>
        <v>1</v>
      </c>
    </row>
    <row r="206" spans="1:18" x14ac:dyDescent="0.2">
      <c r="A206" t="s">
        <v>75</v>
      </c>
      <c r="B206">
        <v>354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f t="shared" si="21"/>
        <v>1</v>
      </c>
    </row>
    <row r="207" spans="1:18" x14ac:dyDescent="0.2">
      <c r="A207" t="s">
        <v>81</v>
      </c>
      <c r="B207">
        <v>377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f t="shared" si="21"/>
        <v>1</v>
      </c>
    </row>
    <row r="208" spans="1:18" x14ac:dyDescent="0.2">
      <c r="A208" t="s">
        <v>82</v>
      </c>
      <c r="B208">
        <v>379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f t="shared" si="21"/>
        <v>1</v>
      </c>
    </row>
    <row r="209" spans="1:16" x14ac:dyDescent="0.2">
      <c r="A209" t="s">
        <v>83</v>
      </c>
      <c r="B209">
        <v>381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f t="shared" si="21"/>
        <v>1</v>
      </c>
    </row>
    <row r="210" spans="1:16" x14ac:dyDescent="0.2">
      <c r="A210" t="s">
        <v>94</v>
      </c>
      <c r="B210">
        <v>463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f t="shared" si="21"/>
        <v>1</v>
      </c>
    </row>
    <row r="211" spans="1:16" x14ac:dyDescent="0.2">
      <c r="A211" t="s">
        <v>177</v>
      </c>
      <c r="B211">
        <v>823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21"/>
        <v>0</v>
      </c>
    </row>
    <row r="214" spans="1:16" x14ac:dyDescent="0.2">
      <c r="A214" t="s">
        <v>303</v>
      </c>
      <c r="C214" s="1">
        <v>-22868.231471008705</v>
      </c>
      <c r="D214" s="1">
        <v>-25719.063245019566</v>
      </c>
      <c r="P214">
        <f>SUMPRODUCT(C6:C198,P6:P198)</f>
        <v>-135.27996145666521</v>
      </c>
    </row>
    <row r="215" spans="1:16" x14ac:dyDescent="0.2">
      <c r="A215" t="s">
        <v>304</v>
      </c>
      <c r="C215" s="1">
        <v>21015.369165473014</v>
      </c>
      <c r="D215" s="1">
        <v>23304.380323167828</v>
      </c>
    </row>
    <row r="216" spans="1:16" x14ac:dyDescent="0.2">
      <c r="A216" t="s">
        <v>305</v>
      </c>
      <c r="C216" s="1">
        <f>SUMPRODUCT(C155:C198,L155:L198)</f>
        <v>33.471445269900443</v>
      </c>
    </row>
  </sheetData>
  <sortState xmlns:xlrd2="http://schemas.microsoft.com/office/spreadsheetml/2017/richdata2" ref="A2:P211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Creditors</vt:lpstr>
      <vt:lpstr>Debtors</vt:lpstr>
      <vt:lpstr>Table</vt:lpstr>
      <vt:lpstr>Scatter_data</vt:lpstr>
      <vt:lpstr>bar_chart</vt:lpstr>
      <vt:lpstr>IIP and country groups</vt:lpstr>
      <vt:lpstr>Chart_IIP_level</vt:lpstr>
      <vt:lpstr>Chart_dIIP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Microsoft Office User</cp:lastModifiedBy>
  <dcterms:created xsi:type="dcterms:W3CDTF">2021-08-17T21:43:25Z</dcterms:created>
  <dcterms:modified xsi:type="dcterms:W3CDTF">2021-09-03T14:03:49Z</dcterms:modified>
</cp:coreProperties>
</file>