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Desktop\Finance\"/>
    </mc:Choice>
  </mc:AlternateContent>
  <xr:revisionPtr revIDLastSave="0" documentId="13_ncr:1_{3F2A0DEE-0C7B-4720-8A0E-BEC1CEFEE15C}" xr6:coauthVersionLast="47" xr6:coauthVersionMax="47" xr10:uidLastSave="{00000000-0000-0000-0000-000000000000}"/>
  <bookViews>
    <workbookView xWindow="28680" yWindow="-120" windowWidth="29040" windowHeight="15840" tabRatio="934" activeTab="7" xr2:uid="{B5542CF1-05FF-403B-9B19-163A5E08044D}"/>
  </bookViews>
  <sheets>
    <sheet name="Monthly Breakdown Stock Crash V" sheetId="12" r:id="rId1"/>
    <sheet name="Cash Holdings" sheetId="6" r:id="rId2"/>
    <sheet name="Holdings2" sheetId="9" r:id="rId3"/>
    <sheet name="Downloaded" sheetId="11" r:id="rId4"/>
    <sheet name="XactN Histry" sheetId="10" r:id="rId5"/>
    <sheet name="eToro Copiers" sheetId="1" r:id="rId6"/>
    <sheet name="Holding Record" sheetId="7" r:id="rId7"/>
    <sheet name="Cryp Status" sheetId="5" r:id="rId8"/>
    <sheet name="Cloud Accounts" sheetId="3" r:id="rId9"/>
    <sheet name="Putty" sheetId="8" r:id="rId10"/>
    <sheet name="Holdings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0" l="1"/>
  <c r="J39" i="10"/>
  <c r="AB13" i="12"/>
  <c r="AB14" i="12"/>
  <c r="AB15" i="12"/>
  <c r="AB16" i="12"/>
  <c r="AB17" i="12"/>
  <c r="AB18" i="12"/>
  <c r="AB12" i="12"/>
  <c r="Z12" i="12"/>
  <c r="Z13" i="12"/>
  <c r="Z14" i="12"/>
  <c r="Z15" i="12"/>
  <c r="Z16" i="12"/>
  <c r="Z17" i="12"/>
  <c r="Z18" i="12"/>
  <c r="AB10" i="12"/>
  <c r="AA10" i="12"/>
  <c r="F16" i="12"/>
  <c r="F17" i="12" s="1"/>
  <c r="F15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I18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I17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J16" i="12"/>
  <c r="I16" i="12"/>
  <c r="H17" i="12"/>
  <c r="H18" i="12"/>
  <c r="H16" i="12"/>
  <c r="D4" i="12"/>
  <c r="D7" i="12" s="1"/>
  <c r="D11" i="12" s="1"/>
  <c r="F14" i="12" s="1"/>
  <c r="D19" i="6"/>
  <c r="I8" i="6"/>
  <c r="I6" i="6"/>
  <c r="I7" i="6"/>
  <c r="I5" i="6"/>
  <c r="G5" i="6"/>
  <c r="G4" i="6"/>
  <c r="Z93" i="9"/>
  <c r="X92" i="9"/>
  <c r="Z92" i="9"/>
  <c r="Z79" i="9"/>
  <c r="P97" i="9"/>
  <c r="P96" i="9"/>
  <c r="P95" i="9"/>
  <c r="AB80" i="9"/>
  <c r="Z86" i="9"/>
  <c r="Z83" i="9"/>
  <c r="Y81" i="9"/>
  <c r="X81" i="9"/>
  <c r="Z80" i="9"/>
  <c r="P86" i="9"/>
  <c r="P87" i="9"/>
  <c r="P85" i="9"/>
  <c r="F77" i="9"/>
  <c r="F81" i="9" s="1"/>
  <c r="D83" i="9" s="1"/>
  <c r="E85" i="9" s="1"/>
  <c r="G84" i="9" s="1"/>
  <c r="D86" i="9"/>
  <c r="H56" i="9"/>
  <c r="D46" i="9"/>
  <c r="D39" i="9"/>
  <c r="D41" i="9" s="1"/>
  <c r="C39" i="9"/>
  <c r="E38" i="9"/>
  <c r="D38" i="9"/>
  <c r="C38" i="9"/>
  <c r="C37" i="9"/>
  <c r="E36" i="9"/>
  <c r="D58" i="9" s="1"/>
  <c r="C36" i="9"/>
  <c r="D31" i="9"/>
  <c r="D32" i="9" s="1"/>
  <c r="O27" i="9"/>
  <c r="O24" i="9"/>
  <c r="O23" i="9"/>
  <c r="N21" i="9"/>
  <c r="O21" i="9" s="1"/>
  <c r="N19" i="9"/>
  <c r="K19" i="9"/>
  <c r="N18" i="9"/>
  <c r="J18" i="9"/>
  <c r="K18" i="9" s="1"/>
  <c r="N17" i="9"/>
  <c r="K17" i="9"/>
  <c r="N16" i="9"/>
  <c r="K16" i="9"/>
  <c r="N15" i="9"/>
  <c r="K15" i="9"/>
  <c r="N13" i="9"/>
  <c r="K13" i="9"/>
  <c r="N12" i="9"/>
  <c r="K12" i="9"/>
  <c r="H4" i="9"/>
  <c r="D77" i="2"/>
  <c r="E77" i="2" s="1"/>
  <c r="E75" i="2"/>
  <c r="E76" i="2"/>
  <c r="J77" i="2" s="1"/>
  <c r="J18" i="2"/>
  <c r="K18" i="2" s="1"/>
  <c r="N18" i="2"/>
  <c r="M50" i="2"/>
  <c r="H56" i="2"/>
  <c r="O22" i="7"/>
  <c r="F23" i="7"/>
  <c r="H22" i="7"/>
  <c r="F19" i="7"/>
  <c r="O4" i="7"/>
  <c r="F9" i="7"/>
  <c r="H14" i="7" s="1"/>
  <c r="F6" i="7"/>
  <c r="F11" i="7" s="1"/>
  <c r="J14" i="7" s="1"/>
  <c r="O27" i="2"/>
  <c r="D46" i="2"/>
  <c r="D31" i="2"/>
  <c r="D32" i="2"/>
  <c r="H69" i="2" s="1"/>
  <c r="L67" i="2" s="1"/>
  <c r="L68" i="2" s="1"/>
  <c r="E36" i="2"/>
  <c r="F36" i="2" s="1"/>
  <c r="C37" i="2"/>
  <c r="D39" i="2"/>
  <c r="D41" i="2" s="1"/>
  <c r="F41" i="2" s="1"/>
  <c r="E38" i="2"/>
  <c r="D38" i="2"/>
  <c r="C38" i="2"/>
  <c r="C39" i="2"/>
  <c r="C36" i="2"/>
  <c r="O24" i="2"/>
  <c r="O23" i="2"/>
  <c r="N21" i="2"/>
  <c r="O21" i="2" s="1"/>
  <c r="H4" i="2"/>
  <c r="N13" i="2"/>
  <c r="N15" i="2"/>
  <c r="N16" i="2"/>
  <c r="N17" i="2"/>
  <c r="N19" i="2"/>
  <c r="N12" i="2"/>
  <c r="K13" i="2"/>
  <c r="K15" i="2"/>
  <c r="K16" i="2"/>
  <c r="K17" i="2"/>
  <c r="K19" i="2"/>
  <c r="K12" i="2"/>
  <c r="F18" i="12" l="1"/>
  <c r="J86" i="9"/>
  <c r="J85" i="9"/>
  <c r="Z81" i="9"/>
  <c r="AB81" i="9"/>
  <c r="AB83" i="9" s="1"/>
  <c r="Z82" i="9"/>
  <c r="Z84" i="9" s="1"/>
  <c r="E84" i="9"/>
  <c r="E86" i="9"/>
  <c r="G94" i="9" s="1"/>
  <c r="N20" i="9"/>
  <c r="O20" i="9" s="1"/>
  <c r="O28" i="9" s="1"/>
  <c r="H69" i="9"/>
  <c r="L67" i="9" s="1"/>
  <c r="L68" i="9" s="1"/>
  <c r="F38" i="9"/>
  <c r="F41" i="9"/>
  <c r="F36" i="9"/>
  <c r="J76" i="2"/>
  <c r="D58" i="2"/>
  <c r="F14" i="7"/>
  <c r="F15" i="7" s="1"/>
  <c r="F20" i="7" s="1"/>
  <c r="F38" i="2"/>
  <c r="F42" i="2" s="1"/>
  <c r="F46" i="2" s="1"/>
  <c r="N20" i="2"/>
  <c r="O20" i="2" s="1"/>
  <c r="O28" i="2" s="1"/>
  <c r="J96" i="9" l="1"/>
  <c r="J95" i="9"/>
  <c r="F42" i="9"/>
  <c r="F45" i="9" s="1"/>
  <c r="F48" i="9" s="1"/>
  <c r="D59" i="9" s="1"/>
  <c r="D60" i="9" s="1"/>
  <c r="N87" i="9"/>
  <c r="N86" i="9"/>
  <c r="Q86" i="9" s="1"/>
  <c r="N85" i="9"/>
  <c r="R97" i="9" s="1"/>
  <c r="N77" i="2"/>
  <c r="N78" i="2"/>
  <c r="N76" i="2"/>
  <c r="I49" i="2"/>
  <c r="I48" i="2"/>
  <c r="F44" i="2"/>
  <c r="F45" i="2"/>
  <c r="F48" i="2" s="1"/>
  <c r="D59" i="2" s="1"/>
  <c r="D60" i="2" s="1"/>
  <c r="N97" i="9" l="1"/>
  <c r="Q97" i="9" s="1"/>
  <c r="N96" i="9"/>
  <c r="Q96" i="9" s="1"/>
  <c r="N95" i="9"/>
  <c r="Q95" i="9" s="1"/>
  <c r="R95" i="9"/>
  <c r="R96" i="9"/>
  <c r="Q87" i="9"/>
  <c r="V77" i="9"/>
  <c r="Z85" i="9" s="1"/>
  <c r="Z87" i="9" s="1"/>
  <c r="Q85" i="9"/>
  <c r="R86" i="9"/>
  <c r="R87" i="9"/>
  <c r="R85" i="9"/>
  <c r="F46" i="9"/>
  <c r="F44" i="9"/>
  <c r="I49" i="9"/>
  <c r="I48" i="9"/>
  <c r="D63" i="9"/>
  <c r="D63" i="2"/>
  <c r="AB90" i="9" l="1"/>
  <c r="Y90" i="9"/>
  <c r="V90" i="9"/>
  <c r="J63" i="9"/>
  <c r="L63" i="9" s="1"/>
  <c r="J64" i="9"/>
  <c r="L64" i="9" s="1"/>
  <c r="J62" i="9"/>
  <c r="L62" i="9" s="1"/>
  <c r="D64" i="9"/>
  <c r="J63" i="2"/>
  <c r="L63" i="2" s="1"/>
  <c r="J62" i="2"/>
  <c r="L62" i="2" s="1"/>
  <c r="J64" i="2"/>
  <c r="L64" i="2" s="1"/>
  <c r="D64" i="2"/>
  <c r="H68" i="9" l="1"/>
  <c r="H70" i="9" s="1"/>
  <c r="M69" i="9"/>
  <c r="D65" i="9"/>
  <c r="H68" i="2"/>
  <c r="H70" i="2" s="1"/>
  <c r="M69" i="2"/>
  <c r="D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malco</author>
  </authors>
  <commentList>
    <comment ref="F20" authorId="0" shapeId="0" xr:uid="{45D4DA7C-119D-446C-8D2F-57583741167A}">
      <text>
        <r>
          <rPr>
            <b/>
            <sz val="9"/>
            <color indexed="81"/>
            <rFont val="Tahoma"/>
            <family val="2"/>
          </rPr>
          <t>malco:</t>
        </r>
        <r>
          <rPr>
            <sz val="9"/>
            <color indexed="81"/>
            <rFont val="Tahoma"/>
            <family val="2"/>
          </rPr>
          <t xml:space="preserve">
Have I invested : Investment of 800?
No : Havent invested in (eToro Yet)
Yes: Invested in (eToro yet)
</t>
        </r>
      </text>
    </comment>
  </commentList>
</comments>
</file>

<file path=xl/sharedStrings.xml><?xml version="1.0" encoding="utf-8"?>
<sst xmlns="http://schemas.openxmlformats.org/spreadsheetml/2006/main" count="686" uniqueCount="414">
  <si>
    <t>eToro</t>
  </si>
  <si>
    <t>FundManager zech</t>
  </si>
  <si>
    <t>People</t>
  </si>
  <si>
    <t>Gaspersopi</t>
  </si>
  <si>
    <t>hugomanenti</t>
  </si>
  <si>
    <t>gerogech89</t>
  </si>
  <si>
    <t>miyoshi</t>
  </si>
  <si>
    <t>CPHequities</t>
  </si>
  <si>
    <t>richardstroud</t>
  </si>
  <si>
    <t>Risk</t>
  </si>
  <si>
    <t>1m</t>
  </si>
  <si>
    <t>3month</t>
  </si>
  <si>
    <t>6m</t>
  </si>
  <si>
    <t>12m</t>
  </si>
  <si>
    <t>https://www.etoro.com/people/fundmanagerzech/stats</t>
  </si>
  <si>
    <t>https://www.etoro.com/people/gaspersopi/stats</t>
  </si>
  <si>
    <t>https://www.etoro.com/people/cphequities/stats</t>
  </si>
  <si>
    <t>https://www.etoro.com/people/miyoshi/stats</t>
  </si>
  <si>
    <t>https://www.etoro.com/people/richardstroud/stats</t>
  </si>
  <si>
    <t>https://www.etoro.com/people/georgech89</t>
  </si>
  <si>
    <t>https://www.etoro.com/people/hugomanenti95</t>
  </si>
  <si>
    <t>?</t>
  </si>
  <si>
    <t>Ignore</t>
  </si>
  <si>
    <t>Medium</t>
  </si>
  <si>
    <t>mex3woofz</t>
  </si>
  <si>
    <t>ignore</t>
  </si>
  <si>
    <t>good</t>
  </si>
  <si>
    <t>June 29, 2021</t>
  </si>
  <si>
    <t>mex3woof</t>
  </si>
  <si>
    <t>Legend</t>
  </si>
  <si>
    <t>amt on date</t>
  </si>
  <si>
    <t>expiry</t>
  </si>
  <si>
    <t>status</t>
  </si>
  <si>
    <t>email</t>
  </si>
  <si>
    <t>Cryp Accounts</t>
  </si>
  <si>
    <t>coinigytradingac01@gmail.com</t>
  </si>
  <si>
    <t>Exchange</t>
  </si>
  <si>
    <t>Kucoin</t>
  </si>
  <si>
    <t>pw</t>
  </si>
  <si>
    <t>jJuu22!</t>
  </si>
  <si>
    <t>Yes</t>
  </si>
  <si>
    <t>poloniex</t>
  </si>
  <si>
    <t>Bal</t>
  </si>
  <si>
    <t>Tried Status</t>
  </si>
  <si>
    <t>jJxxxx55~</t>
  </si>
  <si>
    <t>gmail</t>
  </si>
  <si>
    <t>jjxx44</t>
  </si>
  <si>
    <t>General</t>
  </si>
  <si>
    <t>Details</t>
  </si>
  <si>
    <t>funny clyp</t>
  </si>
  <si>
    <t>malxxxgmail</t>
  </si>
  <si>
    <t>No.</t>
  </si>
  <si>
    <t>Overview</t>
  </si>
  <si>
    <t>Huobi</t>
  </si>
  <si>
    <t>jJxxxxx55~</t>
  </si>
  <si>
    <t>.37 ETH</t>
  </si>
  <si>
    <t>m3rcatr0x</t>
  </si>
  <si>
    <t>2000BTK(old), 1 btk</t>
  </si>
  <si>
    <t>balance from promo giveaway</t>
  </si>
  <si>
    <t>Trade Satoshi</t>
  </si>
  <si>
    <t xml:space="preserve">Unable, bug, to retry </t>
  </si>
  <si>
    <t>jJxxxxx55~!</t>
  </si>
  <si>
    <t>Yobits</t>
  </si>
  <si>
    <t>Other Login</t>
  </si>
  <si>
    <t>Login: jjjj646</t>
  </si>
  <si>
    <t xml:space="preserve">BLEU </t>
  </si>
  <si>
    <t>jxj646</t>
  </si>
  <si>
    <t>jJxx55~</t>
  </si>
  <si>
    <t>BLEU (cant login. forever loading)</t>
  </si>
  <si>
    <t>livecoin</t>
  </si>
  <si>
    <t>jxj646 , other: 1232</t>
  </si>
  <si>
    <t>not sure, Xchng Closed</t>
  </si>
  <si>
    <t>bitcoinconnect</t>
  </si>
  <si>
    <t>jxj636</t>
  </si>
  <si>
    <t>coinbase</t>
  </si>
  <si>
    <t>test</t>
  </si>
  <si>
    <t>hitbtc</t>
  </si>
  <si>
    <t>malcolmthl95@gmail.com</t>
  </si>
  <si>
    <t>coinhako</t>
  </si>
  <si>
    <t>Kurxxxe!</t>
  </si>
  <si>
    <t>GateHub</t>
  </si>
  <si>
    <t>done (Check Email), in progress</t>
  </si>
  <si>
    <t>to take back old phone</t>
  </si>
  <si>
    <t>Jjxxxxx44~</t>
  </si>
  <si>
    <t>Binance</t>
  </si>
  <si>
    <t>~35 USD (May 2021)</t>
  </si>
  <si>
    <t>EXMO</t>
  </si>
  <si>
    <t>jjjj636</t>
  </si>
  <si>
    <t>MyEtherWallet</t>
  </si>
  <si>
    <t>X</t>
  </si>
  <si>
    <t>x</t>
  </si>
  <si>
    <t>0.55ETH (30 May )</t>
  </si>
  <si>
    <t>MEWEthWallet (May 2021)</t>
  </si>
  <si>
    <t>Entity</t>
  </si>
  <si>
    <t>POSB</t>
  </si>
  <si>
    <t>OCBC</t>
  </si>
  <si>
    <t>InteractiveBroker</t>
  </si>
  <si>
    <t>No</t>
  </si>
  <si>
    <t>DBSVicker</t>
  </si>
  <si>
    <t>Cryp</t>
  </si>
  <si>
    <t>User</t>
  </si>
  <si>
    <t>kuxxx</t>
  </si>
  <si>
    <t>Cash</t>
  </si>
  <si>
    <t>Asset (Ticker)</t>
  </si>
  <si>
    <t>MAC</t>
  </si>
  <si>
    <t>Cash (SGD)</t>
  </si>
  <si>
    <t>Cash (USD)</t>
  </si>
  <si>
    <t>Asset (Quantity)</t>
  </si>
  <si>
    <t>CBLAQ</t>
  </si>
  <si>
    <t>BW</t>
  </si>
  <si>
    <t>CRNX</t>
  </si>
  <si>
    <t>9528941XX</t>
  </si>
  <si>
    <t>malcolmthl95</t>
  </si>
  <si>
    <t>jjj6369528941</t>
  </si>
  <si>
    <t>j</t>
  </si>
  <si>
    <t>95XXXX #warehousepw</t>
  </si>
  <si>
    <t>Avg Purchase Cost (USD)</t>
  </si>
  <si>
    <t>098-25900-7 (Main Bank)</t>
  </si>
  <si>
    <t>120-142065-5 (Multi-C)</t>
  </si>
  <si>
    <t>438-57859-5 (Expense Acc.)</t>
  </si>
  <si>
    <t>Estimated Amt</t>
  </si>
  <si>
    <t>Current Price</t>
  </si>
  <si>
    <t>jjjj636ma</t>
  </si>
  <si>
    <t>Calcualted Amt</t>
  </si>
  <si>
    <t>Total Price</t>
  </si>
  <si>
    <t>Total Purchase Cost</t>
  </si>
  <si>
    <t>TO CHANGE**</t>
  </si>
  <si>
    <t>PEI</t>
  </si>
  <si>
    <t>Total Amt (Current)</t>
  </si>
  <si>
    <t>Current</t>
  </si>
  <si>
    <t>USD - SGD</t>
  </si>
  <si>
    <t>SGD - USD</t>
  </si>
  <si>
    <t>Precalculated</t>
  </si>
  <si>
    <t>USD</t>
  </si>
  <si>
    <t>SGD</t>
  </si>
  <si>
    <t>Denom: SGD</t>
  </si>
  <si>
    <t>Denom: USD</t>
  </si>
  <si>
    <t>Total sgd:</t>
  </si>
  <si>
    <t>Total</t>
  </si>
  <si>
    <t>Date</t>
  </si>
  <si>
    <t xml:space="preserve">Main Holdings Calculations </t>
  </si>
  <si>
    <t>for the sake of stock calculations and risk analysis</t>
  </si>
  <si>
    <t>Stock Total Value</t>
  </si>
  <si>
    <t>eToro Total Value</t>
  </si>
  <si>
    <t>Main Bank</t>
  </si>
  <si>
    <t>MultiC</t>
  </si>
  <si>
    <t>Cryp Value (est.)</t>
  </si>
  <si>
    <t>Total (USD)</t>
  </si>
  <si>
    <t>Total USD:</t>
  </si>
  <si>
    <t>Intended Cash Allocation</t>
  </si>
  <si>
    <t>Stocks</t>
  </si>
  <si>
    <t>Hypothetical Req Investment (USD)</t>
  </si>
  <si>
    <t>Remaining Cash on Hand:</t>
  </si>
  <si>
    <t xml:space="preserve">     - Savings: </t>
  </si>
  <si>
    <t xml:space="preserve">     - Investments (willing amt): </t>
  </si>
  <si>
    <t>eToro Req. InjectN (USD):</t>
  </si>
  <si>
    <t>eToro Calculation</t>
  </si>
  <si>
    <t>Total Value (est.)</t>
  </si>
  <si>
    <t>Abi</t>
  </si>
  <si>
    <t>Mthly Investment / Savings</t>
  </si>
  <si>
    <t>Inflation</t>
  </si>
  <si>
    <t>Opening Amt</t>
  </si>
  <si>
    <t>Duration (mths)</t>
  </si>
  <si>
    <t>Total Savings / Investment</t>
  </si>
  <si>
    <t>Req. Amt (Cover Inflation on A)</t>
  </si>
  <si>
    <t>+</t>
  </si>
  <si>
    <t>INF</t>
  </si>
  <si>
    <t>Savings/Inv.</t>
  </si>
  <si>
    <t>Opening (A)</t>
  </si>
  <si>
    <t>A</t>
  </si>
  <si>
    <t>INV</t>
  </si>
  <si>
    <t>INF(A)</t>
  </si>
  <si>
    <t>Total (Min.) Required Amnt by 2022 =</t>
  </si>
  <si>
    <t>=</t>
  </si>
  <si>
    <t>Investments</t>
  </si>
  <si>
    <t>Total Ideal Amt by 2022 Jan</t>
  </si>
  <si>
    <t>Investment ROI p.a</t>
  </si>
  <si>
    <t>Total Amt as At Jan 2022:</t>
  </si>
  <si>
    <t>compared to ideal amt, % Increase is:</t>
  </si>
  <si>
    <t>Difference / (Savings)in 6 months:</t>
  </si>
  <si>
    <t>Abi Goal:</t>
  </si>
  <si>
    <t>s</t>
  </si>
  <si>
    <t>jjuuxx55 (New)</t>
  </si>
  <si>
    <t>jjuuxx44 (old)</t>
  </si>
  <si>
    <t>36.48 XRP</t>
  </si>
  <si>
    <t>too many reds</t>
  </si>
  <si>
    <t>yes, consistent</t>
  </si>
  <si>
    <t>Current Cash for eToro</t>
  </si>
  <si>
    <t>Injection to eToro</t>
  </si>
  <si>
    <t>Income</t>
  </si>
  <si>
    <t>Mom</t>
  </si>
  <si>
    <t>Expense</t>
  </si>
  <si>
    <t>Remaining</t>
  </si>
  <si>
    <t>Dr</t>
  </si>
  <si>
    <t>Cr</t>
  </si>
  <si>
    <t>Savings</t>
  </si>
  <si>
    <t>Immediate Injection (%)</t>
  </si>
  <si>
    <t>Remaining Cash on Hand</t>
  </si>
  <si>
    <t>Copy 1 :</t>
  </si>
  <si>
    <t>Copy 2 :</t>
  </si>
  <si>
    <t>Copy 3 :</t>
  </si>
  <si>
    <t>Hugo menti</t>
  </si>
  <si>
    <t>Weight</t>
  </si>
  <si>
    <t>FundMger Zech</t>
  </si>
  <si>
    <t>Investmt Amt</t>
  </si>
  <si>
    <t>spread over n months:</t>
  </si>
  <si>
    <t>Asset (SGD)</t>
  </si>
  <si>
    <t>Plan 1 (Invest remaining cash on hand over n periods)</t>
  </si>
  <si>
    <t>Invmt/mth (USD) (CashonH)</t>
  </si>
  <si>
    <t>Invmt/mth (USD) (MthlyPay)</t>
  </si>
  <si>
    <t>Total Investment</t>
  </si>
  <si>
    <t>Plan 2 (Save Cash on Hand, invest monthly)</t>
  </si>
  <si>
    <t xml:space="preserve">Cash on Hand Remaining when mkt collapse: </t>
  </si>
  <si>
    <t>Immediate InvestmT InjecN</t>
  </si>
  <si>
    <t>Stop Copying if loses more than</t>
  </si>
  <si>
    <t>V</t>
  </si>
  <si>
    <t>malgcloud001@gmail.com</t>
  </si>
  <si>
    <t>jx5</t>
  </si>
  <si>
    <t>python3 0003_InsiderTrading_3_10_v1_telegram_GoogleCloud.py</t>
  </si>
  <si>
    <t>filename</t>
  </si>
  <si>
    <t>Failed to connect to https://changelogs.ubuntu.com/meta-release-lts. Check your Internet connection or proxy settings</t>
  </si>
  <si>
    <t>*** System restart required ***</t>
  </si>
  <si>
    <t>Last login: Sun May 30 08:53:08 2021 from 222.164.137.230</t>
  </si>
  <si>
    <t>ndx@cryp-telegram-notification-test:~$ screen -r</t>
  </si>
  <si>
    <t xml:space="preserve">  File "13_02_tele_notification_ccxt_compound_change_gc.py", line 80, in main</t>
  </si>
  <si>
    <t xml:space="preserve">    ticker = await exchange.fetch_order_book(symbol)</t>
  </si>
  <si>
    <t xml:space="preserve">  File "/home/ndx/.local/lib/python3.8/site-packages/ccxt/async_support/binance.py", line 1279, in fetch_order_book</t>
  </si>
  <si>
    <t xml:space="preserve">    response = await getattr(self, method)(self.extend(request, params))</t>
  </si>
  <si>
    <t xml:space="preserve">  File "/home/ndx/.local/lib/python3.8/site-packages/ccxt/async_support/binance.py", line 2930, in request</t>
  </si>
  <si>
    <t xml:space="preserve">    response = await self.fetch2(path, api, method, params, headers, body)</t>
  </si>
  <si>
    <t xml:space="preserve">  File "/home/ndx/.local/lib/python3.8/site-packages/ccxt/async_support/base/exchange.py", line 96, in fetch2</t>
  </si>
  <si>
    <t xml:space="preserve">    return await self.fetch(request['url'], request['method'], request['headers'], request['body'])</t>
  </si>
  <si>
    <t xml:space="preserve">  File "/home/ndx/.local/lib/python3.8/site-packages/ccxt/async_support/base/exchange.py", line 155, in fetch</t>
  </si>
  <si>
    <t xml:space="preserve">    raise ExchangeNotAvailable(details) from e</t>
  </si>
  <si>
    <t>ccxt.base.errors.ExchangeNotAvailable: binance GET https://api.binance.com/api/v3/depth?symbol=ETHUSDT</t>
  </si>
  <si>
    <t>binance requires to release all resources with an explicit call to the .close() coroutine. If you are using the exchange instance with async coroutines, add exchange.close() to your code into a place when you're done with the exchange and don't need the exchange instance anymore (at the end of your async coroutine).</t>
  </si>
  <si>
    <t>Unclosed client session</t>
  </si>
  <si>
    <t>client_session: &lt;aiohttp.client.ClientSession object at 0x7f52c0d39f70&gt;</t>
  </si>
  <si>
    <t>Cryp notification</t>
  </si>
  <si>
    <t>python3 13_02_tele_notification_ccxt_compound_change_gc.py</t>
  </si>
  <si>
    <t>ERRORS</t>
  </si>
  <si>
    <t>ccxt scraping</t>
  </si>
  <si>
    <t>python3 12.ccxtOHLCV_GC_OrderBk8testspeed_FINALGC.py</t>
  </si>
  <si>
    <t>python3 1bsgcpremkt23.py</t>
  </si>
  <si>
    <t>premarket large</t>
  </si>
  <si>
    <t>sudo apt-get update</t>
  </si>
  <si>
    <t>sudo apt install python3-pip</t>
  </si>
  <si>
    <t>CMD</t>
  </si>
  <si>
    <t>Status</t>
  </si>
  <si>
    <t>Tele Cryp notification</t>
  </si>
  <si>
    <t xml:space="preserve">Tele Insider Trading Notif </t>
  </si>
  <si>
    <t>tempo</t>
  </si>
  <si>
    <t>havent upload</t>
  </si>
  <si>
    <t>pip install pandas pandas_datareader bs4 ccxt requests urllib</t>
  </si>
  <si>
    <t>REIT</t>
  </si>
  <si>
    <t>Holding</t>
  </si>
  <si>
    <t>CASH</t>
  </si>
  <si>
    <t>Others (Hold)</t>
  </si>
  <si>
    <t>CBL</t>
  </si>
  <si>
    <t>Capital To use now:</t>
  </si>
  <si>
    <t>Hodl</t>
  </si>
  <si>
    <t>Dollar Val.</t>
  </si>
  <si>
    <t>REIT Assignment</t>
  </si>
  <si>
    <t>% split</t>
  </si>
  <si>
    <t xml:space="preserve">REIT Cash Avail </t>
  </si>
  <si>
    <t>REIT Cash Avail</t>
  </si>
  <si>
    <t>DBS V</t>
  </si>
  <si>
    <t>IB</t>
  </si>
  <si>
    <t>Sum USD</t>
  </si>
  <si>
    <t>Amt</t>
  </si>
  <si>
    <t>Cost</t>
  </si>
  <si>
    <t>Remaining to Invest (USD)</t>
  </si>
  <si>
    <t>Amt to invest (initial)</t>
  </si>
  <si>
    <t>Price</t>
  </si>
  <si>
    <t>Holding (USD)</t>
  </si>
  <si>
    <t>TA Money</t>
  </si>
  <si>
    <t>FA Money</t>
  </si>
  <si>
    <t>TA Money (USD)</t>
  </si>
  <si>
    <t>FA Money (USD)</t>
  </si>
  <si>
    <t>Transaction History</t>
  </si>
  <si>
    <t>Ticker</t>
  </si>
  <si>
    <t>Reason for Xsaction (Why it will go up, what risks undertaken ; downside)</t>
  </si>
  <si>
    <t>BB</t>
  </si>
  <si>
    <t>Call Rating</t>
  </si>
  <si>
    <t>Bought cos YOLO, thought it might, be fun to just yolo</t>
  </si>
  <si>
    <t>Lesson Learnt:</t>
  </si>
  <si>
    <r>
      <t>1.</t>
    </r>
    <r>
      <rPr>
        <sz val="11"/>
        <color rgb="FFFF0000"/>
        <rFont val="Calibri"/>
        <family val="2"/>
        <scheme val="minor"/>
      </rPr>
      <t xml:space="preserve"> See RSI</t>
    </r>
    <r>
      <rPr>
        <sz val="11"/>
        <color theme="1"/>
        <rFont val="Calibri"/>
        <family val="2"/>
        <scheme val="minor"/>
      </rPr>
      <t>, learn to ONLY buy when Oversold. Highly increase chance of earning</t>
    </r>
  </si>
  <si>
    <r>
      <t>2.</t>
    </r>
    <r>
      <rPr>
        <sz val="11"/>
        <color rgb="FFFF0000"/>
        <rFont val="Calibri"/>
        <family val="2"/>
        <scheme val="minor"/>
      </rPr>
      <t xml:space="preserve"> Stick to Plan</t>
    </r>
    <r>
      <rPr>
        <sz val="11"/>
        <color theme="1"/>
        <rFont val="Calibri"/>
        <family val="2"/>
        <scheme val="minor"/>
      </rPr>
      <t xml:space="preserve">. Knew </t>
    </r>
    <r>
      <rPr>
        <sz val="11"/>
        <color rgb="FFFF0000"/>
        <rFont val="Calibri"/>
        <family val="2"/>
        <scheme val="minor"/>
      </rPr>
      <t>$14 was the target buy in</t>
    </r>
    <r>
      <rPr>
        <sz val="11"/>
        <color theme="1"/>
        <rFont val="Calibri"/>
        <family val="2"/>
        <scheme val="minor"/>
      </rPr>
      <t>. But bought at $18 instead for Fundamental Invesment Reason.</t>
    </r>
  </si>
  <si>
    <r>
      <t xml:space="preserve">3. Should've been </t>
    </r>
    <r>
      <rPr>
        <sz val="11"/>
        <color rgb="FFFF0000"/>
        <rFont val="Calibri"/>
        <family val="2"/>
        <scheme val="minor"/>
      </rPr>
      <t>patient</t>
    </r>
    <r>
      <rPr>
        <sz val="11"/>
        <color theme="1"/>
        <rFont val="Calibri"/>
        <family val="2"/>
        <scheme val="minor"/>
      </rPr>
      <t xml:space="preserve"> for RSI</t>
    </r>
  </si>
  <si>
    <r>
      <t>4. See other</t>
    </r>
    <r>
      <rPr>
        <sz val="11"/>
        <color rgb="FFFF0000"/>
        <rFont val="Calibri"/>
        <family val="2"/>
        <scheme val="minor"/>
      </rPr>
      <t xml:space="preserve"> similar sector</t>
    </r>
    <r>
      <rPr>
        <sz val="11"/>
        <color theme="1"/>
        <rFont val="Calibri"/>
        <family val="2"/>
        <scheme val="minor"/>
      </rPr>
      <t xml:space="preserve"> stocks like PEI, also overbought (</t>
    </r>
    <r>
      <rPr>
        <sz val="11"/>
        <color rgb="FFFF0000"/>
        <rFont val="Calibri"/>
        <family val="2"/>
        <scheme val="minor"/>
      </rPr>
      <t>RSI</t>
    </r>
    <r>
      <rPr>
        <sz val="11"/>
        <color theme="1"/>
        <rFont val="Calibri"/>
        <family val="2"/>
        <scheme val="minor"/>
      </rPr>
      <t>). Was bound to come.</t>
    </r>
  </si>
  <si>
    <t>Buy just to have a placement.</t>
  </si>
  <si>
    <r>
      <t>5.</t>
    </r>
    <r>
      <rPr>
        <sz val="11"/>
        <color rgb="FFFF0000"/>
        <rFont val="Calibri"/>
        <family val="2"/>
        <scheme val="minor"/>
      </rPr>
      <t xml:space="preserve"> See Dow</t>
    </r>
    <r>
      <rPr>
        <sz val="11"/>
        <color theme="1"/>
        <rFont val="Calibri"/>
        <family val="2"/>
        <scheme val="minor"/>
      </rPr>
      <t xml:space="preserve"> as well</t>
    </r>
  </si>
  <si>
    <r>
      <rPr>
        <b/>
        <u/>
        <sz val="11"/>
        <color theme="1"/>
        <rFont val="Calibri"/>
        <family val="2"/>
        <scheme val="minor"/>
      </rPr>
      <t>Reason for P:</t>
    </r>
    <r>
      <rPr>
        <sz val="11"/>
        <color theme="1"/>
        <rFont val="Calibri"/>
        <family val="2"/>
        <scheme val="minor"/>
      </rPr>
      <t xml:space="preserve"> Knew It was Overbought (RSI) territory, still buy to have a placement. FOMO of missing the spike to $26. Threw 1k in only thankfully</t>
    </r>
  </si>
  <si>
    <r>
      <rPr>
        <b/>
        <u/>
        <sz val="11"/>
        <color theme="1"/>
        <rFont val="Calibri"/>
        <family val="2"/>
        <scheme val="minor"/>
      </rPr>
      <t>Reason for P: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</si>
  <si>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u/>
        <sz val="11"/>
        <color theme="1"/>
        <rFont val="Calibri"/>
        <family val="2"/>
        <scheme val="minor"/>
      </rPr>
      <t>Reason for P:</t>
    </r>
    <r>
      <rPr>
        <sz val="11"/>
        <color theme="1"/>
        <rFont val="Calibri"/>
        <family val="2"/>
        <scheme val="minor"/>
      </rPr>
      <t xml:space="preserve"> Bought to buy CBLAQ, needed 100 prior trades</t>
    </r>
  </si>
  <si>
    <r>
      <t xml:space="preserve">1. </t>
    </r>
    <r>
      <rPr>
        <sz val="11"/>
        <color rgb="FFFF0000"/>
        <rFont val="Calibri"/>
        <family val="2"/>
        <scheme val="minor"/>
      </rPr>
      <t>RSI was overbought</t>
    </r>
    <r>
      <rPr>
        <sz val="11"/>
        <color theme="1"/>
        <rFont val="Calibri"/>
        <family val="2"/>
        <scheme val="minor"/>
      </rPr>
      <t>,  as well, shouldve been patient</t>
    </r>
  </si>
  <si>
    <r>
      <t>2.</t>
    </r>
    <r>
      <rPr>
        <sz val="11"/>
        <color rgb="FFFF0000"/>
        <rFont val="Calibri"/>
        <family val="2"/>
        <scheme val="minor"/>
      </rPr>
      <t xml:space="preserve"> Stick to Plan</t>
    </r>
    <r>
      <rPr>
        <sz val="11"/>
        <color theme="1"/>
        <rFont val="Calibri"/>
        <family val="2"/>
        <scheme val="minor"/>
      </rPr>
      <t xml:space="preserve">. Knew </t>
    </r>
    <r>
      <rPr>
        <sz val="11"/>
        <color rgb="FFFF0000"/>
        <rFont val="Calibri"/>
        <family val="2"/>
        <scheme val="minor"/>
      </rPr>
      <t>$2.44 was the target buy in</t>
    </r>
    <r>
      <rPr>
        <sz val="11"/>
        <color theme="1"/>
        <rFont val="Calibri"/>
        <family val="2"/>
        <scheme val="minor"/>
      </rPr>
      <t>. But still buy cos of 100 Trades req. for OTC Mkt</t>
    </r>
  </si>
  <si>
    <t>To Test Insider Trading</t>
  </si>
  <si>
    <t>~1,210</t>
  </si>
  <si>
    <t xml:space="preserve">1. Similar Sector RSI was overbought as well, might </t>
  </si>
  <si>
    <r>
      <rPr>
        <b/>
        <u/>
        <sz val="11"/>
        <color theme="1"/>
        <rFont val="Calibri"/>
        <family val="2"/>
        <scheme val="minor"/>
      </rPr>
      <t>Reason for P:</t>
    </r>
    <r>
      <rPr>
        <sz val="11"/>
        <color theme="1"/>
        <rFont val="Calibri"/>
        <family val="2"/>
        <scheme val="minor"/>
      </rPr>
      <t xml:space="preserve"> Bought for fundamentals, to HODL, wait for Bankruptcy, scared jumps too much to buy in, wanted to dip in early</t>
    </r>
  </si>
  <si>
    <t>Bad: Bought when REITS was overbought as well, wanted to have foot dipped in.</t>
  </si>
  <si>
    <r>
      <t xml:space="preserve">Good: </t>
    </r>
    <r>
      <rPr>
        <sz val="11"/>
        <color rgb="FF00B050"/>
        <rFont val="Calibri"/>
        <family val="2"/>
        <scheme val="minor"/>
      </rPr>
      <t>Limit Price</t>
    </r>
    <r>
      <rPr>
        <sz val="11"/>
        <color theme="1"/>
        <rFont val="Calibri"/>
        <family val="2"/>
        <scheme val="minor"/>
      </rPr>
      <t xml:space="preserve"> at 0.115, executed when price was 0.12. was </t>
    </r>
    <r>
      <rPr>
        <sz val="11"/>
        <color rgb="FF00B050"/>
        <rFont val="Calibri"/>
        <family val="2"/>
        <scheme val="minor"/>
      </rPr>
      <t>good limit call</t>
    </r>
  </si>
  <si>
    <r>
      <t xml:space="preserve">Good: </t>
    </r>
    <r>
      <rPr>
        <sz val="11"/>
        <color rgb="FF00B050"/>
        <rFont val="Calibri"/>
        <family val="2"/>
        <scheme val="minor"/>
      </rPr>
      <t>Was patient</t>
    </r>
    <r>
      <rPr>
        <sz val="11"/>
        <color theme="1"/>
        <rFont val="Calibri"/>
        <family val="2"/>
        <scheme val="minor"/>
      </rPr>
      <t>, Buy in at ~$1k @ 0.115USD, for HODL, to wait for market to hit 0.10USD to pump remaining money.</t>
    </r>
  </si>
  <si>
    <t>Bad: Could've Waited for RSI to drop, then buy it probably at 0.10, but wanted to have a dip in. Before price spike.</t>
  </si>
  <si>
    <t>Legend of Color Codes</t>
  </si>
  <si>
    <t>To Be Confirmed</t>
  </si>
  <si>
    <t>Good</t>
  </si>
  <si>
    <t>Bad</t>
  </si>
  <si>
    <t>Meh</t>
  </si>
  <si>
    <t>FORMAT</t>
  </si>
  <si>
    <t>Rem.n Investable Amt</t>
  </si>
  <si>
    <t>Top Up</t>
  </si>
  <si>
    <t>Total Amt</t>
  </si>
  <si>
    <t>Filled Qty (Vicker)1</t>
  </si>
  <si>
    <t>Rem. Qty (Vicker)1</t>
  </si>
  <si>
    <t>Filled Qty (Vicker)2</t>
  </si>
  <si>
    <t>Total Cost:</t>
  </si>
  <si>
    <t>Remaining to Inv.</t>
  </si>
  <si>
    <t>Price1</t>
  </si>
  <si>
    <t>Quantity1</t>
  </si>
  <si>
    <t>Price2</t>
  </si>
  <si>
    <t>Quantity2</t>
  </si>
  <si>
    <t>Price3</t>
  </si>
  <si>
    <t>Quantity3</t>
  </si>
  <si>
    <t>Filled</t>
  </si>
  <si>
    <t>Pending</t>
  </si>
  <si>
    <t>CBLAQ CALCULATION</t>
  </si>
  <si>
    <t>Total Holdings</t>
  </si>
  <si>
    <t>Other Cash Avail (HODL)</t>
  </si>
  <si>
    <t>HODL Assignment</t>
  </si>
  <si>
    <t>AAPL</t>
  </si>
  <si>
    <t>Reversal Cap.</t>
  </si>
  <si>
    <t>HODL Cash Avail</t>
  </si>
  <si>
    <t>Other(HODL stock/Index/Cpy)</t>
  </si>
  <si>
    <t>1. Wait for NDX to hit 100MA. To Deploy (Abit lower than 100MA, cos now too overpriced)</t>
  </si>
  <si>
    <t xml:space="preserve">    a. If moves lower than 200MA, means chances of market crash, to begin deploying FA money / CASH. Note Fundamental and Discipline. I don’t have to pay for monthly porf. Management. Thus increasing volatility. Due to need to earn inc.</t>
  </si>
  <si>
    <t xml:space="preserve">    b. Relook at previous year charts on how they hit MA's and plan</t>
  </si>
  <si>
    <t>Plan (Tentative)(Look at 1D Charts)</t>
  </si>
  <si>
    <t>Description</t>
  </si>
  <si>
    <t>Immediate Attention</t>
  </si>
  <si>
    <t>Total Cost</t>
  </si>
  <si>
    <t>Avg Cost</t>
  </si>
  <si>
    <t>frontend-development</t>
  </si>
  <si>
    <t>mindmeld-development</t>
  </si>
  <si>
    <t>IPI / Chatbot / MindMeld</t>
  </si>
  <si>
    <t>IPI / Chatbot / Frontend</t>
  </si>
  <si>
    <t>Master</t>
  </si>
  <si>
    <t>None</t>
  </si>
  <si>
    <t>ivantjh/db-setup</t>
  </si>
  <si>
    <t>master</t>
  </si>
  <si>
    <t>development</t>
  </si>
  <si>
    <t>IPI / Haystack</t>
  </si>
  <si>
    <t>haystack-development</t>
  </si>
  <si>
    <t>FileName</t>
  </si>
  <si>
    <t>mindmeld-ivantjh-db-setup</t>
  </si>
  <si>
    <t>Cannot</t>
  </si>
  <si>
    <t>IPI / Deployment</t>
  </si>
  <si>
    <t>Branch / DropDown Box Type</t>
  </si>
  <si>
    <t>IPI / BackEnd</t>
  </si>
  <si>
    <t>backend-development</t>
  </si>
  <si>
    <t>Cash Holdings</t>
  </si>
  <si>
    <t>Vickers</t>
  </si>
  <si>
    <t>sgd</t>
  </si>
  <si>
    <t>usd</t>
  </si>
  <si>
    <t>rate</t>
  </si>
  <si>
    <t>Investable (USD)</t>
  </si>
  <si>
    <t>China 50</t>
  </si>
  <si>
    <t>high</t>
  </si>
  <si>
    <t>low</t>
  </si>
  <si>
    <t>Dropped from high to low of 68%</t>
  </si>
  <si>
    <t>% from H</t>
  </si>
  <si>
    <t>cpf</t>
  </si>
  <si>
    <t>Take Home</t>
  </si>
  <si>
    <t>Expenses</t>
  </si>
  <si>
    <t>Carried Fwd</t>
  </si>
  <si>
    <t>Mthly Expense</t>
  </si>
  <si>
    <t>R</t>
  </si>
  <si>
    <t>Investment</t>
  </si>
  <si>
    <t>Inv - Crash</t>
  </si>
  <si>
    <t>Start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</si>
  <si>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</si>
  <si>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</si>
  <si>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</si>
  <si>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</si>
  <si>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</si>
  <si>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</si>
  <si>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</si>
  <si>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</si>
  <si>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</si>
  <si>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</si>
  <si>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</si>
  <si>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</si>
  <si>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Additional</t>
  </si>
  <si>
    <t>Tickers to Invest</t>
  </si>
  <si>
    <t>NDX</t>
  </si>
  <si>
    <t>FB</t>
  </si>
  <si>
    <t>China A50</t>
  </si>
  <si>
    <t>ETH</t>
  </si>
  <si>
    <t>BTC</t>
  </si>
  <si>
    <t>Amt Investable (Investment)</t>
  </si>
  <si>
    <t>%Age</t>
  </si>
  <si>
    <t>Exchange Rate</t>
  </si>
  <si>
    <t>Status of Investment</t>
  </si>
  <si>
    <t>other ticker</t>
  </si>
  <si>
    <t>NPL</t>
  </si>
  <si>
    <t>Reason</t>
  </si>
  <si>
    <t xml:space="preserve">Div Yield </t>
  </si>
  <si>
    <t>OKE</t>
  </si>
  <si>
    <t>NPK</t>
  </si>
  <si>
    <t>div, oversold</t>
  </si>
  <si>
    <t>oversold, 800 not 1k</t>
  </si>
  <si>
    <t>jJuuss990055~ (Updated 5 Apr 2024)</t>
  </si>
  <si>
    <t>IN RIGHT DIRECTIONfyi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</si>
</sst>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_ ;\-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00F0F"/>
      <name val="Arial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6" xfId="0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0" borderId="0" xfId="0" applyNumberFormat="1"/>
    <xf numFmtId="44" fontId="0" fillId="0" borderId="11" xfId="0" applyNumberFormat="1" applyBorder="1"/>
    <xf numFmtId="44" fontId="0" fillId="0" borderId="12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0" fontId="0" fillId="0" borderId="2" xfId="0" applyBorder="1"/>
    <xf numFmtId="44" fontId="0" fillId="0" borderId="3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2" xfId="0" applyNumberFormat="1" applyBorder="1"/>
    <xf numFmtId="44" fontId="0" fillId="0" borderId="4" xfId="0" applyNumberFormat="1" applyBorder="1"/>
    <xf numFmtId="0" fontId="0" fillId="6" borderId="15" xfId="0" applyFill="1" applyBorder="1"/>
    <xf numFmtId="44" fontId="0" fillId="6" borderId="0" xfId="0" applyNumberFormat="1" applyFill="1"/>
    <xf numFmtId="44" fontId="0" fillId="7" borderId="13" xfId="0" applyNumberFormat="1" applyFill="1" applyBorder="1"/>
    <xf numFmtId="44" fontId="0" fillId="7" borderId="5" xfId="0" applyNumberFormat="1" applyFill="1" applyBorder="1"/>
    <xf numFmtId="44" fontId="0" fillId="7" borderId="14" xfId="0" applyNumberFormat="1" applyFill="1" applyBorder="1"/>
    <xf numFmtId="0" fontId="0" fillId="11" borderId="12" xfId="0" applyFill="1" applyBorder="1"/>
    <xf numFmtId="0" fontId="1" fillId="0" borderId="14" xfId="0" applyFont="1" applyBorder="1"/>
    <xf numFmtId="0" fontId="1" fillId="0" borderId="6" xfId="0" applyFont="1" applyBorder="1"/>
    <xf numFmtId="44" fontId="1" fillId="0" borderId="6" xfId="0" applyNumberFormat="1" applyFont="1" applyBorder="1"/>
    <xf numFmtId="0" fontId="1" fillId="0" borderId="7" xfId="0" applyFont="1" applyBorder="1"/>
    <xf numFmtId="0" fontId="3" fillId="0" borderId="13" xfId="0" applyFont="1" applyBorder="1"/>
    <xf numFmtId="0" fontId="0" fillId="9" borderId="0" xfId="0" applyFill="1"/>
    <xf numFmtId="0" fontId="0" fillId="7" borderId="0" xfId="0" applyFill="1"/>
    <xf numFmtId="0" fontId="0" fillId="6" borderId="16" xfId="0" applyFill="1" applyBorder="1"/>
    <xf numFmtId="44" fontId="0" fillId="6" borderId="5" xfId="0" applyNumberFormat="1" applyFill="1" applyBorder="1"/>
    <xf numFmtId="0" fontId="1" fillId="0" borderId="6" xfId="0" applyFont="1" applyBorder="1" applyAlignment="1">
      <alignment horizontal="right"/>
    </xf>
    <xf numFmtId="0" fontId="0" fillId="7" borderId="13" xfId="0" applyFill="1" applyBorder="1"/>
    <xf numFmtId="0" fontId="0" fillId="8" borderId="13" xfId="0" applyFill="1" applyBorder="1"/>
    <xf numFmtId="0" fontId="0" fillId="6" borderId="13" xfId="0" applyFill="1" applyBorder="1"/>
    <xf numFmtId="0" fontId="0" fillId="10" borderId="14" xfId="0" applyFill="1" applyBorder="1"/>
    <xf numFmtId="44" fontId="1" fillId="0" borderId="10" xfId="0" applyNumberFormat="1" applyFont="1" applyBorder="1"/>
    <xf numFmtId="44" fontId="1" fillId="0" borderId="13" xfId="0" applyNumberFormat="1" applyFont="1" applyBorder="1"/>
    <xf numFmtId="0" fontId="0" fillId="7" borderId="5" xfId="0" applyFill="1" applyBorder="1"/>
    <xf numFmtId="44" fontId="1" fillId="0" borderId="14" xfId="0" applyNumberFormat="1" applyFont="1" applyBorder="1"/>
    <xf numFmtId="0" fontId="0" fillId="11" borderId="7" xfId="0" applyFill="1" applyBorder="1"/>
    <xf numFmtId="0" fontId="1" fillId="0" borderId="10" xfId="0" applyFont="1" applyBorder="1"/>
    <xf numFmtId="0" fontId="2" fillId="0" borderId="0" xfId="0" applyFont="1"/>
    <xf numFmtId="44" fontId="0" fillId="7" borderId="4" xfId="0" applyNumberFormat="1" applyFill="1" applyBorder="1"/>
    <xf numFmtId="44" fontId="0" fillId="7" borderId="10" xfId="0" applyNumberFormat="1" applyFill="1" applyBorder="1"/>
    <xf numFmtId="44" fontId="0" fillId="7" borderId="12" xfId="0" applyNumberFormat="1" applyFill="1" applyBorder="1"/>
    <xf numFmtId="44" fontId="0" fillId="6" borderId="15" xfId="0" applyNumberFormat="1" applyFill="1" applyBorder="1"/>
    <xf numFmtId="0" fontId="0" fillId="11" borderId="5" xfId="0" applyFill="1" applyBorder="1"/>
    <xf numFmtId="0" fontId="2" fillId="0" borderId="10" xfId="0" applyFont="1" applyBorder="1"/>
    <xf numFmtId="10" fontId="0" fillId="7" borderId="0" xfId="0" applyNumberFormat="1" applyFill="1"/>
    <xf numFmtId="10" fontId="0" fillId="9" borderId="0" xfId="0" applyNumberFormat="1" applyFill="1"/>
    <xf numFmtId="10" fontId="0" fillId="7" borderId="11" xfId="0" applyNumberFormat="1" applyFill="1" applyBorder="1"/>
    <xf numFmtId="44" fontId="1" fillId="0" borderId="0" xfId="0" applyNumberFormat="1" applyFont="1"/>
    <xf numFmtId="44" fontId="0" fillId="7" borderId="0" xfId="0" applyNumberFormat="1" applyFill="1"/>
    <xf numFmtId="44" fontId="1" fillId="0" borderId="7" xfId="0" applyNumberFormat="1" applyFont="1" applyBorder="1"/>
    <xf numFmtId="15" fontId="0" fillId="0" borderId="11" xfId="0" applyNumberFormat="1" applyBorder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44" fontId="0" fillId="7" borderId="6" xfId="0" applyNumberFormat="1" applyFill="1" applyBorder="1"/>
    <xf numFmtId="10" fontId="0" fillId="8" borderId="6" xfId="0" applyNumberFormat="1" applyFill="1" applyBorder="1"/>
    <xf numFmtId="44" fontId="0" fillId="0" borderId="17" xfId="0" applyNumberFormat="1" applyBorder="1"/>
    <xf numFmtId="44" fontId="0" fillId="0" borderId="10" xfId="0" applyNumberFormat="1" applyBorder="1"/>
    <xf numFmtId="44" fontId="1" fillId="0" borderId="5" xfId="0" applyNumberFormat="1" applyFont="1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9" fontId="0" fillId="0" borderId="6" xfId="0" applyNumberFormat="1" applyBorder="1"/>
    <xf numFmtId="44" fontId="0" fillId="0" borderId="23" xfId="0" applyNumberFormat="1" applyBorder="1"/>
    <xf numFmtId="44" fontId="0" fillId="0" borderId="15" xfId="0" applyNumberFormat="1" applyBorder="1"/>
    <xf numFmtId="0" fontId="0" fillId="0" borderId="24" xfId="0" applyBorder="1"/>
    <xf numFmtId="0" fontId="0" fillId="0" borderId="25" xfId="0" applyBorder="1"/>
    <xf numFmtId="44" fontId="0" fillId="0" borderId="16" xfId="0" applyNumberFormat="1" applyBorder="1"/>
    <xf numFmtId="44" fontId="0" fillId="5" borderId="10" xfId="0" applyNumberFormat="1" applyFill="1" applyBorder="1"/>
    <xf numFmtId="44" fontId="5" fillId="0" borderId="0" xfId="0" applyNumberFormat="1" applyFont="1"/>
    <xf numFmtId="0" fontId="6" fillId="0" borderId="0" xfId="1"/>
    <xf numFmtId="0" fontId="7" fillId="0" borderId="0" xfId="0" applyFont="1"/>
    <xf numFmtId="2" fontId="0" fillId="0" borderId="0" xfId="0" applyNumberFormat="1"/>
    <xf numFmtId="2" fontId="0" fillId="0" borderId="11" xfId="0" applyNumberFormat="1" applyBorder="1"/>
    <xf numFmtId="44" fontId="0" fillId="0" borderId="0" xfId="0" applyNumberFormat="1" applyAlignment="1">
      <alignment horizontal="right"/>
    </xf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4" fillId="0" borderId="10" xfId="0" applyNumberFormat="1" applyFont="1" applyBorder="1"/>
    <xf numFmtId="15" fontId="2" fillId="0" borderId="0" xfId="0" applyNumberFormat="1" applyFont="1"/>
    <xf numFmtId="3" fontId="0" fillId="0" borderId="0" xfId="0" applyNumberFormat="1"/>
    <xf numFmtId="16" fontId="0" fillId="0" borderId="0" xfId="0" applyNumberFormat="1"/>
    <xf numFmtId="3" fontId="0" fillId="0" borderId="0" xfId="0" applyNumberFormat="1" applyAlignment="1">
      <alignment horizontal="center"/>
    </xf>
    <xf numFmtId="0" fontId="0" fillId="4" borderId="13" xfId="0" applyFill="1" applyBorder="1"/>
    <xf numFmtId="0" fontId="0" fillId="2" borderId="13" xfId="0" applyFill="1" applyBorder="1"/>
    <xf numFmtId="0" fontId="0" fillId="3" borderId="14" xfId="0" applyFill="1" applyBorder="1"/>
    <xf numFmtId="0" fontId="7" fillId="0" borderId="13" xfId="0" applyFont="1" applyBorder="1"/>
    <xf numFmtId="0" fontId="7" fillId="0" borderId="14" xfId="0" applyFont="1" applyBorder="1"/>
    <xf numFmtId="0" fontId="0" fillId="0" borderId="15" xfId="0" applyBorder="1"/>
    <xf numFmtId="0" fontId="7" fillId="0" borderId="15" xfId="0" applyFont="1" applyBorder="1"/>
    <xf numFmtId="2" fontId="7" fillId="0" borderId="0" xfId="0" applyNumberFormat="1" applyFont="1"/>
    <xf numFmtId="16" fontId="0" fillId="0" borderId="13" xfId="0" applyNumberFormat="1" applyBorder="1"/>
    <xf numFmtId="15" fontId="0" fillId="0" borderId="13" xfId="0" applyNumberFormat="1" applyBorder="1"/>
    <xf numFmtId="0" fontId="0" fillId="7" borderId="6" xfId="0" applyFill="1" applyBorder="1"/>
    <xf numFmtId="2" fontId="0" fillId="0" borderId="4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44" fontId="1" fillId="0" borderId="2" xfId="0" applyNumberFormat="1" applyFont="1" applyBorder="1"/>
    <xf numFmtId="44" fontId="1" fillId="0" borderId="3" xfId="0" applyNumberFormat="1" applyFont="1" applyBorder="1"/>
    <xf numFmtId="44" fontId="1" fillId="0" borderId="4" xfId="0" applyNumberFormat="1" applyFont="1" applyBorder="1"/>
    <xf numFmtId="2" fontId="0" fillId="7" borderId="0" xfId="0" applyNumberFormat="1" applyFill="1"/>
    <xf numFmtId="0" fontId="0" fillId="7" borderId="7" xfId="0" applyFill="1" applyBorder="1"/>
    <xf numFmtId="2" fontId="0" fillId="8" borderId="0" xfId="0" applyNumberFormat="1" applyFill="1"/>
    <xf numFmtId="44" fontId="4" fillId="0" borderId="0" xfId="0" applyNumberFormat="1" applyFont="1"/>
    <xf numFmtId="44" fontId="12" fillId="0" borderId="0" xfId="0" applyNumberFormat="1" applyFont="1"/>
    <xf numFmtId="2" fontId="0" fillId="6" borderId="13" xfId="0" applyNumberFormat="1" applyFill="1" applyBorder="1"/>
    <xf numFmtId="0" fontId="1" fillId="0" borderId="11" xfId="0" applyFont="1" applyBorder="1"/>
    <xf numFmtId="0" fontId="1" fillId="0" borderId="12" xfId="0" applyFont="1" applyBorder="1"/>
    <xf numFmtId="14" fontId="0" fillId="0" borderId="5" xfId="0" applyNumberFormat="1" applyBorder="1"/>
    <xf numFmtId="0" fontId="0" fillId="0" borderId="21" xfId="0" applyBorder="1"/>
    <xf numFmtId="0" fontId="0" fillId="11" borderId="0" xfId="0" applyFill="1"/>
    <xf numFmtId="0" fontId="7" fillId="0" borderId="10" xfId="0" applyFont="1" applyBorder="1"/>
    <xf numFmtId="0" fontId="1" fillId="0" borderId="11" xfId="0" applyFont="1" applyBorder="1" applyAlignment="1">
      <alignment horizontal="center"/>
    </xf>
    <xf numFmtId="0" fontId="5" fillId="0" borderId="13" xfId="0" applyFont="1" applyBorder="1"/>
    <xf numFmtId="0" fontId="5" fillId="0" borderId="0" xfId="0" applyFont="1"/>
    <xf numFmtId="0" fontId="0" fillId="11" borderId="13" xfId="0" applyFill="1" applyBorder="1"/>
    <xf numFmtId="0" fontId="0" fillId="12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4" fontId="4" fillId="0" borderId="11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61</xdr:row>
      <xdr:rowOff>123825</xdr:rowOff>
    </xdr:from>
    <xdr:to>
      <xdr:col>5</xdr:col>
      <xdr:colOff>781050</xdr:colOff>
      <xdr:row>62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F1661F0-0F1C-4297-8AAA-021361E60191}"/>
            </a:ext>
          </a:extLst>
        </xdr:cNvPr>
        <xdr:cNvCxnSpPr/>
      </xdr:nvCxnSpPr>
      <xdr:spPr>
        <a:xfrm flipV="1">
          <a:off x="4029075" y="12172950"/>
          <a:ext cx="13525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63</xdr:row>
      <xdr:rowOff>114300</xdr:rowOff>
    </xdr:from>
    <xdr:to>
      <xdr:col>5</xdr:col>
      <xdr:colOff>666750</xdr:colOff>
      <xdr:row>66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F05CD42-100E-4FEE-9925-27453CEA0731}"/>
            </a:ext>
          </a:extLst>
        </xdr:cNvPr>
        <xdr:cNvCxnSpPr/>
      </xdr:nvCxnSpPr>
      <xdr:spPr>
        <a:xfrm>
          <a:off x="4029075" y="12544425"/>
          <a:ext cx="12382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215347</xdr:colOff>
      <xdr:row>75</xdr:row>
      <xdr:rowOff>190500</xdr:rowOff>
    </xdr:from>
    <xdr:to>
      <xdr:col>19</xdr:col>
      <xdr:colOff>530678</xdr:colOff>
      <xdr:row>86</xdr:row>
      <xdr:rowOff>149087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E51F015-4861-40D1-B591-BBB91F36ED37}"/>
            </a:ext>
          </a:extLst>
        </xdr:cNvPr>
        <xdr:cNvCxnSpPr/>
      </xdr:nvCxnSpPr>
      <xdr:spPr>
        <a:xfrm flipV="1">
          <a:off x="11482061" y="15185571"/>
          <a:ext cx="7799260" cy="21901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866775</xdr:colOff>
      <xdr:row>82</xdr:row>
      <xdr:rowOff>114300</xdr:rowOff>
    </xdr:from>
    <xdr:to>
      <xdr:col>8</xdr:col>
      <xdr:colOff>400050</xdr:colOff>
      <xdr:row>84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1754AA7-A8B5-4479-9764-72B8114500FE}"/>
            </a:ext>
          </a:extLst>
        </xdr:cNvPr>
        <xdr:cNvCxnSpPr/>
      </xdr:nvCxnSpPr>
      <xdr:spPr>
        <a:xfrm flipV="1">
          <a:off x="3857625" y="16335375"/>
          <a:ext cx="39433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48825</xdr:colOff>
      <xdr:row>6</xdr:row>
      <xdr:rowOff>255334</xdr:rowOff>
    </xdr:from>
    <xdr:to>
      <xdr:col>39</xdr:col>
      <xdr:colOff>368193</xdr:colOff>
      <xdr:row>27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167298-3CE6-4508-9040-114460FF5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523" t="32267" r="1676" b="29120"/>
        <a:stretch/>
      </xdr:blipFill>
      <xdr:spPr>
        <a:xfrm>
          <a:off x="15053501" y="1431952"/>
          <a:ext cx="14842192" cy="3970884"/>
        </a:xfrm>
        <a:prstGeom prst="rect">
          <a:avLst/>
        </a:prstGeom>
      </xdr:spPr>
    </xdr:pic>
    <xdr:clientData/>
  </xdr:twoCellAnchor>
  <xdr:twoCellAnchor editAs="oneCell">
    <xdr:from>
      <xdr:col>15</xdr:col>
      <xdr:colOff>119063</xdr:colOff>
      <xdr:row>30</xdr:row>
      <xdr:rowOff>165286</xdr:rowOff>
    </xdr:from>
    <xdr:to>
      <xdr:col>33</xdr:col>
      <xdr:colOff>547689</xdr:colOff>
      <xdr:row>66</xdr:row>
      <xdr:rowOff>166688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19BB2-7FC0-401D-B4B5-F719E0F81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630" t="22443" r="19536" b="10868"/>
        <a:stretch/>
      </xdr:blipFill>
      <xdr:spPr>
        <a:xfrm>
          <a:off x="15263813" y="5951724"/>
          <a:ext cx="11572876" cy="6859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61</xdr:row>
      <xdr:rowOff>123825</xdr:rowOff>
    </xdr:from>
    <xdr:to>
      <xdr:col>5</xdr:col>
      <xdr:colOff>781050</xdr:colOff>
      <xdr:row>62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DEC752A-97D9-4156-8B26-379FE3879D9F}"/>
            </a:ext>
          </a:extLst>
        </xdr:cNvPr>
        <xdr:cNvCxnSpPr/>
      </xdr:nvCxnSpPr>
      <xdr:spPr>
        <a:xfrm flipV="1">
          <a:off x="4029075" y="11982450"/>
          <a:ext cx="13525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63</xdr:row>
      <xdr:rowOff>114300</xdr:rowOff>
    </xdr:from>
    <xdr:to>
      <xdr:col>5</xdr:col>
      <xdr:colOff>666750</xdr:colOff>
      <xdr:row>66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8750D36-5F28-4352-BC16-19DF911B5BE4}"/>
            </a:ext>
          </a:extLst>
        </xdr:cNvPr>
        <xdr:cNvCxnSpPr/>
      </xdr:nvCxnSpPr>
      <xdr:spPr>
        <a:xfrm>
          <a:off x="4029075" y="12353925"/>
          <a:ext cx="123825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3987-4964-4D3B-BF82-1B5F8AB07506}">
  <dimension ref="C3:AE29"/>
  <sheetViews>
    <sheetView workbookViewId="0">
      <selection activeCell="R14" sqref="R14"/>
    </sheetView>
  </sheetViews>
  <sheetFormatPr defaultRowHeight="15" x14ac:dyDescent="0.25"/>
  <cols>
    <col min="3" max="3" width="12.5703125" customWidth="1"/>
  </cols>
  <sheetData>
    <row r="3" spans="3:31" x14ac:dyDescent="0.25">
      <c r="C3" t="s">
        <v>189</v>
      </c>
      <c r="D3">
        <v>5000</v>
      </c>
      <c r="E3" t="s">
        <v>372</v>
      </c>
    </row>
    <row r="4" spans="3:31" x14ac:dyDescent="0.25">
      <c r="C4" t="s">
        <v>373</v>
      </c>
      <c r="D4">
        <f>0.8*D3</f>
        <v>4000</v>
      </c>
      <c r="E4">
        <v>0.17</v>
      </c>
    </row>
    <row r="7" spans="3:31" ht="15.75" thickBot="1" x14ac:dyDescent="0.3">
      <c r="D7" s="139">
        <f>D4</f>
        <v>4000</v>
      </c>
    </row>
    <row r="8" spans="3:31" ht="15.75" thickBot="1" x14ac:dyDescent="0.3">
      <c r="AA8" t="s">
        <v>134</v>
      </c>
      <c r="AB8" t="s">
        <v>133</v>
      </c>
      <c r="AC8" t="s">
        <v>402</v>
      </c>
      <c r="AE8">
        <v>1.35</v>
      </c>
    </row>
    <row r="9" spans="3:31" x14ac:dyDescent="0.25">
      <c r="C9" s="141" t="s">
        <v>374</v>
      </c>
      <c r="D9" s="142" t="s">
        <v>193</v>
      </c>
      <c r="E9" s="142" t="s">
        <v>194</v>
      </c>
      <c r="F9" s="142" t="s">
        <v>377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Z9" t="s">
        <v>401</v>
      </c>
      <c r="AA9" t="s">
        <v>400</v>
      </c>
    </row>
    <row r="10" spans="3:31" x14ac:dyDescent="0.25">
      <c r="C10" s="23"/>
      <c r="W10" s="6"/>
      <c r="AA10" s="140">
        <f>D17</f>
        <v>800</v>
      </c>
      <c r="AB10">
        <f>AA10*1/AE8</f>
        <v>592.59259259259261</v>
      </c>
    </row>
    <row r="11" spans="3:31" x14ac:dyDescent="0.25">
      <c r="C11" s="23" t="s">
        <v>375</v>
      </c>
      <c r="D11">
        <f>D7</f>
        <v>4000</v>
      </c>
      <c r="H11" t="s">
        <v>380</v>
      </c>
      <c r="W11" s="6"/>
      <c r="Y11" t="s">
        <v>394</v>
      </c>
    </row>
    <row r="12" spans="3:31" x14ac:dyDescent="0.25">
      <c r="C12" s="23"/>
      <c r="H12">
        <v>2021</v>
      </c>
      <c r="I12">
        <v>2021</v>
      </c>
      <c r="J12">
        <v>2021</v>
      </c>
      <c r="K12">
        <v>2022</v>
      </c>
      <c r="L12">
        <v>2022</v>
      </c>
      <c r="M12">
        <v>2022</v>
      </c>
      <c r="N12">
        <v>2022</v>
      </c>
      <c r="O12">
        <v>2022</v>
      </c>
      <c r="P12">
        <v>2022</v>
      </c>
      <c r="Q12">
        <v>2022</v>
      </c>
      <c r="R12">
        <v>2022</v>
      </c>
      <c r="S12">
        <v>2022</v>
      </c>
      <c r="T12">
        <v>2022</v>
      </c>
      <c r="U12">
        <v>2022</v>
      </c>
      <c r="V12">
        <v>2022</v>
      </c>
      <c r="W12" s="6"/>
      <c r="Y12" t="s">
        <v>395</v>
      </c>
      <c r="Z12" s="146">
        <f>AA12/$AA$10</f>
        <v>0.25</v>
      </c>
      <c r="AA12" s="49">
        <v>200</v>
      </c>
      <c r="AB12">
        <f>Z12*$AB$10</f>
        <v>148.14814814814815</v>
      </c>
    </row>
    <row r="13" spans="3:31" x14ac:dyDescent="0.25">
      <c r="C13" s="143" t="s">
        <v>190</v>
      </c>
      <c r="D13" s="144">
        <v>500</v>
      </c>
      <c r="H13" t="s">
        <v>381</v>
      </c>
      <c r="I13" t="s">
        <v>382</v>
      </c>
      <c r="J13" t="s">
        <v>383</v>
      </c>
      <c r="K13" t="s">
        <v>384</v>
      </c>
      <c r="L13" t="s">
        <v>385</v>
      </c>
      <c r="M13" t="s">
        <v>386</v>
      </c>
      <c r="N13" t="s">
        <v>387</v>
      </c>
      <c r="O13" t="s">
        <v>388</v>
      </c>
      <c r="P13" t="s">
        <v>389</v>
      </c>
      <c r="Q13" t="s">
        <v>390</v>
      </c>
      <c r="R13" t="s">
        <v>391</v>
      </c>
      <c r="S13" t="s">
        <v>392</v>
      </c>
      <c r="T13" t="s">
        <v>381</v>
      </c>
      <c r="U13" t="s">
        <v>382</v>
      </c>
      <c r="V13" t="s">
        <v>383</v>
      </c>
      <c r="W13" s="6"/>
      <c r="Y13" t="s">
        <v>215</v>
      </c>
      <c r="Z13" s="146">
        <f t="shared" ref="Z13:Z18" si="0">AA13/$AA$10</f>
        <v>0.125</v>
      </c>
      <c r="AA13" s="49">
        <v>100</v>
      </c>
      <c r="AB13">
        <f t="shared" ref="AB13:AB18" si="1">Z13*$AB$10</f>
        <v>74.074074074074076</v>
      </c>
    </row>
    <row r="14" spans="3:31" x14ac:dyDescent="0.25">
      <c r="C14" s="143" t="s">
        <v>376</v>
      </c>
      <c r="D14" s="144">
        <v>700</v>
      </c>
      <c r="F14">
        <f>D11-D13-D14</f>
        <v>2800</v>
      </c>
      <c r="H14">
        <v>1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  <c r="O14">
        <v>8</v>
      </c>
      <c r="P14">
        <v>9</v>
      </c>
      <c r="Q14">
        <v>10</v>
      </c>
      <c r="R14">
        <v>11</v>
      </c>
      <c r="S14">
        <v>12</v>
      </c>
      <c r="T14">
        <v>13</v>
      </c>
      <c r="U14">
        <v>14</v>
      </c>
      <c r="V14">
        <v>15</v>
      </c>
      <c r="W14" s="6"/>
      <c r="Y14" t="s">
        <v>396</v>
      </c>
      <c r="Z14" s="146">
        <f t="shared" si="0"/>
        <v>0.125</v>
      </c>
      <c r="AA14" s="49">
        <v>100</v>
      </c>
      <c r="AB14">
        <f t="shared" si="1"/>
        <v>74.074074074074076</v>
      </c>
    </row>
    <row r="15" spans="3:31" x14ac:dyDescent="0.25">
      <c r="C15" s="143" t="s">
        <v>393</v>
      </c>
      <c r="D15" s="144">
        <v>200</v>
      </c>
      <c r="F15">
        <f>F14-D15</f>
        <v>2600</v>
      </c>
      <c r="W15" s="6"/>
      <c r="Y15" t="s">
        <v>104</v>
      </c>
      <c r="Z15" s="146">
        <f t="shared" si="0"/>
        <v>0.125</v>
      </c>
      <c r="AA15" s="49">
        <v>100</v>
      </c>
      <c r="AB15">
        <f t="shared" si="1"/>
        <v>74.074074074074076</v>
      </c>
    </row>
    <row r="16" spans="3:31" x14ac:dyDescent="0.25">
      <c r="C16" s="55" t="s">
        <v>195</v>
      </c>
      <c r="D16" s="17">
        <v>1000</v>
      </c>
      <c r="F16">
        <f t="shared" ref="F16:F17" si="2">F15-D16</f>
        <v>1600</v>
      </c>
      <c r="H16">
        <f>$D16*$H$14</f>
        <v>1000</v>
      </c>
      <c r="I16">
        <f>$D16*I14</f>
        <v>2000</v>
      </c>
      <c r="J16">
        <f>$D16*J14</f>
        <v>3000</v>
      </c>
      <c r="K16">
        <f t="shared" ref="K16:V16" si="3">$D16*K14</f>
        <v>4000</v>
      </c>
      <c r="L16">
        <f t="shared" si="3"/>
        <v>5000</v>
      </c>
      <c r="M16">
        <f t="shared" si="3"/>
        <v>6000</v>
      </c>
      <c r="N16">
        <f t="shared" si="3"/>
        <v>7000</v>
      </c>
      <c r="O16">
        <f t="shared" si="3"/>
        <v>8000</v>
      </c>
      <c r="P16">
        <f t="shared" si="3"/>
        <v>9000</v>
      </c>
      <c r="Q16">
        <f t="shared" si="3"/>
        <v>10000</v>
      </c>
      <c r="R16">
        <f t="shared" si="3"/>
        <v>11000</v>
      </c>
      <c r="S16">
        <f t="shared" si="3"/>
        <v>12000</v>
      </c>
      <c r="T16">
        <f t="shared" si="3"/>
        <v>13000</v>
      </c>
      <c r="U16">
        <f t="shared" si="3"/>
        <v>14000</v>
      </c>
      <c r="V16">
        <f t="shared" si="3"/>
        <v>15000</v>
      </c>
      <c r="W16" s="6"/>
      <c r="Y16" t="s">
        <v>397</v>
      </c>
      <c r="Z16" s="146">
        <f t="shared" si="0"/>
        <v>0.125</v>
      </c>
      <c r="AA16" s="49">
        <v>100</v>
      </c>
      <c r="AB16">
        <f t="shared" si="1"/>
        <v>74.074074074074076</v>
      </c>
    </row>
    <row r="17" spans="3:28" x14ac:dyDescent="0.25">
      <c r="C17" s="145" t="s">
        <v>378</v>
      </c>
      <c r="D17" s="49">
        <v>800</v>
      </c>
      <c r="F17">
        <f t="shared" si="2"/>
        <v>800</v>
      </c>
      <c r="H17">
        <f t="shared" ref="H17:H18" si="4">$D17*$H$14</f>
        <v>800</v>
      </c>
      <c r="I17">
        <f>$D17*I14</f>
        <v>1600</v>
      </c>
      <c r="J17">
        <f t="shared" ref="J17:V17" si="5">$D17*J14</f>
        <v>2400</v>
      </c>
      <c r="K17">
        <f t="shared" si="5"/>
        <v>3200</v>
      </c>
      <c r="L17">
        <f t="shared" si="5"/>
        <v>4000</v>
      </c>
      <c r="M17">
        <f t="shared" si="5"/>
        <v>4800</v>
      </c>
      <c r="N17">
        <f t="shared" si="5"/>
        <v>5600</v>
      </c>
      <c r="O17">
        <f t="shared" si="5"/>
        <v>6400</v>
      </c>
      <c r="P17">
        <f t="shared" si="5"/>
        <v>7200</v>
      </c>
      <c r="Q17">
        <f t="shared" si="5"/>
        <v>8000</v>
      </c>
      <c r="R17">
        <f t="shared" si="5"/>
        <v>8800</v>
      </c>
      <c r="S17">
        <f t="shared" si="5"/>
        <v>9600</v>
      </c>
      <c r="T17">
        <f t="shared" si="5"/>
        <v>10400</v>
      </c>
      <c r="U17">
        <f t="shared" si="5"/>
        <v>11200</v>
      </c>
      <c r="V17">
        <f t="shared" si="5"/>
        <v>12000</v>
      </c>
      <c r="W17" s="6"/>
      <c r="Y17" t="s">
        <v>398</v>
      </c>
      <c r="Z17" s="146">
        <f t="shared" si="0"/>
        <v>0.125</v>
      </c>
      <c r="AA17" s="49">
        <v>100</v>
      </c>
      <c r="AB17">
        <f t="shared" si="1"/>
        <v>74.074074074074076</v>
      </c>
    </row>
    <row r="18" spans="3:28" x14ac:dyDescent="0.25">
      <c r="C18" s="145" t="s">
        <v>379</v>
      </c>
      <c r="D18" s="49">
        <v>800</v>
      </c>
      <c r="F18">
        <f>F17-D18</f>
        <v>0</v>
      </c>
      <c r="H18">
        <f t="shared" si="4"/>
        <v>800</v>
      </c>
      <c r="I18">
        <f>$D18*I14</f>
        <v>1600</v>
      </c>
      <c r="J18">
        <f t="shared" ref="J18:V18" si="6">$D18*J14</f>
        <v>2400</v>
      </c>
      <c r="K18">
        <f t="shared" si="6"/>
        <v>3200</v>
      </c>
      <c r="L18">
        <f t="shared" si="6"/>
        <v>4000</v>
      </c>
      <c r="M18">
        <f t="shared" si="6"/>
        <v>4800</v>
      </c>
      <c r="N18">
        <f t="shared" si="6"/>
        <v>5600</v>
      </c>
      <c r="O18">
        <f t="shared" si="6"/>
        <v>6400</v>
      </c>
      <c r="P18">
        <f t="shared" si="6"/>
        <v>7200</v>
      </c>
      <c r="Q18">
        <f t="shared" si="6"/>
        <v>8000</v>
      </c>
      <c r="R18">
        <f t="shared" si="6"/>
        <v>8800</v>
      </c>
      <c r="S18">
        <f t="shared" si="6"/>
        <v>9600</v>
      </c>
      <c r="T18">
        <f t="shared" si="6"/>
        <v>10400</v>
      </c>
      <c r="U18">
        <f t="shared" si="6"/>
        <v>11200</v>
      </c>
      <c r="V18">
        <f t="shared" si="6"/>
        <v>12000</v>
      </c>
      <c r="W18" s="6"/>
      <c r="Y18" t="s">
        <v>399</v>
      </c>
      <c r="Z18" s="146">
        <f t="shared" si="0"/>
        <v>0.125</v>
      </c>
      <c r="AA18" s="49">
        <v>100</v>
      </c>
      <c r="AB18">
        <f t="shared" si="1"/>
        <v>74.074074074074076</v>
      </c>
    </row>
    <row r="19" spans="3:28" x14ac:dyDescent="0.25">
      <c r="C19" s="23"/>
      <c r="W19" s="6"/>
    </row>
    <row r="20" spans="3:28" x14ac:dyDescent="0.25">
      <c r="C20" s="23"/>
      <c r="F20" s="19" t="s">
        <v>403</v>
      </c>
      <c r="G20" s="19"/>
      <c r="H20" s="144" t="s">
        <v>97</v>
      </c>
      <c r="W20" s="6"/>
    </row>
    <row r="21" spans="3:28" x14ac:dyDescent="0.25">
      <c r="C21" s="23"/>
      <c r="W21" s="6"/>
    </row>
    <row r="22" spans="3:28" x14ac:dyDescent="0.25">
      <c r="C22" s="23"/>
      <c r="W22" s="6"/>
    </row>
    <row r="23" spans="3:28" x14ac:dyDescent="0.25">
      <c r="C23" s="23"/>
      <c r="W23" s="6"/>
    </row>
    <row r="24" spans="3:28" x14ac:dyDescent="0.25">
      <c r="C24" s="23"/>
      <c r="W24" s="6"/>
    </row>
    <row r="25" spans="3:28" ht="15.75" thickBot="1" x14ac:dyDescent="0.3">
      <c r="C25" s="2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</row>
    <row r="27" spans="3:28" x14ac:dyDescent="0.25">
      <c r="Y27" t="s">
        <v>404</v>
      </c>
      <c r="AA27" t="s">
        <v>406</v>
      </c>
    </row>
    <row r="28" spans="3:28" x14ac:dyDescent="0.25">
      <c r="Y28" t="s">
        <v>405</v>
      </c>
      <c r="AA28" t="s">
        <v>407</v>
      </c>
    </row>
    <row r="29" spans="3:28" x14ac:dyDescent="0.25">
      <c r="Y29" t="s">
        <v>408</v>
      </c>
    </row>
  </sheetData>
  <phoneticPr fontId="13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0616-FBE9-4457-BAD8-9C6D99089B83}">
  <dimension ref="B3:U25"/>
  <sheetViews>
    <sheetView workbookViewId="0">
      <selection activeCell="L11" sqref="L11"/>
    </sheetView>
  </sheetViews>
  <sheetFormatPr defaultRowHeight="15" x14ac:dyDescent="0.25"/>
  <cols>
    <col min="3" max="3" width="21.28515625" customWidth="1"/>
  </cols>
  <sheetData>
    <row r="3" spans="2:21" x14ac:dyDescent="0.25">
      <c r="U3" t="s">
        <v>240</v>
      </c>
    </row>
    <row r="5" spans="2:21" x14ac:dyDescent="0.25">
      <c r="E5" t="s">
        <v>219</v>
      </c>
      <c r="U5" s="99" t="s">
        <v>238</v>
      </c>
    </row>
    <row r="6" spans="2:21" x14ac:dyDescent="0.25">
      <c r="L6" s="99" t="s">
        <v>248</v>
      </c>
      <c r="O6" s="19" t="s">
        <v>247</v>
      </c>
      <c r="U6" t="s">
        <v>220</v>
      </c>
    </row>
    <row r="7" spans="2:21" x14ac:dyDescent="0.25">
      <c r="B7">
        <v>1</v>
      </c>
      <c r="C7" t="s">
        <v>250</v>
      </c>
      <c r="E7" t="s">
        <v>218</v>
      </c>
      <c r="L7" s="1"/>
      <c r="O7" t="s">
        <v>245</v>
      </c>
    </row>
    <row r="8" spans="2:21" x14ac:dyDescent="0.25">
      <c r="B8">
        <v>2</v>
      </c>
      <c r="C8" t="s">
        <v>249</v>
      </c>
      <c r="E8" t="s">
        <v>239</v>
      </c>
      <c r="L8" s="3" t="s">
        <v>251</v>
      </c>
      <c r="O8" t="s">
        <v>246</v>
      </c>
    </row>
    <row r="9" spans="2:21" x14ac:dyDescent="0.25">
      <c r="B9">
        <v>3</v>
      </c>
      <c r="C9" t="s">
        <v>241</v>
      </c>
      <c r="E9" t="s">
        <v>242</v>
      </c>
      <c r="L9" s="3" t="s">
        <v>251</v>
      </c>
      <c r="O9" t="s">
        <v>253</v>
      </c>
      <c r="U9" t="s">
        <v>221</v>
      </c>
    </row>
    <row r="10" spans="2:21" x14ac:dyDescent="0.25">
      <c r="B10">
        <v>4</v>
      </c>
      <c r="C10" t="s">
        <v>244</v>
      </c>
      <c r="E10" t="s">
        <v>243</v>
      </c>
      <c r="L10" s="17" t="s">
        <v>252</v>
      </c>
      <c r="M10" s="17"/>
      <c r="U10" t="s">
        <v>222</v>
      </c>
    </row>
    <row r="11" spans="2:21" x14ac:dyDescent="0.25">
      <c r="U11" t="s">
        <v>223</v>
      </c>
    </row>
    <row r="12" spans="2:21" x14ac:dyDescent="0.25">
      <c r="U12" t="s">
        <v>224</v>
      </c>
    </row>
    <row r="13" spans="2:21" x14ac:dyDescent="0.25">
      <c r="U13" t="s">
        <v>225</v>
      </c>
    </row>
    <row r="14" spans="2:21" x14ac:dyDescent="0.25">
      <c r="U14" t="s">
        <v>226</v>
      </c>
    </row>
    <row r="15" spans="2:21" x14ac:dyDescent="0.25">
      <c r="U15" t="s">
        <v>227</v>
      </c>
    </row>
    <row r="16" spans="2:21" x14ac:dyDescent="0.25">
      <c r="U16" t="s">
        <v>228</v>
      </c>
    </row>
    <row r="17" spans="21:21" x14ac:dyDescent="0.25">
      <c r="U17" t="s">
        <v>229</v>
      </c>
    </row>
    <row r="18" spans="21:21" x14ac:dyDescent="0.25">
      <c r="U18" t="s">
        <v>230</v>
      </c>
    </row>
    <row r="19" spans="21:21" x14ac:dyDescent="0.25">
      <c r="U19" t="s">
        <v>231</v>
      </c>
    </row>
    <row r="20" spans="21:21" x14ac:dyDescent="0.25">
      <c r="U20" t="s">
        <v>232</v>
      </c>
    </row>
    <row r="21" spans="21:21" x14ac:dyDescent="0.25">
      <c r="U21" t="s">
        <v>233</v>
      </c>
    </row>
    <row r="22" spans="21:21" x14ac:dyDescent="0.25">
      <c r="U22" t="s">
        <v>234</v>
      </c>
    </row>
    <row r="23" spans="21:21" x14ac:dyDescent="0.25">
      <c r="U23" t="s">
        <v>235</v>
      </c>
    </row>
    <row r="24" spans="21:21" x14ac:dyDescent="0.25">
      <c r="U24" t="s">
        <v>236</v>
      </c>
    </row>
    <row r="25" spans="21:21" x14ac:dyDescent="0.25">
      <c r="U25" t="s">
        <v>237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6FC9-3045-478B-A226-602C7AE00ABE}">
  <dimension ref="A1:S82"/>
  <sheetViews>
    <sheetView zoomScaleNormal="100" workbookViewId="0">
      <selection activeCell="F33" sqref="F33"/>
    </sheetView>
  </sheetViews>
  <sheetFormatPr defaultRowHeight="15" x14ac:dyDescent="0.25"/>
  <cols>
    <col min="3" max="3" width="26.28515625" customWidth="1"/>
    <col min="4" max="4" width="13.28515625" customWidth="1"/>
    <col min="5" max="5" width="11.140625" customWidth="1"/>
    <col min="6" max="6" width="13.42578125" style="25" customWidth="1"/>
    <col min="7" max="7" width="12.28515625" style="25" bestFit="1" customWidth="1"/>
    <col min="8" max="8" width="16" style="25" customWidth="1"/>
    <col min="9" max="9" width="16" customWidth="1"/>
    <col min="10" max="10" width="22.28515625" customWidth="1"/>
    <col min="11" max="11" width="19.85546875" customWidth="1"/>
    <col min="12" max="12" width="10.42578125" customWidth="1"/>
    <col min="13" max="13" width="10.5703125" bestFit="1" customWidth="1"/>
    <col min="14" max="14" width="18.42578125" customWidth="1"/>
    <col min="15" max="15" width="18" customWidth="1"/>
    <col min="16" max="16" width="15.28515625" customWidth="1"/>
  </cols>
  <sheetData>
    <row r="1" spans="2:16" ht="15.75" thickBot="1" x14ac:dyDescent="0.3"/>
    <row r="2" spans="2:16" x14ac:dyDescent="0.25">
      <c r="D2" s="62" t="s">
        <v>29</v>
      </c>
      <c r="E2" s="21"/>
      <c r="F2" s="27"/>
      <c r="G2" s="57" t="s">
        <v>129</v>
      </c>
      <c r="H2" s="22"/>
    </row>
    <row r="3" spans="2:16" x14ac:dyDescent="0.25">
      <c r="D3" s="53"/>
      <c r="E3" s="147" t="s">
        <v>126</v>
      </c>
      <c r="F3" s="148"/>
      <c r="G3" s="58" t="s">
        <v>130</v>
      </c>
      <c r="H3" s="59">
        <v>1.32</v>
      </c>
    </row>
    <row r="4" spans="2:16" ht="15.75" thickBot="1" x14ac:dyDescent="0.3">
      <c r="D4" s="54"/>
      <c r="E4" s="149" t="s">
        <v>123</v>
      </c>
      <c r="F4" s="150"/>
      <c r="G4" s="60" t="s">
        <v>131</v>
      </c>
      <c r="H4" s="61">
        <f>1/H3</f>
        <v>0.75757575757575757</v>
      </c>
    </row>
    <row r="5" spans="2:16" x14ac:dyDescent="0.25">
      <c r="D5" s="55"/>
      <c r="E5" s="149" t="s">
        <v>124</v>
      </c>
      <c r="F5" s="150"/>
    </row>
    <row r="6" spans="2:16" ht="15.75" thickBot="1" x14ac:dyDescent="0.3">
      <c r="D6" s="56"/>
      <c r="E6" s="151" t="s">
        <v>132</v>
      </c>
      <c r="F6" s="152"/>
    </row>
    <row r="8" spans="2:16" ht="21.75" thickBot="1" x14ac:dyDescent="0.4">
      <c r="C8" s="63" t="s">
        <v>52</v>
      </c>
    </row>
    <row r="9" spans="2:16" x14ac:dyDescent="0.25">
      <c r="C9" s="20"/>
      <c r="D9" s="21"/>
      <c r="E9" s="21"/>
      <c r="F9" s="26"/>
      <c r="G9" s="26"/>
      <c r="H9" s="26"/>
      <c r="I9" s="21"/>
      <c r="J9" s="21"/>
      <c r="K9" s="21"/>
      <c r="L9" s="21"/>
      <c r="M9" s="21"/>
      <c r="N9" s="21" t="s">
        <v>136</v>
      </c>
      <c r="O9" s="42" t="s">
        <v>135</v>
      </c>
    </row>
    <row r="10" spans="2:16" ht="15.75" thickBot="1" x14ac:dyDescent="0.3">
      <c r="B10" t="s">
        <v>51</v>
      </c>
      <c r="C10" s="43" t="s">
        <v>93</v>
      </c>
      <c r="D10" s="7" t="s">
        <v>100</v>
      </c>
      <c r="E10" s="7" t="s">
        <v>38</v>
      </c>
      <c r="F10" s="29" t="s">
        <v>105</v>
      </c>
      <c r="G10" s="29" t="s">
        <v>106</v>
      </c>
      <c r="H10" s="29" t="s">
        <v>103</v>
      </c>
      <c r="I10" s="7" t="s">
        <v>107</v>
      </c>
      <c r="J10" s="44" t="s">
        <v>116</v>
      </c>
      <c r="K10" s="45" t="s">
        <v>125</v>
      </c>
      <c r="L10" s="44" t="s">
        <v>121</v>
      </c>
      <c r="M10" s="44"/>
      <c r="N10" s="44" t="s">
        <v>128</v>
      </c>
      <c r="O10" s="46" t="s">
        <v>128</v>
      </c>
      <c r="P10" s="19"/>
    </row>
    <row r="11" spans="2:16" x14ac:dyDescent="0.25">
      <c r="C11" s="23" t="s">
        <v>98</v>
      </c>
      <c r="D11">
        <v>8041838</v>
      </c>
      <c r="E11" t="s">
        <v>101</v>
      </c>
      <c r="F11" s="39">
        <v>66.489999999999995</v>
      </c>
      <c r="G11" s="28"/>
      <c r="H11" s="28"/>
      <c r="I11" s="6"/>
      <c r="J11" s="20"/>
      <c r="K11" s="21"/>
      <c r="L11" s="21"/>
      <c r="M11" s="21"/>
      <c r="N11" s="21"/>
      <c r="O11" s="22"/>
    </row>
    <row r="12" spans="2:16" x14ac:dyDescent="0.25">
      <c r="C12" s="23"/>
      <c r="F12" s="33"/>
      <c r="G12" s="28"/>
      <c r="H12" s="28" t="s">
        <v>104</v>
      </c>
      <c r="I12" s="6">
        <v>56</v>
      </c>
      <c r="J12" s="47">
        <v>12.63</v>
      </c>
      <c r="K12" s="48">
        <f>I12*J12</f>
        <v>707.28000000000009</v>
      </c>
      <c r="L12" s="49">
        <v>15.91</v>
      </c>
      <c r="N12" s="48">
        <f>L12*I12</f>
        <v>890.96</v>
      </c>
      <c r="O12" s="6"/>
    </row>
    <row r="13" spans="2:16" ht="15.75" thickBot="1" x14ac:dyDescent="0.3">
      <c r="C13" s="24"/>
      <c r="D13" s="7"/>
      <c r="E13" s="7"/>
      <c r="F13" s="34"/>
      <c r="G13" s="30"/>
      <c r="H13" s="30" t="s">
        <v>108</v>
      </c>
      <c r="I13" s="8">
        <v>5605</v>
      </c>
      <c r="J13" s="47">
        <v>8.0500000000000002E-2</v>
      </c>
      <c r="K13" s="48">
        <f t="shared" ref="K13:K19" si="0">I13*J13</f>
        <v>451.20249999999999</v>
      </c>
      <c r="L13" s="49">
        <v>9.7000000000000003E-2</v>
      </c>
      <c r="N13" s="48">
        <f t="shared" ref="N13:N19" si="1">L13*I13</f>
        <v>543.68500000000006</v>
      </c>
      <c r="O13" s="6"/>
    </row>
    <row r="14" spans="2:16" x14ac:dyDescent="0.25">
      <c r="C14" s="20" t="s">
        <v>96</v>
      </c>
      <c r="D14" s="21" t="s">
        <v>122</v>
      </c>
      <c r="E14" s="21" t="s">
        <v>101</v>
      </c>
      <c r="F14" s="65">
        <v>0.76</v>
      </c>
      <c r="G14" s="66">
        <v>735.73</v>
      </c>
      <c r="H14" s="26"/>
      <c r="I14" s="22"/>
      <c r="J14" s="23"/>
      <c r="O14" s="6"/>
    </row>
    <row r="15" spans="2:16" x14ac:dyDescent="0.25">
      <c r="C15" s="23"/>
      <c r="F15" s="33"/>
      <c r="G15" s="28"/>
      <c r="H15" s="25" t="s">
        <v>109</v>
      </c>
      <c r="I15" s="6">
        <v>1</v>
      </c>
      <c r="J15" s="23">
        <v>8.7899999999999991</v>
      </c>
      <c r="K15" s="48">
        <f t="shared" si="0"/>
        <v>8.7899999999999991</v>
      </c>
      <c r="L15" s="49">
        <v>8.6199999999999992</v>
      </c>
      <c r="N15" s="48">
        <f t="shared" si="1"/>
        <v>8.6199999999999992</v>
      </c>
      <c r="O15" s="6"/>
    </row>
    <row r="16" spans="2:16" x14ac:dyDescent="0.25">
      <c r="C16" s="23"/>
      <c r="F16" s="33"/>
      <c r="G16" s="28"/>
      <c r="H16" s="25" t="s">
        <v>110</v>
      </c>
      <c r="I16" s="6">
        <v>7</v>
      </c>
      <c r="J16" s="23">
        <v>18.61</v>
      </c>
      <c r="K16" s="48">
        <f t="shared" si="0"/>
        <v>130.26999999999998</v>
      </c>
      <c r="L16" s="49">
        <v>17.55</v>
      </c>
      <c r="N16" s="48">
        <f t="shared" si="1"/>
        <v>122.85000000000001</v>
      </c>
      <c r="O16" s="6"/>
    </row>
    <row r="17" spans="1:16" x14ac:dyDescent="0.25">
      <c r="C17" s="23"/>
      <c r="F17" s="33"/>
      <c r="G17" s="28"/>
      <c r="H17" s="25" t="s">
        <v>104</v>
      </c>
      <c r="I17" s="6">
        <v>1</v>
      </c>
      <c r="J17" s="23">
        <v>12.76</v>
      </c>
      <c r="K17" s="48">
        <f t="shared" si="0"/>
        <v>12.76</v>
      </c>
      <c r="L17" s="49">
        <v>15.91</v>
      </c>
      <c r="N17" s="48">
        <f t="shared" si="1"/>
        <v>15.91</v>
      </c>
      <c r="O17" s="6"/>
    </row>
    <row r="18" spans="1:16" x14ac:dyDescent="0.25">
      <c r="C18" s="23"/>
      <c r="F18" s="33"/>
      <c r="G18" s="28"/>
      <c r="H18" s="25" t="s">
        <v>215</v>
      </c>
      <c r="I18" s="6">
        <v>1</v>
      </c>
      <c r="J18" s="23">
        <f>229.4+0.93</f>
        <v>230.33</v>
      </c>
      <c r="K18" s="48">
        <f t="shared" si="0"/>
        <v>230.33</v>
      </c>
      <c r="L18" s="49">
        <v>230</v>
      </c>
      <c r="N18" s="48">
        <f t="shared" si="1"/>
        <v>230</v>
      </c>
      <c r="O18" s="6"/>
    </row>
    <row r="19" spans="1:16" ht="15.75" thickBot="1" x14ac:dyDescent="0.3">
      <c r="C19" s="24"/>
      <c r="D19" s="7"/>
      <c r="E19" s="7"/>
      <c r="F19" s="34"/>
      <c r="G19" s="30"/>
      <c r="H19" s="29" t="s">
        <v>127</v>
      </c>
      <c r="I19" s="8">
        <v>171</v>
      </c>
      <c r="J19" s="23">
        <v>2.44</v>
      </c>
      <c r="K19" s="48">
        <f t="shared" si="0"/>
        <v>417.24</v>
      </c>
      <c r="L19" s="49">
        <v>2.09</v>
      </c>
      <c r="N19" s="48">
        <f t="shared" si="1"/>
        <v>357.39</v>
      </c>
      <c r="O19" s="6"/>
    </row>
    <row r="20" spans="1:16" ht="15.75" thickBot="1" x14ac:dyDescent="0.3">
      <c r="C20" s="31" t="s">
        <v>95</v>
      </c>
      <c r="D20" s="9" t="s">
        <v>111</v>
      </c>
      <c r="E20" s="9" t="s">
        <v>115</v>
      </c>
      <c r="F20" s="35">
        <v>0</v>
      </c>
      <c r="G20" s="36">
        <v>0</v>
      </c>
      <c r="H20" s="32"/>
      <c r="I20" s="14"/>
      <c r="J20" s="23"/>
      <c r="N20" s="37">
        <f>SUM(N12:N19)</f>
        <v>2169.415</v>
      </c>
      <c r="O20" s="50">
        <f>N20*$H$3</f>
        <v>2863.6278000000002</v>
      </c>
      <c r="P20" t="s">
        <v>142</v>
      </c>
    </row>
    <row r="21" spans="1:16" ht="15.75" thickBot="1" x14ac:dyDescent="0.3">
      <c r="C21" s="31" t="s">
        <v>0</v>
      </c>
      <c r="D21" s="9" t="s">
        <v>112</v>
      </c>
      <c r="E21" s="9" t="s">
        <v>101</v>
      </c>
      <c r="F21" s="35"/>
      <c r="G21" s="64">
        <v>9340.6</v>
      </c>
      <c r="H21" s="36"/>
      <c r="I21" s="14"/>
      <c r="J21" s="23"/>
      <c r="N21" s="38">
        <f>G21</f>
        <v>9340.6</v>
      </c>
      <c r="O21" s="50">
        <f>N21*$H$3</f>
        <v>12329.592000000001</v>
      </c>
      <c r="P21" t="s">
        <v>143</v>
      </c>
    </row>
    <row r="22" spans="1:16" x14ac:dyDescent="0.25">
      <c r="A22" t="s">
        <v>114</v>
      </c>
      <c r="C22" s="23" t="s">
        <v>94</v>
      </c>
      <c r="D22" t="s">
        <v>113</v>
      </c>
      <c r="E22" t="s">
        <v>21</v>
      </c>
      <c r="F22" s="33"/>
      <c r="G22" s="28"/>
      <c r="H22" s="28"/>
      <c r="I22" s="6"/>
      <c r="J22" s="23"/>
      <c r="O22" s="6"/>
    </row>
    <row r="23" spans="1:16" x14ac:dyDescent="0.25">
      <c r="C23" s="160" t="s">
        <v>118</v>
      </c>
      <c r="D23" s="149"/>
      <c r="E23" s="149"/>
      <c r="F23" s="39">
        <v>141</v>
      </c>
      <c r="G23" s="40">
        <v>500.49</v>
      </c>
      <c r="H23" s="28"/>
      <c r="I23" s="6"/>
      <c r="J23" s="23"/>
      <c r="O23" s="51">
        <f>F23+G23*H3</f>
        <v>801.6468000000001</v>
      </c>
      <c r="P23" t="s">
        <v>145</v>
      </c>
    </row>
    <row r="24" spans="1:16" x14ac:dyDescent="0.25">
      <c r="C24" s="160" t="s">
        <v>117</v>
      </c>
      <c r="D24" s="149"/>
      <c r="E24" s="149"/>
      <c r="F24" s="39">
        <v>25617</v>
      </c>
      <c r="G24" s="28">
        <v>0</v>
      </c>
      <c r="H24" s="28"/>
      <c r="I24" s="6"/>
      <c r="J24" s="23"/>
      <c r="O24" s="51">
        <f>F24</f>
        <v>25617</v>
      </c>
      <c r="P24" t="s">
        <v>144</v>
      </c>
    </row>
    <row r="25" spans="1:16" ht="15.75" thickBot="1" x14ac:dyDescent="0.3">
      <c r="C25" s="156" t="s">
        <v>119</v>
      </c>
      <c r="D25" s="157"/>
      <c r="E25" s="157"/>
      <c r="F25" s="34">
        <v>0</v>
      </c>
      <c r="G25" s="30">
        <v>0</v>
      </c>
      <c r="H25" s="30"/>
      <c r="I25" s="8"/>
      <c r="J25" s="23"/>
      <c r="O25" s="6"/>
    </row>
    <row r="26" spans="1:16" x14ac:dyDescent="0.25">
      <c r="C26" s="23" t="s">
        <v>99</v>
      </c>
      <c r="F26" s="33"/>
      <c r="G26" s="28"/>
      <c r="H26" s="28"/>
      <c r="I26" s="6"/>
      <c r="J26" s="23"/>
      <c r="O26" s="6"/>
    </row>
    <row r="27" spans="1:16" ht="15.75" thickBot="1" x14ac:dyDescent="0.3">
      <c r="C27" s="24" t="s">
        <v>120</v>
      </c>
      <c r="D27" s="7"/>
      <c r="E27" s="7"/>
      <c r="F27" s="41">
        <v>4000</v>
      </c>
      <c r="G27" s="30"/>
      <c r="H27" s="30"/>
      <c r="I27" s="8"/>
      <c r="J27" s="23"/>
      <c r="O27" s="51">
        <f>F27</f>
        <v>4000</v>
      </c>
      <c r="P27" t="s">
        <v>146</v>
      </c>
    </row>
    <row r="28" spans="1:16" ht="15.75" thickBot="1" x14ac:dyDescent="0.3">
      <c r="C28" s="31" t="s">
        <v>138</v>
      </c>
      <c r="D28" s="9"/>
      <c r="E28" s="9"/>
      <c r="F28" s="32"/>
      <c r="G28" s="32"/>
      <c r="H28" s="32"/>
      <c r="I28" s="14"/>
      <c r="J28" s="24"/>
      <c r="K28" s="7"/>
      <c r="L28" s="7"/>
      <c r="M28" s="7"/>
      <c r="N28" s="52" t="s">
        <v>137</v>
      </c>
      <c r="O28" s="75">
        <f>SUM(O20:O27)</f>
        <v>45611.866600000001</v>
      </c>
    </row>
    <row r="29" spans="1:16" ht="15.75" thickBot="1" x14ac:dyDescent="0.3"/>
    <row r="30" spans="1:16" x14ac:dyDescent="0.25">
      <c r="C30" s="57" t="s">
        <v>129</v>
      </c>
      <c r="D30" s="22"/>
    </row>
    <row r="31" spans="1:16" x14ac:dyDescent="0.25">
      <c r="C31" s="58" t="s">
        <v>130</v>
      </c>
      <c r="D31" s="68">
        <f>H3</f>
        <v>1.32</v>
      </c>
    </row>
    <row r="32" spans="1:16" ht="15.75" thickBot="1" x14ac:dyDescent="0.3">
      <c r="C32" s="60" t="s">
        <v>131</v>
      </c>
      <c r="D32" s="61">
        <f>1/D31</f>
        <v>0.75757575757575757</v>
      </c>
    </row>
    <row r="33" spans="3:10" ht="15.75" thickBot="1" x14ac:dyDescent="0.3"/>
    <row r="34" spans="3:10" ht="21" x14ac:dyDescent="0.35">
      <c r="C34" s="69" t="s">
        <v>140</v>
      </c>
      <c r="D34" s="21"/>
      <c r="E34" s="21" t="s">
        <v>141</v>
      </c>
      <c r="F34" s="26"/>
      <c r="G34" s="26"/>
      <c r="H34" s="27"/>
    </row>
    <row r="35" spans="3:10" ht="15.75" thickBot="1" x14ac:dyDescent="0.3">
      <c r="C35" s="23"/>
      <c r="D35" s="29" t="s">
        <v>105</v>
      </c>
      <c r="E35" s="29" t="s">
        <v>106</v>
      </c>
      <c r="F35" s="29" t="s">
        <v>147</v>
      </c>
      <c r="H35" s="28"/>
    </row>
    <row r="36" spans="3:10" x14ac:dyDescent="0.25">
      <c r="C36" s="23" t="str">
        <f>C21</f>
        <v>eToro</v>
      </c>
      <c r="D36">
        <v>0</v>
      </c>
      <c r="E36" s="25">
        <f>G21</f>
        <v>9340.6</v>
      </c>
      <c r="F36" s="25">
        <f>E36</f>
        <v>9340.6</v>
      </c>
      <c r="H36" s="28"/>
    </row>
    <row r="37" spans="3:10" x14ac:dyDescent="0.25">
      <c r="C37" s="23" t="str">
        <f>C22</f>
        <v>POSB</v>
      </c>
      <c r="H37" s="28"/>
    </row>
    <row r="38" spans="3:10" x14ac:dyDescent="0.25">
      <c r="C38" s="23" t="str">
        <f>C23</f>
        <v>120-142065-5 (Multi-C)</v>
      </c>
      <c r="D38" s="25">
        <f>F23</f>
        <v>141</v>
      </c>
      <c r="E38" s="25">
        <f>G23</f>
        <v>500.49</v>
      </c>
      <c r="F38" s="25">
        <f>E38+D38*D32</f>
        <v>607.30818181818177</v>
      </c>
      <c r="H38" s="28"/>
    </row>
    <row r="39" spans="3:10" x14ac:dyDescent="0.25">
      <c r="C39" s="23" t="str">
        <f>C24</f>
        <v>098-25900-7 (Main Bank)</v>
      </c>
      <c r="D39" s="25">
        <f>F24</f>
        <v>25617</v>
      </c>
      <c r="H39" s="28"/>
    </row>
    <row r="40" spans="3:10" x14ac:dyDescent="0.25">
      <c r="C40" s="23" t="s">
        <v>153</v>
      </c>
      <c r="D40" s="74">
        <v>5617</v>
      </c>
      <c r="H40" s="28"/>
    </row>
    <row r="41" spans="3:10" x14ac:dyDescent="0.25">
      <c r="C41" s="23" t="s">
        <v>154</v>
      </c>
      <c r="D41" s="25">
        <f>D39-D40</f>
        <v>20000</v>
      </c>
      <c r="F41" s="25">
        <f>D41*D32</f>
        <v>15151.515151515152</v>
      </c>
      <c r="H41" s="28"/>
    </row>
    <row r="42" spans="3:10" ht="15.75" thickBot="1" x14ac:dyDescent="0.3">
      <c r="C42" s="23"/>
      <c r="E42" s="37" t="s">
        <v>148</v>
      </c>
      <c r="F42" s="67">
        <f>SUM(F36:F41)</f>
        <v>25099.423333333332</v>
      </c>
      <c r="H42" s="28"/>
    </row>
    <row r="43" spans="3:10" ht="16.5" thickTop="1" thickBot="1" x14ac:dyDescent="0.3">
      <c r="C43" s="20" t="s">
        <v>149</v>
      </c>
      <c r="D43" s="21"/>
      <c r="E43" s="21"/>
      <c r="F43" s="26" t="s">
        <v>151</v>
      </c>
      <c r="G43" s="26"/>
      <c r="H43" s="27"/>
    </row>
    <row r="44" spans="3:10" x14ac:dyDescent="0.25">
      <c r="C44" s="20" t="s">
        <v>99</v>
      </c>
      <c r="D44" s="72">
        <v>0</v>
      </c>
      <c r="E44" s="21"/>
      <c r="F44" s="26">
        <f>D44*$F$42</f>
        <v>0</v>
      </c>
      <c r="G44" s="26"/>
      <c r="H44" s="26"/>
      <c r="I44" s="21"/>
      <c r="J44" s="22"/>
    </row>
    <row r="45" spans="3:10" x14ac:dyDescent="0.25">
      <c r="C45" s="23" t="s">
        <v>150</v>
      </c>
      <c r="D45" s="70">
        <v>0.5</v>
      </c>
      <c r="F45" s="25">
        <f>D45*$F$42</f>
        <v>12549.711666666666</v>
      </c>
      <c r="J45" s="6"/>
    </row>
    <row r="46" spans="3:10" x14ac:dyDescent="0.25">
      <c r="C46" s="23" t="s">
        <v>102</v>
      </c>
      <c r="D46" s="71">
        <f>1-D44-D45</f>
        <v>0.5</v>
      </c>
      <c r="F46" s="25">
        <f>D46*$F$42</f>
        <v>12549.711666666666</v>
      </c>
      <c r="J46" s="6"/>
    </row>
    <row r="47" spans="3:10" x14ac:dyDescent="0.25">
      <c r="C47" s="23"/>
      <c r="J47" s="6"/>
    </row>
    <row r="48" spans="3:10" x14ac:dyDescent="0.25">
      <c r="C48" s="23"/>
      <c r="D48" s="147" t="s">
        <v>155</v>
      </c>
      <c r="E48" s="147"/>
      <c r="F48" s="38">
        <f>F45-F36</f>
        <v>3209.1116666666658</v>
      </c>
      <c r="G48" s="73" t="s">
        <v>152</v>
      </c>
      <c r="H48" s="73"/>
      <c r="I48" s="25">
        <f>F46</f>
        <v>12549.711666666666</v>
      </c>
      <c r="J48" s="6" t="s">
        <v>133</v>
      </c>
    </row>
    <row r="49" spans="3:13" ht="15.75" thickBot="1" x14ac:dyDescent="0.3">
      <c r="C49" s="24"/>
      <c r="D49" s="7"/>
      <c r="E49" s="7"/>
      <c r="F49" s="29"/>
      <c r="G49" s="29"/>
      <c r="H49" s="29"/>
      <c r="I49" s="29">
        <f>F46*D31</f>
        <v>16565.6194</v>
      </c>
      <c r="J49" s="8" t="s">
        <v>134</v>
      </c>
    </row>
    <row r="50" spans="3:13" ht="15.75" thickBot="1" x14ac:dyDescent="0.3">
      <c r="M50">
        <f>9412-9340</f>
        <v>72</v>
      </c>
    </row>
    <row r="51" spans="3:13" ht="17.25" x14ac:dyDescent="0.4">
      <c r="F51" s="83"/>
      <c r="G51" s="158" t="s">
        <v>206</v>
      </c>
      <c r="H51" s="159"/>
    </row>
    <row r="52" spans="3:13" x14ac:dyDescent="0.25">
      <c r="F52" s="33"/>
      <c r="G52" s="73" t="s">
        <v>193</v>
      </c>
      <c r="H52" s="84" t="s">
        <v>194</v>
      </c>
    </row>
    <row r="53" spans="3:13" x14ac:dyDescent="0.25">
      <c r="F53" s="33" t="s">
        <v>189</v>
      </c>
      <c r="G53" s="25">
        <v>4000</v>
      </c>
      <c r="H53" s="28"/>
    </row>
    <row r="54" spans="3:13" x14ac:dyDescent="0.25">
      <c r="F54" s="33" t="s">
        <v>190</v>
      </c>
      <c r="G54" s="25">
        <v>500</v>
      </c>
      <c r="H54" s="28"/>
    </row>
    <row r="55" spans="3:13" x14ac:dyDescent="0.25">
      <c r="F55" s="33" t="s">
        <v>191</v>
      </c>
      <c r="G55" s="25">
        <v>500</v>
      </c>
      <c r="H55" s="28"/>
    </row>
    <row r="56" spans="3:13" ht="15.75" thickBot="1" x14ac:dyDescent="0.3">
      <c r="F56" s="85" t="s">
        <v>192</v>
      </c>
      <c r="G56" s="82"/>
      <c r="H56" s="86">
        <f>G53-G54-G55</f>
        <v>3000</v>
      </c>
    </row>
    <row r="57" spans="3:13" ht="15.75" thickTop="1" x14ac:dyDescent="0.25">
      <c r="C57" t="s">
        <v>156</v>
      </c>
      <c r="F57" s="33" t="s">
        <v>174</v>
      </c>
      <c r="G57" s="25">
        <v>2000</v>
      </c>
      <c r="H57" s="28"/>
    </row>
    <row r="58" spans="3:13" x14ac:dyDescent="0.25">
      <c r="C58" t="s">
        <v>187</v>
      </c>
      <c r="D58" s="25">
        <f>E36</f>
        <v>9340.6</v>
      </c>
      <c r="F58" s="33" t="s">
        <v>195</v>
      </c>
      <c r="G58" s="25">
        <v>1000</v>
      </c>
      <c r="H58" s="28"/>
    </row>
    <row r="59" spans="3:13" ht="15.75" thickBot="1" x14ac:dyDescent="0.3">
      <c r="C59" t="s">
        <v>188</v>
      </c>
      <c r="D59" s="25">
        <f>F48</f>
        <v>3209.1116666666658</v>
      </c>
      <c r="F59" s="87" t="s">
        <v>192</v>
      </c>
      <c r="G59" s="88"/>
      <c r="H59" s="89">
        <v>0</v>
      </c>
    </row>
    <row r="60" spans="3:13" ht="15.75" thickBot="1" x14ac:dyDescent="0.3">
      <c r="D60" s="82">
        <f>D58+D59</f>
        <v>12549.711666666666</v>
      </c>
    </row>
    <row r="61" spans="3:13" ht="15.75" thickTop="1" x14ac:dyDescent="0.25">
      <c r="G61" s="83"/>
      <c r="H61" s="26"/>
      <c r="I61" s="21" t="s">
        <v>202</v>
      </c>
      <c r="J61" s="22" t="s">
        <v>204</v>
      </c>
      <c r="K61" t="s">
        <v>214</v>
      </c>
    </row>
    <row r="62" spans="3:13" x14ac:dyDescent="0.25">
      <c r="C62" t="s">
        <v>196</v>
      </c>
      <c r="D62" s="78">
        <v>0.75</v>
      </c>
      <c r="G62" s="33" t="s">
        <v>198</v>
      </c>
      <c r="H62" s="25" t="s">
        <v>203</v>
      </c>
      <c r="I62" s="78">
        <v>0.35</v>
      </c>
      <c r="J62" s="28">
        <f>I62*$D$63</f>
        <v>3294.2993124999994</v>
      </c>
      <c r="K62" s="78">
        <v>0.75</v>
      </c>
      <c r="L62" s="97">
        <f>J62*K62</f>
        <v>2470.7244843749995</v>
      </c>
    </row>
    <row r="63" spans="3:13" x14ac:dyDescent="0.25">
      <c r="C63" t="s">
        <v>213</v>
      </c>
      <c r="D63" s="25">
        <f>D60*D62</f>
        <v>9412.2837499999987</v>
      </c>
      <c r="G63" s="33" t="s">
        <v>199</v>
      </c>
      <c r="H63" s="25" t="s">
        <v>201</v>
      </c>
      <c r="I63" s="78">
        <v>0.35</v>
      </c>
      <c r="J63" s="28">
        <f t="shared" ref="J63:J64" si="2">I63*$D$63</f>
        <v>3294.2993124999994</v>
      </c>
      <c r="K63" s="78">
        <v>0.75</v>
      </c>
      <c r="L63" s="97">
        <f t="shared" ref="L63:L64" si="3">J63*K63</f>
        <v>2470.7244843749995</v>
      </c>
    </row>
    <row r="64" spans="3:13" ht="15.75" thickBot="1" x14ac:dyDescent="0.3">
      <c r="C64" t="s">
        <v>197</v>
      </c>
      <c r="D64" s="25">
        <f>D60-D63</f>
        <v>3137.4279166666674</v>
      </c>
      <c r="G64" s="34" t="s">
        <v>200</v>
      </c>
      <c r="H64" s="29" t="s">
        <v>3</v>
      </c>
      <c r="I64" s="90">
        <v>0.3</v>
      </c>
      <c r="J64" s="30">
        <f t="shared" si="2"/>
        <v>2823.6851249999995</v>
      </c>
      <c r="K64" s="78">
        <v>0.75</v>
      </c>
      <c r="L64" s="97">
        <f t="shared" si="3"/>
        <v>2117.7638437499995</v>
      </c>
    </row>
    <row r="65" spans="3:19" ht="15.75" thickBot="1" x14ac:dyDescent="0.3">
      <c r="D65" s="25">
        <f>SUM(D63:D64)</f>
        <v>12549.711666666666</v>
      </c>
    </row>
    <row r="66" spans="3:19" x14ac:dyDescent="0.25">
      <c r="F66" s="83" t="s">
        <v>207</v>
      </c>
      <c r="G66" s="26"/>
      <c r="H66" s="26"/>
      <c r="I66" s="21"/>
      <c r="J66" s="96" t="s">
        <v>211</v>
      </c>
      <c r="K66" s="26"/>
      <c r="L66" s="26"/>
      <c r="M66" s="22"/>
    </row>
    <row r="67" spans="3:19" x14ac:dyDescent="0.25">
      <c r="F67" s="33" t="s">
        <v>205</v>
      </c>
      <c r="H67" s="77">
        <v>6</v>
      </c>
      <c r="J67" s="33" t="s">
        <v>209</v>
      </c>
      <c r="K67" s="25"/>
      <c r="L67" s="25">
        <f>H69</f>
        <v>1515.1515151515152</v>
      </c>
      <c r="M67" s="6"/>
    </row>
    <row r="68" spans="3:19" ht="15.75" thickBot="1" x14ac:dyDescent="0.3">
      <c r="F68" s="33" t="s">
        <v>208</v>
      </c>
      <c r="H68" s="25">
        <f>D64/H67</f>
        <v>522.90465277777787</v>
      </c>
      <c r="J68" s="91" t="s">
        <v>210</v>
      </c>
      <c r="K68" s="92"/>
      <c r="L68" s="92">
        <f>SUM(L67:L67)</f>
        <v>1515.1515151515152</v>
      </c>
      <c r="M68" s="6"/>
    </row>
    <row r="69" spans="3:19" ht="16.5" thickTop="1" thickBot="1" x14ac:dyDescent="0.3">
      <c r="F69" s="33" t="s">
        <v>209</v>
      </c>
      <c r="H69" s="25">
        <f>G57*D32</f>
        <v>1515.1515151515152</v>
      </c>
      <c r="J69" s="93" t="s">
        <v>212</v>
      </c>
      <c r="K69" s="94"/>
      <c r="L69" s="94"/>
      <c r="M69" s="95">
        <f>D64</f>
        <v>3137.4279166666674</v>
      </c>
    </row>
    <row r="70" spans="3:19" ht="16.5" thickTop="1" thickBot="1" x14ac:dyDescent="0.3">
      <c r="F70" s="34" t="s">
        <v>210</v>
      </c>
      <c r="G70" s="29"/>
      <c r="H70" s="29">
        <f>SUM(H68:H69)</f>
        <v>2038.0561679292932</v>
      </c>
      <c r="I70" s="7"/>
      <c r="J70" s="24"/>
      <c r="K70" s="7"/>
      <c r="L70" s="7"/>
      <c r="M70" s="8"/>
    </row>
    <row r="71" spans="3:19" ht="15.75" thickBot="1" x14ac:dyDescent="0.3"/>
    <row r="72" spans="3:19" ht="15.75" thickBot="1" x14ac:dyDescent="0.3">
      <c r="C72" s="31"/>
      <c r="D72" s="9"/>
      <c r="E72" s="9"/>
      <c r="F72" s="32"/>
      <c r="G72" s="32"/>
      <c r="H72" s="32"/>
      <c r="I72" s="9"/>
      <c r="J72" s="9"/>
      <c r="K72" s="9"/>
      <c r="L72" s="9"/>
      <c r="M72" s="9"/>
      <c r="N72" s="9"/>
      <c r="O72" s="9"/>
      <c r="P72" s="9"/>
      <c r="Q72" s="9"/>
      <c r="R72" s="9"/>
      <c r="S72" s="14"/>
    </row>
    <row r="73" spans="3:19" ht="15.75" thickBot="1" x14ac:dyDescent="0.3"/>
    <row r="74" spans="3:19" ht="15.75" thickBot="1" x14ac:dyDescent="0.3">
      <c r="C74" s="100" t="s">
        <v>255</v>
      </c>
      <c r="D74" s="100">
        <v>30000</v>
      </c>
      <c r="E74" s="100"/>
      <c r="F74" s="100"/>
      <c r="G74" s="178" t="s">
        <v>265</v>
      </c>
      <c r="H74" s="179"/>
      <c r="I74" s="179"/>
      <c r="J74" s="179"/>
      <c r="K74" s="180"/>
      <c r="L74" s="100"/>
      <c r="M74" s="100"/>
      <c r="N74" s="100"/>
      <c r="O74" s="100"/>
    </row>
    <row r="75" spans="3:19" ht="17.25" x14ac:dyDescent="0.4">
      <c r="C75" s="100" t="s">
        <v>256</v>
      </c>
      <c r="D75" s="100">
        <v>0.3</v>
      </c>
      <c r="E75" s="100">
        <f>D75*$D$74</f>
        <v>9000</v>
      </c>
      <c r="F75" s="100"/>
      <c r="G75" s="83"/>
      <c r="H75" s="26" t="s">
        <v>264</v>
      </c>
      <c r="I75" s="21" t="s">
        <v>263</v>
      </c>
      <c r="J75" s="101" t="s">
        <v>261</v>
      </c>
      <c r="K75" s="22"/>
      <c r="L75" s="108" t="s">
        <v>262</v>
      </c>
      <c r="M75" s="101"/>
      <c r="N75" s="101"/>
      <c r="O75" s="101"/>
      <c r="P75" s="22"/>
    </row>
    <row r="76" spans="3:19" x14ac:dyDescent="0.25">
      <c r="C76" s="100" t="s">
        <v>254</v>
      </c>
      <c r="D76" s="100">
        <v>0.4</v>
      </c>
      <c r="E76" s="100">
        <f>D76*$D$74</f>
        <v>12000</v>
      </c>
      <c r="F76" s="100"/>
      <c r="G76" s="33"/>
      <c r="H76" s="102" t="s">
        <v>259</v>
      </c>
      <c r="I76">
        <v>0.7</v>
      </c>
      <c r="J76" s="100">
        <f>I76*$E$76</f>
        <v>8400</v>
      </c>
      <c r="K76" s="6"/>
      <c r="L76" s="103" t="s">
        <v>127</v>
      </c>
      <c r="M76" s="100">
        <v>0.33333333333333331</v>
      </c>
      <c r="N76" s="100">
        <f>M76*$J$76</f>
        <v>2800</v>
      </c>
      <c r="O76" s="100"/>
      <c r="P76" s="6"/>
    </row>
    <row r="77" spans="3:19" x14ac:dyDescent="0.25">
      <c r="C77" s="100" t="s">
        <v>257</v>
      </c>
      <c r="D77" s="100">
        <f>1-D75-D76</f>
        <v>0.29999999999999993</v>
      </c>
      <c r="E77" s="100">
        <f>D77*$D$74</f>
        <v>8999.9999999999982</v>
      </c>
      <c r="F77" s="100"/>
      <c r="G77" s="33"/>
      <c r="H77" s="25" t="s">
        <v>260</v>
      </c>
      <c r="I77">
        <v>0.3</v>
      </c>
      <c r="J77" s="100">
        <f t="shared" ref="J77" si="4">I77*$E$76</f>
        <v>3600</v>
      </c>
      <c r="K77" s="6"/>
      <c r="L77" s="103" t="s">
        <v>104</v>
      </c>
      <c r="M77" s="100">
        <v>0.33333333333333331</v>
      </c>
      <c r="N77" s="100">
        <f t="shared" ref="N77:N78" si="5">M77*$J$76</f>
        <v>2800</v>
      </c>
      <c r="O77" s="100"/>
      <c r="P77" s="6"/>
    </row>
    <row r="78" spans="3:19" x14ac:dyDescent="0.25">
      <c r="C78" s="100"/>
      <c r="D78" s="100"/>
      <c r="E78" s="100"/>
      <c r="F78" s="100"/>
      <c r="G78" s="33"/>
      <c r="J78" s="100"/>
      <c r="K78" s="6"/>
      <c r="L78" s="103" t="s">
        <v>258</v>
      </c>
      <c r="M78" s="100">
        <v>0.33333333333333331</v>
      </c>
      <c r="N78" s="100">
        <f t="shared" si="5"/>
        <v>2800</v>
      </c>
      <c r="O78" s="100"/>
      <c r="P78" s="6"/>
    </row>
    <row r="79" spans="3:19" x14ac:dyDescent="0.25">
      <c r="C79" s="100"/>
      <c r="D79" s="100"/>
      <c r="E79" s="100"/>
      <c r="F79" s="100"/>
      <c r="G79" s="103"/>
      <c r="H79" s="100"/>
      <c r="I79" s="100"/>
      <c r="J79" s="100"/>
      <c r="K79" s="104"/>
      <c r="L79" s="103"/>
      <c r="M79" s="100"/>
      <c r="N79" s="100"/>
      <c r="O79" s="100"/>
      <c r="P79" s="6"/>
    </row>
    <row r="80" spans="3:19" x14ac:dyDescent="0.25">
      <c r="C80" s="100"/>
      <c r="D80" s="100"/>
      <c r="E80" s="100"/>
      <c r="F80" s="100"/>
      <c r="G80" s="103"/>
      <c r="H80" s="100"/>
      <c r="I80" s="100"/>
      <c r="J80" s="100"/>
      <c r="K80" s="104"/>
      <c r="L80" s="103"/>
      <c r="M80" s="100"/>
      <c r="N80" s="100"/>
      <c r="O80" s="100"/>
      <c r="P80" s="6"/>
    </row>
    <row r="81" spans="3:16" x14ac:dyDescent="0.25">
      <c r="C81" s="100"/>
      <c r="D81" s="100"/>
      <c r="E81" s="100"/>
      <c r="F81" s="100"/>
      <c r="G81" s="103"/>
      <c r="H81" s="100"/>
      <c r="I81" s="100"/>
      <c r="J81" s="100"/>
      <c r="K81" s="104"/>
      <c r="L81" s="103"/>
      <c r="M81" s="100"/>
      <c r="N81" s="100"/>
      <c r="O81" s="100"/>
      <c r="P81" s="6"/>
    </row>
    <row r="82" spans="3:16" ht="15.75" thickBot="1" x14ac:dyDescent="0.3">
      <c r="C82" s="100"/>
      <c r="D82" s="100"/>
      <c r="E82" s="100"/>
      <c r="F82" s="100"/>
      <c r="G82" s="105"/>
      <c r="H82" s="106"/>
      <c r="I82" s="106"/>
      <c r="J82" s="106"/>
      <c r="K82" s="107"/>
      <c r="L82" s="105"/>
      <c r="M82" s="106"/>
      <c r="N82" s="106"/>
      <c r="O82" s="106"/>
      <c r="P82" s="8"/>
    </row>
  </sheetData>
  <mergeCells count="10">
    <mergeCell ref="G74:K74"/>
    <mergeCell ref="E3:F3"/>
    <mergeCell ref="E4:F4"/>
    <mergeCell ref="E5:F5"/>
    <mergeCell ref="E6:F6"/>
    <mergeCell ref="G51:H51"/>
    <mergeCell ref="D48:E48"/>
    <mergeCell ref="C24:E24"/>
    <mergeCell ref="C23:E23"/>
    <mergeCell ref="C25:E25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98EC-B7BF-4D40-BD2D-73CAF78A42F7}">
  <dimension ref="B2:I19"/>
  <sheetViews>
    <sheetView workbookViewId="0">
      <selection activeCell="F29" sqref="F29"/>
    </sheetView>
  </sheetViews>
  <sheetFormatPr defaultRowHeight="15" x14ac:dyDescent="0.25"/>
  <cols>
    <col min="6" max="6" width="18.85546875" customWidth="1"/>
  </cols>
  <sheetData>
    <row r="2" spans="2:9" x14ac:dyDescent="0.25">
      <c r="B2" t="s">
        <v>365</v>
      </c>
      <c r="C2">
        <v>1.34</v>
      </c>
    </row>
    <row r="3" spans="2:9" x14ac:dyDescent="0.25">
      <c r="D3" t="s">
        <v>361</v>
      </c>
      <c r="I3" t="s">
        <v>366</v>
      </c>
    </row>
    <row r="4" spans="2:9" x14ac:dyDescent="0.25">
      <c r="D4" t="s">
        <v>94</v>
      </c>
      <c r="E4">
        <v>30000</v>
      </c>
      <c r="F4" t="s">
        <v>363</v>
      </c>
      <c r="G4">
        <f>E4*1/$C$2</f>
        <v>22388.059701492537</v>
      </c>
      <c r="H4" t="s">
        <v>364</v>
      </c>
      <c r="I4">
        <v>10000</v>
      </c>
    </row>
    <row r="5" spans="2:9" x14ac:dyDescent="0.25">
      <c r="D5" t="s">
        <v>362</v>
      </c>
      <c r="E5">
        <v>2364</v>
      </c>
      <c r="F5" t="s">
        <v>363</v>
      </c>
      <c r="G5">
        <f>E5*1/$C$2</f>
        <v>1764.1791044776119</v>
      </c>
      <c r="H5" t="s">
        <v>364</v>
      </c>
      <c r="I5">
        <f>G5</f>
        <v>1764.1791044776119</v>
      </c>
    </row>
    <row r="6" spans="2:9" x14ac:dyDescent="0.25">
      <c r="D6" t="s">
        <v>0</v>
      </c>
      <c r="G6">
        <v>9246</v>
      </c>
      <c r="H6" t="s">
        <v>364</v>
      </c>
      <c r="I6">
        <f t="shared" ref="I6:I7" si="0">G6</f>
        <v>9246</v>
      </c>
    </row>
    <row r="7" spans="2:9" x14ac:dyDescent="0.25">
      <c r="D7" t="s">
        <v>267</v>
      </c>
      <c r="G7">
        <v>8214</v>
      </c>
      <c r="H7" t="s">
        <v>364</v>
      </c>
      <c r="I7">
        <f t="shared" si="0"/>
        <v>8214</v>
      </c>
    </row>
    <row r="8" spans="2:9" x14ac:dyDescent="0.25">
      <c r="I8">
        <f>SUM(I4:I7)</f>
        <v>29224.179104477611</v>
      </c>
    </row>
    <row r="15" spans="2:9" x14ac:dyDescent="0.25">
      <c r="D15" t="s">
        <v>367</v>
      </c>
    </row>
    <row r="16" spans="2:9" x14ac:dyDescent="0.25">
      <c r="C16" t="s">
        <v>368</v>
      </c>
      <c r="D16">
        <v>14898</v>
      </c>
    </row>
    <row r="18" spans="3:5" x14ac:dyDescent="0.25">
      <c r="C18" t="s">
        <v>369</v>
      </c>
      <c r="D18">
        <v>10247</v>
      </c>
    </row>
    <row r="19" spans="3:5" x14ac:dyDescent="0.25">
      <c r="C19" t="s">
        <v>371</v>
      </c>
      <c r="D19">
        <f>D18/D16</f>
        <v>0.68781044435494698</v>
      </c>
      <c r="E19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3902-CD16-4460-B57B-C617C7F85C1F}">
  <dimension ref="A1:AB106"/>
  <sheetViews>
    <sheetView zoomScaleNormal="100" workbookViewId="0">
      <selection activeCell="D3" sqref="D3"/>
    </sheetView>
  </sheetViews>
  <sheetFormatPr defaultRowHeight="15" x14ac:dyDescent="0.25"/>
  <cols>
    <col min="1" max="1" width="9.42578125" bestFit="1" customWidth="1"/>
    <col min="3" max="3" width="26.28515625" customWidth="1"/>
    <col min="4" max="4" width="13.28515625" customWidth="1"/>
    <col min="5" max="5" width="11.140625" customWidth="1"/>
    <col min="6" max="6" width="13.42578125" style="25" customWidth="1"/>
    <col min="7" max="7" width="12.28515625" style="25" bestFit="1" customWidth="1"/>
    <col min="8" max="8" width="16" style="25" customWidth="1"/>
    <col min="9" max="9" width="16" customWidth="1"/>
    <col min="10" max="10" width="22.28515625" customWidth="1"/>
    <col min="11" max="11" width="19.85546875" customWidth="1"/>
    <col min="12" max="12" width="13.140625" customWidth="1"/>
    <col min="13" max="13" width="10.5703125" bestFit="1" customWidth="1"/>
    <col min="14" max="14" width="18.42578125" customWidth="1"/>
    <col min="15" max="15" width="18" customWidth="1"/>
    <col min="16" max="16" width="15.28515625" customWidth="1"/>
    <col min="17" max="17" width="14.7109375" customWidth="1"/>
    <col min="18" max="18" width="13" customWidth="1"/>
  </cols>
  <sheetData>
    <row r="1" spans="1:16" ht="15.75" thickBot="1" x14ac:dyDescent="0.3">
      <c r="A1" s="4"/>
    </row>
    <row r="2" spans="1:16" ht="21" x14ac:dyDescent="0.35">
      <c r="C2" s="109">
        <v>44357</v>
      </c>
      <c r="D2" s="62" t="s">
        <v>29</v>
      </c>
      <c r="E2" s="21"/>
      <c r="F2" s="27"/>
      <c r="G2" s="57" t="s">
        <v>129</v>
      </c>
      <c r="H2" s="22"/>
    </row>
    <row r="3" spans="1:16" x14ac:dyDescent="0.25">
      <c r="D3" s="53"/>
      <c r="E3" s="147" t="s">
        <v>126</v>
      </c>
      <c r="F3" s="148"/>
      <c r="G3" s="58" t="s">
        <v>130</v>
      </c>
      <c r="H3" s="59">
        <v>1.32</v>
      </c>
    </row>
    <row r="4" spans="1:16" ht="15.75" thickBot="1" x14ac:dyDescent="0.3">
      <c r="D4" s="54"/>
      <c r="E4" s="149" t="s">
        <v>123</v>
      </c>
      <c r="F4" s="150"/>
      <c r="G4" s="60" t="s">
        <v>131</v>
      </c>
      <c r="H4" s="61">
        <f>1/H3</f>
        <v>0.75757575757575757</v>
      </c>
    </row>
    <row r="5" spans="1:16" x14ac:dyDescent="0.25">
      <c r="D5" s="55"/>
      <c r="E5" s="149" t="s">
        <v>124</v>
      </c>
      <c r="F5" s="150"/>
    </row>
    <row r="6" spans="1:16" ht="15.75" thickBot="1" x14ac:dyDescent="0.3">
      <c r="D6" s="56"/>
      <c r="E6" s="151" t="s">
        <v>132</v>
      </c>
      <c r="F6" s="152"/>
    </row>
    <row r="8" spans="1:16" ht="21.75" thickBot="1" x14ac:dyDescent="0.4">
      <c r="C8" s="63" t="s">
        <v>52</v>
      </c>
    </row>
    <row r="9" spans="1:16" x14ac:dyDescent="0.25">
      <c r="C9" s="20"/>
      <c r="D9" s="21"/>
      <c r="E9" s="21"/>
      <c r="F9" s="26"/>
      <c r="G9" s="26"/>
      <c r="H9" s="26"/>
      <c r="I9" s="21"/>
      <c r="J9" s="21"/>
      <c r="K9" s="21"/>
      <c r="L9" s="21"/>
      <c r="M9" s="21"/>
      <c r="N9" s="21" t="s">
        <v>136</v>
      </c>
      <c r="O9" s="42" t="s">
        <v>135</v>
      </c>
    </row>
    <row r="10" spans="1:16" ht="15.75" thickBot="1" x14ac:dyDescent="0.3">
      <c r="B10" t="s">
        <v>51</v>
      </c>
      <c r="C10" s="43" t="s">
        <v>93</v>
      </c>
      <c r="D10" s="7" t="s">
        <v>100</v>
      </c>
      <c r="E10" s="7" t="s">
        <v>38</v>
      </c>
      <c r="F10" s="29" t="s">
        <v>105</v>
      </c>
      <c r="G10" s="29" t="s">
        <v>106</v>
      </c>
      <c r="H10" s="29" t="s">
        <v>103</v>
      </c>
      <c r="I10" s="7" t="s">
        <v>107</v>
      </c>
      <c r="J10" s="44" t="s">
        <v>116</v>
      </c>
      <c r="K10" s="45" t="s">
        <v>125</v>
      </c>
      <c r="L10" s="44" t="s">
        <v>121</v>
      </c>
      <c r="M10" s="44"/>
      <c r="N10" s="44" t="s">
        <v>128</v>
      </c>
      <c r="O10" s="46" t="s">
        <v>128</v>
      </c>
      <c r="P10" s="19"/>
    </row>
    <row r="11" spans="1:16" x14ac:dyDescent="0.25">
      <c r="C11" s="23" t="s">
        <v>98</v>
      </c>
      <c r="D11">
        <v>8041838</v>
      </c>
      <c r="E11" t="s">
        <v>101</v>
      </c>
      <c r="F11" s="39">
        <v>66.489999999999995</v>
      </c>
      <c r="G11" s="28"/>
      <c r="H11" s="28"/>
      <c r="I11" s="6"/>
      <c r="J11" s="20"/>
      <c r="K11" s="21"/>
      <c r="L11" s="21"/>
      <c r="M11" s="21"/>
      <c r="N11" s="21"/>
      <c r="O11" s="22"/>
    </row>
    <row r="12" spans="1:16" x14ac:dyDescent="0.25">
      <c r="C12" s="23"/>
      <c r="F12" s="33"/>
      <c r="G12" s="28"/>
      <c r="H12" s="28" t="s">
        <v>104</v>
      </c>
      <c r="I12" s="6">
        <v>56</v>
      </c>
      <c r="J12" s="47">
        <v>12.63</v>
      </c>
      <c r="K12" s="48">
        <f>I12*J12</f>
        <v>707.28000000000009</v>
      </c>
      <c r="L12" s="49">
        <v>15.91</v>
      </c>
      <c r="N12" s="48">
        <f>L12*I12</f>
        <v>890.96</v>
      </c>
      <c r="O12" s="6"/>
    </row>
    <row r="13" spans="1:16" ht="15.75" thickBot="1" x14ac:dyDescent="0.3">
      <c r="C13" s="24"/>
      <c r="D13" s="7"/>
      <c r="E13" s="7"/>
      <c r="F13" s="34"/>
      <c r="G13" s="30"/>
      <c r="H13" s="30" t="s">
        <v>108</v>
      </c>
      <c r="I13" s="8">
        <v>5605</v>
      </c>
      <c r="J13" s="47">
        <v>8.0500000000000002E-2</v>
      </c>
      <c r="K13" s="48">
        <f t="shared" ref="K13:K19" si="0">I13*J13</f>
        <v>451.20249999999999</v>
      </c>
      <c r="L13" s="49">
        <v>9.7000000000000003E-2</v>
      </c>
      <c r="N13" s="48">
        <f t="shared" ref="N13:N19" si="1">L13*I13</f>
        <v>543.68500000000006</v>
      </c>
      <c r="O13" s="6"/>
    </row>
    <row r="14" spans="1:16" x14ac:dyDescent="0.25">
      <c r="C14" s="20" t="s">
        <v>96</v>
      </c>
      <c r="D14" s="21" t="s">
        <v>122</v>
      </c>
      <c r="E14" s="21" t="s">
        <v>101</v>
      </c>
      <c r="F14" s="65">
        <v>0.76</v>
      </c>
      <c r="G14" s="66">
        <v>735.73</v>
      </c>
      <c r="H14" s="26"/>
      <c r="I14" s="22"/>
      <c r="J14" s="23"/>
      <c r="O14" s="6"/>
    </row>
    <row r="15" spans="1:16" x14ac:dyDescent="0.25">
      <c r="C15" s="23"/>
      <c r="F15" s="33"/>
      <c r="G15" s="28"/>
      <c r="H15" s="25" t="s">
        <v>109</v>
      </c>
      <c r="I15" s="6">
        <v>1</v>
      </c>
      <c r="J15" s="23">
        <v>8.7899999999999991</v>
      </c>
      <c r="K15" s="48">
        <f t="shared" si="0"/>
        <v>8.7899999999999991</v>
      </c>
      <c r="L15" s="49">
        <v>8.6199999999999992</v>
      </c>
      <c r="N15" s="48">
        <f t="shared" si="1"/>
        <v>8.6199999999999992</v>
      </c>
      <c r="O15" s="6"/>
    </row>
    <row r="16" spans="1:16" x14ac:dyDescent="0.25">
      <c r="C16" s="23"/>
      <c r="F16" s="33"/>
      <c r="G16" s="28"/>
      <c r="H16" s="25" t="s">
        <v>110</v>
      </c>
      <c r="I16" s="6">
        <v>7</v>
      </c>
      <c r="J16" s="23">
        <v>18.61</v>
      </c>
      <c r="K16" s="48">
        <f t="shared" si="0"/>
        <v>130.26999999999998</v>
      </c>
      <c r="L16" s="49">
        <v>17.55</v>
      </c>
      <c r="N16" s="48">
        <f t="shared" si="1"/>
        <v>122.85000000000001</v>
      </c>
      <c r="O16" s="6"/>
    </row>
    <row r="17" spans="1:16" x14ac:dyDescent="0.25">
      <c r="C17" s="23"/>
      <c r="F17" s="33"/>
      <c r="G17" s="28"/>
      <c r="H17" s="25" t="s">
        <v>104</v>
      </c>
      <c r="I17" s="6">
        <v>1</v>
      </c>
      <c r="J17" s="23">
        <v>12.76</v>
      </c>
      <c r="K17" s="48">
        <f t="shared" si="0"/>
        <v>12.76</v>
      </c>
      <c r="L17" s="49">
        <v>15.91</v>
      </c>
      <c r="N17" s="48">
        <f t="shared" si="1"/>
        <v>15.91</v>
      </c>
      <c r="O17" s="6"/>
    </row>
    <row r="18" spans="1:16" x14ac:dyDescent="0.25">
      <c r="C18" s="23"/>
      <c r="F18" s="33"/>
      <c r="G18" s="28"/>
      <c r="H18" s="25" t="s">
        <v>215</v>
      </c>
      <c r="I18" s="6">
        <v>1</v>
      </c>
      <c r="J18" s="23">
        <f>229.4+0.93</f>
        <v>230.33</v>
      </c>
      <c r="K18" s="48">
        <f t="shared" si="0"/>
        <v>230.33</v>
      </c>
      <c r="L18" s="49">
        <v>230</v>
      </c>
      <c r="N18" s="48">
        <f t="shared" si="1"/>
        <v>230</v>
      </c>
      <c r="O18" s="6"/>
    </row>
    <row r="19" spans="1:16" ht="15.75" thickBot="1" x14ac:dyDescent="0.3">
      <c r="C19" s="24"/>
      <c r="D19" s="7"/>
      <c r="E19" s="7"/>
      <c r="F19" s="34"/>
      <c r="G19" s="30"/>
      <c r="H19" s="29" t="s">
        <v>127</v>
      </c>
      <c r="I19" s="8">
        <v>171</v>
      </c>
      <c r="J19" s="23">
        <v>2.44</v>
      </c>
      <c r="K19" s="48">
        <f t="shared" si="0"/>
        <v>417.24</v>
      </c>
      <c r="L19" s="49">
        <v>2.09</v>
      </c>
      <c r="N19" s="48">
        <f t="shared" si="1"/>
        <v>357.39</v>
      </c>
      <c r="O19" s="6"/>
    </row>
    <row r="20" spans="1:16" ht="15.75" thickBot="1" x14ac:dyDescent="0.3">
      <c r="C20" s="31" t="s">
        <v>95</v>
      </c>
      <c r="D20" s="9" t="s">
        <v>111</v>
      </c>
      <c r="E20" s="9" t="s">
        <v>115</v>
      </c>
      <c r="F20" s="35">
        <v>0</v>
      </c>
      <c r="G20" s="36">
        <v>0</v>
      </c>
      <c r="H20" s="32"/>
      <c r="I20" s="14"/>
      <c r="J20" s="23"/>
      <c r="N20" s="37">
        <f>SUM(N12:N19)</f>
        <v>2169.415</v>
      </c>
      <c r="O20" s="50">
        <f>N20*$H$3</f>
        <v>2863.6278000000002</v>
      </c>
      <c r="P20" t="s">
        <v>142</v>
      </c>
    </row>
    <row r="21" spans="1:16" ht="15.75" thickBot="1" x14ac:dyDescent="0.3">
      <c r="C21" s="31" t="s">
        <v>0</v>
      </c>
      <c r="D21" s="9" t="s">
        <v>112</v>
      </c>
      <c r="E21" s="9" t="s">
        <v>101</v>
      </c>
      <c r="F21" s="35"/>
      <c r="G21" s="64">
        <v>9340.6</v>
      </c>
      <c r="H21" s="36"/>
      <c r="I21" s="14"/>
      <c r="J21" s="23"/>
      <c r="N21" s="38">
        <f>G21</f>
        <v>9340.6</v>
      </c>
      <c r="O21" s="50">
        <f>N21*$H$3</f>
        <v>12329.592000000001</v>
      </c>
      <c r="P21" t="s">
        <v>143</v>
      </c>
    </row>
    <row r="22" spans="1:16" x14ac:dyDescent="0.25">
      <c r="A22" t="s">
        <v>114</v>
      </c>
      <c r="C22" s="23" t="s">
        <v>94</v>
      </c>
      <c r="D22" t="s">
        <v>113</v>
      </c>
      <c r="E22" t="s">
        <v>21</v>
      </c>
      <c r="F22" s="33"/>
      <c r="G22" s="28"/>
      <c r="H22" s="28"/>
      <c r="I22" s="6"/>
      <c r="J22" s="23"/>
      <c r="O22" s="6"/>
    </row>
    <row r="23" spans="1:16" x14ac:dyDescent="0.25">
      <c r="C23" s="160" t="s">
        <v>118</v>
      </c>
      <c r="D23" s="149"/>
      <c r="E23" s="149"/>
      <c r="F23" s="39">
        <v>141</v>
      </c>
      <c r="G23" s="40">
        <v>500.49</v>
      </c>
      <c r="H23" s="28"/>
      <c r="I23" s="6"/>
      <c r="J23" s="23"/>
      <c r="O23" s="51">
        <f>F23+G23*H3</f>
        <v>801.6468000000001</v>
      </c>
      <c r="P23" t="s">
        <v>145</v>
      </c>
    </row>
    <row r="24" spans="1:16" x14ac:dyDescent="0.25">
      <c r="C24" s="160" t="s">
        <v>117</v>
      </c>
      <c r="D24" s="149"/>
      <c r="E24" s="149"/>
      <c r="F24" s="39">
        <v>25617</v>
      </c>
      <c r="G24" s="28">
        <v>0</v>
      </c>
      <c r="H24" s="28"/>
      <c r="I24" s="6"/>
      <c r="J24" s="23"/>
      <c r="O24" s="51">
        <f>F24</f>
        <v>25617</v>
      </c>
      <c r="P24" t="s">
        <v>144</v>
      </c>
    </row>
    <row r="25" spans="1:16" ht="15.75" thickBot="1" x14ac:dyDescent="0.3">
      <c r="C25" s="156" t="s">
        <v>119</v>
      </c>
      <c r="D25" s="157"/>
      <c r="E25" s="157"/>
      <c r="F25" s="34">
        <v>0</v>
      </c>
      <c r="G25" s="30">
        <v>0</v>
      </c>
      <c r="H25" s="30"/>
      <c r="I25" s="8"/>
      <c r="J25" s="23"/>
      <c r="O25" s="6"/>
    </row>
    <row r="26" spans="1:16" x14ac:dyDescent="0.25">
      <c r="C26" s="23" t="s">
        <v>99</v>
      </c>
      <c r="F26" s="33"/>
      <c r="G26" s="28"/>
      <c r="H26" s="28"/>
      <c r="I26" s="6"/>
      <c r="J26" s="23"/>
      <c r="O26" s="6"/>
    </row>
    <row r="27" spans="1:16" ht="15.75" thickBot="1" x14ac:dyDescent="0.3">
      <c r="C27" s="24" t="s">
        <v>120</v>
      </c>
      <c r="D27" s="7"/>
      <c r="E27" s="7"/>
      <c r="F27" s="41">
        <v>4000</v>
      </c>
      <c r="G27" s="30"/>
      <c r="H27" s="30"/>
      <c r="I27" s="8"/>
      <c r="J27" s="23"/>
      <c r="O27" s="51">
        <f>F27</f>
        <v>4000</v>
      </c>
      <c r="P27" t="s">
        <v>146</v>
      </c>
    </row>
    <row r="28" spans="1:16" ht="15.75" thickBot="1" x14ac:dyDescent="0.3">
      <c r="C28" s="31" t="s">
        <v>138</v>
      </c>
      <c r="D28" s="9"/>
      <c r="E28" s="9"/>
      <c r="F28" s="32"/>
      <c r="G28" s="32"/>
      <c r="H28" s="32"/>
      <c r="I28" s="14"/>
      <c r="J28" s="24"/>
      <c r="K28" s="7"/>
      <c r="L28" s="7"/>
      <c r="M28" s="7"/>
      <c r="N28" s="52" t="s">
        <v>137</v>
      </c>
      <c r="O28" s="75">
        <f>SUM(O20:O27)</f>
        <v>45611.866600000001</v>
      </c>
    </row>
    <row r="29" spans="1:16" ht="15.75" thickBot="1" x14ac:dyDescent="0.3"/>
    <row r="30" spans="1:16" x14ac:dyDescent="0.25">
      <c r="C30" s="57" t="s">
        <v>129</v>
      </c>
      <c r="D30" s="22"/>
    </row>
    <row r="31" spans="1:16" x14ac:dyDescent="0.25">
      <c r="C31" s="58" t="s">
        <v>130</v>
      </c>
      <c r="D31" s="68">
        <f>H3</f>
        <v>1.32</v>
      </c>
    </row>
    <row r="32" spans="1:16" ht="15.75" thickBot="1" x14ac:dyDescent="0.3">
      <c r="C32" s="60" t="s">
        <v>131</v>
      </c>
      <c r="D32" s="61">
        <f>1/D31</f>
        <v>0.75757575757575757</v>
      </c>
    </row>
    <row r="33" spans="3:10" ht="15.75" thickBot="1" x14ac:dyDescent="0.3"/>
    <row r="34" spans="3:10" ht="21" x14ac:dyDescent="0.35">
      <c r="C34" s="69" t="s">
        <v>140</v>
      </c>
      <c r="D34" s="21"/>
      <c r="E34" s="21" t="s">
        <v>141</v>
      </c>
      <c r="F34" s="26"/>
      <c r="G34" s="26"/>
      <c r="H34" s="27"/>
    </row>
    <row r="35" spans="3:10" ht="15.75" thickBot="1" x14ac:dyDescent="0.3">
      <c r="C35" s="23"/>
      <c r="D35" s="29" t="s">
        <v>105</v>
      </c>
      <c r="E35" s="29" t="s">
        <v>106</v>
      </c>
      <c r="F35" s="29" t="s">
        <v>147</v>
      </c>
      <c r="H35" s="28"/>
    </row>
    <row r="36" spans="3:10" x14ac:dyDescent="0.25">
      <c r="C36" s="23" t="str">
        <f>C21</f>
        <v>eToro</v>
      </c>
      <c r="D36">
        <v>0</v>
      </c>
      <c r="E36" s="25">
        <f>G21</f>
        <v>9340.6</v>
      </c>
      <c r="F36" s="25">
        <f>E36</f>
        <v>9340.6</v>
      </c>
      <c r="H36" s="28"/>
    </row>
    <row r="37" spans="3:10" x14ac:dyDescent="0.25">
      <c r="C37" s="23" t="str">
        <f>C22</f>
        <v>POSB</v>
      </c>
      <c r="H37" s="28"/>
    </row>
    <row r="38" spans="3:10" x14ac:dyDescent="0.25">
      <c r="C38" s="23" t="str">
        <f>C23</f>
        <v>120-142065-5 (Multi-C)</v>
      </c>
      <c r="D38" s="25">
        <f>F23</f>
        <v>141</v>
      </c>
      <c r="E38" s="25">
        <f>G23</f>
        <v>500.49</v>
      </c>
      <c r="F38" s="25">
        <f>E38+D38*D32</f>
        <v>607.30818181818177</v>
      </c>
      <c r="H38" s="28"/>
    </row>
    <row r="39" spans="3:10" x14ac:dyDescent="0.25">
      <c r="C39" s="23" t="str">
        <f>C24</f>
        <v>098-25900-7 (Main Bank)</v>
      </c>
      <c r="D39" s="25">
        <f>F24</f>
        <v>25617</v>
      </c>
      <c r="H39" s="28"/>
    </row>
    <row r="40" spans="3:10" x14ac:dyDescent="0.25">
      <c r="C40" s="23" t="s">
        <v>153</v>
      </c>
      <c r="D40" s="74">
        <v>5617</v>
      </c>
      <c r="H40" s="28"/>
    </row>
    <row r="41" spans="3:10" x14ac:dyDescent="0.25">
      <c r="C41" s="23" t="s">
        <v>154</v>
      </c>
      <c r="D41" s="25">
        <f>D39-D40</f>
        <v>20000</v>
      </c>
      <c r="F41" s="25">
        <f>D41*D32</f>
        <v>15151.515151515152</v>
      </c>
      <c r="H41" s="28"/>
    </row>
    <row r="42" spans="3:10" ht="15.75" thickBot="1" x14ac:dyDescent="0.3">
      <c r="C42" s="23"/>
      <c r="E42" s="37" t="s">
        <v>148</v>
      </c>
      <c r="F42" s="67">
        <f>SUM(F36:F41)</f>
        <v>25099.423333333332</v>
      </c>
      <c r="H42" s="28"/>
    </row>
    <row r="43" spans="3:10" ht="16.5" thickTop="1" thickBot="1" x14ac:dyDescent="0.3">
      <c r="C43" s="20" t="s">
        <v>149</v>
      </c>
      <c r="D43" s="21"/>
      <c r="E43" s="21"/>
      <c r="F43" s="26" t="s">
        <v>151</v>
      </c>
      <c r="G43" s="26"/>
      <c r="H43" s="27"/>
    </row>
    <row r="44" spans="3:10" x14ac:dyDescent="0.25">
      <c r="C44" s="20" t="s">
        <v>99</v>
      </c>
      <c r="D44" s="72">
        <v>0</v>
      </c>
      <c r="E44" s="21"/>
      <c r="F44" s="26">
        <f>D44*$F$42</f>
        <v>0</v>
      </c>
      <c r="G44" s="26"/>
      <c r="H44" s="26"/>
      <c r="I44" s="21"/>
      <c r="J44" s="22"/>
    </row>
    <row r="45" spans="3:10" x14ac:dyDescent="0.25">
      <c r="C45" s="23" t="s">
        <v>150</v>
      </c>
      <c r="D45" s="70">
        <v>0.5</v>
      </c>
      <c r="F45" s="25">
        <f>D45*$F$42</f>
        <v>12549.711666666666</v>
      </c>
      <c r="J45" s="6"/>
    </row>
    <row r="46" spans="3:10" x14ac:dyDescent="0.25">
      <c r="C46" s="23" t="s">
        <v>102</v>
      </c>
      <c r="D46" s="71">
        <f>1-D44-D45</f>
        <v>0.5</v>
      </c>
      <c r="F46" s="25">
        <f>D46*$F$42</f>
        <v>12549.711666666666</v>
      </c>
      <c r="J46" s="6"/>
    </row>
    <row r="47" spans="3:10" x14ac:dyDescent="0.25">
      <c r="C47" s="23"/>
      <c r="J47" s="6"/>
    </row>
    <row r="48" spans="3:10" x14ac:dyDescent="0.25">
      <c r="C48" s="23"/>
      <c r="D48" s="147" t="s">
        <v>155</v>
      </c>
      <c r="E48" s="147"/>
      <c r="F48" s="38">
        <f>F45-F36</f>
        <v>3209.1116666666658</v>
      </c>
      <c r="G48" s="73" t="s">
        <v>152</v>
      </c>
      <c r="H48" s="73"/>
      <c r="I48" s="25">
        <f>F46</f>
        <v>12549.711666666666</v>
      </c>
      <c r="J48" s="6" t="s">
        <v>133</v>
      </c>
    </row>
    <row r="49" spans="3:12" ht="15.75" thickBot="1" x14ac:dyDescent="0.3">
      <c r="C49" s="24"/>
      <c r="D49" s="7"/>
      <c r="E49" s="7"/>
      <c r="F49" s="29"/>
      <c r="G49" s="29"/>
      <c r="H49" s="29"/>
      <c r="I49" s="29">
        <f>F46*D31</f>
        <v>16565.6194</v>
      </c>
      <c r="J49" s="8" t="s">
        <v>134</v>
      </c>
    </row>
    <row r="50" spans="3:12" ht="15.75" thickBot="1" x14ac:dyDescent="0.3"/>
    <row r="51" spans="3:12" ht="17.25" x14ac:dyDescent="0.4">
      <c r="F51" s="83"/>
      <c r="G51" s="158" t="s">
        <v>206</v>
      </c>
      <c r="H51" s="159"/>
    </row>
    <row r="52" spans="3:12" x14ac:dyDescent="0.25">
      <c r="F52" s="33"/>
      <c r="G52" s="73" t="s">
        <v>193</v>
      </c>
      <c r="H52" s="84" t="s">
        <v>194</v>
      </c>
    </row>
    <row r="53" spans="3:12" x14ac:dyDescent="0.25">
      <c r="F53" s="33" t="s">
        <v>189</v>
      </c>
      <c r="G53" s="25">
        <v>4000</v>
      </c>
      <c r="H53" s="28"/>
    </row>
    <row r="54" spans="3:12" x14ac:dyDescent="0.25">
      <c r="F54" s="33" t="s">
        <v>190</v>
      </c>
      <c r="G54" s="25">
        <v>500</v>
      </c>
      <c r="H54" s="28"/>
    </row>
    <row r="55" spans="3:12" x14ac:dyDescent="0.25">
      <c r="F55" s="33" t="s">
        <v>191</v>
      </c>
      <c r="G55" s="25">
        <v>500</v>
      </c>
      <c r="H55" s="28"/>
    </row>
    <row r="56" spans="3:12" ht="15.75" thickBot="1" x14ac:dyDescent="0.3">
      <c r="F56" s="85" t="s">
        <v>192</v>
      </c>
      <c r="G56" s="82"/>
      <c r="H56" s="86">
        <f>G53-G54-G55</f>
        <v>3000</v>
      </c>
    </row>
    <row r="57" spans="3:12" ht="15.75" thickTop="1" x14ac:dyDescent="0.25">
      <c r="C57" t="s">
        <v>156</v>
      </c>
      <c r="F57" s="33" t="s">
        <v>174</v>
      </c>
      <c r="G57" s="25">
        <v>2000</v>
      </c>
      <c r="H57" s="28"/>
    </row>
    <row r="58" spans="3:12" x14ac:dyDescent="0.25">
      <c r="C58" t="s">
        <v>187</v>
      </c>
      <c r="D58" s="25">
        <f>E36</f>
        <v>9340.6</v>
      </c>
      <c r="F58" s="33" t="s">
        <v>195</v>
      </c>
      <c r="G58" s="25">
        <v>1000</v>
      </c>
      <c r="H58" s="28"/>
    </row>
    <row r="59" spans="3:12" ht="15.75" thickBot="1" x14ac:dyDescent="0.3">
      <c r="C59" t="s">
        <v>188</v>
      </c>
      <c r="D59" s="25">
        <f>F48</f>
        <v>3209.1116666666658</v>
      </c>
      <c r="F59" s="87" t="s">
        <v>192</v>
      </c>
      <c r="G59" s="88"/>
      <c r="H59" s="89">
        <v>0</v>
      </c>
    </row>
    <row r="60" spans="3:12" ht="15.75" thickBot="1" x14ac:dyDescent="0.3">
      <c r="D60" s="82">
        <f>D58+D59</f>
        <v>12549.711666666666</v>
      </c>
    </row>
    <row r="61" spans="3:12" ht="15.75" thickTop="1" x14ac:dyDescent="0.25">
      <c r="G61" s="83"/>
      <c r="H61" s="26"/>
      <c r="I61" s="21" t="s">
        <v>202</v>
      </c>
      <c r="J61" s="22" t="s">
        <v>204</v>
      </c>
      <c r="K61" t="s">
        <v>214</v>
      </c>
    </row>
    <row r="62" spans="3:12" x14ac:dyDescent="0.25">
      <c r="C62" t="s">
        <v>196</v>
      </c>
      <c r="D62" s="78">
        <v>0.75</v>
      </c>
      <c r="G62" s="33" t="s">
        <v>198</v>
      </c>
      <c r="H62" s="25" t="s">
        <v>203</v>
      </c>
      <c r="I62" s="78">
        <v>0.35</v>
      </c>
      <c r="J62" s="28">
        <f>I62*$D$63</f>
        <v>3294.2993124999994</v>
      </c>
      <c r="K62" s="78">
        <v>0.75</v>
      </c>
      <c r="L62" s="97">
        <f>J62*K62</f>
        <v>2470.7244843749995</v>
      </c>
    </row>
    <row r="63" spans="3:12" x14ac:dyDescent="0.25">
      <c r="C63" t="s">
        <v>213</v>
      </c>
      <c r="D63" s="25">
        <f>D60*D62</f>
        <v>9412.2837499999987</v>
      </c>
      <c r="G63" s="33" t="s">
        <v>199</v>
      </c>
      <c r="H63" s="25" t="s">
        <v>201</v>
      </c>
      <c r="I63" s="78">
        <v>0.35</v>
      </c>
      <c r="J63" s="28">
        <f t="shared" ref="J63:J64" si="2">I63*$D$63</f>
        <v>3294.2993124999994</v>
      </c>
      <c r="K63" s="78">
        <v>0.75</v>
      </c>
      <c r="L63" s="97">
        <f t="shared" ref="L63:L64" si="3">J63*K63</f>
        <v>2470.7244843749995</v>
      </c>
    </row>
    <row r="64" spans="3:12" ht="15.75" thickBot="1" x14ac:dyDescent="0.3">
      <c r="C64" t="s">
        <v>197</v>
      </c>
      <c r="D64" s="25">
        <f>D60-D63</f>
        <v>3137.4279166666674</v>
      </c>
      <c r="G64" s="34" t="s">
        <v>200</v>
      </c>
      <c r="H64" s="29" t="s">
        <v>3</v>
      </c>
      <c r="I64" s="90">
        <v>0.3</v>
      </c>
      <c r="J64" s="30">
        <f t="shared" si="2"/>
        <v>2823.6851249999995</v>
      </c>
      <c r="K64" s="78">
        <v>0.75</v>
      </c>
      <c r="L64" s="97">
        <f t="shared" si="3"/>
        <v>2117.7638437499995</v>
      </c>
    </row>
    <row r="65" spans="3:28" ht="15.75" thickBot="1" x14ac:dyDescent="0.3">
      <c r="D65" s="25">
        <f>SUM(D63:D64)</f>
        <v>12549.711666666666</v>
      </c>
    </row>
    <row r="66" spans="3:28" x14ac:dyDescent="0.25">
      <c r="F66" s="83" t="s">
        <v>207</v>
      </c>
      <c r="G66" s="26"/>
      <c r="H66" s="26"/>
      <c r="I66" s="21"/>
      <c r="J66" s="96" t="s">
        <v>211</v>
      </c>
      <c r="K66" s="26"/>
      <c r="L66" s="26"/>
      <c r="M66" s="22"/>
    </row>
    <row r="67" spans="3:28" x14ac:dyDescent="0.25">
      <c r="F67" s="33" t="s">
        <v>205</v>
      </c>
      <c r="H67" s="77">
        <v>6</v>
      </c>
      <c r="J67" s="33" t="s">
        <v>209</v>
      </c>
      <c r="K67" s="25"/>
      <c r="L67" s="25">
        <f>H69</f>
        <v>1515.1515151515152</v>
      </c>
      <c r="M67" s="6"/>
    </row>
    <row r="68" spans="3:28" ht="15.75" thickBot="1" x14ac:dyDescent="0.3">
      <c r="F68" s="33" t="s">
        <v>208</v>
      </c>
      <c r="H68" s="25">
        <f>D64/H67</f>
        <v>522.90465277777787</v>
      </c>
      <c r="J68" s="91" t="s">
        <v>210</v>
      </c>
      <c r="K68" s="92"/>
      <c r="L68" s="92">
        <f>SUM(L67:L67)</f>
        <v>1515.1515151515152</v>
      </c>
      <c r="M68" s="6"/>
    </row>
    <row r="69" spans="3:28" ht="16.5" thickTop="1" thickBot="1" x14ac:dyDescent="0.3">
      <c r="F69" s="33" t="s">
        <v>209</v>
      </c>
      <c r="H69" s="25">
        <f>G57*D32</f>
        <v>1515.1515151515152</v>
      </c>
      <c r="J69" s="93" t="s">
        <v>212</v>
      </c>
      <c r="K69" s="94"/>
      <c r="L69" s="94"/>
      <c r="M69" s="95">
        <f>D64</f>
        <v>3137.4279166666674</v>
      </c>
    </row>
    <row r="70" spans="3:28" ht="16.5" thickTop="1" thickBot="1" x14ac:dyDescent="0.3">
      <c r="F70" s="34" t="s">
        <v>210</v>
      </c>
      <c r="G70" s="29"/>
      <c r="H70" s="29">
        <f>SUM(H68:H69)</f>
        <v>2038.0561679292932</v>
      </c>
      <c r="I70" s="7"/>
      <c r="J70" s="24"/>
      <c r="K70" s="7"/>
      <c r="L70" s="7"/>
      <c r="M70" s="8"/>
    </row>
    <row r="71" spans="3:28" ht="15.75" thickBot="1" x14ac:dyDescent="0.3"/>
    <row r="72" spans="3:28" ht="15.75" thickBot="1" x14ac:dyDescent="0.3">
      <c r="C72" s="31"/>
      <c r="D72" s="9"/>
      <c r="E72" s="9"/>
      <c r="F72" s="32"/>
      <c r="G72" s="32"/>
      <c r="H72" s="32"/>
      <c r="I72" s="9"/>
      <c r="J72" s="9"/>
      <c r="K72" s="9"/>
      <c r="L72" s="9"/>
      <c r="M72" s="9"/>
      <c r="N72" s="9"/>
      <c r="O72" s="9"/>
      <c r="P72" s="9"/>
      <c r="Q72" s="9"/>
      <c r="R72" s="9"/>
      <c r="S72" s="14"/>
    </row>
    <row r="74" spans="3:28" ht="15.75" thickBot="1" x14ac:dyDescent="0.3"/>
    <row r="75" spans="3:28" ht="15.75" thickBot="1" x14ac:dyDescent="0.3">
      <c r="N75" s="62" t="s">
        <v>29</v>
      </c>
      <c r="O75" s="21"/>
      <c r="P75" s="27"/>
    </row>
    <row r="76" spans="3:28" ht="15.75" thickBot="1" x14ac:dyDescent="0.3">
      <c r="F76" s="25" t="s">
        <v>268</v>
      </c>
      <c r="N76" s="53"/>
      <c r="O76" s="147" t="s">
        <v>126</v>
      </c>
      <c r="P76" s="148"/>
      <c r="U76" s="127" t="s">
        <v>327</v>
      </c>
      <c r="V76" s="128"/>
      <c r="W76" s="128"/>
      <c r="X76" s="128"/>
      <c r="Y76" s="128"/>
      <c r="Z76" s="128"/>
      <c r="AA76" s="128"/>
      <c r="AB76" s="129"/>
    </row>
    <row r="77" spans="3:28" ht="15.75" thickBot="1" x14ac:dyDescent="0.3">
      <c r="C77" t="s">
        <v>94</v>
      </c>
      <c r="D77" s="110">
        <v>10000</v>
      </c>
      <c r="E77" t="s">
        <v>134</v>
      </c>
      <c r="F77" s="25">
        <f>D77*1/1.33</f>
        <v>7518.7969924812023</v>
      </c>
      <c r="N77" s="54"/>
      <c r="O77" s="149" t="s">
        <v>339</v>
      </c>
      <c r="P77" s="150"/>
      <c r="U77" s="23" t="s">
        <v>272</v>
      </c>
      <c r="V77" s="132">
        <f>N87</f>
        <v>3160.2686842105259</v>
      </c>
      <c r="AB77" s="6"/>
    </row>
    <row r="78" spans="3:28" ht="15.75" thickBot="1" x14ac:dyDescent="0.3">
      <c r="C78" t="s">
        <v>266</v>
      </c>
      <c r="D78" s="110">
        <v>3930</v>
      </c>
      <c r="E78" t="s">
        <v>133</v>
      </c>
      <c r="F78" s="25">
        <v>3930</v>
      </c>
      <c r="N78" s="55"/>
      <c r="O78" s="149" t="s">
        <v>340</v>
      </c>
      <c r="P78" s="150"/>
      <c r="U78" s="35" t="s">
        <v>139</v>
      </c>
      <c r="V78" s="32" t="s">
        <v>248</v>
      </c>
      <c r="W78" s="9"/>
      <c r="X78" s="9" t="s">
        <v>269</v>
      </c>
      <c r="Y78" s="9" t="s">
        <v>273</v>
      </c>
      <c r="Z78" s="9" t="s">
        <v>313</v>
      </c>
      <c r="AA78" s="9"/>
      <c r="AB78" s="124" t="s">
        <v>328</v>
      </c>
    </row>
    <row r="79" spans="3:28" ht="15.75" thickBot="1" x14ac:dyDescent="0.3">
      <c r="C79" t="s">
        <v>0</v>
      </c>
      <c r="D79" s="110">
        <v>9400</v>
      </c>
      <c r="E79" t="s">
        <v>133</v>
      </c>
      <c r="F79" s="25">
        <v>9400</v>
      </c>
      <c r="N79" s="56"/>
      <c r="O79" s="151" t="s">
        <v>21</v>
      </c>
      <c r="P79" s="152"/>
      <c r="U79" s="33"/>
      <c r="V79" s="25"/>
      <c r="X79">
        <v>5595</v>
      </c>
      <c r="Y79">
        <v>8.0500000000000002E-2</v>
      </c>
      <c r="Z79">
        <f>X79*Y79</f>
        <v>450.39750000000004</v>
      </c>
      <c r="AB79" s="6">
        <v>5595</v>
      </c>
    </row>
    <row r="80" spans="3:28" x14ac:dyDescent="0.25">
      <c r="C80" t="s">
        <v>267</v>
      </c>
      <c r="D80" s="110">
        <v>9249</v>
      </c>
      <c r="E80" t="s">
        <v>133</v>
      </c>
      <c r="F80" s="25">
        <v>9249</v>
      </c>
      <c r="U80" s="121">
        <v>44357</v>
      </c>
      <c r="V80" s="25" t="s">
        <v>325</v>
      </c>
      <c r="W80" t="s">
        <v>314</v>
      </c>
      <c r="X80">
        <v>5306</v>
      </c>
      <c r="Y80">
        <v>0.115</v>
      </c>
      <c r="Z80">
        <f>Y80*X80</f>
        <v>610.19000000000005</v>
      </c>
      <c r="AB80" s="6">
        <f>X80+AB79</f>
        <v>10901</v>
      </c>
    </row>
    <row r="81" spans="3:28" x14ac:dyDescent="0.25">
      <c r="F81" s="25">
        <f>SUM(F77:F80)</f>
        <v>30097.796992481202</v>
      </c>
      <c r="U81" s="33"/>
      <c r="V81" s="25" t="s">
        <v>325</v>
      </c>
      <c r="W81" t="s">
        <v>315</v>
      </c>
      <c r="X81">
        <f>10000-X80</f>
        <v>4694</v>
      </c>
      <c r="Y81">
        <f>Y80</f>
        <v>0.115</v>
      </c>
      <c r="Z81">
        <f>X81*Y81</f>
        <v>539.81000000000006</v>
      </c>
      <c r="AB81" s="104">
        <f>AB80+X81</f>
        <v>15595</v>
      </c>
    </row>
    <row r="82" spans="3:28" ht="15.75" thickBot="1" x14ac:dyDescent="0.3">
      <c r="U82" s="33"/>
      <c r="V82" s="25"/>
      <c r="Z82" s="118">
        <f>Z81+Z80</f>
        <v>1150</v>
      </c>
      <c r="AA82" s="118" t="s">
        <v>133</v>
      </c>
      <c r="AB82" s="6"/>
    </row>
    <row r="83" spans="3:28" ht="22.5" thickTop="1" thickBot="1" x14ac:dyDescent="0.4">
      <c r="C83" s="125" t="s">
        <v>274</v>
      </c>
      <c r="D83" s="101">
        <f>F81</f>
        <v>30097.796992481202</v>
      </c>
      <c r="E83" s="126"/>
      <c r="F83" s="100"/>
      <c r="G83" s="153" t="s">
        <v>265</v>
      </c>
      <c r="H83" s="154"/>
      <c r="I83" s="154"/>
      <c r="J83" s="154"/>
      <c r="K83" s="155"/>
      <c r="L83" s="100"/>
      <c r="M83" s="100"/>
      <c r="N83" s="100"/>
      <c r="O83" s="100"/>
      <c r="U83" s="122">
        <v>44356</v>
      </c>
      <c r="V83" s="25" t="s">
        <v>325</v>
      </c>
      <c r="W83" t="s">
        <v>316</v>
      </c>
      <c r="X83">
        <v>7314</v>
      </c>
      <c r="Y83">
        <v>0.1106</v>
      </c>
      <c r="Z83">
        <f>X83*Y83</f>
        <v>808.92840000000001</v>
      </c>
      <c r="AB83" s="104">
        <f>X83+AB81</f>
        <v>22909</v>
      </c>
    </row>
    <row r="84" spans="3:28" ht="18" thickBot="1" x14ac:dyDescent="0.45">
      <c r="C84" s="103" t="s">
        <v>256</v>
      </c>
      <c r="D84" s="100">
        <v>0.3</v>
      </c>
      <c r="E84" s="104">
        <f>D84*$D$83</f>
        <v>9029.3390977443596</v>
      </c>
      <c r="F84" s="100"/>
      <c r="G84" s="83">
        <f>E85</f>
        <v>13544.008646616541</v>
      </c>
      <c r="H84" s="26" t="s">
        <v>264</v>
      </c>
      <c r="I84" s="21" t="s">
        <v>263</v>
      </c>
      <c r="J84" s="101" t="s">
        <v>261</v>
      </c>
      <c r="K84" s="22"/>
      <c r="L84" s="108" t="s">
        <v>262</v>
      </c>
      <c r="M84" s="101"/>
      <c r="N84" s="101" t="s">
        <v>271</v>
      </c>
      <c r="O84" s="21" t="s">
        <v>276</v>
      </c>
      <c r="P84" s="101" t="s">
        <v>275</v>
      </c>
      <c r="Q84" s="21" t="s">
        <v>278</v>
      </c>
      <c r="R84" s="101" t="s">
        <v>277</v>
      </c>
      <c r="U84" s="33"/>
      <c r="V84" s="25"/>
      <c r="Y84" s="119" t="s">
        <v>317</v>
      </c>
      <c r="Z84" s="118">
        <f>Z82+Z83</f>
        <v>1958.9284</v>
      </c>
      <c r="AA84" t="s">
        <v>133</v>
      </c>
      <c r="AB84" s="6"/>
    </row>
    <row r="85" spans="3:28" ht="15.75" thickTop="1" x14ac:dyDescent="0.25">
      <c r="C85" s="103" t="s">
        <v>254</v>
      </c>
      <c r="D85" s="100">
        <v>0.45</v>
      </c>
      <c r="E85" s="104">
        <f>D85*$D$83</f>
        <v>13544.008646616541</v>
      </c>
      <c r="F85" s="100"/>
      <c r="G85" s="33"/>
      <c r="H85" s="102" t="s">
        <v>259</v>
      </c>
      <c r="I85">
        <v>0.7</v>
      </c>
      <c r="J85" s="100">
        <f>I85*G84</f>
        <v>9480.8060526315785</v>
      </c>
      <c r="K85" s="6"/>
      <c r="L85" s="103" t="s">
        <v>127</v>
      </c>
      <c r="M85" s="100">
        <v>0.33333333333333331</v>
      </c>
      <c r="N85" s="100">
        <f>M85*$J$85</f>
        <v>3160.2686842105259</v>
      </c>
      <c r="O85" s="49">
        <v>0.65</v>
      </c>
      <c r="P85" s="130">
        <f>1-O85</f>
        <v>0.35</v>
      </c>
      <c r="Q85">
        <f>N85*O85</f>
        <v>2054.1746447368419</v>
      </c>
      <c r="R85">
        <f>P85*N$85</f>
        <v>1106.094039473684</v>
      </c>
      <c r="U85" s="33"/>
      <c r="V85" s="25"/>
      <c r="Y85" t="s">
        <v>318</v>
      </c>
      <c r="Z85" s="100">
        <f>V77-Z84</f>
        <v>1201.3402842105259</v>
      </c>
      <c r="AB85" s="6"/>
    </row>
    <row r="86" spans="3:28" ht="15.75" thickBot="1" x14ac:dyDescent="0.3">
      <c r="C86" s="105" t="s">
        <v>334</v>
      </c>
      <c r="D86" s="106">
        <f>1-D84-D85</f>
        <v>0.24999999999999994</v>
      </c>
      <c r="E86" s="107">
        <f>D86*$D$83</f>
        <v>7524.4492481202988</v>
      </c>
      <c r="F86" s="100"/>
      <c r="G86" s="33"/>
      <c r="H86" s="25" t="s">
        <v>332</v>
      </c>
      <c r="I86">
        <v>0.3</v>
      </c>
      <c r="J86" s="130">
        <f>I86*G84</f>
        <v>4063.2025939849623</v>
      </c>
      <c r="K86" s="6"/>
      <c r="L86" s="103" t="s">
        <v>104</v>
      </c>
      <c r="M86" s="100">
        <v>0.33333333333333331</v>
      </c>
      <c r="N86" s="100">
        <f>M86*$J$85</f>
        <v>3160.2686842105259</v>
      </c>
      <c r="O86" s="49">
        <v>0.65</v>
      </c>
      <c r="P86" s="130">
        <f t="shared" ref="P86:P87" si="4">1-O86</f>
        <v>0.35</v>
      </c>
      <c r="Q86">
        <f>N86*O86</f>
        <v>2054.1746447368419</v>
      </c>
      <c r="R86">
        <f>P86*N$85</f>
        <v>1106.094039473684</v>
      </c>
      <c r="U86" s="33"/>
      <c r="V86" s="25" t="s">
        <v>326</v>
      </c>
      <c r="X86" s="49">
        <v>10000</v>
      </c>
      <c r="Y86" s="49">
        <v>0.125</v>
      </c>
      <c r="Z86">
        <f>X86*Y86</f>
        <v>1250</v>
      </c>
      <c r="AB86" s="6"/>
    </row>
    <row r="87" spans="3:28" x14ac:dyDescent="0.25">
      <c r="D87" s="100"/>
      <c r="E87" s="100"/>
      <c r="F87" s="100"/>
      <c r="G87" s="33"/>
      <c r="J87" s="100"/>
      <c r="K87" s="6"/>
      <c r="L87" s="135" t="s">
        <v>258</v>
      </c>
      <c r="M87" s="100">
        <v>0.33333333333333331</v>
      </c>
      <c r="N87" s="100">
        <f>M87*$J$85</f>
        <v>3160.2686842105259</v>
      </c>
      <c r="O87" s="49">
        <v>1</v>
      </c>
      <c r="P87" s="130">
        <f t="shared" si="4"/>
        <v>0</v>
      </c>
      <c r="Q87">
        <f>N87*O87</f>
        <v>3160.2686842105259</v>
      </c>
      <c r="R87">
        <f>P87*N$85</f>
        <v>0</v>
      </c>
      <c r="U87" s="33"/>
      <c r="V87" s="25"/>
      <c r="Z87" s="120">
        <f>Z85-Z86</f>
        <v>-48.659715789474149</v>
      </c>
      <c r="AB87" s="6"/>
    </row>
    <row r="88" spans="3:28" x14ac:dyDescent="0.25">
      <c r="C88" s="100"/>
      <c r="D88" s="100"/>
      <c r="E88" s="100"/>
      <c r="F88" s="100"/>
      <c r="G88" s="103"/>
      <c r="H88" s="100"/>
      <c r="I88" s="100"/>
      <c r="J88" s="100"/>
      <c r="K88" s="104"/>
      <c r="L88" s="103"/>
      <c r="M88" s="100"/>
      <c r="N88" s="100"/>
      <c r="O88" s="100"/>
      <c r="U88" s="33"/>
      <c r="V88" s="25"/>
      <c r="AB88" s="6"/>
    </row>
    <row r="89" spans="3:28" x14ac:dyDescent="0.25">
      <c r="C89" s="100"/>
      <c r="D89" s="100"/>
      <c r="E89" s="100"/>
      <c r="F89" s="100"/>
      <c r="G89" s="103"/>
      <c r="H89" s="100"/>
      <c r="I89" s="100"/>
      <c r="J89" s="100"/>
      <c r="K89" s="104"/>
      <c r="L89" s="103"/>
      <c r="M89" s="100"/>
      <c r="N89" s="100"/>
      <c r="O89" s="100"/>
      <c r="U89" s="23" t="s">
        <v>319</v>
      </c>
      <c r="V89">
        <v>0.1</v>
      </c>
      <c r="X89" t="s">
        <v>321</v>
      </c>
      <c r="Y89">
        <v>0.11</v>
      </c>
      <c r="AA89" t="s">
        <v>323</v>
      </c>
      <c r="AB89" s="6">
        <v>0.115</v>
      </c>
    </row>
    <row r="90" spans="3:28" ht="15.75" thickBot="1" x14ac:dyDescent="0.3">
      <c r="C90" s="100"/>
      <c r="D90" s="100"/>
      <c r="E90" s="100"/>
      <c r="F90" s="100"/>
      <c r="G90" s="103"/>
      <c r="H90" s="100"/>
      <c r="I90" s="100"/>
      <c r="J90" s="100"/>
      <c r="K90" s="104"/>
      <c r="L90" s="103"/>
      <c r="M90" s="100"/>
      <c r="N90" s="100"/>
      <c r="O90" s="100"/>
      <c r="U90" s="24" t="s">
        <v>320</v>
      </c>
      <c r="V90" s="123">
        <f>Z87/V89</f>
        <v>-486.59715789474149</v>
      </c>
      <c r="W90" s="7"/>
      <c r="X90" s="7" t="s">
        <v>322</v>
      </c>
      <c r="Y90" s="123">
        <f>Z87/Y89</f>
        <v>-442.36105263158316</v>
      </c>
      <c r="Z90" s="7"/>
      <c r="AA90" s="7" t="s">
        <v>324</v>
      </c>
      <c r="AB90" s="131">
        <f>Z87/AB89</f>
        <v>-423.12796338673172</v>
      </c>
    </row>
    <row r="91" spans="3:28" ht="15.75" thickBot="1" x14ac:dyDescent="0.3">
      <c r="C91" s="100"/>
      <c r="D91" s="100"/>
      <c r="E91" s="100"/>
      <c r="F91" s="100"/>
      <c r="G91" s="105"/>
      <c r="H91" s="106"/>
      <c r="I91" s="106"/>
      <c r="J91" s="106"/>
      <c r="K91" s="107"/>
      <c r="L91" s="105"/>
      <c r="M91" s="106"/>
      <c r="N91" s="106"/>
      <c r="O91" s="106"/>
      <c r="P91" s="7"/>
      <c r="U91" s="25"/>
      <c r="V91" s="25"/>
    </row>
    <row r="92" spans="3:28" ht="15.75" thickBot="1" x14ac:dyDescent="0.3">
      <c r="U92" s="25"/>
      <c r="V92" s="25"/>
      <c r="X92">
        <f>SUM(X79:X86)</f>
        <v>32909</v>
      </c>
      <c r="Y92" t="s">
        <v>341</v>
      </c>
      <c r="Z92">
        <f>SUM(Z79:Z81,Z83,Z86)</f>
        <v>3659.3258999999998</v>
      </c>
    </row>
    <row r="93" spans="3:28" ht="21.75" thickBot="1" x14ac:dyDescent="0.4">
      <c r="G93" s="153" t="s">
        <v>329</v>
      </c>
      <c r="H93" s="154"/>
      <c r="I93" s="154"/>
      <c r="J93" s="154"/>
      <c r="K93" s="155"/>
      <c r="L93" s="100"/>
      <c r="M93" s="100"/>
      <c r="N93" s="100"/>
      <c r="O93" s="100"/>
      <c r="U93" s="25"/>
      <c r="V93" s="25"/>
      <c r="Y93" t="s">
        <v>342</v>
      </c>
      <c r="Z93">
        <f>Z92/X92</f>
        <v>0.1111952930809201</v>
      </c>
    </row>
    <row r="94" spans="3:28" ht="17.25" x14ac:dyDescent="0.4">
      <c r="G94" s="83">
        <f>E86</f>
        <v>7524.4492481202988</v>
      </c>
      <c r="H94" s="26" t="s">
        <v>333</v>
      </c>
      <c r="I94" s="21" t="s">
        <v>263</v>
      </c>
      <c r="J94" s="101" t="s">
        <v>261</v>
      </c>
      <c r="K94" s="22"/>
      <c r="L94" s="108" t="s">
        <v>330</v>
      </c>
      <c r="M94" s="101"/>
      <c r="N94" s="101" t="s">
        <v>271</v>
      </c>
      <c r="O94" s="21" t="s">
        <v>276</v>
      </c>
      <c r="P94" s="101" t="s">
        <v>275</v>
      </c>
      <c r="Q94" s="21" t="s">
        <v>278</v>
      </c>
      <c r="R94" s="101" t="s">
        <v>277</v>
      </c>
      <c r="U94" s="25"/>
      <c r="V94" s="25"/>
    </row>
    <row r="95" spans="3:28" x14ac:dyDescent="0.25">
      <c r="G95" s="33"/>
      <c r="H95" s="102" t="s">
        <v>259</v>
      </c>
      <c r="I95">
        <v>0.7</v>
      </c>
      <c r="J95" s="100">
        <f>I95*G94</f>
        <v>5267.1144736842089</v>
      </c>
      <c r="K95" s="6"/>
      <c r="L95" s="103" t="s">
        <v>215</v>
      </c>
      <c r="M95" s="100">
        <v>0.33333333333333331</v>
      </c>
      <c r="N95" s="100">
        <f>M95*J95</f>
        <v>1755.7048245614028</v>
      </c>
      <c r="O95" s="49">
        <v>0.8</v>
      </c>
      <c r="P95" s="130">
        <f>1-O95</f>
        <v>0.19999999999999996</v>
      </c>
      <c r="Q95">
        <f>N95*O95</f>
        <v>1404.5638596491224</v>
      </c>
      <c r="R95">
        <f>P95*N$85</f>
        <v>632.05373684210508</v>
      </c>
      <c r="U95" s="25"/>
      <c r="V95" s="25"/>
    </row>
    <row r="96" spans="3:28" x14ac:dyDescent="0.25">
      <c r="G96" s="33"/>
      <c r="H96" s="25" t="s">
        <v>332</v>
      </c>
      <c r="I96">
        <v>0.3</v>
      </c>
      <c r="J96" s="130">
        <f>I96*G94</f>
        <v>2257.3347744360894</v>
      </c>
      <c r="K96" s="6"/>
      <c r="L96" s="135" t="s">
        <v>331</v>
      </c>
      <c r="M96" s="100">
        <v>0.33333333333333331</v>
      </c>
      <c r="N96" s="100">
        <f>M96*J95</f>
        <v>1755.7048245614028</v>
      </c>
      <c r="O96" s="49">
        <v>0.65</v>
      </c>
      <c r="P96" s="130">
        <f t="shared" ref="P96" si="5">1-O96</f>
        <v>0.35</v>
      </c>
      <c r="Q96">
        <f>N96*O96</f>
        <v>1141.2081359649119</v>
      </c>
      <c r="R96">
        <f>P96*N$85</f>
        <v>1106.094039473684</v>
      </c>
      <c r="U96" s="25"/>
      <c r="V96" s="25"/>
    </row>
    <row r="97" spans="7:18" x14ac:dyDescent="0.25">
      <c r="G97" s="33"/>
      <c r="J97" s="100"/>
      <c r="K97" s="6"/>
      <c r="L97" s="103" t="s">
        <v>0</v>
      </c>
      <c r="M97" s="100">
        <v>0.33333333333333331</v>
      </c>
      <c r="N97" s="100">
        <f>M97*J95</f>
        <v>1755.7048245614028</v>
      </c>
      <c r="O97" s="49">
        <v>0.8</v>
      </c>
      <c r="P97" s="130">
        <f>1-O97</f>
        <v>0.19999999999999996</v>
      </c>
      <c r="Q97">
        <f>N97*O97</f>
        <v>1404.5638596491224</v>
      </c>
      <c r="R97">
        <f>P97*N$85</f>
        <v>632.05373684210508</v>
      </c>
    </row>
    <row r="98" spans="7:18" x14ac:dyDescent="0.25">
      <c r="G98" s="103"/>
      <c r="H98" s="100"/>
      <c r="I98" s="100"/>
      <c r="J98" s="100"/>
      <c r="K98" s="104"/>
      <c r="L98" s="103"/>
      <c r="M98" s="100"/>
      <c r="N98" s="100"/>
      <c r="O98" s="100"/>
    </row>
    <row r="99" spans="7:18" x14ac:dyDescent="0.25">
      <c r="G99" s="103"/>
      <c r="H99" s="100"/>
      <c r="I99" s="100"/>
      <c r="J99" s="100"/>
      <c r="K99" s="104"/>
      <c r="L99" s="103"/>
      <c r="M99" s="100"/>
      <c r="N99" s="100"/>
      <c r="O99" s="100"/>
    </row>
    <row r="100" spans="7:18" x14ac:dyDescent="0.25">
      <c r="G100" s="103"/>
      <c r="H100" s="100"/>
      <c r="I100" s="100"/>
      <c r="J100" s="100"/>
      <c r="K100" s="104"/>
      <c r="L100" s="103"/>
      <c r="M100" s="100"/>
      <c r="N100" s="100"/>
      <c r="O100" s="100"/>
    </row>
    <row r="101" spans="7:18" ht="15.75" thickBot="1" x14ac:dyDescent="0.3">
      <c r="G101" s="105"/>
      <c r="H101" s="106"/>
      <c r="I101" s="106"/>
      <c r="J101" s="106"/>
      <c r="K101" s="107"/>
      <c r="L101" s="105"/>
      <c r="M101" s="106"/>
      <c r="N101" s="106"/>
      <c r="O101" s="106"/>
      <c r="P101" s="7"/>
    </row>
    <row r="103" spans="7:18" ht="17.25" x14ac:dyDescent="0.4">
      <c r="G103" s="133" t="s">
        <v>338</v>
      </c>
      <c r="H103" s="134"/>
    </row>
    <row r="104" spans="7:18" x14ac:dyDescent="0.25">
      <c r="G104" s="25" t="s">
        <v>335</v>
      </c>
    </row>
    <row r="105" spans="7:18" x14ac:dyDescent="0.25">
      <c r="G105" s="25" t="s">
        <v>336</v>
      </c>
    </row>
    <row r="106" spans="7:18" x14ac:dyDescent="0.25">
      <c r="G106" s="25" t="s">
        <v>337</v>
      </c>
    </row>
  </sheetData>
  <mergeCells count="15">
    <mergeCell ref="C25:E25"/>
    <mergeCell ref="D48:E48"/>
    <mergeCell ref="G51:H51"/>
    <mergeCell ref="G83:K83"/>
    <mergeCell ref="E3:F3"/>
    <mergeCell ref="E4:F4"/>
    <mergeCell ref="E5:F5"/>
    <mergeCell ref="E6:F6"/>
    <mergeCell ref="C23:E23"/>
    <mergeCell ref="C24:E24"/>
    <mergeCell ref="O76:P76"/>
    <mergeCell ref="O77:P77"/>
    <mergeCell ref="O78:P78"/>
    <mergeCell ref="O79:P79"/>
    <mergeCell ref="G93:K93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4B77-488D-47C4-BE6A-E5EB8150C21E}">
  <dimension ref="C1:L36"/>
  <sheetViews>
    <sheetView workbookViewId="0">
      <selection activeCell="D35" sqref="D35"/>
    </sheetView>
  </sheetViews>
  <sheetFormatPr defaultRowHeight="15" x14ac:dyDescent="0.25"/>
  <cols>
    <col min="10" max="10" width="9.7109375" bestFit="1" customWidth="1"/>
    <col min="11" max="11" width="15.42578125" customWidth="1"/>
    <col min="12" max="12" width="13.28515625" customWidth="1"/>
  </cols>
  <sheetData>
    <row r="1" spans="3:12" ht="15.75" thickBot="1" x14ac:dyDescent="0.3"/>
    <row r="2" spans="3:12" x14ac:dyDescent="0.25">
      <c r="C2" s="20"/>
      <c r="D2" s="21"/>
      <c r="E2" s="21"/>
      <c r="F2" s="21"/>
      <c r="G2" s="136" t="s">
        <v>358</v>
      </c>
      <c r="H2" s="21"/>
      <c r="I2" s="21"/>
      <c r="J2" s="136" t="s">
        <v>354</v>
      </c>
      <c r="K2" s="21"/>
      <c r="L2" s="137" t="s">
        <v>139</v>
      </c>
    </row>
    <row r="3" spans="3:12" x14ac:dyDescent="0.25">
      <c r="C3" s="23" t="s">
        <v>345</v>
      </c>
      <c r="G3" t="s">
        <v>351</v>
      </c>
      <c r="J3" t="s">
        <v>344</v>
      </c>
      <c r="L3" s="138">
        <v>44404</v>
      </c>
    </row>
    <row r="4" spans="3:12" x14ac:dyDescent="0.25">
      <c r="C4" s="23"/>
      <c r="G4" t="s">
        <v>349</v>
      </c>
      <c r="J4" t="s">
        <v>355</v>
      </c>
      <c r="L4" s="138">
        <v>44404</v>
      </c>
    </row>
    <row r="5" spans="3:12" x14ac:dyDescent="0.25">
      <c r="C5" s="23"/>
      <c r="G5" t="s">
        <v>350</v>
      </c>
      <c r="J5" t="s">
        <v>356</v>
      </c>
      <c r="L5" s="6" t="s">
        <v>348</v>
      </c>
    </row>
    <row r="6" spans="3:12" x14ac:dyDescent="0.25">
      <c r="C6" s="23"/>
      <c r="L6" s="6"/>
    </row>
    <row r="7" spans="3:12" x14ac:dyDescent="0.25">
      <c r="C7" s="23"/>
      <c r="L7" s="6"/>
    </row>
    <row r="8" spans="3:12" x14ac:dyDescent="0.25">
      <c r="C8" s="23" t="s">
        <v>346</v>
      </c>
      <c r="G8" t="s">
        <v>351</v>
      </c>
      <c r="J8" t="s">
        <v>343</v>
      </c>
      <c r="L8" s="138">
        <v>44404</v>
      </c>
    </row>
    <row r="9" spans="3:12" x14ac:dyDescent="0.25">
      <c r="C9" s="23"/>
      <c r="G9" t="s">
        <v>347</v>
      </c>
      <c r="J9" t="s">
        <v>356</v>
      </c>
      <c r="L9" s="6" t="s">
        <v>348</v>
      </c>
    </row>
    <row r="10" spans="3:12" x14ac:dyDescent="0.25">
      <c r="C10" s="23"/>
      <c r="L10" s="6"/>
    </row>
    <row r="11" spans="3:12" x14ac:dyDescent="0.25">
      <c r="C11" s="23"/>
      <c r="L11" s="6"/>
    </row>
    <row r="12" spans="3:12" x14ac:dyDescent="0.25">
      <c r="C12" s="23"/>
      <c r="L12" s="6"/>
    </row>
    <row r="13" spans="3:12" x14ac:dyDescent="0.25">
      <c r="C13" s="23" t="s">
        <v>357</v>
      </c>
      <c r="G13" t="s">
        <v>351</v>
      </c>
      <c r="J13" t="s">
        <v>353</v>
      </c>
      <c r="L13" s="138">
        <v>44404</v>
      </c>
    </row>
    <row r="14" spans="3:12" x14ac:dyDescent="0.25">
      <c r="C14" s="23"/>
      <c r="G14" t="s">
        <v>347</v>
      </c>
      <c r="J14" t="s">
        <v>356</v>
      </c>
      <c r="L14" s="6" t="s">
        <v>348</v>
      </c>
    </row>
    <row r="15" spans="3:12" x14ac:dyDescent="0.25">
      <c r="C15" s="23"/>
      <c r="L15" s="6"/>
    </row>
    <row r="16" spans="3:12" x14ac:dyDescent="0.25">
      <c r="C16" s="23"/>
      <c r="L16" s="6"/>
    </row>
    <row r="17" spans="3:12" x14ac:dyDescent="0.25">
      <c r="C17" s="23"/>
      <c r="L17" s="6"/>
    </row>
    <row r="18" spans="3:12" x14ac:dyDescent="0.25">
      <c r="C18" s="23" t="s">
        <v>352</v>
      </c>
      <c r="G18" t="s">
        <v>351</v>
      </c>
      <c r="J18" t="s">
        <v>353</v>
      </c>
      <c r="L18" s="138">
        <v>44404</v>
      </c>
    </row>
    <row r="19" spans="3:12" x14ac:dyDescent="0.25">
      <c r="C19" s="23"/>
      <c r="G19" t="s">
        <v>347</v>
      </c>
      <c r="J19" t="s">
        <v>356</v>
      </c>
      <c r="L19" s="6" t="s">
        <v>348</v>
      </c>
    </row>
    <row r="20" spans="3:12" x14ac:dyDescent="0.25">
      <c r="C20" s="23"/>
      <c r="L20" s="6"/>
    </row>
    <row r="21" spans="3:12" x14ac:dyDescent="0.25">
      <c r="C21" s="23" t="s">
        <v>359</v>
      </c>
      <c r="G21" t="s">
        <v>351</v>
      </c>
      <c r="J21" t="s">
        <v>360</v>
      </c>
      <c r="L21" s="138">
        <v>44404</v>
      </c>
    </row>
    <row r="22" spans="3:12" x14ac:dyDescent="0.25">
      <c r="C22" s="23"/>
      <c r="G22" t="s">
        <v>347</v>
      </c>
      <c r="J22" t="s">
        <v>356</v>
      </c>
      <c r="L22" s="6" t="s">
        <v>348</v>
      </c>
    </row>
    <row r="23" spans="3:12" x14ac:dyDescent="0.25">
      <c r="C23" s="23"/>
      <c r="L23" s="6"/>
    </row>
    <row r="24" spans="3:12" x14ac:dyDescent="0.25">
      <c r="C24" s="23"/>
      <c r="L24" s="6"/>
    </row>
    <row r="25" spans="3:12" x14ac:dyDescent="0.25">
      <c r="C25" s="23"/>
      <c r="L25" s="6"/>
    </row>
    <row r="26" spans="3:12" x14ac:dyDescent="0.25">
      <c r="C26" s="23"/>
      <c r="L26" s="6"/>
    </row>
    <row r="27" spans="3:12" x14ac:dyDescent="0.25">
      <c r="C27" s="23"/>
      <c r="L27" s="6"/>
    </row>
    <row r="28" spans="3:12" x14ac:dyDescent="0.25">
      <c r="C28" s="23"/>
      <c r="L28" s="6"/>
    </row>
    <row r="29" spans="3:12" x14ac:dyDescent="0.25">
      <c r="C29" s="23"/>
      <c r="L29" s="6"/>
    </row>
    <row r="30" spans="3:12" x14ac:dyDescent="0.25">
      <c r="C30" s="23"/>
      <c r="L30" s="6"/>
    </row>
    <row r="31" spans="3:12" x14ac:dyDescent="0.25">
      <c r="C31" s="23"/>
      <c r="L31" s="6"/>
    </row>
    <row r="32" spans="3:12" x14ac:dyDescent="0.25">
      <c r="C32" s="23"/>
      <c r="L32" s="6"/>
    </row>
    <row r="33" spans="3:12" x14ac:dyDescent="0.25">
      <c r="C33" s="23"/>
      <c r="L33" s="6"/>
    </row>
    <row r="34" spans="3:12" x14ac:dyDescent="0.25">
      <c r="C34" s="23"/>
      <c r="L34" s="6"/>
    </row>
    <row r="35" spans="3:12" x14ac:dyDescent="0.25">
      <c r="C35" s="23"/>
      <c r="L35" s="6"/>
    </row>
    <row r="36" spans="3:12" ht="15.75" thickBot="1" x14ac:dyDescent="0.3">
      <c r="C36" s="24"/>
      <c r="D36" s="7"/>
      <c r="E36" s="7"/>
      <c r="F36" s="7"/>
      <c r="G36" s="7"/>
      <c r="H36" s="7"/>
      <c r="I36" s="7"/>
      <c r="J36" s="7"/>
      <c r="K36" s="7"/>
      <c r="L36" s="8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5EE-A40A-4406-91D8-92166B4689E2}">
  <dimension ref="B1:AC39"/>
  <sheetViews>
    <sheetView topLeftCell="A4" zoomScale="85" zoomScaleNormal="85" workbookViewId="0">
      <selection activeCell="M40" sqref="M40"/>
    </sheetView>
  </sheetViews>
  <sheetFormatPr defaultRowHeight="15" x14ac:dyDescent="0.25"/>
  <cols>
    <col min="3" max="3" width="12.42578125" customWidth="1"/>
    <col min="7" max="7" width="38.140625" customWidth="1"/>
    <col min="9" max="10" width="9.140625" style="5"/>
    <col min="11" max="11" width="10.140625" customWidth="1"/>
    <col min="12" max="12" width="11" customWidth="1"/>
  </cols>
  <sheetData>
    <row r="1" spans="2:29" ht="15.75" thickBot="1" x14ac:dyDescent="0.3"/>
    <row r="2" spans="2:29" ht="19.5" thickBot="1" x14ac:dyDescent="0.35">
      <c r="Q2" s="161" t="s">
        <v>310</v>
      </c>
      <c r="R2" s="162"/>
    </row>
    <row r="3" spans="2:29" ht="18.75" x14ac:dyDescent="0.3">
      <c r="Q3" s="23" t="s">
        <v>293</v>
      </c>
      <c r="R3" s="6"/>
      <c r="U3" s="163" t="s">
        <v>305</v>
      </c>
      <c r="V3" s="164"/>
      <c r="W3" s="165"/>
    </row>
    <row r="4" spans="2:29" x14ac:dyDescent="0.25">
      <c r="Q4" s="116" t="s">
        <v>307</v>
      </c>
      <c r="R4" s="6"/>
      <c r="U4" s="55"/>
      <c r="V4" s="149" t="s">
        <v>306</v>
      </c>
      <c r="W4" s="150"/>
    </row>
    <row r="5" spans="2:29" x14ac:dyDescent="0.25">
      <c r="Q5" s="116" t="s">
        <v>307</v>
      </c>
      <c r="R5" s="6"/>
      <c r="U5" s="113"/>
      <c r="V5" s="149" t="s">
        <v>307</v>
      </c>
      <c r="W5" s="150"/>
    </row>
    <row r="6" spans="2:29" x14ac:dyDescent="0.25">
      <c r="Q6" s="116" t="s">
        <v>308</v>
      </c>
      <c r="R6" s="6"/>
      <c r="U6" s="114"/>
      <c r="V6" s="149" t="s">
        <v>308</v>
      </c>
      <c r="W6" s="150"/>
    </row>
    <row r="7" spans="2:29" ht="15.75" thickBot="1" x14ac:dyDescent="0.3">
      <c r="Q7" s="116" t="s">
        <v>308</v>
      </c>
      <c r="R7" s="6"/>
      <c r="U7" s="115"/>
      <c r="V7" s="157" t="s">
        <v>309</v>
      </c>
      <c r="W7" s="172"/>
    </row>
    <row r="8" spans="2:29" ht="15.75" thickBot="1" x14ac:dyDescent="0.3">
      <c r="Q8" s="117" t="s">
        <v>285</v>
      </c>
      <c r="R8" s="8"/>
    </row>
    <row r="9" spans="2:29" ht="15.75" thickBot="1" x14ac:dyDescent="0.3"/>
    <row r="10" spans="2:29" x14ac:dyDescent="0.25">
      <c r="E10" s="166" t="s">
        <v>279</v>
      </c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</row>
    <row r="11" spans="2:29" ht="15.75" thickBot="1" x14ac:dyDescent="0.3">
      <c r="E11" s="169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1"/>
    </row>
    <row r="12" spans="2:29" x14ac:dyDescent="0.25">
      <c r="B12" t="s">
        <v>311</v>
      </c>
      <c r="D12" t="s">
        <v>312</v>
      </c>
      <c r="E12" t="s">
        <v>97</v>
      </c>
      <c r="F12" t="s">
        <v>280</v>
      </c>
      <c r="G12" t="s">
        <v>139</v>
      </c>
      <c r="H12" t="s">
        <v>273</v>
      </c>
      <c r="I12" s="5" t="s">
        <v>269</v>
      </c>
      <c r="J12" s="5" t="s">
        <v>270</v>
      </c>
      <c r="L12" t="s">
        <v>283</v>
      </c>
      <c r="M12" t="s">
        <v>281</v>
      </c>
    </row>
    <row r="13" spans="2:29" x14ac:dyDescent="0.25">
      <c r="E13">
        <v>1</v>
      </c>
      <c r="F13" t="s">
        <v>215</v>
      </c>
      <c r="G13" s="4">
        <v>44348</v>
      </c>
      <c r="H13">
        <v>229.33</v>
      </c>
      <c r="I13" s="5">
        <v>1</v>
      </c>
      <c r="J13" s="5">
        <v>229.33</v>
      </c>
      <c r="M13" t="s">
        <v>290</v>
      </c>
    </row>
    <row r="14" spans="2:29" x14ac:dyDescent="0.25">
      <c r="E14">
        <v>2</v>
      </c>
      <c r="F14" t="s">
        <v>282</v>
      </c>
      <c r="G14" s="4">
        <v>44350</v>
      </c>
      <c r="H14">
        <v>19.3</v>
      </c>
      <c r="J14" s="5">
        <v>483</v>
      </c>
      <c r="L14" s="1"/>
      <c r="M14" t="s">
        <v>284</v>
      </c>
    </row>
    <row r="15" spans="2:29" x14ac:dyDescent="0.25">
      <c r="E15">
        <v>3</v>
      </c>
      <c r="F15" t="s">
        <v>109</v>
      </c>
      <c r="G15" s="4">
        <v>44285</v>
      </c>
      <c r="L15" s="3"/>
      <c r="M15" t="s">
        <v>297</v>
      </c>
    </row>
    <row r="17" spans="5:13" x14ac:dyDescent="0.25">
      <c r="E17">
        <v>4</v>
      </c>
      <c r="F17" t="s">
        <v>127</v>
      </c>
      <c r="G17" s="4">
        <v>44357</v>
      </c>
      <c r="H17">
        <v>3.25</v>
      </c>
      <c r="I17" s="5">
        <v>115</v>
      </c>
      <c r="J17" s="5">
        <v>374</v>
      </c>
      <c r="L17" s="1"/>
      <c r="M17" t="s">
        <v>294</v>
      </c>
    </row>
    <row r="18" spans="5:13" x14ac:dyDescent="0.25">
      <c r="M18" s="99" t="s">
        <v>285</v>
      </c>
    </row>
    <row r="19" spans="5:13" x14ac:dyDescent="0.25">
      <c r="M19" t="s">
        <v>295</v>
      </c>
    </row>
    <row r="20" spans="5:13" x14ac:dyDescent="0.25">
      <c r="M20" t="s">
        <v>296</v>
      </c>
    </row>
    <row r="21" spans="5:13" x14ac:dyDescent="0.25">
      <c r="M21" t="s">
        <v>288</v>
      </c>
    </row>
    <row r="22" spans="5:13" x14ac:dyDescent="0.25">
      <c r="E22">
        <v>5</v>
      </c>
      <c r="F22" t="s">
        <v>104</v>
      </c>
      <c r="G22" s="111">
        <v>44357</v>
      </c>
      <c r="H22">
        <v>18.05</v>
      </c>
      <c r="I22" s="5">
        <v>66</v>
      </c>
      <c r="J22" s="112" t="s">
        <v>298</v>
      </c>
      <c r="L22" s="1"/>
      <c r="M22" t="s">
        <v>292</v>
      </c>
    </row>
    <row r="23" spans="5:13" x14ac:dyDescent="0.25">
      <c r="M23" s="99" t="s">
        <v>285</v>
      </c>
    </row>
    <row r="24" spans="5:13" x14ac:dyDescent="0.25">
      <c r="M24" t="s">
        <v>286</v>
      </c>
    </row>
    <row r="25" spans="5:13" x14ac:dyDescent="0.25">
      <c r="M25" t="s">
        <v>287</v>
      </c>
    </row>
    <row r="26" spans="5:13" x14ac:dyDescent="0.25">
      <c r="M26" t="s">
        <v>288</v>
      </c>
    </row>
    <row r="27" spans="5:13" x14ac:dyDescent="0.25">
      <c r="M27" t="s">
        <v>289</v>
      </c>
    </row>
    <row r="28" spans="5:13" x14ac:dyDescent="0.25">
      <c r="M28" t="s">
        <v>291</v>
      </c>
    </row>
    <row r="30" spans="5:13" x14ac:dyDescent="0.25">
      <c r="E30">
        <v>6</v>
      </c>
      <c r="F30" t="s">
        <v>108</v>
      </c>
      <c r="L30" s="17"/>
      <c r="M30" t="s">
        <v>300</v>
      </c>
    </row>
    <row r="31" spans="5:13" x14ac:dyDescent="0.25">
      <c r="M31" t="s">
        <v>303</v>
      </c>
    </row>
    <row r="32" spans="5:13" x14ac:dyDescent="0.25">
      <c r="M32" t="s">
        <v>302</v>
      </c>
    </row>
    <row r="33" spans="5:13" x14ac:dyDescent="0.25">
      <c r="M33" t="s">
        <v>301</v>
      </c>
    </row>
    <row r="34" spans="5:13" x14ac:dyDescent="0.25">
      <c r="M34" t="s">
        <v>304</v>
      </c>
    </row>
    <row r="35" spans="5:13" x14ac:dyDescent="0.25">
      <c r="M35" s="99" t="s">
        <v>285</v>
      </c>
    </row>
    <row r="36" spans="5:13" x14ac:dyDescent="0.25">
      <c r="M36" t="s">
        <v>299</v>
      </c>
    </row>
    <row r="38" spans="5:13" x14ac:dyDescent="0.25">
      <c r="E38">
        <v>7</v>
      </c>
      <c r="F38" t="s">
        <v>409</v>
      </c>
      <c r="G38" s="111">
        <v>44510</v>
      </c>
      <c r="H38">
        <v>87</v>
      </c>
      <c r="I38" s="5">
        <v>10</v>
      </c>
      <c r="J38" s="5">
        <f>I38*H38</f>
        <v>870</v>
      </c>
      <c r="M38" t="s">
        <v>410</v>
      </c>
    </row>
    <row r="39" spans="5:13" x14ac:dyDescent="0.25">
      <c r="E39">
        <v>8</v>
      </c>
      <c r="F39" t="s">
        <v>215</v>
      </c>
      <c r="G39" s="111">
        <v>44515</v>
      </c>
      <c r="H39">
        <v>215.11</v>
      </c>
      <c r="I39" s="5">
        <v>4</v>
      </c>
      <c r="J39" s="5">
        <f>H39*I39</f>
        <v>860.44</v>
      </c>
      <c r="M39" t="s">
        <v>411</v>
      </c>
    </row>
  </sheetData>
  <mergeCells count="7">
    <mergeCell ref="Q2:R2"/>
    <mergeCell ref="U3:W3"/>
    <mergeCell ref="E10:AC11"/>
    <mergeCell ref="V4:W4"/>
    <mergeCell ref="V5:W5"/>
    <mergeCell ref="V6:W6"/>
    <mergeCell ref="V7:W7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CD3-5100-4589-8400-D6DC3F9B46C3}">
  <dimension ref="A3:Q12"/>
  <sheetViews>
    <sheetView zoomScale="85" zoomScaleNormal="85" workbookViewId="0">
      <selection activeCell="D18" sqref="D18"/>
    </sheetView>
  </sheetViews>
  <sheetFormatPr defaultRowHeight="15" x14ac:dyDescent="0.25"/>
  <cols>
    <col min="2" max="2" width="58.5703125" customWidth="1"/>
  </cols>
  <sheetData>
    <row r="3" spans="1:17" x14ac:dyDescent="0.25">
      <c r="C3" t="s">
        <v>0</v>
      </c>
    </row>
    <row r="5" spans="1:17" x14ac:dyDescent="0.25">
      <c r="C5" t="s">
        <v>2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17" x14ac:dyDescent="0.25">
      <c r="A6" s="16"/>
      <c r="B6" t="s">
        <v>186</v>
      </c>
      <c r="C6" t="s">
        <v>1</v>
      </c>
      <c r="E6">
        <v>3</v>
      </c>
      <c r="F6">
        <v>9.8000000000000007</v>
      </c>
      <c r="G6">
        <v>35.340000000000003</v>
      </c>
      <c r="H6">
        <v>67.5</v>
      </c>
      <c r="J6">
        <v>1</v>
      </c>
      <c r="K6" t="s">
        <v>14</v>
      </c>
      <c r="Q6">
        <v>1</v>
      </c>
    </row>
    <row r="7" spans="1:17" x14ac:dyDescent="0.25">
      <c r="A7" s="16"/>
      <c r="B7" t="s">
        <v>186</v>
      </c>
      <c r="C7" t="s">
        <v>3</v>
      </c>
      <c r="E7">
        <v>5</v>
      </c>
      <c r="F7">
        <v>3.16</v>
      </c>
      <c r="G7">
        <v>14.7</v>
      </c>
      <c r="H7">
        <v>80.47</v>
      </c>
      <c r="J7">
        <v>3</v>
      </c>
      <c r="K7" t="s">
        <v>15</v>
      </c>
    </row>
    <row r="8" spans="1:17" x14ac:dyDescent="0.25">
      <c r="A8" s="16"/>
      <c r="B8" t="s">
        <v>186</v>
      </c>
      <c r="C8" t="s">
        <v>4</v>
      </c>
      <c r="E8">
        <v>5</v>
      </c>
      <c r="F8">
        <v>10.55</v>
      </c>
      <c r="G8">
        <v>15.64</v>
      </c>
      <c r="H8">
        <v>48.2</v>
      </c>
      <c r="J8">
        <v>2</v>
      </c>
      <c r="K8" t="s">
        <v>20</v>
      </c>
      <c r="Q8">
        <v>2</v>
      </c>
    </row>
    <row r="9" spans="1:17" x14ac:dyDescent="0.25">
      <c r="C9" t="s">
        <v>5</v>
      </c>
      <c r="E9">
        <v>5</v>
      </c>
      <c r="F9">
        <v>4.99</v>
      </c>
      <c r="G9">
        <v>15.2</v>
      </c>
      <c r="H9">
        <v>37.75</v>
      </c>
      <c r="K9" t="s">
        <v>19</v>
      </c>
    </row>
    <row r="10" spans="1:17" x14ac:dyDescent="0.25">
      <c r="C10" t="s">
        <v>6</v>
      </c>
      <c r="E10">
        <v>5</v>
      </c>
      <c r="F10">
        <v>2.6</v>
      </c>
      <c r="G10">
        <v>5.74</v>
      </c>
      <c r="H10">
        <v>13.92</v>
      </c>
      <c r="K10" t="s">
        <v>17</v>
      </c>
    </row>
    <row r="11" spans="1:17" x14ac:dyDescent="0.25">
      <c r="A11" s="1"/>
      <c r="B11" t="s">
        <v>185</v>
      </c>
      <c r="C11" t="s">
        <v>7</v>
      </c>
      <c r="E11">
        <v>5</v>
      </c>
      <c r="F11">
        <v>8.0299999999999994</v>
      </c>
      <c r="G11">
        <v>23.6</v>
      </c>
      <c r="H11">
        <v>76.209999999999994</v>
      </c>
      <c r="K11" t="s">
        <v>16</v>
      </c>
    </row>
    <row r="12" spans="1:17" x14ac:dyDescent="0.25">
      <c r="C12" t="s">
        <v>8</v>
      </c>
      <c r="E12">
        <v>4</v>
      </c>
      <c r="F12">
        <v>3.24</v>
      </c>
      <c r="G12">
        <v>-0.47</v>
      </c>
      <c r="H12">
        <v>21.96</v>
      </c>
      <c r="K12" t="s">
        <v>18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2747-F215-4913-9A2F-00E19836648B}">
  <dimension ref="B2:T23"/>
  <sheetViews>
    <sheetView topLeftCell="A2" workbookViewId="0">
      <selection activeCell="F31" sqref="F31"/>
    </sheetView>
  </sheetViews>
  <sheetFormatPr defaultRowHeight="15" x14ac:dyDescent="0.25"/>
  <cols>
    <col min="2" max="3" width="10.140625" bestFit="1" customWidth="1"/>
    <col min="4" max="4" width="15" customWidth="1"/>
    <col min="5" max="5" width="20.5703125" customWidth="1"/>
    <col min="6" max="6" width="31.28515625" customWidth="1"/>
    <col min="8" max="8" width="11.5703125" bestFit="1" customWidth="1"/>
    <col min="12" max="12" width="10.5703125" bestFit="1" customWidth="1"/>
    <col min="14" max="14" width="11.5703125" customWidth="1"/>
    <col min="15" max="15" width="11.5703125" bestFit="1" customWidth="1"/>
  </cols>
  <sheetData>
    <row r="2" spans="2:20" x14ac:dyDescent="0.25">
      <c r="O2" t="s">
        <v>158</v>
      </c>
    </row>
    <row r="3" spans="2:20" ht="15.75" thickBot="1" x14ac:dyDescent="0.3">
      <c r="B3" t="s">
        <v>97</v>
      </c>
      <c r="C3" t="s">
        <v>139</v>
      </c>
      <c r="D3" t="s">
        <v>157</v>
      </c>
      <c r="F3" t="s">
        <v>159</v>
      </c>
      <c r="O3" t="s">
        <v>157</v>
      </c>
    </row>
    <row r="4" spans="2:20" x14ac:dyDescent="0.25">
      <c r="B4" s="20">
        <v>1</v>
      </c>
      <c r="C4" s="76">
        <v>44346</v>
      </c>
      <c r="D4" s="26">
        <v>45308</v>
      </c>
      <c r="E4" s="21"/>
      <c r="F4" s="21"/>
      <c r="G4" s="21"/>
      <c r="H4" s="21"/>
      <c r="I4" s="21"/>
      <c r="J4" s="21"/>
      <c r="K4" s="21"/>
      <c r="L4" s="21"/>
      <c r="M4" s="21"/>
      <c r="N4" s="76">
        <v>44346</v>
      </c>
      <c r="O4" s="26">
        <f>29000</f>
        <v>29000</v>
      </c>
      <c r="P4" s="21"/>
      <c r="Q4" s="21"/>
      <c r="R4" s="21"/>
      <c r="S4" s="21"/>
      <c r="T4" s="22"/>
    </row>
    <row r="5" spans="2:20" x14ac:dyDescent="0.25">
      <c r="B5" s="23"/>
      <c r="T5" s="6"/>
    </row>
    <row r="6" spans="2:20" x14ac:dyDescent="0.25">
      <c r="B6" s="23"/>
      <c r="C6" t="s">
        <v>169</v>
      </c>
      <c r="D6" t="s">
        <v>161</v>
      </c>
      <c r="F6" s="25">
        <f>D4</f>
        <v>45308</v>
      </c>
      <c r="T6" s="6"/>
    </row>
    <row r="7" spans="2:20" x14ac:dyDescent="0.25">
      <c r="B7" s="23"/>
      <c r="D7" t="s">
        <v>159</v>
      </c>
      <c r="F7" s="25">
        <v>2000</v>
      </c>
      <c r="T7" s="6"/>
    </row>
    <row r="8" spans="2:20" x14ac:dyDescent="0.25">
      <c r="B8" s="23"/>
      <c r="D8" t="s">
        <v>162</v>
      </c>
      <c r="F8" s="77">
        <v>6</v>
      </c>
      <c r="T8" s="6"/>
    </row>
    <row r="9" spans="2:20" x14ac:dyDescent="0.25">
      <c r="B9" s="23"/>
      <c r="C9" t="s">
        <v>170</v>
      </c>
      <c r="D9" t="s">
        <v>163</v>
      </c>
      <c r="F9" s="25">
        <f>F8*F7</f>
        <v>12000</v>
      </c>
      <c r="T9" s="6"/>
    </row>
    <row r="10" spans="2:20" x14ac:dyDescent="0.25">
      <c r="B10" s="23"/>
      <c r="C10" t="s">
        <v>166</v>
      </c>
      <c r="D10" t="s">
        <v>160</v>
      </c>
      <c r="F10" s="78">
        <v>0.03</v>
      </c>
      <c r="T10" s="6"/>
    </row>
    <row r="11" spans="2:20" x14ac:dyDescent="0.25">
      <c r="B11" s="23"/>
      <c r="C11" t="s">
        <v>171</v>
      </c>
      <c r="D11" t="s">
        <v>164</v>
      </c>
      <c r="F11" s="25">
        <f>F10/2*F6</f>
        <v>679.62</v>
      </c>
      <c r="T11" s="6"/>
    </row>
    <row r="12" spans="2:20" x14ac:dyDescent="0.25">
      <c r="B12" s="23"/>
      <c r="F12" s="25"/>
      <c r="T12" s="6"/>
    </row>
    <row r="13" spans="2:20" x14ac:dyDescent="0.25">
      <c r="B13" s="23"/>
      <c r="F13" s="25" t="s">
        <v>168</v>
      </c>
      <c r="H13" t="s">
        <v>167</v>
      </c>
      <c r="J13" t="s">
        <v>166</v>
      </c>
      <c r="T13" s="6"/>
    </row>
    <row r="14" spans="2:20" x14ac:dyDescent="0.25">
      <c r="B14" s="23"/>
      <c r="D14" s="173" t="s">
        <v>172</v>
      </c>
      <c r="E14" s="173"/>
      <c r="F14" s="25">
        <f>F6</f>
        <v>45308</v>
      </c>
      <c r="G14" t="s">
        <v>165</v>
      </c>
      <c r="H14" s="25">
        <f>F9</f>
        <v>12000</v>
      </c>
      <c r="I14" t="s">
        <v>165</v>
      </c>
      <c r="J14" s="25">
        <f>F11</f>
        <v>679.62</v>
      </c>
      <c r="T14" s="6"/>
    </row>
    <row r="15" spans="2:20" x14ac:dyDescent="0.25">
      <c r="B15" s="23"/>
      <c r="E15" s="79" t="s">
        <v>173</v>
      </c>
      <c r="F15" s="38">
        <f>F14+H14+J14</f>
        <v>57987.62</v>
      </c>
      <c r="T15" s="6"/>
    </row>
    <row r="16" spans="2:20" x14ac:dyDescent="0.25">
      <c r="B16" s="23"/>
      <c r="T16" s="6"/>
    </row>
    <row r="17" spans="2:20" x14ac:dyDescent="0.25">
      <c r="B17" s="23"/>
      <c r="D17" t="s">
        <v>174</v>
      </c>
      <c r="E17">
        <v>12000</v>
      </c>
      <c r="T17" s="6"/>
    </row>
    <row r="18" spans="2:20" x14ac:dyDescent="0.25">
      <c r="B18" s="23"/>
      <c r="D18" t="s">
        <v>176</v>
      </c>
      <c r="E18" s="78">
        <v>0.1</v>
      </c>
      <c r="T18" s="6"/>
    </row>
    <row r="19" spans="2:20" x14ac:dyDescent="0.25">
      <c r="B19" s="23"/>
      <c r="F19">
        <f>E18*E17*6/12</f>
        <v>600</v>
      </c>
      <c r="T19" s="6"/>
    </row>
    <row r="20" spans="2:20" x14ac:dyDescent="0.25">
      <c r="B20" s="23"/>
      <c r="D20" t="s">
        <v>175</v>
      </c>
      <c r="F20" s="38">
        <f>F15+F19</f>
        <v>58587.62</v>
      </c>
      <c r="O20">
        <v>6000</v>
      </c>
      <c r="T20" s="6"/>
    </row>
    <row r="21" spans="2:20" x14ac:dyDescent="0.25">
      <c r="B21" s="23"/>
      <c r="T21" s="6"/>
    </row>
    <row r="22" spans="2:20" ht="15.75" thickBot="1" x14ac:dyDescent="0.3">
      <c r="B22" s="24"/>
      <c r="C22" s="7" t="s">
        <v>177</v>
      </c>
      <c r="D22" s="7"/>
      <c r="E22" s="80">
        <v>60000</v>
      </c>
      <c r="F22" s="7" t="s">
        <v>178</v>
      </c>
      <c r="G22" s="7"/>
      <c r="H22" s="81">
        <f>E22/F20-1</f>
        <v>2.4107140723586218E-2</v>
      </c>
      <c r="I22" s="7"/>
      <c r="J22" s="7"/>
      <c r="K22" s="7"/>
      <c r="L22" s="7"/>
      <c r="M22" s="7"/>
      <c r="N22" s="7" t="s">
        <v>180</v>
      </c>
      <c r="O22" s="29">
        <f>O20+O4</f>
        <v>35000</v>
      </c>
      <c r="P22" s="7"/>
      <c r="Q22" s="7"/>
      <c r="R22" s="7"/>
      <c r="S22" s="7"/>
      <c r="T22" s="8"/>
    </row>
    <row r="23" spans="2:20" x14ac:dyDescent="0.25">
      <c r="C23" t="s">
        <v>179</v>
      </c>
      <c r="E23" s="25"/>
      <c r="F23" s="38">
        <f>E22-D4</f>
        <v>14692</v>
      </c>
    </row>
  </sheetData>
  <mergeCells count="1">
    <mergeCell ref="D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2196-34D2-46E0-8D17-D6250CCD8EEB}">
  <dimension ref="B2:Q30"/>
  <sheetViews>
    <sheetView tabSelected="1" zoomScaleNormal="100" workbookViewId="0">
      <selection activeCell="J6" sqref="J6"/>
    </sheetView>
  </sheetViews>
  <sheetFormatPr defaultRowHeight="15" x14ac:dyDescent="0.25"/>
  <cols>
    <col min="6" max="6" width="31.85546875" customWidth="1"/>
    <col min="7" max="7" width="12" customWidth="1"/>
    <col min="8" max="8" width="20.85546875" customWidth="1"/>
    <col min="9" max="10" width="21.7109375" customWidth="1"/>
    <col min="11" max="11" width="31.28515625" customWidth="1"/>
    <col min="12" max="12" width="36" customWidth="1"/>
  </cols>
  <sheetData>
    <row r="2" spans="2:17" ht="15.75" thickBot="1" x14ac:dyDescent="0.3"/>
    <row r="3" spans="2:17" ht="15.75" thickBot="1" x14ac:dyDescent="0.3">
      <c r="B3" s="174" t="s">
        <v>34</v>
      </c>
      <c r="C3" s="175"/>
      <c r="D3" s="175"/>
      <c r="E3" s="175"/>
      <c r="F3" s="175"/>
      <c r="G3" s="175"/>
      <c r="H3" s="175"/>
      <c r="I3" s="175"/>
      <c r="J3" s="175"/>
      <c r="K3" s="175"/>
      <c r="L3" s="176"/>
    </row>
    <row r="4" spans="2:17" ht="15.75" thickBot="1" x14ac:dyDescent="0.3">
      <c r="B4" s="12" t="s">
        <v>52</v>
      </c>
      <c r="C4" s="12" t="s">
        <v>51</v>
      </c>
      <c r="D4" s="175" t="s">
        <v>36</v>
      </c>
      <c r="E4" s="175"/>
      <c r="F4" s="13" t="s">
        <v>33</v>
      </c>
      <c r="G4" s="9" t="s">
        <v>38</v>
      </c>
      <c r="H4" s="9" t="s">
        <v>63</v>
      </c>
      <c r="I4" s="9" t="s">
        <v>42</v>
      </c>
      <c r="J4" s="9"/>
      <c r="K4" s="9" t="s">
        <v>43</v>
      </c>
      <c r="L4" s="14" t="s">
        <v>48</v>
      </c>
    </row>
    <row r="5" spans="2:17" x14ac:dyDescent="0.25">
      <c r="B5" s="10"/>
      <c r="C5" s="10"/>
      <c r="D5" s="149"/>
      <c r="E5" s="149"/>
      <c r="H5" s="49" t="s">
        <v>413</v>
      </c>
      <c r="L5" s="6"/>
    </row>
    <row r="6" spans="2:17" x14ac:dyDescent="0.25">
      <c r="B6" s="10"/>
      <c r="C6" s="10"/>
      <c r="L6" s="6"/>
    </row>
    <row r="7" spans="2:17" ht="21" x14ac:dyDescent="0.35">
      <c r="B7" s="10" t="s">
        <v>47</v>
      </c>
      <c r="C7" s="10">
        <v>0</v>
      </c>
      <c r="D7" s="149" t="s">
        <v>45</v>
      </c>
      <c r="E7" s="149"/>
      <c r="F7" t="s">
        <v>35</v>
      </c>
      <c r="G7" t="s">
        <v>46</v>
      </c>
      <c r="L7" s="6"/>
      <c r="P7" s="177" t="s">
        <v>56</v>
      </c>
      <c r="Q7" s="177"/>
    </row>
    <row r="8" spans="2:17" x14ac:dyDescent="0.25">
      <c r="B8" s="10"/>
      <c r="C8" s="10"/>
      <c r="D8" s="149"/>
      <c r="E8" s="149"/>
      <c r="L8" s="6"/>
    </row>
    <row r="9" spans="2:17" x14ac:dyDescent="0.25">
      <c r="B9" s="10" t="s">
        <v>36</v>
      </c>
      <c r="C9" s="10"/>
      <c r="D9" s="149" t="s">
        <v>37</v>
      </c>
      <c r="E9" s="149"/>
      <c r="F9" t="s">
        <v>35</v>
      </c>
      <c r="G9" t="s">
        <v>44</v>
      </c>
      <c r="H9">
        <v>730303</v>
      </c>
      <c r="K9" s="17" t="s">
        <v>81</v>
      </c>
      <c r="L9" s="6" t="s">
        <v>49</v>
      </c>
    </row>
    <row r="10" spans="2:17" x14ac:dyDescent="0.25">
      <c r="B10" s="10"/>
      <c r="C10" s="10"/>
      <c r="D10" s="149" t="s">
        <v>41</v>
      </c>
      <c r="E10" s="149"/>
      <c r="F10" t="s">
        <v>50</v>
      </c>
      <c r="G10" t="s">
        <v>39</v>
      </c>
      <c r="I10" s="5">
        <v>0</v>
      </c>
      <c r="K10" s="15" t="s">
        <v>40</v>
      </c>
      <c r="L10" s="6"/>
    </row>
    <row r="11" spans="2:17" x14ac:dyDescent="0.25">
      <c r="B11" s="10"/>
      <c r="C11" s="10"/>
      <c r="D11" s="149" t="s">
        <v>53</v>
      </c>
      <c r="E11" s="149"/>
      <c r="F11" t="s">
        <v>35</v>
      </c>
      <c r="G11" t="s">
        <v>54</v>
      </c>
      <c r="H11" t="s">
        <v>412</v>
      </c>
      <c r="I11" s="5" t="s">
        <v>55</v>
      </c>
      <c r="K11" s="15" t="s">
        <v>40</v>
      </c>
      <c r="L11" s="6"/>
    </row>
    <row r="12" spans="2:17" x14ac:dyDescent="0.25">
      <c r="B12" s="10"/>
      <c r="C12" s="10"/>
      <c r="D12" s="149" t="s">
        <v>56</v>
      </c>
      <c r="E12" s="149"/>
      <c r="F12" t="s">
        <v>35</v>
      </c>
      <c r="G12" t="s">
        <v>54</v>
      </c>
      <c r="I12" s="5" t="s">
        <v>57</v>
      </c>
      <c r="K12" s="15" t="s">
        <v>40</v>
      </c>
      <c r="L12" s="6" t="s">
        <v>58</v>
      </c>
    </row>
    <row r="13" spans="2:17" x14ac:dyDescent="0.25">
      <c r="B13" s="10"/>
      <c r="C13" s="10"/>
      <c r="D13" s="149" t="s">
        <v>59</v>
      </c>
      <c r="E13" s="149"/>
      <c r="F13" t="s">
        <v>35</v>
      </c>
      <c r="G13" t="s">
        <v>61</v>
      </c>
      <c r="I13" s="5"/>
      <c r="K13" s="1" t="s">
        <v>60</v>
      </c>
      <c r="L13" s="6"/>
    </row>
    <row r="14" spans="2:17" x14ac:dyDescent="0.25">
      <c r="B14" s="10"/>
      <c r="C14" s="10"/>
      <c r="D14" s="149" t="s">
        <v>62</v>
      </c>
      <c r="E14" s="149"/>
      <c r="F14" t="s">
        <v>35</v>
      </c>
      <c r="G14" t="s">
        <v>54</v>
      </c>
      <c r="H14" t="s">
        <v>64</v>
      </c>
      <c r="I14" s="5"/>
      <c r="K14" s="15" t="s">
        <v>40</v>
      </c>
      <c r="L14" s="6"/>
    </row>
    <row r="15" spans="2:17" x14ac:dyDescent="0.25">
      <c r="B15" s="10"/>
      <c r="C15" s="10"/>
      <c r="D15" s="149" t="s">
        <v>65</v>
      </c>
      <c r="E15" s="149"/>
      <c r="F15" t="s">
        <v>35</v>
      </c>
      <c r="G15" t="s">
        <v>67</v>
      </c>
      <c r="H15" t="s">
        <v>66</v>
      </c>
      <c r="I15" s="5"/>
      <c r="K15" s="1" t="s">
        <v>68</v>
      </c>
      <c r="L15" s="6" t="s">
        <v>49</v>
      </c>
    </row>
    <row r="16" spans="2:17" x14ac:dyDescent="0.25">
      <c r="B16" s="10"/>
      <c r="C16" s="10"/>
      <c r="D16" s="149" t="s">
        <v>69</v>
      </c>
      <c r="E16" s="149"/>
      <c r="F16" t="s">
        <v>35</v>
      </c>
      <c r="G16" t="s">
        <v>67</v>
      </c>
      <c r="H16" t="s">
        <v>70</v>
      </c>
      <c r="I16" s="5" t="s">
        <v>71</v>
      </c>
      <c r="K16" s="16" t="s">
        <v>71</v>
      </c>
      <c r="L16" s="6"/>
    </row>
    <row r="17" spans="2:16" x14ac:dyDescent="0.25">
      <c r="B17" s="10"/>
      <c r="C17" s="10"/>
      <c r="D17" s="149" t="s">
        <v>72</v>
      </c>
      <c r="E17" s="149"/>
      <c r="F17" t="s">
        <v>35</v>
      </c>
      <c r="G17" t="s">
        <v>67</v>
      </c>
      <c r="H17" t="s">
        <v>73</v>
      </c>
      <c r="I17" s="5" t="s">
        <v>71</v>
      </c>
      <c r="K17" s="16" t="s">
        <v>71</v>
      </c>
      <c r="L17" s="6"/>
    </row>
    <row r="18" spans="2:16" x14ac:dyDescent="0.25">
      <c r="B18" s="10"/>
      <c r="C18" s="10"/>
      <c r="D18" s="149" t="s">
        <v>74</v>
      </c>
      <c r="E18" s="149"/>
      <c r="F18" t="s">
        <v>75</v>
      </c>
      <c r="G18" t="s">
        <v>75</v>
      </c>
      <c r="H18" t="s">
        <v>75</v>
      </c>
      <c r="I18" s="5" t="s">
        <v>75</v>
      </c>
      <c r="K18" s="1" t="s">
        <v>75</v>
      </c>
      <c r="L18" s="6"/>
    </row>
    <row r="19" spans="2:16" x14ac:dyDescent="0.25">
      <c r="B19" s="10"/>
      <c r="C19" s="10"/>
      <c r="D19" s="149" t="s">
        <v>76</v>
      </c>
      <c r="E19" s="149"/>
      <c r="F19" t="s">
        <v>77</v>
      </c>
      <c r="G19" t="s">
        <v>67</v>
      </c>
      <c r="I19" s="5">
        <v>0</v>
      </c>
      <c r="K19" s="15" t="s">
        <v>40</v>
      </c>
      <c r="L19" s="6"/>
    </row>
    <row r="20" spans="2:16" x14ac:dyDescent="0.25">
      <c r="B20" s="10"/>
      <c r="C20" s="10"/>
      <c r="D20" s="149" t="s">
        <v>78</v>
      </c>
      <c r="E20" s="149"/>
      <c r="F20" t="s">
        <v>77</v>
      </c>
      <c r="G20" t="s">
        <v>79</v>
      </c>
      <c r="H20" t="s">
        <v>75</v>
      </c>
      <c r="I20" s="5" t="s">
        <v>75</v>
      </c>
      <c r="K20" s="1" t="s">
        <v>82</v>
      </c>
      <c r="L20" s="6"/>
    </row>
    <row r="21" spans="2:16" x14ac:dyDescent="0.25">
      <c r="B21" s="10"/>
      <c r="C21" s="10"/>
      <c r="D21" s="149" t="s">
        <v>80</v>
      </c>
      <c r="E21" s="149"/>
      <c r="F21" t="s">
        <v>77</v>
      </c>
      <c r="G21" t="s">
        <v>183</v>
      </c>
      <c r="H21" t="s">
        <v>182</v>
      </c>
      <c r="I21" s="5" t="s">
        <v>184</v>
      </c>
      <c r="K21" s="17" t="s">
        <v>81</v>
      </c>
      <c r="L21" s="6"/>
    </row>
    <row r="22" spans="2:16" x14ac:dyDescent="0.25">
      <c r="B22" s="10"/>
      <c r="C22" s="10"/>
      <c r="D22" s="149" t="s">
        <v>84</v>
      </c>
      <c r="E22" s="149"/>
      <c r="F22" t="s">
        <v>77</v>
      </c>
      <c r="G22" t="s">
        <v>83</v>
      </c>
      <c r="I22" s="5" t="s">
        <v>85</v>
      </c>
      <c r="K22" s="15" t="s">
        <v>40</v>
      </c>
      <c r="L22" s="6"/>
    </row>
    <row r="23" spans="2:16" x14ac:dyDescent="0.25">
      <c r="B23" s="10"/>
      <c r="C23" s="10"/>
      <c r="D23" s="149" t="s">
        <v>86</v>
      </c>
      <c r="E23" s="149"/>
      <c r="F23" t="s">
        <v>77</v>
      </c>
      <c r="H23" t="s">
        <v>87</v>
      </c>
      <c r="I23" s="5"/>
      <c r="L23" s="6"/>
    </row>
    <row r="24" spans="2:16" x14ac:dyDescent="0.25">
      <c r="B24" s="10"/>
      <c r="C24" s="10"/>
      <c r="D24" s="149" t="s">
        <v>88</v>
      </c>
      <c r="E24" s="149"/>
      <c r="F24" t="s">
        <v>89</v>
      </c>
      <c r="G24" t="s">
        <v>90</v>
      </c>
      <c r="H24" t="s">
        <v>90</v>
      </c>
      <c r="I24" s="5" t="s">
        <v>91</v>
      </c>
      <c r="K24" s="15" t="s">
        <v>40</v>
      </c>
      <c r="L24" s="6"/>
    </row>
    <row r="25" spans="2:16" x14ac:dyDescent="0.25">
      <c r="B25" s="10"/>
      <c r="C25" s="10"/>
      <c r="D25" s="149"/>
      <c r="E25" s="149"/>
      <c r="I25" s="5"/>
      <c r="L25" s="6"/>
    </row>
    <row r="26" spans="2:16" x14ac:dyDescent="0.25">
      <c r="B26" s="10"/>
      <c r="C26" s="10"/>
      <c r="D26" s="149"/>
      <c r="E26" s="149"/>
      <c r="I26" s="5"/>
      <c r="L26" s="6"/>
    </row>
    <row r="27" spans="2:16" ht="15.75" thickBot="1" x14ac:dyDescent="0.3">
      <c r="B27" s="11"/>
      <c r="C27" s="11"/>
      <c r="D27" s="149"/>
      <c r="E27" s="149"/>
      <c r="F27" s="7"/>
      <c r="G27" s="7"/>
      <c r="H27" s="7"/>
      <c r="I27" s="18"/>
      <c r="J27" s="7"/>
      <c r="K27" s="7"/>
      <c r="L27" s="8"/>
    </row>
    <row r="28" spans="2:16" x14ac:dyDescent="0.25">
      <c r="I28" s="5"/>
    </row>
    <row r="30" spans="2:16" x14ac:dyDescent="0.25">
      <c r="P30" t="s">
        <v>92</v>
      </c>
    </row>
  </sheetData>
  <mergeCells count="25">
    <mergeCell ref="D25:E25"/>
    <mergeCell ref="D26:E26"/>
    <mergeCell ref="D27:E27"/>
    <mergeCell ref="P7:Q7"/>
    <mergeCell ref="D19:E19"/>
    <mergeCell ref="D20:E20"/>
    <mergeCell ref="D21:E21"/>
    <mergeCell ref="D22:E22"/>
    <mergeCell ref="D23:E23"/>
    <mergeCell ref="D24:E24"/>
    <mergeCell ref="D16:E16"/>
    <mergeCell ref="D17:E17"/>
    <mergeCell ref="D18:E18"/>
    <mergeCell ref="B3:L3"/>
    <mergeCell ref="D12:E12"/>
    <mergeCell ref="D13:E13"/>
    <mergeCell ref="D14:E14"/>
    <mergeCell ref="D15:E15"/>
    <mergeCell ref="D4:E4"/>
    <mergeCell ref="D5:E5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3F02-80DD-49F1-9B62-E1D2FA72F373}">
  <dimension ref="A2:U13"/>
  <sheetViews>
    <sheetView zoomScale="85" zoomScaleNormal="85" workbookViewId="0">
      <selection activeCell="R31" sqref="R31"/>
    </sheetView>
  </sheetViews>
  <sheetFormatPr defaultRowHeight="15" x14ac:dyDescent="0.25"/>
  <sheetData>
    <row r="2" spans="1:21" x14ac:dyDescent="0.25">
      <c r="C2" t="s">
        <v>33</v>
      </c>
      <c r="D2" t="s">
        <v>32</v>
      </c>
      <c r="E2" t="s">
        <v>31</v>
      </c>
      <c r="F2" t="s">
        <v>30</v>
      </c>
      <c r="J2" t="s">
        <v>29</v>
      </c>
      <c r="L2" t="s">
        <v>38</v>
      </c>
    </row>
    <row r="3" spans="1:21" x14ac:dyDescent="0.25">
      <c r="B3">
        <v>1</v>
      </c>
      <c r="C3" t="s">
        <v>28</v>
      </c>
      <c r="E3" t="s">
        <v>27</v>
      </c>
      <c r="F3">
        <v>300</v>
      </c>
      <c r="G3" s="4">
        <v>44342</v>
      </c>
      <c r="J3" s="3"/>
      <c r="K3" t="s">
        <v>26</v>
      </c>
    </row>
    <row r="4" spans="1:21" x14ac:dyDescent="0.25">
      <c r="A4" t="s">
        <v>25</v>
      </c>
      <c r="B4">
        <v>2</v>
      </c>
      <c r="C4" t="s">
        <v>24</v>
      </c>
      <c r="D4" s="1"/>
      <c r="F4">
        <v>22</v>
      </c>
      <c r="J4" s="2"/>
      <c r="K4" t="s">
        <v>23</v>
      </c>
    </row>
    <row r="5" spans="1:21" x14ac:dyDescent="0.25">
      <c r="B5">
        <v>3</v>
      </c>
      <c r="J5" s="1"/>
      <c r="K5" t="s">
        <v>22</v>
      </c>
    </row>
    <row r="6" spans="1:21" x14ac:dyDescent="0.25">
      <c r="B6">
        <v>4</v>
      </c>
      <c r="C6" s="98" t="s">
        <v>216</v>
      </c>
      <c r="L6" t="s">
        <v>217</v>
      </c>
    </row>
    <row r="7" spans="1:21" x14ac:dyDescent="0.25">
      <c r="B7">
        <v>5</v>
      </c>
    </row>
    <row r="8" spans="1:21" x14ac:dyDescent="0.25">
      <c r="B8">
        <v>6</v>
      </c>
    </row>
    <row r="13" spans="1:21" x14ac:dyDescent="0.25">
      <c r="U13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 Breakdown Stock Crash V</vt:lpstr>
      <vt:lpstr>Cash Holdings</vt:lpstr>
      <vt:lpstr>Holdings2</vt:lpstr>
      <vt:lpstr>Downloaded</vt:lpstr>
      <vt:lpstr>XactN Histry</vt:lpstr>
      <vt:lpstr>eToro Copiers</vt:lpstr>
      <vt:lpstr>Holding Record</vt:lpstr>
      <vt:lpstr>Cryp Status</vt:lpstr>
      <vt:lpstr>Cloud Accounts</vt:lpstr>
      <vt:lpstr>Putty</vt:lpstr>
      <vt:lpstr>Holdings1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</dc:creator>
  <cp:lastModifiedBy>malcolm tan</cp:lastModifiedBy>
  <dcterms:created xsi:type="dcterms:W3CDTF">2021-05-29T04:27:34Z</dcterms:created>
  <dcterms:modified xsi:type="dcterms:W3CDTF">2024-04-05T11:56:03Z</dcterms:modified>
</cp:coreProperties>
</file>