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osher/Downloads/"/>
    </mc:Choice>
  </mc:AlternateContent>
  <xr:revisionPtr revIDLastSave="0" documentId="13_ncr:1_{FB28BC7C-FBE6-104F-A817-B480DC677718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Titles" sheetId="2" r:id="rId1"/>
  </sheets>
  <definedNames>
    <definedName name="_xlnm._FilterDatabase" localSheetId="0" hidden="1">Titles!$A$1:$F$990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9" i="2" l="1"/>
  <c r="E169" i="2"/>
  <c r="C169" i="2"/>
  <c r="G168" i="2"/>
  <c r="E168" i="2"/>
  <c r="C168" i="2"/>
  <c r="G167" i="2"/>
  <c r="E167" i="2"/>
  <c r="C167" i="2"/>
  <c r="G166" i="2"/>
  <c r="E166" i="2"/>
  <c r="C166" i="2"/>
  <c r="G165" i="2"/>
  <c r="E165" i="2"/>
  <c r="C165" i="2"/>
  <c r="G164" i="2"/>
  <c r="E164" i="2"/>
  <c r="C164" i="2"/>
  <c r="G163" i="2"/>
  <c r="E163" i="2"/>
  <c r="C163" i="2"/>
  <c r="G162" i="2"/>
  <c r="E162" i="2"/>
  <c r="C162" i="2"/>
  <c r="G161" i="2"/>
  <c r="E161" i="2"/>
  <c r="C161" i="2"/>
  <c r="G160" i="2"/>
  <c r="E160" i="2"/>
  <c r="C160" i="2"/>
  <c r="G159" i="2"/>
  <c r="E159" i="2"/>
  <c r="C159" i="2"/>
  <c r="G158" i="2"/>
  <c r="E158" i="2"/>
  <c r="C158" i="2"/>
  <c r="G157" i="2"/>
  <c r="E157" i="2"/>
  <c r="C157" i="2"/>
  <c r="G156" i="2"/>
  <c r="E156" i="2"/>
  <c r="C156" i="2"/>
  <c r="G155" i="2"/>
  <c r="E155" i="2"/>
  <c r="C155" i="2"/>
  <c r="G154" i="2"/>
  <c r="E154" i="2"/>
  <c r="C154" i="2"/>
  <c r="G153" i="2"/>
  <c r="E153" i="2"/>
  <c r="C153" i="2"/>
  <c r="G152" i="2"/>
  <c r="E152" i="2"/>
  <c r="C152" i="2"/>
  <c r="G151" i="2"/>
  <c r="E151" i="2"/>
  <c r="C151" i="2"/>
  <c r="G150" i="2"/>
  <c r="E150" i="2"/>
  <c r="C150" i="2"/>
  <c r="G149" i="2"/>
  <c r="E149" i="2"/>
  <c r="C149" i="2"/>
  <c r="G148" i="2"/>
  <c r="G147" i="2"/>
  <c r="E147" i="2"/>
  <c r="C147" i="2"/>
  <c r="G146" i="2"/>
  <c r="E146" i="2"/>
  <c r="C146" i="2"/>
  <c r="G145" i="2"/>
  <c r="E145" i="2"/>
  <c r="C145" i="2"/>
  <c r="G144" i="2"/>
  <c r="E144" i="2"/>
  <c r="C144" i="2"/>
  <c r="G143" i="2"/>
  <c r="E143" i="2"/>
  <c r="C143" i="2"/>
  <c r="G142" i="2"/>
  <c r="E142" i="2"/>
  <c r="C142" i="2"/>
  <c r="G141" i="2"/>
  <c r="E141" i="2"/>
  <c r="C141" i="2"/>
  <c r="G140" i="2"/>
  <c r="E140" i="2"/>
  <c r="C140" i="2"/>
  <c r="G139" i="2"/>
  <c r="E139" i="2"/>
  <c r="C139" i="2"/>
  <c r="G138" i="2"/>
  <c r="E138" i="2"/>
  <c r="C138" i="2"/>
  <c r="G137" i="2"/>
  <c r="E137" i="2"/>
  <c r="C137" i="2"/>
  <c r="G136" i="2"/>
  <c r="E136" i="2"/>
  <c r="C136" i="2"/>
  <c r="G135" i="2"/>
  <c r="E135" i="2"/>
  <c r="C135" i="2"/>
  <c r="G134" i="2"/>
  <c r="E134" i="2"/>
  <c r="C134" i="2"/>
  <c r="G133" i="2"/>
  <c r="E133" i="2"/>
  <c r="C133" i="2"/>
  <c r="G132" i="2"/>
  <c r="E132" i="2"/>
  <c r="C132" i="2"/>
  <c r="G131" i="2"/>
  <c r="E131" i="2"/>
  <c r="C131" i="2"/>
  <c r="G130" i="2"/>
  <c r="E130" i="2"/>
  <c r="C130" i="2"/>
  <c r="G129" i="2"/>
  <c r="E129" i="2"/>
  <c r="C129" i="2"/>
  <c r="G128" i="2"/>
  <c r="E128" i="2"/>
  <c r="C128" i="2"/>
  <c r="G127" i="2"/>
  <c r="E127" i="2"/>
  <c r="C127" i="2"/>
  <c r="G126" i="2"/>
  <c r="E126" i="2"/>
  <c r="C126" i="2"/>
  <c r="G125" i="2"/>
  <c r="E125" i="2"/>
  <c r="C125" i="2"/>
  <c r="G124" i="2"/>
  <c r="E124" i="2"/>
  <c r="C124" i="2"/>
  <c r="G123" i="2"/>
  <c r="E123" i="2"/>
  <c r="C123" i="2"/>
  <c r="G122" i="2"/>
  <c r="E122" i="2"/>
  <c r="C122" i="2"/>
  <c r="G121" i="2"/>
  <c r="E121" i="2"/>
  <c r="C121" i="2"/>
  <c r="G120" i="2"/>
  <c r="E120" i="2"/>
  <c r="C120" i="2"/>
  <c r="G119" i="2"/>
  <c r="E119" i="2"/>
  <c r="C119" i="2"/>
  <c r="G118" i="2"/>
  <c r="E118" i="2"/>
  <c r="C118" i="2"/>
  <c r="G117" i="2"/>
  <c r="E117" i="2"/>
  <c r="C117" i="2"/>
  <c r="G116" i="2"/>
  <c r="E116" i="2"/>
  <c r="C116" i="2"/>
  <c r="G115" i="2"/>
  <c r="E115" i="2"/>
  <c r="C115" i="2"/>
  <c r="G114" i="2"/>
  <c r="E114" i="2"/>
  <c r="C114" i="2"/>
  <c r="G113" i="2"/>
  <c r="E113" i="2"/>
  <c r="C113" i="2"/>
  <c r="G112" i="2"/>
  <c r="E112" i="2"/>
  <c r="C112" i="2"/>
  <c r="G111" i="2"/>
  <c r="E111" i="2"/>
  <c r="C111" i="2"/>
  <c r="G110" i="2"/>
  <c r="E110" i="2"/>
  <c r="C110" i="2"/>
  <c r="G109" i="2"/>
  <c r="E109" i="2"/>
  <c r="C109" i="2"/>
  <c r="G108" i="2"/>
  <c r="E108" i="2"/>
  <c r="C108" i="2"/>
  <c r="G107" i="2"/>
  <c r="E107" i="2"/>
  <c r="C107" i="2"/>
  <c r="G106" i="2"/>
  <c r="E106" i="2"/>
  <c r="C106" i="2"/>
  <c r="G105" i="2"/>
  <c r="E105" i="2"/>
  <c r="C105" i="2"/>
  <c r="G104" i="2"/>
  <c r="E104" i="2"/>
  <c r="C104" i="2"/>
  <c r="G103" i="2"/>
  <c r="E103" i="2"/>
  <c r="C103" i="2"/>
  <c r="G102" i="2"/>
  <c r="E102" i="2"/>
  <c r="C102" i="2"/>
  <c r="G101" i="2"/>
  <c r="E101" i="2"/>
  <c r="C101" i="2"/>
  <c r="G100" i="2"/>
  <c r="E100" i="2"/>
  <c r="C100" i="2"/>
  <c r="G99" i="2"/>
  <c r="E99" i="2"/>
  <c r="C99" i="2"/>
  <c r="G98" i="2"/>
  <c r="E98" i="2"/>
  <c r="C98" i="2"/>
  <c r="G97" i="2"/>
  <c r="E97" i="2"/>
  <c r="C97" i="2"/>
  <c r="G96" i="2"/>
  <c r="E96" i="2"/>
  <c r="C96" i="2"/>
  <c r="G95" i="2"/>
  <c r="E95" i="2"/>
  <c r="C95" i="2"/>
  <c r="G94" i="2"/>
  <c r="E94" i="2"/>
  <c r="C94" i="2"/>
  <c r="G93" i="2"/>
  <c r="E93" i="2"/>
  <c r="C93" i="2"/>
  <c r="G92" i="2"/>
  <c r="E92" i="2"/>
  <c r="C92" i="2"/>
  <c r="G91" i="2"/>
  <c r="E91" i="2"/>
  <c r="C91" i="2"/>
  <c r="G90" i="2"/>
  <c r="E90" i="2"/>
  <c r="C90" i="2"/>
  <c r="G89" i="2"/>
  <c r="E89" i="2"/>
  <c r="C89" i="2"/>
  <c r="G88" i="2"/>
  <c r="E88" i="2"/>
  <c r="C88" i="2"/>
  <c r="G87" i="2"/>
  <c r="E87" i="2"/>
  <c r="C87" i="2"/>
  <c r="G86" i="2"/>
  <c r="E86" i="2"/>
  <c r="C86" i="2"/>
  <c r="G85" i="2"/>
  <c r="E85" i="2"/>
  <c r="C85" i="2"/>
  <c r="G84" i="2"/>
  <c r="E84" i="2"/>
  <c r="C84" i="2"/>
  <c r="G83" i="2"/>
  <c r="C83" i="2"/>
  <c r="G82" i="2"/>
  <c r="E82" i="2"/>
  <c r="C82" i="2"/>
  <c r="G81" i="2"/>
  <c r="E81" i="2"/>
  <c r="C81" i="2"/>
  <c r="G80" i="2"/>
  <c r="E80" i="2"/>
  <c r="C80" i="2"/>
  <c r="G79" i="2"/>
  <c r="E79" i="2"/>
  <c r="C79" i="2"/>
  <c r="G78" i="2"/>
  <c r="E78" i="2"/>
  <c r="C78" i="2"/>
  <c r="G77" i="2"/>
  <c r="E77" i="2"/>
  <c r="C77" i="2"/>
  <c r="G76" i="2"/>
  <c r="E76" i="2"/>
  <c r="C76" i="2"/>
  <c r="G75" i="2"/>
  <c r="E75" i="2"/>
  <c r="C75" i="2"/>
  <c r="G74" i="2"/>
  <c r="E74" i="2"/>
  <c r="C74" i="2"/>
  <c r="G73" i="2"/>
  <c r="E73" i="2"/>
  <c r="C73" i="2"/>
  <c r="G72" i="2"/>
  <c r="E72" i="2"/>
  <c r="C72" i="2"/>
  <c r="G71" i="2"/>
  <c r="E71" i="2"/>
  <c r="C71" i="2"/>
  <c r="G70" i="2"/>
  <c r="E70" i="2"/>
  <c r="C70" i="2"/>
  <c r="G69" i="2"/>
  <c r="E69" i="2"/>
  <c r="C69" i="2"/>
  <c r="G68" i="2"/>
  <c r="E68" i="2"/>
  <c r="C68" i="2"/>
  <c r="G67" i="2"/>
  <c r="E67" i="2"/>
  <c r="C67" i="2"/>
  <c r="G66" i="2"/>
  <c r="E66" i="2"/>
  <c r="C66" i="2"/>
  <c r="G65" i="2"/>
  <c r="E65" i="2"/>
  <c r="C65" i="2"/>
  <c r="G64" i="2"/>
  <c r="E64" i="2"/>
  <c r="C64" i="2"/>
  <c r="G63" i="2"/>
  <c r="E63" i="2"/>
  <c r="C63" i="2"/>
  <c r="G62" i="2"/>
  <c r="E62" i="2"/>
  <c r="C62" i="2"/>
  <c r="G61" i="2"/>
  <c r="E61" i="2"/>
  <c r="C61" i="2"/>
  <c r="G60" i="2"/>
  <c r="E60" i="2"/>
  <c r="C60" i="2"/>
  <c r="G59" i="2"/>
  <c r="E59" i="2"/>
  <c r="C59" i="2"/>
  <c r="G58" i="2"/>
  <c r="E58" i="2"/>
  <c r="C58" i="2"/>
  <c r="G57" i="2"/>
  <c r="E57" i="2"/>
  <c r="C57" i="2"/>
  <c r="G56" i="2"/>
  <c r="E56" i="2"/>
  <c r="C56" i="2"/>
  <c r="G55" i="2"/>
  <c r="E55" i="2"/>
  <c r="C55" i="2"/>
  <c r="G54" i="2"/>
  <c r="E54" i="2"/>
  <c r="C54" i="2"/>
  <c r="G53" i="2"/>
  <c r="E53" i="2"/>
  <c r="C53" i="2"/>
  <c r="G52" i="2"/>
  <c r="E52" i="2"/>
  <c r="C52" i="2"/>
  <c r="G51" i="2"/>
  <c r="E51" i="2"/>
  <c r="C51" i="2"/>
  <c r="G50" i="2"/>
  <c r="E50" i="2"/>
  <c r="C50" i="2"/>
  <c r="G49" i="2"/>
  <c r="E49" i="2"/>
  <c r="C49" i="2"/>
  <c r="G48" i="2"/>
  <c r="E48" i="2"/>
  <c r="C48" i="2"/>
  <c r="G47" i="2"/>
  <c r="E47" i="2"/>
  <c r="C47" i="2"/>
  <c r="G46" i="2"/>
  <c r="E46" i="2"/>
  <c r="C46" i="2"/>
  <c r="G45" i="2"/>
  <c r="E45" i="2"/>
  <c r="C45" i="2"/>
  <c r="G44" i="2"/>
  <c r="E44" i="2"/>
  <c r="C44" i="2"/>
  <c r="G43" i="2"/>
  <c r="E43" i="2"/>
  <c r="C43" i="2"/>
  <c r="G42" i="2"/>
  <c r="E42" i="2"/>
  <c r="C42" i="2"/>
  <c r="G41" i="2"/>
  <c r="E41" i="2"/>
  <c r="C41" i="2"/>
  <c r="G40" i="2"/>
  <c r="E40" i="2"/>
  <c r="C40" i="2"/>
  <c r="G39" i="2"/>
  <c r="E39" i="2"/>
  <c r="C39" i="2"/>
  <c r="G38" i="2"/>
  <c r="E38" i="2"/>
  <c r="C38" i="2"/>
  <c r="G37" i="2"/>
  <c r="E37" i="2"/>
  <c r="C37" i="2"/>
  <c r="G36" i="2"/>
  <c r="E36" i="2"/>
  <c r="C36" i="2"/>
  <c r="G35" i="2"/>
  <c r="E35" i="2"/>
  <c r="C35" i="2"/>
  <c r="G34" i="2"/>
  <c r="E34" i="2"/>
  <c r="C34" i="2"/>
  <c r="G33" i="2"/>
  <c r="E33" i="2"/>
  <c r="C33" i="2"/>
  <c r="G32" i="2"/>
  <c r="E32" i="2"/>
  <c r="C32" i="2"/>
  <c r="G31" i="2"/>
  <c r="E31" i="2"/>
  <c r="C31" i="2"/>
  <c r="G30" i="2"/>
  <c r="E30" i="2"/>
  <c r="C30" i="2"/>
  <c r="G29" i="2"/>
  <c r="E29" i="2"/>
  <c r="C29" i="2"/>
  <c r="G28" i="2"/>
  <c r="E28" i="2"/>
  <c r="C28" i="2"/>
  <c r="G27" i="2"/>
  <c r="E27" i="2"/>
  <c r="C27" i="2"/>
  <c r="G26" i="2"/>
  <c r="E26" i="2"/>
  <c r="C26" i="2"/>
  <c r="G25" i="2"/>
  <c r="E25" i="2"/>
  <c r="C25" i="2"/>
  <c r="G24" i="2"/>
  <c r="E24" i="2"/>
  <c r="C24" i="2"/>
  <c r="G23" i="2"/>
  <c r="E23" i="2"/>
  <c r="C23" i="2"/>
  <c r="G22" i="2"/>
  <c r="E22" i="2"/>
  <c r="C22" i="2"/>
  <c r="G21" i="2"/>
  <c r="E21" i="2"/>
  <c r="C21" i="2"/>
  <c r="G20" i="2"/>
  <c r="E20" i="2"/>
  <c r="C20" i="2"/>
  <c r="G19" i="2"/>
  <c r="E19" i="2"/>
  <c r="C19" i="2"/>
  <c r="G18" i="2"/>
  <c r="E18" i="2"/>
  <c r="C18" i="2"/>
  <c r="G17" i="2"/>
  <c r="E17" i="2"/>
  <c r="C17" i="2"/>
  <c r="G16" i="2"/>
  <c r="E16" i="2"/>
  <c r="C16" i="2"/>
  <c r="G15" i="2"/>
  <c r="E15" i="2"/>
  <c r="C15" i="2"/>
  <c r="G14" i="2"/>
  <c r="E14" i="2"/>
  <c r="C14" i="2"/>
  <c r="G13" i="2"/>
  <c r="E13" i="2"/>
  <c r="C13" i="2"/>
  <c r="G12" i="2"/>
  <c r="E12" i="2"/>
  <c r="C12" i="2"/>
  <c r="G11" i="2"/>
  <c r="E11" i="2"/>
  <c r="C11" i="2"/>
  <c r="G10" i="2"/>
  <c r="E10" i="2"/>
  <c r="C10" i="2"/>
  <c r="G9" i="2"/>
  <c r="E9" i="2"/>
  <c r="C9" i="2"/>
  <c r="G8" i="2"/>
  <c r="E8" i="2"/>
  <c r="C8" i="2"/>
  <c r="G7" i="2"/>
  <c r="E7" i="2"/>
  <c r="C7" i="2"/>
  <c r="G6" i="2"/>
  <c r="E6" i="2"/>
  <c r="C6" i="2"/>
  <c r="G5" i="2"/>
  <c r="E5" i="2"/>
  <c r="C5" i="2"/>
  <c r="G4" i="2"/>
  <c r="E4" i="2"/>
  <c r="C4" i="2"/>
  <c r="G3" i="2"/>
  <c r="E3" i="2"/>
  <c r="C3" i="2"/>
  <c r="G2" i="2"/>
  <c r="E2" i="2"/>
  <c r="C2" i="2"/>
</calcChain>
</file>

<file path=xl/sharedStrings.xml><?xml version="1.0" encoding="utf-8"?>
<sst xmlns="http://schemas.openxmlformats.org/spreadsheetml/2006/main" count="587" uniqueCount="526">
  <si>
    <t>Python paste</t>
  </si>
  <si>
    <t>Our shared reality – and the knowledge that undergirds it – is being assaulted (</t>
  </si>
  <si>
    <t>https://www.theglobeandmail.com/opinion/article-our-shared-reality-and-the-knowledge-that-undergirds-it-is-being/</t>
  </si>
  <si>
    <t>https://www.facebook.com/theglobeandmail/posts/10159578173853904</t>
  </si>
  <si>
    <t>https://www.reddit.com/r/canada/comments/szk3fu/our_shared_reality_and_the_knowledge_that/</t>
  </si>
  <si>
    <t>https://www.reddit.com/r/CanadaPolitics/comments/szh1rk/our_shared_reality_and_the_knowledge_that/</t>
  </si>
  <si>
    <t>Where does the anger go, now that the trucks are gone?</t>
  </si>
  <si>
    <t>https://www.theglobeandmail.com/opinion/article-where-does-the-anger-go-now-that-the-trucks-are-gone/</t>
  </si>
  <si>
    <t>https://www.facebook.com/theglobeandmail/posts/10159579971358904</t>
  </si>
  <si>
    <t>Turn down the racket, we’re trying to live here</t>
  </si>
  <si>
    <t>https://www.theglobeandmail.com/opinion/article-turn-down-the-racket-were-trying-to-live-here/</t>
  </si>
  <si>
    <t>https://www.facebook.com/theglobeandmail/posts/10159580095753904</t>
  </si>
  <si>
    <t>The Emergencies Act ends not with a bang, but with a whimper</t>
  </si>
  <si>
    <t>https://www.theglobeandmail.com/opinion/editorials/article-the-emergencies-act-ends-not-with-a-bang-but-with-a-whimper/</t>
  </si>
  <si>
    <t>https://www.facebook.com/theglobeandmail/posts/10159580032943904</t>
  </si>
  <si>
    <t>https://www.reddit.com/r/canada/comments/t0fsds/globe_editorial_the_emergencies_act_ends_not_with/</t>
  </si>
  <si>
    <t>The Emergencies Act: nine days that didn’t really shake the world all that much</t>
  </si>
  <si>
    <t>https://www.theglobeandmail.com/opinion/article-the-emergencies-act-nine-days-that-didnt-really-shake-the-world-all/</t>
  </si>
  <si>
    <t>https://www.facebook.com/theglobeandmail/posts/10159579048088904</t>
  </si>
  <si>
    <t>https://www.reddit.com/r/CanadaPolitics/comments/szybvk/coyne_the_emergencies_act_nine_days_that_didnt/</t>
  </si>
  <si>
    <t>Is polarization in Canada comparable to the U.S.? Not even close</t>
  </si>
  <si>
    <t>https://www.theglobeandmail.com/opinion/article-is-polarization-in-canada-comparable-to-the-us-not-even-close/</t>
  </si>
  <si>
    <t>https://www.facebook.com/theglobeandmail/posts/10159578952783904</t>
  </si>
  <si>
    <t>https://www.reddit.com/r/canada/comments/t09pot/opinion_is_polarization_in_canada_comparable_to/</t>
  </si>
  <si>
    <t>In the midst of cries for individual ‘freedoms,’ Canadian collectivism prevails</t>
  </si>
  <si>
    <t>https://www.theglobeandmail.com/opinion/article-in-the-midst-of-cries-for-individual-freedoms-canadian-collectivism/</t>
  </si>
  <si>
    <t>https://www.facebook.com/theglobeandmail/posts/10159578438143904</t>
  </si>
  <si>
    <t>https://www.reddit.com/r/CanadaPolitics/comments/svl1id/opinion_pierre_poilievres_support_for_the_convoy/</t>
  </si>
  <si>
    <t>Ottawa, a capital without imagination or ambition, collapses under siege. It’s not hard to see why</t>
  </si>
  <si>
    <t>https://www.theglobeandmail.com/opinion/article-the-occupation-showed-ottawa-is-a-city-still-satisfied-with-mediocrity/</t>
  </si>
  <si>
    <t>https://www.facebook.com/theglobeandmail/posts/10159578374818904</t>
  </si>
  <si>
    <t>https://www.reddit.com/r/ottawa/comments/t0g1e4/opinion_ottawa_a_capital_without_imagination_or/</t>
  </si>
  <si>
    <t>The Ottawa truck convoy has revealed the ugly side of freedom</t>
  </si>
  <si>
    <t>https://www.theglobeandmail.com/opinion/article-the-ottawa-truck-convoy-has-revealed-the-ugly-side-of-freedom/</t>
  </si>
  <si>
    <t>https://www.facebook.com/theglobeandmail/posts/10159577184108904</t>
  </si>
  <si>
    <t>https://www.reddit.com/r/canada/comments/szdsv8/opinion_the_ottawa_truck_convoy_has_revealed_the/</t>
  </si>
  <si>
    <t>I witnessed the creation of the Emergencies Act. It shouldn’t have been invoked in Ottawa</t>
  </si>
  <si>
    <t>https://www.theglobeandmail.com/opinion/article-i-witnessed-the-creation-of-the-emergencies-act-it-shouldnt-have-been/</t>
  </si>
  <si>
    <t>https://www.facebook.com/theglobeandmail/posts/10159577106918904</t>
  </si>
  <si>
    <t>https://www.reddit.com/r/canada/comments/syvtvr/opinion_i_witnessed_the_creation_of_the/</t>
  </si>
  <si>
    <t>Protesters need to understand: Canada’s Charter is not the U.S. Bill of Rights</t>
  </si>
  <si>
    <t>https://www.theglobeandmail.com/opinion/article-protesters-need-to-understand-canadas-charter-is-not-the-us-bill-of/</t>
  </si>
  <si>
    <t>https://www.facebook.com/theglobeandmail/posts/10159577043333904</t>
  </si>
  <si>
    <t>https://www.reddit.com/r/canada/comments/szkrr5/opinion_protesters_need_to_understand_canadas/</t>
  </si>
  <si>
    <t>It’s time for Parliament to end the state of emergency</t>
  </si>
  <si>
    <t>https://www.theglobeandmail.com/opinion/editorials/article-parliament-should-end-the-state-of-emergency-or-at-least-severely/</t>
  </si>
  <si>
    <t>https://www.facebook.com/theglobeandmail/posts/10159574648533904</t>
  </si>
  <si>
    <t>https://www.reddit.com/r/canada/comments/sxulel/globe_editorial_its_time_for_parliament_to_end/</t>
  </si>
  <si>
    <t>https://www.reddit.com/r/CanadaPolitics/comments/sxtqnm/globe_editorial_its_time_for_parliament_to_end/</t>
  </si>
  <si>
    <t>Truck blockades present a compelling argument for moving more goods by rail</t>
  </si>
  <si>
    <t>https://www.theglobeandmail.com/opinion/article-truck-blockades-present-a-compelling-argument-for-moving-more-goods-by/</t>
  </si>
  <si>
    <t>https://www.facebook.com/theglobeandmail/posts/10159571478093904</t>
  </si>
  <si>
    <t>https://www.reddit.com/r/canada/comments/syqjp4/opinion_truck_blockades_present_a_compelling/</t>
  </si>
  <si>
    <t>How did conservatives come to be so attracted to extremism?</t>
  </si>
  <si>
    <t>https://www.theglobeandmail.com/opinion/article-how-did-conservatives-come-to-be-so-attracted-to-extremism/</t>
  </si>
  <si>
    <t>https://www.facebook.com/theglobeandmail/posts/10159569640048904</t>
  </si>
  <si>
    <t>https://www.reddit.com/r/canada/comments/svk7kb/opinion_how_did_conservatives_come_to_be_so/</t>
  </si>
  <si>
    <t>https://www.reddit.com/r/CanadaPolitics/comments/svi2im/coyne_how_did_conservatives_come_to_be_so/</t>
  </si>
  <si>
    <t>Pierre Poilievre’s support for the convoy is not the fatal political decision it seems</t>
  </si>
  <si>
    <t>https://www.theglobeandmail.com/opinion/article-pierre-poilievres-support-for-the-convoy-is-not-the-fatal-political/</t>
  </si>
  <si>
    <t>https://www.facebook.com/theglobeandmail/posts/10159569584978904</t>
  </si>
  <si>
    <t>If COVID-19 didn’t clear the bar for the Emergencies Act, does this?</t>
  </si>
  <si>
    <t>https://www.theglobeandmail.com/opinion/editorials/article-if-covid-19-didnt-clear-the-bar-for-the-emergencies-act-does-this/</t>
  </si>
  <si>
    <t>https://www.facebook.com/theglobeandmail/posts/10159569420223904</t>
  </si>
  <si>
    <t>In a time of crisis, our most important institutions failed us</t>
  </si>
  <si>
    <t>https://www.theglobeandmail.com/opinion/article-in-a-time-of-crisis-our-most-important-institutions-failed-us/</t>
  </si>
  <si>
    <t>https://www.facebook.com/theglobeandmail/posts/10159568359138904</t>
  </si>
  <si>
    <t>The convoy protests are an opportunity to talk about what defunding the police actually means</t>
  </si>
  <si>
    <t>https://www.theglobeandmail.com/opinion/article-the-convoy-protests-are-an-opportunity-to-talk-about-what-defunding/</t>
  </si>
  <si>
    <t>https://www.facebook.com/theglobeandmail/posts/10159568138098904</t>
  </si>
  <si>
    <t>https://www.reddit.com/r/canada/comments/suyqng/opinion_the_convoy_protests_are_an_opportunity_to/</t>
  </si>
  <si>
    <t>You can debate whether it’s an ‘emergency,’ but the blockades can’t be allowed to continue</t>
  </si>
  <si>
    <t>https://www.theglobeandmail.com/opinion/editorials/article-you-can-debate-whether-its-an-emergency-but-the-blockades-cant-be/</t>
  </si>
  <si>
    <t>https://www.facebook.com/theglobeandmail/posts/10159564316063904</t>
  </si>
  <si>
    <t>https://www.reddit.com/r/CanadaPolitics/comments/sty3r7/globe_editorial_you_can_debate_whether_its_an/</t>
  </si>
  <si>
    <t>Is the trucker rebellion a one-off eruption? Don’t count on it</t>
  </si>
  <si>
    <t>https://www.theglobeandmail.com/opinion/article-is-the-trucker-rebellion-a-one-off-eruption-dont-count-on-it/</t>
  </si>
  <si>
    <t>https://www.facebook.com/theglobeandmail/posts/10159566770923904</t>
  </si>
  <si>
    <t>Our protests are a weak copy of Europe’s. We should learn from their response</t>
  </si>
  <si>
    <t>https://www.theglobeandmail.com/opinion/article-our-protests-are-a-weak-copy-of-europes-we-should-learn-from-their/</t>
  </si>
  <si>
    <t>https://www.facebook.com/theglobeandmail/posts/10159568046068904</t>
  </si>
  <si>
    <t>https://www.reddit.com/r/canada/comments/suwszl/opinion_our_protests_are_a_weak_copy_of_europes/</t>
  </si>
  <si>
    <t>If this is a national emergency, make it limited, localized – and brief</t>
  </si>
  <si>
    <t>https://www.theglobeandmail.com/opinion/editorials/article-if-this-is-a-national-emergency-make-it-limited-localized-and-brief/</t>
  </si>
  <si>
    <t>https://www.facebook.com/theglobeandmail/posts/10159566066593904</t>
  </si>
  <si>
    <t>Whether or not the Emergencies Act is the solution, blockades are a growing problem</t>
  </si>
  <si>
    <t>https://www.theglobeandmail.com/opinion/article-why-ottawa-was-justified-in-invoking-the-emergencies-act/</t>
  </si>
  <si>
    <t>https://www.facebook.com/theglobeandmail/posts/10159565229473904</t>
  </si>
  <si>
    <t>By invoking the Emergencies Act, the feds go from no action to the nuclear option</t>
  </si>
  <si>
    <t>https://www.theglobeandmail.com/opinion/article-by-invoking-the-emergencies-act-the-feds-go-from-no-action-to-the/</t>
  </si>
  <si>
    <t>https://www.facebook.com/theglobeandmail/posts/10159565282588904</t>
  </si>
  <si>
    <t>Death threats, harassment, abuse: welcome to life as a journalist in Canada</t>
  </si>
  <si>
    <t>https://www.theglobeandmail.com/opinion/article-death-threats-harassment-abuse-welcome-to-life-as-a-journalist-in/</t>
  </si>
  <si>
    <t>https://www.facebook.com/theglobeandmail/posts/10159565124068904</t>
  </si>
  <si>
    <t>A new approach is needed to blunt the appeal of far-right movements</t>
  </si>
  <si>
    <t>https://www.theglobeandmail.com/opinion/article-a-new-approach-is-needed-to-blunt-the-appeal-of-far-right-movements/</t>
  </si>
  <si>
    <t>https://www.facebook.com/theglobeandmail/posts/10159564909723904</t>
  </si>
  <si>
    <t>https://www.reddit.com/r/CanadaPolitics/comments/stbsbu/abrahamsen_and_williams_a_new_approach_is_needed/</t>
  </si>
  <si>
    <t>The border closings have done enormous damage to Canada’s reputation at the worst possible time</t>
  </si>
  <si>
    <t>https://www.theglobeandmail.com/opinion/article-the-border-closings-have-done-enormous-damage-to-canadas-reputation-at/</t>
  </si>
  <si>
    <t>https://www.facebook.com/theglobeandmail/posts/10159562899243904</t>
  </si>
  <si>
    <t>https://www.reddit.com/r/canada/comments/ssioat/opinion_the_border_closings_have_done_enormous/</t>
  </si>
  <si>
    <t>Alberta’s premier is confident he’s done the right thing. Still, there’s good reason for skepticism</t>
  </si>
  <si>
    <t>https://www.theglobeandmail.com/opinion/article-albertas-premier-is-confident-hes-done-the-right-thing-still-theres/</t>
  </si>
  <si>
    <t>https://www.facebook.com/theglobeandmail/posts/10159532001088904</t>
  </si>
  <si>
    <t>By co-opting the convoy’s populist message, the reactionary right notches another grim political win over the distracted left</t>
  </si>
  <si>
    <t>https://www.theglobeandmail.com/opinion/article-by-co-opting-the-convoys-populist-message-the-reactionary-right/</t>
  </si>
  <si>
    <t>https://www.facebook.com/theglobeandmail/posts/10159558074383904</t>
  </si>
  <si>
    <t>The trucker convoy shows how Canadians are being sucked into larger conspiratorial narratives</t>
  </si>
  <si>
    <t>https://www.theglobeandmail.com/opinion/article-the-trucker-convoy-shows-how-canadians-are-being-sucked-into-larger/</t>
  </si>
  <si>
    <t>https://www.facebook.com/theglobeandmail/posts/10159557854463904</t>
  </si>
  <si>
    <t>https://www.reddit.com/r/CanadaPolitics/comments/sqwj25/opinion_the_trucker_convoy_shows_how_canadians/</t>
  </si>
  <si>
    <t>Between apathy and outrage, the pandemic has reached its messiest phase to date</t>
  </si>
  <si>
    <t>https://www.theglobeandmail.com/opinion/article-between-apathy-and-outrage-the-pandemic-has-reached-its-messiest-phase/</t>
  </si>
  <si>
    <t>https://www.facebook.com/theglobeandmail/posts/10159556694478904</t>
  </si>
  <si>
    <t>A way out of the truck protest impasse: Time is our ally, boredom is our friend</t>
  </si>
  <si>
    <t>https://www.theglobeandmail.com/opinion/article-a-way-out-of-the-truck-protest-impasse-time-is-our-ally-boredom-is-our/</t>
  </si>
  <si>
    <t>https://www.facebook.com/theglobeandmail/posts/10159556752378904</t>
  </si>
  <si>
    <t>https://www.reddit.com/r/ottawa/comments/sqg8bp/our_best_weapon_against_the_blockade_of_downtown/</t>
  </si>
  <si>
    <t>How truck convoy supporters like Pierre Poilievre have weaponized ‘freedom’</t>
  </si>
  <si>
    <t>https://www.theglobeandmail.com/opinion/article-the-alt-right-has-weaponized-freedom-to-undermine-democracy/</t>
  </si>
  <si>
    <t>https://www.facebook.com/theglobeandmail/posts/10159553477153904</t>
  </si>
  <si>
    <t>https://www.reddit.com/r/canada/comments/son7c5/opinion_how_truck_convoy_supporters_like_pierre/</t>
  </si>
  <si>
    <t>The Ottawa occupation is the October Crisis revisited. Justin Trudeau must be bold</t>
  </si>
  <si>
    <t>https://www.theglobeandmail.com/opinion/article-the-ottawa-occupation-is-the-october-crisis-revisited-justin-trudeau/</t>
  </si>
  <si>
    <t>https://www.facebook.com/theglobeandmail/posts/10159553087993904</t>
  </si>
  <si>
    <t>https://www.reddit.com/r/canada/comments/so3raq/opinion_the_ottawa_occupation_is_the_october/</t>
  </si>
  <si>
    <t>After a week of tightrope-walking, police in Ottawa must actively enforce the law</t>
  </si>
  <si>
    <t>https://www.theglobeandmail.com/opinion/article-after-a-week-of-tightrope-walking-police-in-ottawa-must-actively/</t>
  </si>
  <si>
    <t>https://www.facebook.com/theglobeandmail/posts/10159552948188904</t>
  </si>
  <si>
    <t>It’s time to end the sedition in Ottawa by enforcing the law and following the money</t>
  </si>
  <si>
    <t>https://www.theglobeandmail.com/opinion/article-mark-carney-end-freedom-convoy-ottawa-state-of-emergency/</t>
  </si>
  <si>
    <t>https://www.facebook.com/theglobeandmail/posts/10159551635548904</t>
  </si>
  <si>
    <t>https://www.reddit.com/r/CanadaPolitics/comments/smutlm/mark_carney_its_time_to_end_the_freedom_convoy_in/</t>
  </si>
  <si>
    <t>At the trucker protests, the political hard right is co-opting Christianity</t>
  </si>
  <si>
    <t>https://www.theglobeandmail.com/opinion/article-at-the-trucker-protests-the-political-hard-right-is-co-opting/</t>
  </si>
  <si>
    <t>https://www.facebook.com/theglobeandmail/posts/10159551390948904</t>
  </si>
  <si>
    <t>Instead of trying to quell convoy tensions, Trudeau inflamed them</t>
  </si>
  <si>
    <t>https://www.theglobeandmail.com/opinion/article-instead-of-trying-to-quell-convoy-tensions-trudeau-inflamed-them/</t>
  </si>
  <si>
    <t>https://www.facebook.com/theglobeandmail/posts/10159539889433904</t>
  </si>
  <si>
    <t>https://www.reddit.com/r/CanadaPolitics/comments/si0ig2/opinion_instead_of_trying_to_quell_convoy/</t>
  </si>
  <si>
    <t>Enough is enough. The blockades must be brought to an end</t>
  </si>
  <si>
    <t>https://www.theglobeandmail.com/opinion/editorials/article-enough-is-enough-the-blockades-must-be-brought-to-an-end/</t>
  </si>
  <si>
    <t>https://www.facebook.com/theglobeandmail/posts/10159557616288904</t>
  </si>
  <si>
    <t>The Canada bashers have got it wrong about this country</t>
  </si>
  <si>
    <t>https://www.theglobeandmail.com/opinion/article-the-canada-bashers-have-got-it-wrong-about-this-country/</t>
  </si>
  <si>
    <t>https://www.facebook.com/theglobeandmail/posts/10159555238818904</t>
  </si>
  <si>
    <t>https://www.reddit.com/r/canada/comments/sood3l/opinion_the_canada_bashers_have_got_it_wrong/</t>
  </si>
  <si>
    <t>What’s blocking Canada’s exit from the pandemic? The unvaccinated</t>
  </si>
  <si>
    <t>https://www.theglobeandmail.com/opinion/editorials/article-whats-blocking-canadas-exit-from-the-pandemic-the-unvaccinated/</t>
  </si>
  <si>
    <t>https://www.facebook.com/theglobeandmail/posts/10159554471873904</t>
  </si>
  <si>
    <t>https://www.reddit.com/r/canada/comments/soubjb/whats_blocking_canadas_exit_from_the_pandemic_the/</t>
  </si>
  <si>
    <t>We’ll lift our anti-COVID restrictions when elected governments decide, not street mobs</t>
  </si>
  <si>
    <t>https://www.theglobeandmail.com/opinion/article-well-lift-our-anti-covid-restrictions-when-elected-governments-decide/</t>
  </si>
  <si>
    <t>https://www.facebook.com/theglobeandmail/posts/10159553718338904</t>
  </si>
  <si>
    <t>https://www.reddit.com/r/canada/comments/snz7t0/andrew_coyne_well_lift_our_anticovid_restrictions/</t>
  </si>
  <si>
    <t>https://www.reddit.com/r/CanadaPolitics/comments/snz5ua/andrew_coyne_article_well_lift_our_anticovid/</t>
  </si>
  <si>
    <t>Trucker convoy has evolved into something far more dangerous</t>
  </si>
  <si>
    <t>https://www.theglobeandmail.com/opinion/article-trucker-convoy-has-evolved-into-something-far-more-dangerous/</t>
  </si>
  <si>
    <t>https://www.facebook.com/theglobeandmail/posts/10159531691873904</t>
  </si>
  <si>
    <t>https://www.reddit.com/r/canada/comments/se9y3h/opinion_trucker_convoy_has_evolved_into_something/</t>
  </si>
  <si>
    <t>Updates: Officials condemn ‘desecration’ of monuments, hateful signs on display at trucker convoy protest</t>
  </si>
  <si>
    <t>https://www.theglobeandmail.com/politics/article-truck-freedom-convoy-ottawa-live-update/</t>
  </si>
  <si>
    <t>https://www.facebook.com/theglobeandmail/posts/10159534783068904</t>
  </si>
  <si>
    <t>Almost one in five Canadian truckers is South Asian, but many don’t see themselves represented in the trucker convoy</t>
  </si>
  <si>
    <t>https://www.theglobeandmail.com/canada/article-almost-one-in-five-canadian-truckers-is-south-asian-but-many-dont-see/</t>
  </si>
  <si>
    <t>https://www.facebook.com/theglobeandmail/posts/10159534418453904</t>
  </si>
  <si>
    <t>https://www.reddit.com/r/canada/comments/sfmiv5/almost_one_in_five_canadian_truckers_is_south/</t>
  </si>
  <si>
    <t>https://www.reddit.com/r/CanadaPolitics/comments/sfjnux/almost_one_in_five_canadian_truckers_is_south/</t>
  </si>
  <si>
    <t>Why an anti-vaccine-mandate trucker convoy called the Freedom Rally drove across Canada to Ottawa</t>
  </si>
  <si>
    <t>https://www.theglobeandmail.com/canada/article-trucker-convoy-freedom-rally-vaccine-mandate/</t>
  </si>
  <si>
    <t>https://www.facebook.com/theglobeandmail/posts/10159528534493904</t>
  </si>
  <si>
    <t>Thousands of convoy protesters descend on Parliament Hill to demand an end to COVID-19 measures</t>
  </si>
  <si>
    <t>https://www.theglobeandmail.com/politics/article-thousands-of-convoy-protesters-descend-on-parliament-hill-to-demand-an/</t>
  </si>
  <si>
    <t>https://www.facebook.com/theglobeandmail/posts/10159535629548904</t>
  </si>
  <si>
    <t>Trucker convoy’s protest signs on Terry Fox statue in Ottawa spark outrage, donations to foundation</t>
  </si>
  <si>
    <t>https://www.facebook.com/theglobeandmail/posts/10159535460798904</t>
  </si>
  <si>
    <t>Police preparing for ‘significant’ protests at Parliament Hill as trucker convoy converges on Ottawa</t>
  </si>
  <si>
    <t>https://www.theglobeandmail.com/politics/article-police-preparing-for-significant-protests-at-parliament-hill-as/</t>
  </si>
  <si>
    <t>https://www.facebook.com/theglobeandmail/posts/10159533430738904</t>
  </si>
  <si>
    <t>Convoy protestors uncertain about future after Ottawa blockades end with no resolution</t>
  </si>
  <si>
    <t>https://www.theglobeandmail.com/canada/article-demonstrators-uncertain-about-future-after-blockades-end-with-no/</t>
  </si>
  <si>
    <t>https://www.facebook.com/theglobeandmail/posts/10159575984668904</t>
  </si>
  <si>
    <t>https://www.reddit.com/r/CanadaPolitics/comments/syow5w/convoy_protestors_uncertain_about_future_after/</t>
  </si>
  <si>
    <t>Ottawa’s trucker convoy protest inspires right-wing activists in the U.S., Europe and around the globe</t>
  </si>
  <si>
    <t>https://www.theglobeandmail.com/world/article-trucker-convoy-protest-in-ottawa-inspires-right-wing-activists/</t>
  </si>
  <si>
    <t>https://www.facebook.com/theglobeandmail/posts/10159552360323904</t>
  </si>
  <si>
    <t>Police move in to clear downtown Ottawa of convoy protesters after weeks of demonstrations</t>
  </si>
  <si>
    <t>https://www.theglobeandmail.com/politics/article-police-set-to-begin-massive-operation-in-ottawa-to-remove-convoy/</t>
  </si>
  <si>
    <t>https://www.facebook.com/theglobeandmail/posts/10159569533318904</t>
  </si>
  <si>
    <t>https://www.reddit.com/r/OntarioCanada/comments/svii34/police_begin_massive_operation_in_ottawa_to/</t>
  </si>
  <si>
    <t>https://www.reddit.com/r/ontario/comments/svhqkp/police_set_to_begin_massive_operation_in_ottawa/</t>
  </si>
  <si>
    <t>Roughly 100 kids living in trucks involved in Ottawa convoy protest, say police</t>
  </si>
  <si>
    <t>https://www.theglobeandmail.com/canada/article-roughly-100-kids-living-in-trucks-involved-in-ottawa-convoy-protest/</t>
  </si>
  <si>
    <t>https://www.facebook.com/theglobeandmail/posts/10159553743233904</t>
  </si>
  <si>
    <t>Stress of trucker convoy protest in Ottawa may have long-lasting effects on residents’ health, experts say</t>
  </si>
  <si>
    <t>https://www.theglobeandmail.com/canada/article-stress-of-trucker-convoy-protest-in-ottawa-may-have-long-lasting/</t>
  </si>
  <si>
    <t>https://www.facebook.com/theglobeandmail/posts/10159550667613904</t>
  </si>
  <si>
    <t>https://www.reddit.com/r/ottawa/comments/smv6wk/stress_of_trucker_convoy_protest_in_ottawa_may/</t>
  </si>
  <si>
    <t>Ottawa mayor says deal with convoy protesters could clear residential streets in downtown</t>
  </si>
  <si>
    <t>https://www.theglobeandmail.com/canada/article-ottawa-mayor-says-deal-with-convoy-protesters-could-clear-residential/</t>
  </si>
  <si>
    <t>https://www.facebook.com/theglobeandmail/posts/10159561785178904</t>
  </si>
  <si>
    <t>https://www.reddit.com/r/canada/comments/srxfb3/ottawa_mayor_says_deal_with_convoy_protesters/</t>
  </si>
  <si>
    <t>Ottawa mayor declares state of emergency over trucker convoy protest</t>
  </si>
  <si>
    <t>https://www.theglobeandmail.com/politics/article-ottawa-mayor-declares-state-of-emergency-over-trucker-convoy-protests/</t>
  </si>
  <si>
    <t>https://www.facebook.com/theglobeandmail/posts/10159550392168904</t>
  </si>
  <si>
    <t>Ottawa mayor says no end in sight for trucker convoy protests</t>
  </si>
  <si>
    <t>https://www.theglobeandmail.com/politics/article-ottawa-mayor-says-no-end-in-sight-for-trucker-convoy-protests/</t>
  </si>
  <si>
    <t>https://www.facebook.com/theglobeandmail/posts/10159555708523904</t>
  </si>
  <si>
    <t>Ottawa police ‘not done’ with operation to clear downtown of convoy protesters, interim chief says</t>
  </si>
  <si>
    <t>https://www.theglobeandmail.com/politics/article-ottawa-police-arrest-convoy-protestors/</t>
  </si>
  <si>
    <t>https://www.facebook.com/theglobeandmail/posts/10159573534983904</t>
  </si>
  <si>
    <t>With the trucker convoy, the Ottawa police deliver a masterclass on how not to handle a protest</t>
  </si>
  <si>
    <t>https://www.theglobeandmail.com/opinion/article-ottawa-police-deliver-a-masterclass-in-how-not-to-handle-a-protest/</t>
  </si>
  <si>
    <t>https://www.facebook.com/theglobeandmail/posts/10159543846788904</t>
  </si>
  <si>
    <t>https://www.reddit.com/r/Canadian_News/comments/sjr1va/with_the_trucker_convoy_the_ottawa_police_deliver/</t>
  </si>
  <si>
    <t>Ottawa police prepare for trucker protest against federal vaccination mandate</t>
  </si>
  <si>
    <t>https://www.theglobeandmail.com/politics/article-ottawa-police-prepare-for-truck-protest-against-federal-vaccination/</t>
  </si>
  <si>
    <t>https://www.facebook.com/theglobeandmail/posts/10159530471933904</t>
  </si>
  <si>
    <t>MPs warned that trucker convoy protesters may target their homes</t>
  </si>
  <si>
    <t>https://www.theglobeandmail.com/canada/article-mps-warned-that-trucker-convoy-protesters-may-target-their-homes/</t>
  </si>
  <si>
    <t>https://www.facebook.com/theglobeandmail/posts/10159532228088904</t>
  </si>
  <si>
    <t>https://www.reddit.com/r/canada/comments/seodwu/mps_warned_that_trucker_convoy_protesters_may/</t>
  </si>
  <si>
    <t>Ottawa police probe desecration of monuments by trucker convoy protesters</t>
  </si>
  <si>
    <t>https://www.theglobeandmail.com/canada/article-ottawa-police-investigate-desecration-of-monuments-by-trucker-convoy/</t>
  </si>
  <si>
    <t>https://www.facebook.com/theglobeandmail/posts/10159537420853904</t>
  </si>
  <si>
    <t>Children’s safety a concern in Ottawa as police move to end convoy protests</t>
  </si>
  <si>
    <t>https://www.theglobeandmail.com/politics/article-childrens-safety-a-concern-in-ottawa-as-police-move-to-end-convoy/</t>
  </si>
  <si>
    <t>https://www.facebook.com/theglobeandmail/posts/10159570566803904</t>
  </si>
  <si>
    <t>Trucker convoy demonstrations spread across Canada as counter-protests call for an end to disruptions</t>
  </si>
  <si>
    <t>https://www.theglobeandmail.com/canada/article-trucker-convoy-demonstrators-met-with-counter-protesters-calling-for/</t>
  </si>
  <si>
    <t>https://www.facebook.com/theglobeandmail/posts/10159548802403904</t>
  </si>
  <si>
    <t>After the trauma of the convoy protests, is there a healer in the House?</t>
  </si>
  <si>
    <t>https://www.theglobeandmail.com/politics/article-after-the-trauma-of-the-convoy-protests-is-there-a-healer-in-the-house/</t>
  </si>
  <si>
    <t>https://www.facebook.com/theglobeandmail/posts/10159574626783904</t>
  </si>
  <si>
    <t>Data leak reveals Canadians, Americans donated millions to fund trucker convoy protests</t>
  </si>
  <si>
    <t>https://www.theglobeandmail.com/canada/article-data-leak-reveals-canadians-americans-donated-millions-to-fund-convoy/</t>
  </si>
  <si>
    <t>https://www.facebook.com/theglobeandmail/posts/10159565053358904</t>
  </si>
  <si>
    <t>Ottawa and provincial capitals on alert as convoy protests ramp up</t>
  </si>
  <si>
    <t>https://www.theglobeandmail.com/canada/article-ottawa-and-provincial-capitals-on-alert-as-convoy-protests-ramp-up/</t>
  </si>
  <si>
    <t>https://www.facebook.com/theglobeandmail/posts/10159548489138904</t>
  </si>
  <si>
    <t>Ottawa has ability to investigate trucker convoy funding, Public Safety Minister Mendicino says</t>
  </si>
  <si>
    <t>https://www.theglobeandmail.com/canada/article-ottawa-has-ability-to-investigate-trucker-convoy-funding-public-safety/</t>
  </si>
  <si>
    <t>https://www.facebook.com/theglobeandmail/posts/10159552449298904</t>
  </si>
  <si>
    <t>https://www.reddit.com/r/canada/comments/snm84x/ottawa_has_ability_to_investigate_trucker_convoy/</t>
  </si>
  <si>
    <t>House of Commons passes Emergencies Act motion as Trudeau warns threat of convoy trucks could return</t>
  </si>
  <si>
    <t>https://www.theglobeandmail.com/politics/article-emergencies-act-still-needed-prime-minister-justin-trudeau-says/</t>
  </si>
  <si>
    <t>https://www.facebook.com/theglobeandmail/posts/10159575268533904</t>
  </si>
  <si>
    <t>Criminal anthropologist says Alberta at heart of unrest, trucker protests</t>
  </si>
  <si>
    <t>https://www.theglobeandmail.com/canada/alberta/article-criminal-anthropologist-says-alberta-at-heart-of-unrest-protests/</t>
  </si>
  <si>
    <t>https://www.facebook.com/theglobeandmail/posts/10159578466593904</t>
  </si>
  <si>
    <t>https://www.reddit.com/r/canada/comments/szqcsj/criminal_anthropologist_says_alberta_at_heart_of/</t>
  </si>
  <si>
    <t>Federal government announces $20-million in funding for Ottawa businesses affected by convoy protests</t>
  </si>
  <si>
    <t>https://www.theglobeandmail.com/canada/article-federal-government-announces-20-million-in-funding-for-ottawa/</t>
  </si>
  <si>
    <t>https://www.facebook.com/theglobeandmail/posts/10159572370403904</t>
  </si>
  <si>
    <t>https://www.reddit.com/r/onguardforthee/comments/sx4lds/federal_government_announces_20million_in_funding/</t>
  </si>
  <si>
    <t>For convoy protesters in Ottawa, a very bad day broadcast on Facebook Live</t>
  </si>
  <si>
    <t>https://www.theglobeandmail.com/canada/article-for-convoy-protesters-a-very-bad-day-broadcast-on-facebook-live/</t>
  </si>
  <si>
    <t>https://www.facebook.com/theglobeandmail/posts/10159570625888904</t>
  </si>
  <si>
    <t>Some journalists face harassment, assault while reporting on convoy protests, group says</t>
  </si>
  <si>
    <t>https://www.theglobeandmail.com/canada/article-some-journalists-face-harassment-assault-while-reporting-on-convoy/</t>
  </si>
  <si>
    <t>https://www.facebook.com/theglobeandmail/posts/10159574025628904</t>
  </si>
  <si>
    <t>https://www.reddit.com/r/canada/comments/sxtnxl/some_journalists_face_harassment_assault_while/</t>
  </si>
  <si>
    <t>Children’s Aid to assess sanitation, safety of kids living in trucks involved in Ottawa protest</t>
  </si>
  <si>
    <t>https://www.theglobeandmail.com/canada/article-childrens-aid-to-assess-sanitation-safety-of-kids-living-in-trucks/</t>
  </si>
  <si>
    <t>https://www.facebook.com/theglobeandmail/posts/10159554719593904</t>
  </si>
  <si>
    <t>Police issue order for Ottawa convoy protesters to leave immediately</t>
  </si>
  <si>
    <t>https://www.theglobeandmail.com/politics/article-police-issue-order-for-ottawa-convoy-protesters-to-leave-immediately/</t>
  </si>
  <si>
    <t>https://www.facebook.com/theglobeandmail/posts/10159566501508904</t>
  </si>
  <si>
    <t>Border crossing near Coutts, Alta., blocked for third day by truck convoy</t>
  </si>
  <si>
    <t>https://www.theglobeandmail.com/canada/alberta/article-border-crossing-near-coutts-alta-blocked-for-third-day-by-truck-convoy/</t>
  </si>
  <si>
    <t>https://www.facebook.com/theglobeandmail/posts/10159539000493904</t>
  </si>
  <si>
    <t>GoFundMe scuttles campaign for trucker convoy, stops release of $10-million in donations</t>
  </si>
  <si>
    <t>https://www.theglobeandmail.com/canada/article-gofundme-scuttles-campaign-for-trucker-convoy-stops-release-of-10/</t>
  </si>
  <si>
    <t>https://www.facebook.com/theglobeandmail/posts/10159546971898904</t>
  </si>
  <si>
    <t>GoFundMe withholding $4.5-million from trucker convoy until plan presented</t>
  </si>
  <si>
    <t>https://www.theglobeandmail.com/canada/article-gofundme-withholding-45-million-from-trucker-convoy-until-plan/</t>
  </si>
  <si>
    <t>https://www.facebook.com/theglobeandmail/posts/10159528104878904</t>
  </si>
  <si>
    <t>Ontario prepares fines, possible seizure of trucks to end Ambassador Bridge blockade, sources say</t>
  </si>
  <si>
    <t>https://www.theglobeandmail.com/politics/article-ontario-plans-seizure-of-trucks-fines-to-reopen-windsor-bridge-sources/</t>
  </si>
  <si>
    <t>https://www.facebook.com/theglobeandmail/posts/10159557225503904</t>
  </si>
  <si>
    <t>https://www.reddit.com/r/ontario/comments/sptatf/ontario_prepares_fines_possible_seizure_of_trucks/</t>
  </si>
  <si>
    <t>Erin O’Toole takes big gamble by siding with trucker convoy protesters</t>
  </si>
  <si>
    <t>https://www.theglobeandmail.com/politics/article-erin-otoole-takes-big-gamble-by-siding-with-trucker-convey-protesters/</t>
  </si>
  <si>
    <t>https://www.facebook.com/theglobeandmail/posts/10159533738118904</t>
  </si>
  <si>
    <t>https://www.reddit.com/r/canada/comments/sf8823/erin_otoole_takes_big_gamble_by_siding_with/</t>
  </si>
  <si>
    <t>https://www.reddit.com/r/OntarioCanada/comments/sfk565/erin_otoole_takes_big_gamble_by_siding_with/</t>
  </si>
  <si>
    <t>Trudeau must bear the blame for his divisive words and actions</t>
  </si>
  <si>
    <t>https://www.theglobeandmail.com/politics/article-trudeau-must-bear-the-blame-for-his-divisive-words-and-actions/</t>
  </si>
  <si>
    <t>https://www.facebook.com/theglobeandmail/posts/10159570477028904</t>
  </si>
  <si>
    <t>https://www.reddit.com/r/canada/comments/svxaj1/trudeau_must_bear_the_blame_for_his_divisive/</t>
  </si>
  <si>
    <t>https://www.reddit.com/r/CanadaPolitics/comments/svyq6x/trudeau_must_bear_the_blame_for_his_divisive/</t>
  </si>
  <si>
    <t>RCMP charge four men with plotting to murder officers in connection with Coutts border protest</t>
  </si>
  <si>
    <t>https://www.theglobeandmail.com/canada/alberta/article-rcmp-charge-four-men-with-plotting-to-murder-officers-in-connection/</t>
  </si>
  <si>
    <t>https://www.facebook.com/theglobeandmail/posts/10159565569628904</t>
  </si>
  <si>
    <t>https://www.reddit.com/r/canada/comments/stl6p3/rcmp_charge_four_men_with_plotting_to_murder/</t>
  </si>
  <si>
    <t>Border blockade damaged Canada’s reputation, business leaders say</t>
  </si>
  <si>
    <t>https://www.theglobeandmail.com/business/article-industry-groups-concerned-border-blockade-has-damaged-canadas/</t>
  </si>
  <si>
    <t>https://www.facebook.com/theglobeandmail/posts/10159561869608904</t>
  </si>
  <si>
    <t>Ambassador Bridge reopens after police clear Windsor blockade</t>
  </si>
  <si>
    <t>https://www.theglobeandmail.com/canada/article-windsor-police-move-in-to-clear-protesters-blocking-border-crossing-at/</t>
  </si>
  <si>
    <t>https://www.facebook.com/theglobeandmail/posts/10159561200273904</t>
  </si>
  <si>
    <t>Tow-truck companies refuse to haul away large trucks gridlocking Ottawa</t>
  </si>
  <si>
    <t>https://www.theglobeandmail.com/canada/article-tow-truck-companies-refuse-to-haul-away-large-trucks-gridlocking/</t>
  </si>
  <si>
    <t>https://www.facebook.com/theglobeandmail/posts/10159553572113904</t>
  </si>
  <si>
    <t>Ottawa residents seek damages from downtown ‘occupiers’ participating in convoy protest</t>
  </si>
  <si>
    <t>https://www.theglobeandmail.com/canada/article-ottawa-residents-seek-damages-from-downtown-occupiers-participating-in/</t>
  </si>
  <si>
    <t>https://www.facebook.com/theglobeandmail/posts/10159548395368904</t>
  </si>
  <si>
    <t>The ‘Freedom Convoy’ was hauling a load of bad ideas – but the people on board are not the enemy</t>
  </si>
  <si>
    <t>https://www.theglobeandmail.com/opinion/editorials/article-the-freedom-convoy-was-hauling-a-load-of-bad-ideas-but-the-people-on/</t>
  </si>
  <si>
    <t>https://www.facebook.com/theglobeandmail/posts/10159541207923904</t>
  </si>
  <si>
    <t>Federal government urges Ottawa police to take control of convoy protest, proposes cross-jurisdictional meetings</t>
  </si>
  <si>
    <t>https://www.theglobeandmail.com/politics/article-federal-government-urges-ottawa-police-to-take-control-of-convoy/</t>
  </si>
  <si>
    <t>https://www.facebook.com/theglobeandmail/posts/10159551881208904</t>
  </si>
  <si>
    <t>Trucker convoy raises millions in funds as vaccine-hesitant supporters flock to cause</t>
  </si>
  <si>
    <t>https://www.theglobeandmail.com/canada/article-trucker-convoy-raises-millions-in-funds-as-vaccine-hesitant-supporters/</t>
  </si>
  <si>
    <t>https://www.facebook.com/theglobeandmail/posts/10159526527813904</t>
  </si>
  <si>
    <t>City of Ottawa wants more help ‘to take back the streets’ from convoy protest</t>
  </si>
  <si>
    <t>https://www.theglobeandmail.com/politics/article-ottawa-mayor-wants-more-help-to-take-back-the-streets/</t>
  </si>
  <si>
    <t>https://www.facebook.com/theglobeandmail/posts/10159552335618904</t>
  </si>
  <si>
    <t>Ontario court freezes access to GiveSendGo donations for truckers’ protest</t>
  </si>
  <si>
    <t>https://www.theglobeandmail.com/canada/article-ontario-court-freezes-access-to-givesendgo-donations-for-truckers/</t>
  </si>
  <si>
    <t>https://www.facebook.com/theglobeandmail/posts/10159557061143904</t>
  </si>
  <si>
    <t>Ottawa will see pushback if tow trucks are forced to clear blockades, towing industry says</t>
  </si>
  <si>
    <t>https://www.theglobeandmail.com/canada/article-ottawa-will-see-pushback-if-tow-trucks-are-forced-to-clear-blockades/</t>
  </si>
  <si>
    <t>https://www.facebook.com/theglobeandmail/posts/10159565510703904</t>
  </si>
  <si>
    <t>https://www.reddit.com/r/CanadaPolitics/comments/stm1ep/ottawa_will_see_pushback_if_tow_trucks_are_forced/</t>
  </si>
  <si>
    <t>https://www.reddit.com/r/canada/comments/stm9rx/ottawa_will_see_pushback_if_tow_trucks_are_forced/</t>
  </si>
  <si>
    <t>Ambassador Bridge blockade brings major economic artery to standstill, exposes Canada’s fragile trade infrastructure</t>
  </si>
  <si>
    <t>https://www.theglobeandmail.com/business/article-ambassador-bridge-blockade-brings-economy-to-standstill-exposes/</t>
  </si>
  <si>
    <t>https://www.facebook.com/theglobeandmail/posts/10159558764118904</t>
  </si>
  <si>
    <t>Convoy protests’ key figures count liberal ideas, ‘political Islam,’ Ottawa’s indifference toward the West among their grievances</t>
  </si>
  <si>
    <t>https://www.theglobeandmail.com/canada/article-a-look-at-the-main-organizers-behind-ottawas-protests/</t>
  </si>
  <si>
    <t>https://www.facebook.com/theglobeandmail/posts/10159558691458904</t>
  </si>
  <si>
    <t>Two weeks in the life of Ottawans trapped by the convoy’s chaos</t>
  </si>
  <si>
    <t>https://www.theglobeandmail.com/canada/article-two-weeks-in-the-life-of-ottawans-trapped-by-the-convoys-chaos/</t>
  </si>
  <si>
    <t>https://www.facebook.com/theglobeandmail/posts/10159558555078904</t>
  </si>
  <si>
    <t>Injunction granted to clear Ambassador Bridge blockade after Doug Ford announces state of emergency</t>
  </si>
  <si>
    <t>https://www.theglobeandmail.com/canada/article-ontario-premier-ford-announces-state-of-emergency-over-trucker/</t>
  </si>
  <si>
    <t>https://www.facebook.com/theglobeandmail/posts/10159557978538904</t>
  </si>
  <si>
    <t>Police say U.S.-based calls flooded Ottawa’s 911 system, endangering lives</t>
  </si>
  <si>
    <t>https://www.theglobeandmail.com/politics/article-police-say-us-based-calls-flooded-ottawas-911-system-endangering-lives/</t>
  </si>
  <si>
    <t>https://www.facebook.com/theglobeandmail/posts/10159557179363904</t>
  </si>
  <si>
    <t>https://www.reddit.com/r/CanadaPolitics/comments/sptvg1/police_say_usbased_calls_flooded_ottawas_911/</t>
  </si>
  <si>
    <t>https://www.reddit.com/r/ottawa/comments/sp8ymh/protesters_flooding_911/</t>
  </si>
  <si>
    <t>Windsor seeking injunction to end convoy protest blocking Ambassador Bridge</t>
  </si>
  <si>
    <t>https://www.theglobeandmail.com/politics/article-protesters-block-third-canada-us-border-crossing-as-another-convoy/</t>
  </si>
  <si>
    <t>https://www.facebook.com/theglobeandmail/posts/10159556541943904</t>
  </si>
  <si>
    <t>Federal Conservatives reverse course on supporting trucker blockades, call for an end to all barricades</t>
  </si>
  <si>
    <t>https://www.theglobeandmail.com/politics/article-federal-conservatives-call-for-an-end-to-all-blockades-after-first/</t>
  </si>
  <si>
    <t>https://www.facebook.com/theglobeandmail/posts/10159556783978904</t>
  </si>
  <si>
    <t>https://www.reddit.com/r/canada/comments/spdtvh/federal_conservatives_reverse_course_on/</t>
  </si>
  <si>
    <t>https://www.reddit.com/r/CanadaPolitics/comments/spa71l/federal_conservatives_reverse_course_on/</t>
  </si>
  <si>
    <t>https://www.reddit.com/r/OntarioCanada/comments/spbzqz/federal_conservatives_reverse_course_on/</t>
  </si>
  <si>
    <t>Time for political leaders to assert there are rules to the road</t>
  </si>
  <si>
    <t>https://www.theglobeandmail.com/politics/article-time-for-leaders-to-assert-there-are-rules-to-the-road/</t>
  </si>
  <si>
    <t>https://www.facebook.com/theglobeandmail/posts/10159556159213904</t>
  </si>
  <si>
    <t>https://www.reddit.com/r/ottawa/comments/sph5pk/time_for_political_leaders_to_assert_there_are/</t>
  </si>
  <si>
    <t>Evening Update: Injunction granted against convoy honking in Ottawa</t>
  </si>
  <si>
    <t>https://www.theglobeandmail.com/canada/article-evening-update-injunction-granted-against-convoy-honking-in-ottawa/</t>
  </si>
  <si>
    <t>https://www.facebook.com/theglobeandmail/posts/10159552070243904</t>
  </si>
  <si>
    <t>Windsor police not yet removing Ambassador Bridge protesters, mayor cites concerns over violence</t>
  </si>
  <si>
    <t>https://www.theglobeandmail.com/business/article-protestors-blocking-ambassador-bridge-wont-be-removed-by-police-says/</t>
  </si>
  <si>
    <t>https://www.facebook.com/theglobeandmail/posts/10159555118463904</t>
  </si>
  <si>
    <t>https://www.reddit.com/r/canada/comments/soo35l/protesters_blocking_ambassador_bridge_wont_be/</t>
  </si>
  <si>
    <t>https://www.reddit.com/r/CanadaPolitics/comments/spbtm6/windsor_police_not_yet_removing_ambassador_bridge/</t>
  </si>
  <si>
    <t>Ambassador Bridge blockade threatens trade with U.S. as trucker protesters cut off key route</t>
  </si>
  <si>
    <t>https://www.theglobeandmail.com/business/article-no-timeline-for-end-to-ambassador-bridge-blockade-as-traffic-prevented/</t>
  </si>
  <si>
    <t>https://www.facebook.com/theglobeandmail/posts/10159553607183904</t>
  </si>
  <si>
    <t>How Canadian law allows for military assistance in ending the Ottawa occupation</t>
  </si>
  <si>
    <t>https://www.theglobeandmail.com/opinion/article-canadian-law-allows-for-military-assistance-in-ending-the-ottawa/</t>
  </si>
  <si>
    <t>https://www.facebook.com/theglobeandmail/posts/10159552173403904</t>
  </si>
  <si>
    <t>https://www.reddit.com/r/canada/comments/snme34/opinion_how_canadian_law_allows_for_military/</t>
  </si>
  <si>
    <t>Blair and Mendicino blast Ottawa protesters seeking to join opposition ‘coalition’</t>
  </si>
  <si>
    <t>https://www.theglobeandmail.com/canada/article-blair-and-mendicino-meet-with-ottawa-mayor-to-discuss-trucker-convoy/</t>
  </si>
  <si>
    <t>https://www.facebook.com/theglobeandmail/posts/10159553405398904</t>
  </si>
  <si>
    <t>CEO of Canada’s largest trucking company says COVID-19 vaccine mandate ‘not an issue at all’</t>
  </si>
  <si>
    <t>https://www.theglobeandmail.com/business/article-ceo-of-canadas-largest-trucking-company-says-covid-19-vaccine-mandate/</t>
  </si>
  <si>
    <t>https://www.facebook.com/theglobeandmail/posts/10159553142023904</t>
  </si>
  <si>
    <t>https://www.reddit.com/r/OntarioCanada/comments/so4173/ceo_of_canadas_largest_trucking_company_says/</t>
  </si>
  <si>
    <t>Trudeau’s a late show in Ottawa’s long vacuum of leadership</t>
  </si>
  <si>
    <t>https://www.theglobeandmail.com/politics/article-trudeaus-late-show-in-ottawas-long-vacuum-of-leadership/</t>
  </si>
  <si>
    <t>https://www.facebook.com/theglobeandmail/posts/10159552823018904</t>
  </si>
  <si>
    <t>Trudeau urges Ottawa convoy protesters to go home</t>
  </si>
  <si>
    <t>https://www.theglobeandmail.com/politics/article-trudeau-urges-ottawa-convoy-protesters-to-go-home/</t>
  </si>
  <si>
    <t>https://www.facebook.com/theglobeandmail/posts/10159552390238904</t>
  </si>
  <si>
    <t>Ottawa business groups call on governments to provide financial support amid disruptive protests</t>
  </si>
  <si>
    <t>https://www.theglobeandmail.com/canada/article-ottawa-business-groups-call-on-governments-to-provide-financial/</t>
  </si>
  <si>
    <t>https://www.facebook.com/theglobeandmail/posts/10159550553403904</t>
  </si>
  <si>
    <t>Police arson unit probes Ottawa fire allegation in heat of anti-mandate protest</t>
  </si>
  <si>
    <t>https://www.theglobeandmail.com/canada/article-police-arson-unit-probes-ottawa-fire-allegation-in-heat-of-anti/</t>
  </si>
  <si>
    <t>https://www.facebook.com/theglobeandmail/posts/10159552225888904</t>
  </si>
  <si>
    <t>Cities across Canada prepare for COVID-19 protests this weekend</t>
  </si>
  <si>
    <t>https://www.theglobeandmail.com/canada/article-cities-prepare-for-further-covid-19-protests-this-weekend/</t>
  </si>
  <si>
    <t>https://www.facebook.com/theglobeandmail/posts/10159570536208904</t>
  </si>
  <si>
    <t>Police arrest convoy organizers Tamara Lich, Chris Barber in Ottawa as protesters ignore orders to leave</t>
  </si>
  <si>
    <t>https://www.theglobeandmail.com/canada/article-heavy-police-presence-descends-on-downtown-ottawa-metal-fencing-goes/</t>
  </si>
  <si>
    <t>https://www.facebook.com/theglobeandmail/posts/10159568106148904</t>
  </si>
  <si>
    <t>Police advance on main demonstration on Parliament Hill in Ottawa</t>
  </si>
  <si>
    <t>https://www.theglobeandmail.com/politics/article-police-advance-on-main-demonstration-on-parliament-hill-in-ottawa/</t>
  </si>
  <si>
    <t>https://www.facebook.com/theglobeandmail/posts/10159571710628904</t>
  </si>
  <si>
    <t>U.S. truckers plan pandemic demonstrations, inspired by Canadian convoys</t>
  </si>
  <si>
    <t>https://www.theglobeandmail.com/world/us-politics/article-us-truckers-plan-pandemic-demonstrations-inspired-by-canadian-convoys/</t>
  </si>
  <si>
    <t>https://www.facebook.com/theglobeandmail/posts/10159578882463904</t>
  </si>
  <si>
    <t>OPP investigating reports police officers donated to trucker convoy protests</t>
  </si>
  <si>
    <t>https://www.theglobeandmail.com/canada/article-opp-investigating-reports-police-officers-donated-to-trucker-convoy/</t>
  </si>
  <si>
    <t>https://www.facebook.com/theglobeandmail/posts/10159578696408904</t>
  </si>
  <si>
    <t>Windsor’s Ambassador Bridge is open, but industries say it will take time to recover</t>
  </si>
  <si>
    <t>https://www.theglobeandmail.com/business/article-windsors-ambassador-bridge-is-open-but-industries-say-it-will-take/</t>
  </si>
  <si>
    <t>https://www.facebook.com/theglobeandmail/posts/10159563657748904</t>
  </si>
  <si>
    <t>Evening Update: Trudeau invokes Federal Emergencies Act for the first time</t>
  </si>
  <si>
    <t>https://www.theglobeandmail.com/canada/article-evening-update-trudeau-invokes-federal-emergencies-act-for-the-first/</t>
  </si>
  <si>
    <t>https://www.facebook.com/theglobeandmail/posts/10159563602213904</t>
  </si>
  <si>
    <t>RCMP arrest a dozen, seize cache of guns at Alberta border blockade</t>
  </si>
  <si>
    <t>https://www.theglobeandmail.com/canada/alberta/article-rcmp-arrest-11-seize-cache-of-guns-at-alberta-border-blockade/</t>
  </si>
  <si>
    <t>https://www.facebook.com/theglobeandmail/posts/10159563171873904</t>
  </si>
  <si>
    <t>Multiple border crossings remain closed as convoy protests against COVID-19 measures continue</t>
  </si>
  <si>
    <t>https://www.facebook.com/theglobeandmail/posts/10159560118898904</t>
  </si>
  <si>
    <t>Military response to Ottawa protest ‘not in the cards,’ Trudeau says</t>
  </si>
  <si>
    <t>https://www.theglobeandmail.com/politics/article-military-response-to-ottawa-protest-not-in-the-cards-trudeau-says/</t>
  </si>
  <si>
    <t>https://www.facebook.com/theglobeandmail/posts/10159543969093904</t>
  </si>
  <si>
    <t>Trucks heading to U.S. get through Alberta blockades</t>
  </si>
  <si>
    <t>https://www.theglobeandmail.com/canada/article-partial-reopening-of-alberta-border-crossing-running-into-problems/</t>
  </si>
  <si>
    <t>https://www.facebook.com/theglobeandmail/posts/10159543563418904</t>
  </si>
  <si>
    <t>Protesters in southern Alberta allow Coutts border to partially reopen after five days of protests over COVID-19 rules</t>
  </si>
  <si>
    <t>https://www.theglobeandmail.com/canada/alberta/article-protesters-in-southern-alberta-allow-coutts-border-to-partially-reopen/</t>
  </si>
  <si>
    <t>https://www.facebook.com/theglobeandmail/posts/10159542121403904</t>
  </si>
  <si>
    <t>Impasse remains in Ottawa as police chief says all options to resolve protest pose risks, while Alberta blockade eases</t>
  </si>
  <si>
    <t>https://www.theglobeandmail.com/politics/article-ottawa-police-chief-says-all-options-to-resolve-protest-pose-risks-as/</t>
  </si>
  <si>
    <t>https://www.facebook.com/theglobeandmail/posts/10159541983803904</t>
  </si>
  <si>
    <t>Justin Trudeau accuses Erin O’Toole of irresponsible leadership, says Canadians ‘disgusted’ by protesters’ actions</t>
  </si>
  <si>
    <t>https://www.theglobeandmail.com/politics/article-justin-trudeau-says-canadians-shocked-and-frankly-disgusted-by-actions/</t>
  </si>
  <si>
    <t>https://www.facebook.com/theglobeandmail/posts/10159538347758904</t>
  </si>
  <si>
    <t>https://www.reddit.com/r/canada/comments/shbt4e/justin_trudeau_accuses_erin_otoole_of/</t>
  </si>
  <si>
    <t>https://www.reddit.com/r/CanadaPolitics/comments/sh7ejx/justin_trudeau_says_canadians_shocked_and_frankly/</t>
  </si>
  <si>
    <t>Calling the Ottawa protests ‘peaceful’ plays down non-violent dangers, critics say</t>
  </si>
  <si>
    <t>https://www.theglobeandmail.com/canada/article-calling-the-ottawa-protests-peaceful-downplays-non-violent-dangers/</t>
  </si>
  <si>
    <t>https://www.facebook.com/theglobeandmail/posts/10159538064208904</t>
  </si>
  <si>
    <t>A protest that’s not focused on truckers poses a bigger question for politicians who want to embrace it</t>
  </si>
  <si>
    <t>https://www.theglobeandmail.com/politics/article-a-protest-thats-not-focused-on-truckers-poses-a-bigger-question-for/</t>
  </si>
  <si>
    <t>https://www.facebook.com/theglobeandmail/posts/10159535564438904</t>
  </si>
  <si>
    <t>A state of emergency that some truckers don’t believe is real</t>
  </si>
  <si>
    <t>https://www.theglobeandmail.com/politics/article-a-state-of-emergency-that-some-truckers-dont-believe-is-real/</t>
  </si>
  <si>
    <t>https://www.facebook.com/theglobeandmail/posts/10159569391653904</t>
  </si>
  <si>
    <t>RCMP, banks and Ottawa say convoy protest donors won’t have accounts frozen after viral tweet said otherwise</t>
  </si>
  <si>
    <t>https://www.theglobeandmail.com/canada/article-rcmp-banks-and-ottawa-say-convoy-protest-donors-wont-have-accounts/</t>
  </si>
  <si>
    <t>https://www.facebook.com/theglobeandmail/posts/10159575343388904</t>
  </si>
  <si>
    <t>https://www.reddit.com/r/canada/comments/sy6oj9/rcmp_banks_and_ottawa_say_convoy_protest_donors/</t>
  </si>
  <si>
    <t>Alberta premier says Mounties being assaulted at Coutts trucker border standoff</t>
  </si>
  <si>
    <t>https://www.theglobeandmail.com/canada/article-truck-blockade-continues-at-us-border-as-rcmp-ready-to-make-arrests/</t>
  </si>
  <si>
    <t>https://www.facebook.com/theglobeandmail/posts/10159540050998904</t>
  </si>
  <si>
    <t>Let us praise vaccine mandates before we bury them</t>
  </si>
  <si>
    <t>https://www.theglobeandmail.com/opinion/article-let-us-praise-vaccine-mandates-before-we-bury-them/</t>
  </si>
  <si>
    <t>https://www.facebook.com/theglobeandmail/posts/10159562732488904</t>
  </si>
  <si>
    <t>Key Ottawa blockade organizer Tamara Lich denied bail; financial institutions begin unfreezing accounts</t>
  </si>
  <si>
    <t>https://www.theglobeandmail.com/politics/article-key-ottawa-blockade-organizer-tamara-lich-denied-bail/</t>
  </si>
  <si>
    <t>https://www.facebook.com/theglobeandmail/posts/10159576841528904</t>
  </si>
  <si>
    <t>RCMP identify dozens of financial, crypto accounts tied to convoy protests</t>
  </si>
  <si>
    <t>https://www.theglobeandmail.com/business/article-rcmp-asks-cryptocurrency-exchanges-to-halt-trading-for-accounts/</t>
  </si>
  <si>
    <t>https://www.facebook.com/theglobeandmail/posts/10159566701088904</t>
  </si>
  <si>
    <t>COVID-19 vaccine mandates will worsen trucker shortage, affecting consumers, experts say</t>
  </si>
  <si>
    <t>https://www.theglobeandmail.com/business/article-vaccine-mandates-will-worsen-trucker-shortage-impact-consumers-at/</t>
  </si>
  <si>
    <t>https://www.facebook.com/theglobeandmail/posts/10159524513153904</t>
  </si>
  <si>
    <t>https://www.reddit.com/r/OntarioCanada/comments/sbpvgf/covid19_vaccine_mandates_will_worsen_trucker/</t>
  </si>
  <si>
    <t>Politics Briefing: Chief Sloly says Ottawa police looking at impounding remaining trucks, calls for more resources</t>
  </si>
  <si>
    <t>https://www.theglobeandmail.com/politics/article-politics-briefing-chief-sloly-says-ottawa-police-looking-at-impounding/</t>
  </si>
  <si>
    <t>https://www.facebook.com/theglobeandmail/posts/10159551847368904</t>
  </si>
  <si>
    <t>Meet the 21-year-old who silenced the Ottawa truckers’ horns</t>
  </si>
  <si>
    <t>https://www.theglobeandmail.com/podcasts/the-decibel/article-meet-the-21-year-old-who-silenced-the-ottawa-truckers-horns/</t>
  </si>
  <si>
    <t>https://www.facebook.com/theglobeandmail/posts/10159557579398904</t>
  </si>
  <si>
    <t>Ottawa police to implement hard-line approach toward pandemic-restriction protesters</t>
  </si>
  <si>
    <t>https://www.theglobeandmail.com/politics/article-ottawa-police-say-more-officers-will-be-deployed-downtown-as-thousands/</t>
  </si>
  <si>
    <t>https://www.facebook.com/theglobeandmail/posts/10159545775268904</t>
  </si>
  <si>
    <t>Want the pandemic to be over and restrictions to end? Get vaccinated</t>
  </si>
  <si>
    <t>https://www.theglobeandmail.com/opinion/editorials/article-want-the-pandemic-to-be-over-and-restrictions-to-end-get-vaccinated/</t>
  </si>
  <si>
    <t>https://www.facebook.com/theglobeandmail/posts/10159547921858904</t>
  </si>
  <si>
    <t>https://www.reddit.com/r/canada/comments/slqtps/globe_editorial_want_the_pandemic_to_be_over_and/</t>
  </si>
  <si>
    <t>https://www.facebook.com/theglobeandmail/posts/10159573386738904</t>
  </si>
  <si>
    <t>https://www.facebook.com/theglobeandmail/posts/10159528056103904</t>
  </si>
  <si>
    <t>https://www.facebook.com/theglobeandmail/posts/10159546715268904</t>
  </si>
  <si>
    <t>Ottawa streets return to normal after police remove protesters and vehicles</t>
  </si>
  <si>
    <t>https://www.facebook.com/theglobeandmail/posts/10159573759463904</t>
  </si>
  <si>
    <t>https://www.facebook.com/theglobeandmail/posts/10159533122208904</t>
  </si>
  <si>
    <t>https://www.facebook.com/theglobeandmail/posts/10159531940003904</t>
  </si>
  <si>
    <t>https://www.facebook.com/theglobeandmail/posts/10159541548523904</t>
  </si>
  <si>
    <t>https://www.facebook.com/theglobeandmail/posts/10159559894673904</t>
  </si>
  <si>
    <t>Trudeau accuses Conservatives of standing with ‘people who wave swastikas’ during heated debate in House</t>
  </si>
  <si>
    <t>https://www.reddit.com/r/canada/comments/subjtg/trudeau_accuses_conservatives_of_standing_with/</t>
  </si>
  <si>
    <t>Protest is a legal right. But a blockade isn’t a legal protest</t>
  </si>
  <si>
    <t>https://www.theglobeandmail.com/opinion/editorials/article-protest-is-a-legal-right-but-a-blockade-isnt-a-legal-protest/</t>
  </si>
  <si>
    <t>https://www.facebook.com/theglobeandmail/posts/10159545350343904</t>
  </si>
  <si>
    <t>https://www.reddit.com/r/canada/comments/sklgxq/editorial_protest_is_a_legal_right_but_a_blockade/</t>
  </si>
  <si>
    <t>Nearly half of Canadians say their impressions of Trudeau have worsened over convoy protest response: poll</t>
  </si>
  <si>
    <t>https://www.theglobeandmail.com/politics/article-nearly-half-of-canadians-say-their-impressions-of-trudeau-have/</t>
  </si>
  <si>
    <t>https://www.reddit.com/r/canada/comments/t1uvp1/nearly_half_of_canadians_say_their_impressions_of/</t>
  </si>
  <si>
    <t>If restrictions and mandates are being lifted, thank the silent majority that got vaccinated</t>
  </si>
  <si>
    <t>https://www.theglobeandmail.com/opinion/editorials/article-if-restrictions-and-mandates-are-being-lifted-thank-the-silent/</t>
  </si>
  <si>
    <t>https://www.facebook.com/theglobeandmail/posts/10159571242383904</t>
  </si>
  <si>
    <t>https://www.reddit.com/r/canada/comments/swknwp/if_restrictions_and_mandates_are_being_lifted/</t>
  </si>
  <si>
    <t>Premiers push back in call with Prime Minister Justin Trudeau on possibly triggering Emergencies Act</t>
  </si>
  <si>
    <t>https://www.theglobeandmail.com/politics/article-prime-minister-trudeau-to-discuss-ending-trucker-blockades-with-first/</t>
  </si>
  <si>
    <t>https://www.facebook.com/theglobeandmail/posts/10159562658523904</t>
  </si>
  <si>
    <t>https://www.reddit.com/r/canada/comments/ssjswh/premiers_push_back_in_call_with_prime_minister/</t>
  </si>
  <si>
    <t>Federal government facing lawsuits over Emergencies Act</t>
  </si>
  <si>
    <t>https://www.theglobeandmail.com/canada/article-federal-government-facing-lawsuits-over-emergencies-act/</t>
  </si>
  <si>
    <t>https://www.facebook.com/theglobeandmail/posts/10159579413953904</t>
  </si>
  <si>
    <t>https://www.reddit.com/r/canada/comments/t0fpsx/federal_government_facing_lawsuits_over/</t>
  </si>
  <si>
    <t>Canada’s unvaccinated not always who you think they are</t>
  </si>
  <si>
    <t>https://www.theglobeandmail.com/canada/article-canadas-unvaccinated-not-always-who-you-think-they-are/</t>
  </si>
  <si>
    <t>https://www.facebook.com/theglobeandmail/posts/10159571581328904</t>
  </si>
  <si>
    <t>https://www.reddit.com/r/canada/comments/sx2cnb/canadas_unvaccinated_not_always_who_you_think/</t>
  </si>
  <si>
    <t>Justin Trudeau needs to show he can lead during a crisis</t>
  </si>
  <si>
    <t>https://www.theglobeandmail.com/politics/article-justin-trudeau-needs-to-show-he-can-lead-during-a-crisis/</t>
  </si>
  <si>
    <t>https://www.facebook.com/theglobeandmail/posts/10159553946298904</t>
  </si>
  <si>
    <t>https://www.reddit.com/r/canada/comments/so22jm/justin_trudeau_needs_to_show_he_can_lead_during_a/</t>
  </si>
  <si>
    <t>Interim Tory Leader Candice Bergen advocated against asking protesters to leave Ottawa</t>
  </si>
  <si>
    <t>https://www.theglobeandmail.com/politics/article-interim-conservative-leader-candice-bergen-advocated-against-asking/</t>
  </si>
  <si>
    <t>https://www.facebook.com/theglobeandmail/posts/10159544267758904</t>
  </si>
  <si>
    <t>https://www.reddit.com/r/canada/comments/sjyew9/interim_tory_leader_candice_bergen_advocated/</t>
  </si>
  <si>
    <t>Title</t>
  </si>
  <si>
    <t>Globe_url</t>
  </si>
  <si>
    <t>Globe_id</t>
  </si>
  <si>
    <t>Facebook_url</t>
  </si>
  <si>
    <t>FB_post_id</t>
  </si>
  <si>
    <t>Reddit_url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</si>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</sst>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191919"/>
      <name val="Pratt-Bold"/>
    </font>
    <font>
      <sz val="10"/>
      <color rgb="FF191919"/>
      <name val="Arial"/>
    </font>
    <font>
      <sz val="10"/>
      <color rgb="FF000000"/>
      <name val="Arial"/>
    </font>
    <font>
      <sz val="10"/>
      <color rgb="FF000000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1" fillId="3" borderId="0" xfId="0" applyFont="1" applyFill="1"/>
    <xf numFmtId="0" fontId="1" fillId="4" borderId="0" xfId="0" applyFont="1" applyFill="1"/>
    <xf numFmtId="0" fontId="2" fillId="0" borderId="0" xfId="0" applyFont="1" applyAlignment="1"/>
    <xf numFmtId="0" fontId="1" fillId="0" borderId="0" xfId="0" applyFont="1" applyAlignment="1"/>
    <xf numFmtId="0" fontId="2" fillId="4" borderId="0" xfId="0" applyFont="1" applyFill="1" applyAlignment="1"/>
    <xf numFmtId="0" fontId="1" fillId="2" borderId="0" xfId="0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4" fillId="0" borderId="0" xfId="0" applyFont="1" applyAlignment="1"/>
    <xf numFmtId="0" fontId="10" fillId="0" borderId="0" xfId="0" applyFont="1" applyAlignment="1"/>
    <xf numFmtId="0" fontId="3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14" fillId="0" borderId="0" xfId="0" applyFont="1"/>
    <xf numFmtId="0" fontId="5" fillId="0" borderId="0" xfId="0" applyFont="1" applyAlignment="1"/>
    <xf numFmtId="0" fontId="1" fillId="0" borderId="1" xfId="0" applyFont="1" applyBorder="1" applyAlignment="1"/>
    <xf numFmtId="0" fontId="6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heglobeandmail.com/opinion/article-canadian-law-allows-for-military-assistance-in-ending-the-ottawa/" TargetMode="External"/><Relationship Id="rId299" Type="http://schemas.openxmlformats.org/officeDocument/2006/relationships/hyperlink" Target="https://www.facebook.com/theglobeandmail/posts/10159566701088904" TargetMode="External"/><Relationship Id="rId21" Type="http://schemas.openxmlformats.org/officeDocument/2006/relationships/hyperlink" Target="https://www.reddit.com/r/canada/comments/sfmiv5/almost_one_in_five_canadian_truckers_is_south/" TargetMode="External"/><Relationship Id="rId63" Type="http://schemas.openxmlformats.org/officeDocument/2006/relationships/hyperlink" Target="https://www.reddit.com/r/CanadaPolitics/comments/syow5w/convoy_protestors_uncertain_about_future_after/" TargetMode="External"/><Relationship Id="rId159" Type="http://schemas.openxmlformats.org/officeDocument/2006/relationships/hyperlink" Target="https://www.theglobeandmail.com/opinion/article-is-the-trucker-rebellion-a-one-off-eruption-dont-count-on-it/" TargetMode="External"/><Relationship Id="rId324" Type="http://schemas.openxmlformats.org/officeDocument/2006/relationships/hyperlink" Target="https://www.reddit.com/r/canada/comments/t0fsds/globe_editorial_the_emergencies_act_ends_not_with/" TargetMode="External"/><Relationship Id="rId366" Type="http://schemas.openxmlformats.org/officeDocument/2006/relationships/hyperlink" Target="https://www.facebook.com/theglobeandmail/posts/10159552390238904" TargetMode="External"/><Relationship Id="rId170" Type="http://schemas.openxmlformats.org/officeDocument/2006/relationships/hyperlink" Target="https://www.theglobeandmail.com/politics/article-justin-trudeau-says-canadians-shocked-and-frankly-disgusted-by-actions/" TargetMode="External"/><Relationship Id="rId226" Type="http://schemas.openxmlformats.org/officeDocument/2006/relationships/hyperlink" Target="https://www.facebook.com/theglobeandmail/posts/10159537420853904" TargetMode="External"/><Relationship Id="rId268" Type="http://schemas.openxmlformats.org/officeDocument/2006/relationships/hyperlink" Target="https://www.facebook.com/theglobeandmail/posts/10159569533318904" TargetMode="External"/><Relationship Id="rId32" Type="http://schemas.openxmlformats.org/officeDocument/2006/relationships/hyperlink" Target="https://www.facebook.com/theglobeandmail/posts/10159551390948904" TargetMode="External"/><Relationship Id="rId74" Type="http://schemas.openxmlformats.org/officeDocument/2006/relationships/hyperlink" Target="https://www.theglobeandmail.com/opinion/article-death-threats-harassment-abuse-welcome-to-life-as-a-journalist-in/" TargetMode="External"/><Relationship Id="rId128" Type="http://schemas.openxmlformats.org/officeDocument/2006/relationships/hyperlink" Target="https://www.reddit.com/r/canada/comments/son7c5/opinion_how_truck_convoy_supporters_like_pierre/" TargetMode="External"/><Relationship Id="rId335" Type="http://schemas.openxmlformats.org/officeDocument/2006/relationships/hyperlink" Target="https://www.facebook.com/theglobeandmail/posts/10159557854463904" TargetMode="External"/><Relationship Id="rId377" Type="http://schemas.openxmlformats.org/officeDocument/2006/relationships/hyperlink" Target="https://www.theglobeandmail.com/opinion/editorials/article-want-the-pandemic-to-be-over-and-restrictions-to-end-get-vaccinated/" TargetMode="External"/><Relationship Id="rId5" Type="http://schemas.openxmlformats.org/officeDocument/2006/relationships/hyperlink" Target="https://www.facebook.com/theglobeandmail/posts/10159535564438904" TargetMode="External"/><Relationship Id="rId181" Type="http://schemas.openxmlformats.org/officeDocument/2006/relationships/hyperlink" Target="https://www.theglobeandmail.com/opinion/article-let-us-praise-vaccine-mandates-before-we-bury-them/" TargetMode="External"/><Relationship Id="rId237" Type="http://schemas.openxmlformats.org/officeDocument/2006/relationships/hyperlink" Target="https://www.facebook.com/theglobeandmail/posts/10159565510703904" TargetMode="External"/><Relationship Id="rId402" Type="http://schemas.openxmlformats.org/officeDocument/2006/relationships/hyperlink" Target="https://www.facebook.com/theglobeandmail/posts/10159556541943904" TargetMode="External"/><Relationship Id="rId279" Type="http://schemas.openxmlformats.org/officeDocument/2006/relationships/hyperlink" Target="https://www.reddit.com/r/ottawa/comments/sp8ymh/protesters_flooding_911/" TargetMode="External"/><Relationship Id="rId43" Type="http://schemas.openxmlformats.org/officeDocument/2006/relationships/hyperlink" Target="https://www.theglobeandmail.com/opinion/article-by-invoking-the-emergencies-act-the-feds-go-from-no-action-to-the/" TargetMode="External"/><Relationship Id="rId139" Type="http://schemas.openxmlformats.org/officeDocument/2006/relationships/hyperlink" Target="https://www.theglobeandmail.com/politics/article-ottawa-police-chief-says-all-options-to-resolve-protest-pose-risks-as/" TargetMode="External"/><Relationship Id="rId290" Type="http://schemas.openxmlformats.org/officeDocument/2006/relationships/hyperlink" Target="https://www.theglobeandmail.com/opinion/article-protesters-need-to-understand-canadas-charter-is-not-the-us-bill-of/" TargetMode="External"/><Relationship Id="rId304" Type="http://schemas.openxmlformats.org/officeDocument/2006/relationships/hyperlink" Target="https://www.facebook.com/theglobeandmail/posts/10159553743233904" TargetMode="External"/><Relationship Id="rId346" Type="http://schemas.openxmlformats.org/officeDocument/2006/relationships/hyperlink" Target="https://www.reddit.com/r/canada/comments/syqjp4/opinion_truck_blockades_present_a_compelling/" TargetMode="External"/><Relationship Id="rId388" Type="http://schemas.openxmlformats.org/officeDocument/2006/relationships/hyperlink" Target="https://www.reddit.com/r/canada/comments/soubjb/whats_blocking_canadas_exit_from_the_pandemic_the/" TargetMode="External"/><Relationship Id="rId85" Type="http://schemas.openxmlformats.org/officeDocument/2006/relationships/hyperlink" Target="https://www.facebook.com/theglobeandmail/posts/10159552070243904" TargetMode="External"/><Relationship Id="rId150" Type="http://schemas.openxmlformats.org/officeDocument/2006/relationships/hyperlink" Target="https://www.theglobeandmail.com/opinion/article-instead-of-trying-to-quell-convoy-tensions-trudeau-inflamed-them/" TargetMode="External"/><Relationship Id="rId192" Type="http://schemas.openxmlformats.org/officeDocument/2006/relationships/hyperlink" Target="https://www.theglobeandmail.com/canada/article-mps-warned-that-trucker-convoy-protesters-may-target-their-homes/" TargetMode="External"/><Relationship Id="rId206" Type="http://schemas.openxmlformats.org/officeDocument/2006/relationships/hyperlink" Target="https://www.facebook.com/theglobeandmail/posts/10159548489138904" TargetMode="External"/><Relationship Id="rId248" Type="http://schemas.openxmlformats.org/officeDocument/2006/relationships/hyperlink" Target="https://www.facebook.com/theglobeandmail/posts/10159578173853904" TargetMode="External"/><Relationship Id="rId12" Type="http://schemas.openxmlformats.org/officeDocument/2006/relationships/hyperlink" Target="https://www.facebook.com/theglobeandmail/posts/10159552948188904" TargetMode="External"/><Relationship Id="rId108" Type="http://schemas.openxmlformats.org/officeDocument/2006/relationships/hyperlink" Target="https://www.facebook.com/theglobeandmail/posts/10159546971898904" TargetMode="External"/><Relationship Id="rId315" Type="http://schemas.openxmlformats.org/officeDocument/2006/relationships/hyperlink" Target="https://www.reddit.com/r/canada/comments/ssioat/opinion_the_border_closings_have_done_enormous/" TargetMode="External"/><Relationship Id="rId357" Type="http://schemas.openxmlformats.org/officeDocument/2006/relationships/hyperlink" Target="https://www.facebook.com/theglobeandmail/posts/10159543563418904" TargetMode="External"/><Relationship Id="rId54" Type="http://schemas.openxmlformats.org/officeDocument/2006/relationships/hyperlink" Target="https://www.facebook.com/theglobeandmail/posts/10159554719593904" TargetMode="External"/><Relationship Id="rId96" Type="http://schemas.openxmlformats.org/officeDocument/2006/relationships/hyperlink" Target="https://www.reddit.com/r/OntarioCanada/comments/spbzqz/federal_conservatives_reverse_course_on/" TargetMode="External"/><Relationship Id="rId161" Type="http://schemas.openxmlformats.org/officeDocument/2006/relationships/hyperlink" Target="https://www.theglobeandmail.com/opinion/editorials/article-parliament-should-end-the-state-of-emergency-or-at-least-severely/" TargetMode="External"/><Relationship Id="rId217" Type="http://schemas.openxmlformats.org/officeDocument/2006/relationships/hyperlink" Target="https://www.theglobeandmail.com/politics/article-ottawa-mayor-says-no-end-in-sight-for-trucker-convoy-protests/" TargetMode="External"/><Relationship Id="rId399" Type="http://schemas.openxmlformats.org/officeDocument/2006/relationships/hyperlink" Target="https://www.facebook.com/theglobeandmail/posts/10159555118463904" TargetMode="External"/><Relationship Id="rId259" Type="http://schemas.openxmlformats.org/officeDocument/2006/relationships/hyperlink" Target="https://www.facebook.com/theglobeandmail/posts/10159568106148904" TargetMode="External"/><Relationship Id="rId23" Type="http://schemas.openxmlformats.org/officeDocument/2006/relationships/hyperlink" Target="https://www.facebook.com/theglobeandmail/posts/10159534418453904" TargetMode="External"/><Relationship Id="rId119" Type="http://schemas.openxmlformats.org/officeDocument/2006/relationships/hyperlink" Target="https://www.reddit.com/r/canada/comments/snme34/opinion_how_canadian_law_allows_for_military/" TargetMode="External"/><Relationship Id="rId270" Type="http://schemas.openxmlformats.org/officeDocument/2006/relationships/hyperlink" Target="https://www.theglobeandmail.com/politics/article-police-preparing-for-significant-protests-at-parliament-hill-as/" TargetMode="External"/><Relationship Id="rId326" Type="http://schemas.openxmlformats.org/officeDocument/2006/relationships/hyperlink" Target="https://www.facebook.com/theglobeandmail/posts/10159579048088904" TargetMode="External"/><Relationship Id="rId65" Type="http://schemas.openxmlformats.org/officeDocument/2006/relationships/hyperlink" Target="https://www.facebook.com/theglobeandmail/posts/10159558691458904" TargetMode="External"/><Relationship Id="rId130" Type="http://schemas.openxmlformats.org/officeDocument/2006/relationships/hyperlink" Target="https://www.facebook.com/theglobeandmail/posts/10159577106918904" TargetMode="External"/><Relationship Id="rId368" Type="http://schemas.openxmlformats.org/officeDocument/2006/relationships/hyperlink" Target="https://www.facebook.com/theglobeandmail/posts/10159552823018904" TargetMode="External"/><Relationship Id="rId172" Type="http://schemas.openxmlformats.org/officeDocument/2006/relationships/hyperlink" Target="https://www.reddit.com/r/canada/comments/shbt4e/justin_trudeau_accuses_erin_otoole_of/" TargetMode="External"/><Relationship Id="rId228" Type="http://schemas.openxmlformats.org/officeDocument/2006/relationships/hyperlink" Target="https://www.facebook.com/theglobeandmail/posts/10159545775268904" TargetMode="External"/><Relationship Id="rId281" Type="http://schemas.openxmlformats.org/officeDocument/2006/relationships/hyperlink" Target="https://www.facebook.com/theglobeandmail/posts/10159551847368904" TargetMode="External"/><Relationship Id="rId337" Type="http://schemas.openxmlformats.org/officeDocument/2006/relationships/hyperlink" Target="https://www.theglobeandmail.com/politics/article-thousands-of-convoy-protesters-descend-on-parliament-hill-to-demand-an/" TargetMode="External"/><Relationship Id="rId34" Type="http://schemas.openxmlformats.org/officeDocument/2006/relationships/hyperlink" Target="https://www.facebook.com/theglobeandmail/posts/10159556694478904" TargetMode="External"/><Relationship Id="rId76" Type="http://schemas.openxmlformats.org/officeDocument/2006/relationships/hyperlink" Target="https://www.theglobeandmail.com/opinion/editorials/article-enough-is-enough-the-blockades-must-be-brought-to-an-end/" TargetMode="External"/><Relationship Id="rId141" Type="http://schemas.openxmlformats.org/officeDocument/2006/relationships/hyperlink" Target="https://www.theglobeandmail.com/politics/article-ottawa-police-chief-says-all-options-to-resolve-protest-pose-risks-as/" TargetMode="External"/><Relationship Id="rId379" Type="http://schemas.openxmlformats.org/officeDocument/2006/relationships/hyperlink" Target="https://www.reddit.com/r/canada/comments/slqtps/globe_editorial_want_the_pandemic_to_be_over_and/" TargetMode="External"/><Relationship Id="rId7" Type="http://schemas.openxmlformats.org/officeDocument/2006/relationships/hyperlink" Target="https://www.facebook.com/theglobeandmail/posts/10159569391653904" TargetMode="External"/><Relationship Id="rId183" Type="http://schemas.openxmlformats.org/officeDocument/2006/relationships/hyperlink" Target="https://www.theglobeandmail.com/podcasts/the-decibel/article-meet-the-21-year-old-who-silenced-the-ottawa-truckers-horns/" TargetMode="External"/><Relationship Id="rId239" Type="http://schemas.openxmlformats.org/officeDocument/2006/relationships/hyperlink" Target="https://www.theglobeandmail.com/opinion/article-the-occupation-showed-ottawa-is-a-city-still-satisfied-with-mediocrity/" TargetMode="External"/><Relationship Id="rId390" Type="http://schemas.openxmlformats.org/officeDocument/2006/relationships/hyperlink" Target="https://www.facebook.com/theglobeandmail/posts/10159579971358904" TargetMode="External"/><Relationship Id="rId404" Type="http://schemas.openxmlformats.org/officeDocument/2006/relationships/hyperlink" Target="https://www.facebook.com/theglobeandmail/posts/10159563657748904" TargetMode="External"/><Relationship Id="rId250" Type="http://schemas.openxmlformats.org/officeDocument/2006/relationships/hyperlink" Target="https://www.theglobeandmail.com/opinion/article-our-shared-reality-and-the-knowledge-that-undergirds-it-is-being/" TargetMode="External"/><Relationship Id="rId292" Type="http://schemas.openxmlformats.org/officeDocument/2006/relationships/hyperlink" Target="https://www.reddit.com/r/canada/comments/szkrr5/opinion_protesters_need_to_understand_canadas/" TargetMode="External"/><Relationship Id="rId306" Type="http://schemas.openxmlformats.org/officeDocument/2006/relationships/hyperlink" Target="https://www.facebook.com/theglobeandmail/posts/10159574025628904" TargetMode="External"/><Relationship Id="rId45" Type="http://schemas.openxmlformats.org/officeDocument/2006/relationships/hyperlink" Target="https://www.theglobeandmail.com/canada/article-calling-the-ottawa-protests-peaceful-downplays-non-violent-dangers/" TargetMode="External"/><Relationship Id="rId87" Type="http://schemas.openxmlformats.org/officeDocument/2006/relationships/hyperlink" Target="https://www.facebook.com/theglobeandmail/posts/10159563602213904" TargetMode="External"/><Relationship Id="rId110" Type="http://schemas.openxmlformats.org/officeDocument/2006/relationships/hyperlink" Target="https://www.facebook.com/theglobeandmail/posts/10159546715268904" TargetMode="External"/><Relationship Id="rId348" Type="http://schemas.openxmlformats.org/officeDocument/2006/relationships/hyperlink" Target="https://www.facebook.com/theglobeandmail/posts/10159548802403904" TargetMode="External"/><Relationship Id="rId152" Type="http://schemas.openxmlformats.org/officeDocument/2006/relationships/hyperlink" Target="https://www.reddit.com/r/CanadaPolitics/comments/si0ig2/opinion_instead_of_trying_to_quell_convoy/" TargetMode="External"/><Relationship Id="rId194" Type="http://schemas.openxmlformats.org/officeDocument/2006/relationships/hyperlink" Target="https://www.theglobeandmail.com/canada/article-mps-warned-that-trucker-convoy-protesters-may-target-their-homes/" TargetMode="External"/><Relationship Id="rId208" Type="http://schemas.openxmlformats.org/officeDocument/2006/relationships/hyperlink" Target="https://www.facebook.com/theglobeandmail/posts/10159550553403904" TargetMode="External"/><Relationship Id="rId261" Type="http://schemas.openxmlformats.org/officeDocument/2006/relationships/hyperlink" Target="https://www.facebook.com/theglobeandmail/posts/10159552225888904" TargetMode="External"/><Relationship Id="rId14" Type="http://schemas.openxmlformats.org/officeDocument/2006/relationships/hyperlink" Target="https://www.facebook.com/theglobeandmail/posts/10159574626783904" TargetMode="External"/><Relationship Id="rId56" Type="http://schemas.openxmlformats.org/officeDocument/2006/relationships/hyperlink" Target="https://www.facebook.com/theglobeandmail/posts/10159570566803904" TargetMode="External"/><Relationship Id="rId317" Type="http://schemas.openxmlformats.org/officeDocument/2006/relationships/hyperlink" Target="https://www.facebook.com/theglobeandmail/posts/10159555238818904" TargetMode="External"/><Relationship Id="rId359" Type="http://schemas.openxmlformats.org/officeDocument/2006/relationships/hyperlink" Target="https://www.theglobeandmail.com/politics/article-trudeau-must-bear-the-blame-for-his-divisive-words-and-actions/" TargetMode="External"/><Relationship Id="rId98" Type="http://schemas.openxmlformats.org/officeDocument/2006/relationships/hyperlink" Target="https://www.facebook.com/theglobeandmail/posts/10159572370403904" TargetMode="External"/><Relationship Id="rId121" Type="http://schemas.openxmlformats.org/officeDocument/2006/relationships/hyperlink" Target="https://www.facebook.com/theglobeandmail/posts/10159569640048904" TargetMode="External"/><Relationship Id="rId163" Type="http://schemas.openxmlformats.org/officeDocument/2006/relationships/hyperlink" Target="https://www.reddit.com/r/canada/comments/sxulel/globe_editorial_its_time_for_parliament_to_end/" TargetMode="External"/><Relationship Id="rId219" Type="http://schemas.openxmlformats.org/officeDocument/2006/relationships/hyperlink" Target="https://www.theglobeandmail.com/politics/article-ottawa-police-arrest-convoy-protestors/" TargetMode="External"/><Relationship Id="rId370" Type="http://schemas.openxmlformats.org/officeDocument/2006/relationships/hyperlink" Target="https://www.facebook.com/theglobeandmail/posts/10159580095753904" TargetMode="External"/><Relationship Id="rId230" Type="http://schemas.openxmlformats.org/officeDocument/2006/relationships/hyperlink" Target="https://www.facebook.com/theglobeandmail/posts/10159548395368904" TargetMode="External"/><Relationship Id="rId25" Type="http://schemas.openxmlformats.org/officeDocument/2006/relationships/hyperlink" Target="https://www.theglobeandmail.com/business/article-ambassador-bridge-blockade-brings-economy-to-standstill-exposes/" TargetMode="External"/><Relationship Id="rId67" Type="http://schemas.openxmlformats.org/officeDocument/2006/relationships/hyperlink" Target="https://www.facebook.com/theglobeandmail/posts/10159524513153904" TargetMode="External"/><Relationship Id="rId272" Type="http://schemas.openxmlformats.org/officeDocument/2006/relationships/hyperlink" Target="https://www.theglobeandmail.com/politics/article-police-preparing-for-significant-protests-at-parliament-hill-as/" TargetMode="External"/><Relationship Id="rId328" Type="http://schemas.openxmlformats.org/officeDocument/2006/relationships/hyperlink" Target="https://www.theglobeandmail.com/opinion/article-the-ottawa-occupation-is-the-october-crisis-revisited-justin-trudeau/" TargetMode="External"/><Relationship Id="rId132" Type="http://schemas.openxmlformats.org/officeDocument/2006/relationships/hyperlink" Target="https://www.theglobeandmail.com/opinion/editorials/article-if-covid-19-didnt-clear-the-bar-for-the-emergencies-act-does-this/" TargetMode="External"/><Relationship Id="rId174" Type="http://schemas.openxmlformats.org/officeDocument/2006/relationships/hyperlink" Target="https://www.facebook.com/theglobeandmail/posts/10159538347758904" TargetMode="External"/><Relationship Id="rId381" Type="http://schemas.openxmlformats.org/officeDocument/2006/relationships/hyperlink" Target="https://www.facebook.com/theglobeandmail/posts/10159553718338904" TargetMode="External"/><Relationship Id="rId241" Type="http://schemas.openxmlformats.org/officeDocument/2006/relationships/hyperlink" Target="https://www.reddit.com/r/ottawa/comments/t0g1e4/opinion_ottawa_a_capital_without_imagination_or/" TargetMode="External"/><Relationship Id="rId36" Type="http://schemas.openxmlformats.org/officeDocument/2006/relationships/hyperlink" Target="https://www.facebook.com/theglobeandmail/posts/10159553405398904" TargetMode="External"/><Relationship Id="rId283" Type="http://schemas.openxmlformats.org/officeDocument/2006/relationships/hyperlink" Target="https://www.facebook.com/theglobeandmail/posts/10159562658523904" TargetMode="External"/><Relationship Id="rId339" Type="http://schemas.openxmlformats.org/officeDocument/2006/relationships/hyperlink" Target="https://www.theglobeandmail.com/politics/article-time-for-leaders-to-assert-there-are-rules-to-the-road/" TargetMode="External"/><Relationship Id="rId78" Type="http://schemas.openxmlformats.org/officeDocument/2006/relationships/hyperlink" Target="https://www.theglobeandmail.com/politics/article-erin-otoole-takes-big-gamble-by-siding-with-trucker-convey-protesters/" TargetMode="External"/><Relationship Id="rId101" Type="http://schemas.openxmlformats.org/officeDocument/2006/relationships/hyperlink" Target="https://www.facebook.com/theglobeandmail/posts/10159579413953904" TargetMode="External"/><Relationship Id="rId143" Type="http://schemas.openxmlformats.org/officeDocument/2006/relationships/hyperlink" Target="https://www.theglobeandmail.com/opinion/article-in-a-time-of-crisis-our-most-important-institutions-failed-us/" TargetMode="External"/><Relationship Id="rId185" Type="http://schemas.openxmlformats.org/officeDocument/2006/relationships/hyperlink" Target="https://www.theglobeandmail.com/politics/article-military-response-to-ottawa-protest-not-in-the-cards-trudeau-says/" TargetMode="External"/><Relationship Id="rId350" Type="http://schemas.openxmlformats.org/officeDocument/2006/relationships/hyperlink" Target="https://www.facebook.com/theglobeandmail/posts/10159531691873904R" TargetMode="External"/><Relationship Id="rId406" Type="http://schemas.openxmlformats.org/officeDocument/2006/relationships/hyperlink" Target="https://www.facebook.com/theglobeandmail/posts/10159543846788904" TargetMode="External"/><Relationship Id="rId9" Type="http://schemas.openxmlformats.org/officeDocument/2006/relationships/hyperlink" Target="https://www.facebook.com/theglobeandmail/posts/10159556752378904" TargetMode="External"/><Relationship Id="rId210" Type="http://schemas.openxmlformats.org/officeDocument/2006/relationships/hyperlink" Target="https://www.facebook.com/theglobeandmail/posts/10159552449298904" TargetMode="External"/><Relationship Id="rId392" Type="http://schemas.openxmlformats.org/officeDocument/2006/relationships/hyperlink" Target="https://www.facebook.com/theglobeandmail/posts/10159565229473904" TargetMode="External"/><Relationship Id="rId252" Type="http://schemas.openxmlformats.org/officeDocument/2006/relationships/hyperlink" Target="https://www.reddit.com/r/CanadaPolitics/comments/szh1rk/our_shared_reality_and_the_knowledge_that/" TargetMode="External"/><Relationship Id="rId294" Type="http://schemas.openxmlformats.org/officeDocument/2006/relationships/hyperlink" Target="https://www.facebook.com/theglobeandmail/posts/10159563171873904" TargetMode="External"/><Relationship Id="rId308" Type="http://schemas.openxmlformats.org/officeDocument/2006/relationships/hyperlink" Target="https://www.theglobeandmail.com/canada/article-stress-of-trucker-convoy-protest-in-ottawa-may-have-long-lasting/" TargetMode="External"/><Relationship Id="rId47" Type="http://schemas.openxmlformats.org/officeDocument/2006/relationships/hyperlink" Target="https://www.theglobeandmail.com/canada/article-canadas-unvaccinated-not-always-who-you-think-they-are/" TargetMode="External"/><Relationship Id="rId89" Type="http://schemas.openxmlformats.org/officeDocument/2006/relationships/hyperlink" Target="https://www.facebook.com/theglobeandmail/posts/10159556783978904" TargetMode="External"/><Relationship Id="rId112" Type="http://schemas.openxmlformats.org/officeDocument/2006/relationships/hyperlink" Target="https://www.facebook.com/theglobeandmail/posts/10159528104878904" TargetMode="External"/><Relationship Id="rId154" Type="http://schemas.openxmlformats.org/officeDocument/2006/relationships/hyperlink" Target="https://www.facebook.com/theglobeandmail/posts/10159544267758904" TargetMode="External"/><Relationship Id="rId361" Type="http://schemas.openxmlformats.org/officeDocument/2006/relationships/hyperlink" Target="https://www.reddit.com/r/canada/comments/svxaj1/trudeau_must_bear_the_blame_for_his_divisive/" TargetMode="External"/><Relationship Id="rId196" Type="http://schemas.openxmlformats.org/officeDocument/2006/relationships/hyperlink" Target="https://www.theglobeandmail.com/politics/article-nearly-half-of-canadians-say-their-impressions-of-trudeau-have/" TargetMode="External"/><Relationship Id="rId16" Type="http://schemas.openxmlformats.org/officeDocument/2006/relationships/hyperlink" Target="https://www.facebook.com/theglobeandmail/posts/10159540050998904" TargetMode="External"/><Relationship Id="rId221" Type="http://schemas.openxmlformats.org/officeDocument/2006/relationships/hyperlink" Target="https://www.theglobeandmail.com/politics/article-ottawa-police-arrest-convoy-protestors/" TargetMode="External"/><Relationship Id="rId263" Type="http://schemas.openxmlformats.org/officeDocument/2006/relationships/hyperlink" Target="https://www.facebook.com/theglobeandmail/posts/10159566501508904" TargetMode="External"/><Relationship Id="rId319" Type="http://schemas.openxmlformats.org/officeDocument/2006/relationships/hyperlink" Target="https://www.theglobeandmail.com/opinion/article-the-convoy-protests-are-an-opportunity-to-talk-about-what-defunding/" TargetMode="External"/><Relationship Id="rId58" Type="http://schemas.openxmlformats.org/officeDocument/2006/relationships/hyperlink" Target="https://www.facebook.com/theglobeandmail/posts/10159570536208904" TargetMode="External"/><Relationship Id="rId123" Type="http://schemas.openxmlformats.org/officeDocument/2006/relationships/hyperlink" Target="https://www.theglobeandmail.com/opinion/article-how-did-conservatives-come-to-be-so-attracted-to-extremism/" TargetMode="External"/><Relationship Id="rId330" Type="http://schemas.openxmlformats.org/officeDocument/2006/relationships/hyperlink" Target="https://www.reddit.com/r/canada/comments/so3raq/opinion_the_ottawa_occupation_is_the_october/" TargetMode="External"/><Relationship Id="rId165" Type="http://schemas.openxmlformats.org/officeDocument/2006/relationships/hyperlink" Target="https://www.facebook.com/theglobeandmail/posts/10159574648533904" TargetMode="External"/><Relationship Id="rId372" Type="http://schemas.openxmlformats.org/officeDocument/2006/relationships/hyperlink" Target="https://www.facebook.com/theglobeandmail/posts/10159558555078904" TargetMode="External"/><Relationship Id="rId232" Type="http://schemas.openxmlformats.org/officeDocument/2006/relationships/hyperlink" Target="https://www.facebook.com/theglobeandmail/posts/10159573759463904" TargetMode="External"/><Relationship Id="rId274" Type="http://schemas.openxmlformats.org/officeDocument/2006/relationships/hyperlink" Target="https://www.theglobeandmail.com/politics/article-police-say-us-based-calls-flooded-ottawas-911-system-endangering-lives/" TargetMode="External"/><Relationship Id="rId27" Type="http://schemas.openxmlformats.org/officeDocument/2006/relationships/hyperlink" Target="https://www.theglobeandmail.com/business/article-no-timeline-for-end-to-ambassador-bridge-blockade-as-traffic-prevented/" TargetMode="External"/><Relationship Id="rId48" Type="http://schemas.openxmlformats.org/officeDocument/2006/relationships/hyperlink" Target="https://www.facebook.com/theglobeandmail/posts/10159571581328904" TargetMode="External"/><Relationship Id="rId69" Type="http://schemas.openxmlformats.org/officeDocument/2006/relationships/hyperlink" Target="https://www.theglobeandmail.com/canada/alberta/article-criminal-anthropologist-says-alberta-at-heart-of-unrest-protests/" TargetMode="External"/><Relationship Id="rId113" Type="http://schemas.openxmlformats.org/officeDocument/2006/relationships/hyperlink" Target="https://www.theglobeandmail.com/canada/article-gofundme-withholding-45-million-from-trucker-convoy-until-plan/" TargetMode="External"/><Relationship Id="rId134" Type="http://schemas.openxmlformats.org/officeDocument/2006/relationships/hyperlink" Target="https://www.theglobeandmail.com/opinion/editorials/article-if-restrictions-and-mandates-are-being-lifted-thank-the-silent/" TargetMode="External"/><Relationship Id="rId320" Type="http://schemas.openxmlformats.org/officeDocument/2006/relationships/hyperlink" Target="https://www.facebook.com/theglobeandmail/posts/10159568138098904" TargetMode="External"/><Relationship Id="rId80" Type="http://schemas.openxmlformats.org/officeDocument/2006/relationships/hyperlink" Target="https://www.reddit.com/r/canada/comments/sf8823/erin_otoole_takes_big_gamble_by_siding_with/" TargetMode="External"/><Relationship Id="rId155" Type="http://schemas.openxmlformats.org/officeDocument/2006/relationships/hyperlink" Target="https://www.reddit.com/r/canada/comments/sjyew9/interim_tory_leader_candice_bergen_advocated/" TargetMode="External"/><Relationship Id="rId176" Type="http://schemas.openxmlformats.org/officeDocument/2006/relationships/hyperlink" Target="https://www.theglobeandmail.com/politics/article-justin-trudeau-needs-to-show-he-can-lead-during-a-crisis/" TargetMode="External"/><Relationship Id="rId197" Type="http://schemas.openxmlformats.org/officeDocument/2006/relationships/hyperlink" Target="https://www.reddit.com/r/canada/comments/t1uvp1/nearly_half_of_canadians_say_their_impressions_of/" TargetMode="External"/><Relationship Id="rId341" Type="http://schemas.openxmlformats.org/officeDocument/2006/relationships/hyperlink" Target="https://www.reddit.com/r/ottawa/comments/sph5pk/time_for_political_leaders_to_assert_there_are/" TargetMode="External"/><Relationship Id="rId362" Type="http://schemas.openxmlformats.org/officeDocument/2006/relationships/hyperlink" Target="https://www.theglobeandmail.com/politics/article-trudeau-must-bear-the-blame-for-his-divisive-words-and-actions/" TargetMode="External"/><Relationship Id="rId383" Type="http://schemas.openxmlformats.org/officeDocument/2006/relationships/hyperlink" Target="https://www.theglobeandmail.com/opinion/article-well-lift-our-anti-covid-restrictions-when-elected-governments-decide/" TargetMode="External"/><Relationship Id="rId201" Type="http://schemas.openxmlformats.org/officeDocument/2006/relationships/hyperlink" Target="https://www.facebook.com/theglobeandmail/posts/10159557225503904" TargetMode="External"/><Relationship Id="rId222" Type="http://schemas.openxmlformats.org/officeDocument/2006/relationships/hyperlink" Target="https://www.facebook.com/theglobeandmail/posts/10159573386738904" TargetMode="External"/><Relationship Id="rId243" Type="http://schemas.openxmlformats.org/officeDocument/2006/relationships/hyperlink" Target="https://www.facebook.com/theglobeandmail/posts/10159552360323904" TargetMode="External"/><Relationship Id="rId264" Type="http://schemas.openxmlformats.org/officeDocument/2006/relationships/hyperlink" Target="https://www.theglobeandmail.com/politics/article-police-set-to-begin-massive-operation-in-ottawa-to-remove-convoy/" TargetMode="External"/><Relationship Id="rId285" Type="http://schemas.openxmlformats.org/officeDocument/2006/relationships/hyperlink" Target="https://www.theglobeandmail.com/opinion/editorials/article-protest-is-a-legal-right-but-a-blockade-isnt-a-legal-protest/" TargetMode="External"/><Relationship Id="rId17" Type="http://schemas.openxmlformats.org/officeDocument/2006/relationships/hyperlink" Target="https://www.theglobeandmail.com/opinion/article-albertas-premier-is-confident-hes-done-the-right-thing-still-theres/" TargetMode="External"/><Relationship Id="rId38" Type="http://schemas.openxmlformats.org/officeDocument/2006/relationships/hyperlink" Target="https://www.facebook.com/theglobeandmail/posts/10159561869608904" TargetMode="External"/><Relationship Id="rId59" Type="http://schemas.openxmlformats.org/officeDocument/2006/relationships/hyperlink" Target="https://www.theglobeandmail.com/politics/article-ottawa-mayor-wants-more-help-to-take-back-the-streets/" TargetMode="External"/><Relationship Id="rId103" Type="http://schemas.openxmlformats.org/officeDocument/2006/relationships/hyperlink" Target="https://www.theglobeandmail.com/politics/article-federal-government-urges-ottawa-police-to-take-control-of-convoy/" TargetMode="External"/><Relationship Id="rId124" Type="http://schemas.openxmlformats.org/officeDocument/2006/relationships/hyperlink" Target="https://www.facebook.com/theglobeandmail/posts/10159569640048904" TargetMode="External"/><Relationship Id="rId310" Type="http://schemas.openxmlformats.org/officeDocument/2006/relationships/hyperlink" Target="https://www.reddit.com/r/ottawa/comments/smv6wk/stress_of_trucker_convoy_protest_in_ottawa_may/" TargetMode="External"/><Relationship Id="rId70" Type="http://schemas.openxmlformats.org/officeDocument/2006/relationships/hyperlink" Target="https://www.facebook.com/theglobeandmail/posts/10159578466593904" TargetMode="External"/><Relationship Id="rId91" Type="http://schemas.openxmlformats.org/officeDocument/2006/relationships/hyperlink" Target="https://www.theglobeandmail.com/politics/article-federal-conservatives-call-for-an-end-to-all-blockades-after-first/" TargetMode="External"/><Relationship Id="rId145" Type="http://schemas.openxmlformats.org/officeDocument/2006/relationships/hyperlink" Target="https://www.theglobeandmail.com/opinion/article-in-the-midst-of-cries-for-individual-freedoms-canadian-collectivism/" TargetMode="External"/><Relationship Id="rId166" Type="http://schemas.openxmlformats.org/officeDocument/2006/relationships/hyperlink" Target="https://www.reddit.com/r/CanadaPolitics/comments/sxtqnm/globe_editorial_its_time_for_parliament_to_end/" TargetMode="External"/><Relationship Id="rId187" Type="http://schemas.openxmlformats.org/officeDocument/2006/relationships/hyperlink" Target="https://www.theglobeandmail.com/canada/article-mps-warned-that-trucker-convoy-protesters-may-target-their-homes/" TargetMode="External"/><Relationship Id="rId331" Type="http://schemas.openxmlformats.org/officeDocument/2006/relationships/hyperlink" Target="https://www.theglobeandmail.com/opinion/article-the-ottawa-truck-convoy-has-revealed-the-ugly-side-of-freedom/" TargetMode="External"/><Relationship Id="rId352" Type="http://schemas.openxmlformats.org/officeDocument/2006/relationships/hyperlink" Target="https://www.theglobeandmail.com/canada/article-trucker-convoy-raises-millions-in-funds-as-vaccine-hesitant-supporters/" TargetMode="External"/><Relationship Id="rId373" Type="http://schemas.openxmlformats.org/officeDocument/2006/relationships/hyperlink" Target="https://www.theglobeandmail.com/world/us-politics/article-us-truckers-plan-pandemic-demonstrations-inspired-by-canadian-convoys/" TargetMode="External"/><Relationship Id="rId394" Type="http://schemas.openxmlformats.org/officeDocument/2006/relationships/hyperlink" Target="https://www.facebook.com/theglobeandmail/posts/10159528534493904" TargetMode="External"/><Relationship Id="rId408" Type="http://schemas.openxmlformats.org/officeDocument/2006/relationships/hyperlink" Target="https://www.theglobeandmail.com/opinion/editorials/article-you-can-debate-whether-its-an-emergency-but-the-blockades-cant-be/" TargetMode="External"/><Relationship Id="rId1" Type="http://schemas.openxmlformats.org/officeDocument/2006/relationships/hyperlink" Target="https://www.theglobeandmail.com/opinion/article-a-new-approach-is-needed-to-blunt-the-appeal-of-far-right-movements/" TargetMode="External"/><Relationship Id="rId212" Type="http://schemas.openxmlformats.org/officeDocument/2006/relationships/hyperlink" Target="https://www.theglobeandmail.com/politics/article-ottawa-mayor-declares-state-of-emergency-over-trucker-convoy-protests/" TargetMode="External"/><Relationship Id="rId233" Type="http://schemas.openxmlformats.org/officeDocument/2006/relationships/hyperlink" Target="https://www.theglobeandmail.com/canada/article-ottawa-will-see-pushback-if-tow-trucks-are-forced-to-clear-blockades/" TargetMode="External"/><Relationship Id="rId254" Type="http://schemas.openxmlformats.org/officeDocument/2006/relationships/hyperlink" Target="https://www.facebook.com/theglobeandmail/posts/10159569584978904" TargetMode="External"/><Relationship Id="rId28" Type="http://schemas.openxmlformats.org/officeDocument/2006/relationships/hyperlink" Target="https://www.facebook.com/theglobeandmail/posts/10159553607183904" TargetMode="External"/><Relationship Id="rId49" Type="http://schemas.openxmlformats.org/officeDocument/2006/relationships/hyperlink" Target="https://www.reddit.com/r/canada/comments/sx2cnb/canadas_unvaccinated_not_always_who_you_think/" TargetMode="External"/><Relationship Id="rId114" Type="http://schemas.openxmlformats.org/officeDocument/2006/relationships/hyperlink" Target="https://www.facebook.com/theglobeandmail/posts/10159528056103904" TargetMode="External"/><Relationship Id="rId275" Type="http://schemas.openxmlformats.org/officeDocument/2006/relationships/hyperlink" Target="https://www.facebook.com/theglobeandmail/posts/10159557179363904" TargetMode="External"/><Relationship Id="rId296" Type="http://schemas.openxmlformats.org/officeDocument/2006/relationships/hyperlink" Target="https://www.facebook.com/theglobeandmail/posts/10159565569628904" TargetMode="External"/><Relationship Id="rId300" Type="http://schemas.openxmlformats.org/officeDocument/2006/relationships/hyperlink" Target="https://www.theglobeandmail.com/canada/article-rcmp-banks-and-ottawa-say-convoy-protest-donors-wont-have-accounts/" TargetMode="External"/><Relationship Id="rId60" Type="http://schemas.openxmlformats.org/officeDocument/2006/relationships/hyperlink" Target="https://www.facebook.com/theglobeandmail/posts/10159552335618904" TargetMode="External"/><Relationship Id="rId81" Type="http://schemas.openxmlformats.org/officeDocument/2006/relationships/hyperlink" Target="https://www.theglobeandmail.com/politics/article-erin-otoole-takes-big-gamble-by-siding-with-trucker-convey-protesters/" TargetMode="External"/><Relationship Id="rId135" Type="http://schemas.openxmlformats.org/officeDocument/2006/relationships/hyperlink" Target="https://www.facebook.com/theglobeandmail/posts/10159571242383904" TargetMode="External"/><Relationship Id="rId156" Type="http://schemas.openxmlformats.org/officeDocument/2006/relationships/hyperlink" Target="https://www.theglobeandmail.com/opinion/article-is-polarization-in-canada-comparable-to-the-us-not-even-close/" TargetMode="External"/><Relationship Id="rId177" Type="http://schemas.openxmlformats.org/officeDocument/2006/relationships/hyperlink" Target="https://www.facebook.com/theglobeandmail/posts/10159553946298904" TargetMode="External"/><Relationship Id="rId198" Type="http://schemas.openxmlformats.org/officeDocument/2006/relationships/hyperlink" Target="https://www.theglobeandmail.com/canada/article-ontario-court-freezes-access-to-givesendgo-donations-for-truckers/" TargetMode="External"/><Relationship Id="rId321" Type="http://schemas.openxmlformats.org/officeDocument/2006/relationships/hyperlink" Target="https://www.reddit.com/r/canada/comments/suyqng/opinion_the_convoy_protests_are_an_opportunity_to/" TargetMode="External"/><Relationship Id="rId342" Type="http://schemas.openxmlformats.org/officeDocument/2006/relationships/hyperlink" Target="https://www.theglobeandmail.com/canada/article-tow-truck-companies-refuse-to-haul-away-large-trucks-gridlocking/" TargetMode="External"/><Relationship Id="rId363" Type="http://schemas.openxmlformats.org/officeDocument/2006/relationships/hyperlink" Target="https://www.facebook.com/theglobeandmail/posts/10159570477028904" TargetMode="External"/><Relationship Id="rId384" Type="http://schemas.openxmlformats.org/officeDocument/2006/relationships/hyperlink" Target="https://www.facebook.com/theglobeandmail/posts/10159553718338904" TargetMode="External"/><Relationship Id="rId202" Type="http://schemas.openxmlformats.org/officeDocument/2006/relationships/hyperlink" Target="https://www.reddit.com/r/ontario/comments/sptatf/ontario_prepares_fines_possible_seizure_of_trucks/" TargetMode="External"/><Relationship Id="rId223" Type="http://schemas.openxmlformats.org/officeDocument/2006/relationships/hyperlink" Target="https://www.theglobeandmail.com/politics/article-ottawa-police-prepare-for-truck-protest-against-federal-vaccination/" TargetMode="External"/><Relationship Id="rId244" Type="http://schemas.openxmlformats.org/officeDocument/2006/relationships/hyperlink" Target="https://www.theglobeandmail.com/opinion/article-our-protests-are-a-weak-copy-of-europes-we-should-learn-from-their/" TargetMode="External"/><Relationship Id="rId18" Type="http://schemas.openxmlformats.org/officeDocument/2006/relationships/hyperlink" Target="https://www.facebook.com/theglobeandmail/posts/10159532001088904" TargetMode="External"/><Relationship Id="rId39" Type="http://schemas.openxmlformats.org/officeDocument/2006/relationships/hyperlink" Target="https://www.theglobeandmail.com/canada/alberta/article-border-crossing-near-coutts-alta-blocked-for-third-day-by-truck-convoy/" TargetMode="External"/><Relationship Id="rId265" Type="http://schemas.openxmlformats.org/officeDocument/2006/relationships/hyperlink" Target="https://www.facebook.com/theglobeandmail/posts/10159569533318904" TargetMode="External"/><Relationship Id="rId286" Type="http://schemas.openxmlformats.org/officeDocument/2006/relationships/hyperlink" Target="https://www.facebook.com/theglobeandmail/posts/10159545350343904" TargetMode="External"/><Relationship Id="rId50" Type="http://schemas.openxmlformats.org/officeDocument/2006/relationships/hyperlink" Target="https://www.theglobeandmail.com/business/article-ceo-of-canadas-largest-trucking-company-says-covid-19-vaccine-mandate/" TargetMode="External"/><Relationship Id="rId104" Type="http://schemas.openxmlformats.org/officeDocument/2006/relationships/hyperlink" Target="https://www.facebook.com/theglobeandmail/posts/10159551881208904" TargetMode="External"/><Relationship Id="rId125" Type="http://schemas.openxmlformats.org/officeDocument/2006/relationships/hyperlink" Target="https://www.reddit.com/r/CanadaPolitics/comments/svi2im/coyne_how_did_conservatives_come_to_be_so/" TargetMode="External"/><Relationship Id="rId146" Type="http://schemas.openxmlformats.org/officeDocument/2006/relationships/hyperlink" Target="https://www.facebook.com/theglobeandmail/posts/10159578438143904" TargetMode="External"/><Relationship Id="rId167" Type="http://schemas.openxmlformats.org/officeDocument/2006/relationships/hyperlink" Target="https://www.theglobeandmail.com/opinion/article-mark-carney-end-freedom-convoy-ottawa-state-of-emergency/" TargetMode="External"/><Relationship Id="rId188" Type="http://schemas.openxmlformats.org/officeDocument/2006/relationships/hyperlink" Target="https://www.facebook.com/theglobeandmail/posts/10159532228088904" TargetMode="External"/><Relationship Id="rId311" Type="http://schemas.openxmlformats.org/officeDocument/2006/relationships/hyperlink" Target="https://www.theglobeandmail.com/opinion/editorials/article-the-freedom-convoy-was-hauling-a-load-of-bad-ideas-but-the-people-on/" TargetMode="External"/><Relationship Id="rId332" Type="http://schemas.openxmlformats.org/officeDocument/2006/relationships/hyperlink" Target="https://www.facebook.com/theglobeandmail/posts/10159577184108904" TargetMode="External"/><Relationship Id="rId353" Type="http://schemas.openxmlformats.org/officeDocument/2006/relationships/hyperlink" Target="https://www.facebook.com/theglobeandmail/posts/10159526527813904" TargetMode="External"/><Relationship Id="rId374" Type="http://schemas.openxmlformats.org/officeDocument/2006/relationships/hyperlink" Target="https://www.facebook.com/theglobeandmail/posts/10159578882463904" TargetMode="External"/><Relationship Id="rId395" Type="http://schemas.openxmlformats.org/officeDocument/2006/relationships/hyperlink" Target="https://www.theglobeandmail.com/business/article-protestors-blocking-ambassador-bridge-wont-be-removed-by-police-says/" TargetMode="External"/><Relationship Id="rId409" Type="http://schemas.openxmlformats.org/officeDocument/2006/relationships/hyperlink" Target="https://www.facebook.com/theglobeandmail/posts/10159564316063904" TargetMode="External"/><Relationship Id="rId71" Type="http://schemas.openxmlformats.org/officeDocument/2006/relationships/hyperlink" Target="https://www.reddit.com/r/canada/comments/szqcsj/criminal_anthropologist_says_alberta_at_heart_of/" TargetMode="External"/><Relationship Id="rId92" Type="http://schemas.openxmlformats.org/officeDocument/2006/relationships/hyperlink" Target="https://www.facebook.com/theglobeandmail/posts/10159556783978904" TargetMode="External"/><Relationship Id="rId213" Type="http://schemas.openxmlformats.org/officeDocument/2006/relationships/hyperlink" Target="https://www.facebook.com/theglobeandmail/posts/10159550392168904" TargetMode="External"/><Relationship Id="rId234" Type="http://schemas.openxmlformats.org/officeDocument/2006/relationships/hyperlink" Target="https://www.facebook.com/theglobeandmail/posts/10159565510703904" TargetMode="External"/><Relationship Id="rId2" Type="http://schemas.openxmlformats.org/officeDocument/2006/relationships/hyperlink" Target="https://www.facebook.com/theglobeandmail/posts/10159564909723904" TargetMode="External"/><Relationship Id="rId29" Type="http://schemas.openxmlformats.org/officeDocument/2006/relationships/hyperlink" Target="https://www.theglobeandmail.com/canada/article-windsor-police-move-in-to-clear-protesters-blocking-border-crossing-at/" TargetMode="External"/><Relationship Id="rId255" Type="http://schemas.openxmlformats.org/officeDocument/2006/relationships/hyperlink" Target="https://www.reddit.com/r/CanadaPolitics/comments/svl1id/opinion_pierre_poilievres_support_for_the_convoy/" TargetMode="External"/><Relationship Id="rId276" Type="http://schemas.openxmlformats.org/officeDocument/2006/relationships/hyperlink" Target="https://www.reddit.com/r/CanadaPolitics/comments/sptvg1/police_say_usbased_calls_flooded_ottawas_911/" TargetMode="External"/><Relationship Id="rId297" Type="http://schemas.openxmlformats.org/officeDocument/2006/relationships/hyperlink" Target="https://www.reddit.com/r/canada/comments/stl6p3/rcmp_charge_four_men_with_plotting_to_murder/" TargetMode="External"/><Relationship Id="rId40" Type="http://schemas.openxmlformats.org/officeDocument/2006/relationships/hyperlink" Target="https://www.facebook.com/theglobeandmail/posts/10159539000493904" TargetMode="External"/><Relationship Id="rId115" Type="http://schemas.openxmlformats.org/officeDocument/2006/relationships/hyperlink" Target="https://www.theglobeandmail.com/politics/article-emergencies-act-still-needed-prime-minister-justin-trudeau-says/" TargetMode="External"/><Relationship Id="rId136" Type="http://schemas.openxmlformats.org/officeDocument/2006/relationships/hyperlink" Target="https://www.reddit.com/r/canada/comments/swknwp/if_restrictions_and_mandates_are_being_lifted/" TargetMode="External"/><Relationship Id="rId157" Type="http://schemas.openxmlformats.org/officeDocument/2006/relationships/hyperlink" Target="https://www.facebook.com/theglobeandmail/posts/10159578952783904" TargetMode="External"/><Relationship Id="rId178" Type="http://schemas.openxmlformats.org/officeDocument/2006/relationships/hyperlink" Target="https://www.reddit.com/r/canada/comments/so22jm/justin_trudeau_needs_to_show_he_can_lead_during_a/" TargetMode="External"/><Relationship Id="rId301" Type="http://schemas.openxmlformats.org/officeDocument/2006/relationships/hyperlink" Target="https://www.facebook.com/theglobeandmail/posts/10159575343388904" TargetMode="External"/><Relationship Id="rId322" Type="http://schemas.openxmlformats.org/officeDocument/2006/relationships/hyperlink" Target="https://www.theglobeandmail.com/opinion/editorials/article-the-emergencies-act-ends-not-with-a-bang-but-with-a-whimper/" TargetMode="External"/><Relationship Id="rId343" Type="http://schemas.openxmlformats.org/officeDocument/2006/relationships/hyperlink" Target="https://www.facebook.com/theglobeandmail/posts/10159553572113904" TargetMode="External"/><Relationship Id="rId364" Type="http://schemas.openxmlformats.org/officeDocument/2006/relationships/hyperlink" Target="https://www.reddit.com/r/CanadaPolitics/comments/svyq6x/trudeau_must_bear_the_blame_for_his_divisive/" TargetMode="External"/><Relationship Id="rId61" Type="http://schemas.openxmlformats.org/officeDocument/2006/relationships/hyperlink" Target="https://www.theglobeandmail.com/canada/article-demonstrators-uncertain-about-future-after-blockades-end-with-no/" TargetMode="External"/><Relationship Id="rId82" Type="http://schemas.openxmlformats.org/officeDocument/2006/relationships/hyperlink" Target="https://www.facebook.com/theglobeandmail/posts/10159533738118904" TargetMode="External"/><Relationship Id="rId199" Type="http://schemas.openxmlformats.org/officeDocument/2006/relationships/hyperlink" Target="https://www.facebook.com/theglobeandmail/posts/10159557061143904" TargetMode="External"/><Relationship Id="rId203" Type="http://schemas.openxmlformats.org/officeDocument/2006/relationships/hyperlink" Target="https://www.theglobeandmail.com/canada/article-opp-investigating-reports-police-officers-donated-to-trucker-convoy/" TargetMode="External"/><Relationship Id="rId385" Type="http://schemas.openxmlformats.org/officeDocument/2006/relationships/hyperlink" Target="https://www.reddit.com/r/CanadaPolitics/comments/snz5ua/andrew_coyne_article_well_lift_our_anticovid/" TargetMode="External"/><Relationship Id="rId19" Type="http://schemas.openxmlformats.org/officeDocument/2006/relationships/hyperlink" Target="https://www.theglobeandmail.com/canada/article-almost-one-in-five-canadian-truckers-is-south-asian-but-many-dont-see/" TargetMode="External"/><Relationship Id="rId224" Type="http://schemas.openxmlformats.org/officeDocument/2006/relationships/hyperlink" Target="https://www.facebook.com/theglobeandmail/posts/10159530471933904" TargetMode="External"/><Relationship Id="rId245" Type="http://schemas.openxmlformats.org/officeDocument/2006/relationships/hyperlink" Target="https://www.facebook.com/theglobeandmail/posts/10159568046068904" TargetMode="External"/><Relationship Id="rId266" Type="http://schemas.openxmlformats.org/officeDocument/2006/relationships/hyperlink" Target="https://www.reddit.com/r/OntarioCanada/comments/svii34/police_begin_massive_operation_in_ottawa_to/" TargetMode="External"/><Relationship Id="rId287" Type="http://schemas.openxmlformats.org/officeDocument/2006/relationships/hyperlink" Target="https://www.reddit.com/r/canada/comments/sklgxq/editorial_protest_is_a_legal_right_but_a_blockade/" TargetMode="External"/><Relationship Id="rId410" Type="http://schemas.openxmlformats.org/officeDocument/2006/relationships/hyperlink" Target="https://www.reddit.com/r/CanadaPolitics/comments/sty3r7/globe_editorial_you_can_debate_whether_its_an/" TargetMode="External"/><Relationship Id="rId30" Type="http://schemas.openxmlformats.org/officeDocument/2006/relationships/hyperlink" Target="https://www.facebook.com/theglobeandmail/posts/10159561200273904" TargetMode="External"/><Relationship Id="rId105" Type="http://schemas.openxmlformats.org/officeDocument/2006/relationships/hyperlink" Target="https://www.theglobeandmail.com/canada/article-for-convoy-protesters-a-very-bad-day-broadcast-on-facebook-live/" TargetMode="External"/><Relationship Id="rId126" Type="http://schemas.openxmlformats.org/officeDocument/2006/relationships/hyperlink" Target="https://www.theglobeandmail.com/opinion/article-the-alt-right-has-weaponized-freedom-to-undermine-democracy/" TargetMode="External"/><Relationship Id="rId147" Type="http://schemas.openxmlformats.org/officeDocument/2006/relationships/hyperlink" Target="https://www.reddit.com/r/CanadaPolitics/comments/svl1id/opinion_pierre_poilievres_support_for_the_convoy/" TargetMode="External"/><Relationship Id="rId168" Type="http://schemas.openxmlformats.org/officeDocument/2006/relationships/hyperlink" Target="https://www.facebook.com/theglobeandmail/posts/10159551635548904" TargetMode="External"/><Relationship Id="rId312" Type="http://schemas.openxmlformats.org/officeDocument/2006/relationships/hyperlink" Target="https://www.facebook.com/theglobeandmail/posts/10159541207923904" TargetMode="External"/><Relationship Id="rId333" Type="http://schemas.openxmlformats.org/officeDocument/2006/relationships/hyperlink" Target="https://www.reddit.com/r/canada/comments/szdsv8/opinion_the_ottawa_truck_convoy_has_revealed_the/" TargetMode="External"/><Relationship Id="rId354" Type="http://schemas.openxmlformats.org/officeDocument/2006/relationships/hyperlink" Target="https://www.theglobeandmail.com/politics/article-thousands-of-convoy-protesters-descend-on-parliament-hill-to-demand-an/" TargetMode="External"/><Relationship Id="rId51" Type="http://schemas.openxmlformats.org/officeDocument/2006/relationships/hyperlink" Target="https://www.facebook.com/theglobeandmail/posts/10159553142023904" TargetMode="External"/><Relationship Id="rId72" Type="http://schemas.openxmlformats.org/officeDocument/2006/relationships/hyperlink" Target="https://www.theglobeandmail.com/canada/article-data-leak-reveals-canadians-americans-donated-millions-to-fund-convoy/" TargetMode="External"/><Relationship Id="rId93" Type="http://schemas.openxmlformats.org/officeDocument/2006/relationships/hyperlink" Target="https://www.reddit.com/r/CanadaPolitics/comments/spa71l/federal_conservatives_reverse_course_on/" TargetMode="External"/><Relationship Id="rId189" Type="http://schemas.openxmlformats.org/officeDocument/2006/relationships/hyperlink" Target="https://www.reddit.com/r/canada/comments/seodwu/mps_warned_that_trucker_convoy_protesters_may/" TargetMode="External"/><Relationship Id="rId375" Type="http://schemas.openxmlformats.org/officeDocument/2006/relationships/hyperlink" Target="https://www.theglobeandmail.com/politics/article-truck-freedom-convoy-ottawa-live-update/" TargetMode="External"/><Relationship Id="rId396" Type="http://schemas.openxmlformats.org/officeDocument/2006/relationships/hyperlink" Target="https://www.facebook.com/theglobeandmail/posts/10159555118463904" TargetMode="External"/><Relationship Id="rId3" Type="http://schemas.openxmlformats.org/officeDocument/2006/relationships/hyperlink" Target="https://www.reddit.com/r/CanadaPolitics/comments/stbsbu/abrahamsen_and_williams_a_new_approach_is_needed/" TargetMode="External"/><Relationship Id="rId214" Type="http://schemas.openxmlformats.org/officeDocument/2006/relationships/hyperlink" Target="https://www.theglobeandmail.com/canada/article-ottawa-mayor-says-deal-with-convoy-protesters-could-clear-residential/" TargetMode="External"/><Relationship Id="rId235" Type="http://schemas.openxmlformats.org/officeDocument/2006/relationships/hyperlink" Target="https://www.reddit.com/r/CanadaPolitics/comments/stm1ep/ottawa_will_see_pushback_if_tow_trucks_are_forced/" TargetMode="External"/><Relationship Id="rId256" Type="http://schemas.openxmlformats.org/officeDocument/2006/relationships/hyperlink" Target="https://www.theglobeandmail.com/politics/article-police-advance-on-main-demonstration-on-parliament-hill-in-ottawa/" TargetMode="External"/><Relationship Id="rId277" Type="http://schemas.openxmlformats.org/officeDocument/2006/relationships/hyperlink" Target="https://www.theglobeandmail.com/politics/article-police-say-us-based-calls-flooded-ottawas-911-system-endangering-lives/" TargetMode="External"/><Relationship Id="rId298" Type="http://schemas.openxmlformats.org/officeDocument/2006/relationships/hyperlink" Target="https://www.theglobeandmail.com/business/article-rcmp-asks-cryptocurrency-exchanges-to-halt-trading-for-accounts/" TargetMode="External"/><Relationship Id="rId400" Type="http://schemas.openxmlformats.org/officeDocument/2006/relationships/hyperlink" Target="https://www.reddit.com/r/CanadaPolitics/comments/spbtm6/windsor_police_not_yet_removing_ambassador_bridge/" TargetMode="External"/><Relationship Id="rId116" Type="http://schemas.openxmlformats.org/officeDocument/2006/relationships/hyperlink" Target="https://www.facebook.com/theglobeandmail/posts/10159575268533904" TargetMode="External"/><Relationship Id="rId137" Type="http://schemas.openxmlformats.org/officeDocument/2006/relationships/hyperlink" Target="https://www.theglobeandmail.com/opinion/editorials/article-if-this-is-a-national-emergency-make-it-limited-localized-and-brief/" TargetMode="External"/><Relationship Id="rId158" Type="http://schemas.openxmlformats.org/officeDocument/2006/relationships/hyperlink" Target="https://www.reddit.com/r/canada/comments/t09pot/opinion_is_polarization_in_canada_comparable_to/" TargetMode="External"/><Relationship Id="rId302" Type="http://schemas.openxmlformats.org/officeDocument/2006/relationships/hyperlink" Target="https://www.reddit.com/r/canada/comments/sy6oj9/rcmp_banks_and_ottawa_say_convoy_protest_donors/" TargetMode="External"/><Relationship Id="rId323" Type="http://schemas.openxmlformats.org/officeDocument/2006/relationships/hyperlink" Target="https://www.facebook.com/theglobeandmail/posts/10159580032943904" TargetMode="External"/><Relationship Id="rId344" Type="http://schemas.openxmlformats.org/officeDocument/2006/relationships/hyperlink" Target="https://www.theglobeandmail.com/opinion/article-truck-blockades-present-a-compelling-argument-for-moving-more-goods-by/" TargetMode="External"/><Relationship Id="rId20" Type="http://schemas.openxmlformats.org/officeDocument/2006/relationships/hyperlink" Target="https://www.facebook.com/theglobeandmail/posts/10159534418453904" TargetMode="External"/><Relationship Id="rId41" Type="http://schemas.openxmlformats.org/officeDocument/2006/relationships/hyperlink" Target="https://www.theglobeandmail.com/opinion/article-by-co-opting-the-convoys-populist-message-the-reactionary-right/" TargetMode="External"/><Relationship Id="rId62" Type="http://schemas.openxmlformats.org/officeDocument/2006/relationships/hyperlink" Target="https://www.facebook.com/theglobeandmail/posts/10159575984668904" TargetMode="External"/><Relationship Id="rId83" Type="http://schemas.openxmlformats.org/officeDocument/2006/relationships/hyperlink" Target="https://www.reddit.com/r/OntarioCanada/comments/sfk565/erin_otoole_takes_big_gamble_by_siding_with/" TargetMode="External"/><Relationship Id="rId179" Type="http://schemas.openxmlformats.org/officeDocument/2006/relationships/hyperlink" Target="https://www.theglobeandmail.com/politics/article-key-ottawa-blockade-organizer-tamara-lich-denied-bail/" TargetMode="External"/><Relationship Id="rId365" Type="http://schemas.openxmlformats.org/officeDocument/2006/relationships/hyperlink" Target="https://www.theglobeandmail.com/politics/article-trudeau-urges-ottawa-convoy-protesters-to-go-home/" TargetMode="External"/><Relationship Id="rId386" Type="http://schemas.openxmlformats.org/officeDocument/2006/relationships/hyperlink" Target="https://www.theglobeandmail.com/opinion/editorials/article-whats-blocking-canadas-exit-from-the-pandemic-the-unvaccinated/" TargetMode="External"/><Relationship Id="rId190" Type="http://schemas.openxmlformats.org/officeDocument/2006/relationships/hyperlink" Target="https://www.theglobeandmail.com/canada/article-mps-warned-that-trucker-convoy-protesters-may-target-their-homes/" TargetMode="External"/><Relationship Id="rId204" Type="http://schemas.openxmlformats.org/officeDocument/2006/relationships/hyperlink" Target="https://www.facebook.com/theglobeandmail/posts/10159578696408904" TargetMode="External"/><Relationship Id="rId225" Type="http://schemas.openxmlformats.org/officeDocument/2006/relationships/hyperlink" Target="https://www.theglobeandmail.com/canada/article-ottawa-police-investigate-desecration-of-monuments-by-trucker-convoy/" TargetMode="External"/><Relationship Id="rId246" Type="http://schemas.openxmlformats.org/officeDocument/2006/relationships/hyperlink" Target="https://www.reddit.com/r/canada/comments/suwszl/opinion_our_protests_are_a_weak_copy_of_europes/" TargetMode="External"/><Relationship Id="rId267" Type="http://schemas.openxmlformats.org/officeDocument/2006/relationships/hyperlink" Target="https://www.theglobeandmail.com/politics/article-police-set-to-begin-massive-operation-in-ottawa-to-remove-convoy/" TargetMode="External"/><Relationship Id="rId288" Type="http://schemas.openxmlformats.org/officeDocument/2006/relationships/hyperlink" Target="https://www.theglobeandmail.com/canada/alberta/article-protesters-in-southern-alberta-allow-coutts-border-to-partially-reopen/" TargetMode="External"/><Relationship Id="rId106" Type="http://schemas.openxmlformats.org/officeDocument/2006/relationships/hyperlink" Target="https://www.facebook.com/theglobeandmail/posts/10159570625888904" TargetMode="External"/><Relationship Id="rId127" Type="http://schemas.openxmlformats.org/officeDocument/2006/relationships/hyperlink" Target="https://www.facebook.com/theglobeandmail/posts/10159553477153904" TargetMode="External"/><Relationship Id="rId313" Type="http://schemas.openxmlformats.org/officeDocument/2006/relationships/hyperlink" Target="https://www.theglobeandmail.com/opinion/article-the-border-closings-have-done-enormous-damage-to-canadas-reputation-at/" TargetMode="External"/><Relationship Id="rId10" Type="http://schemas.openxmlformats.org/officeDocument/2006/relationships/hyperlink" Target="https://www.reddit.com/r/ottawa/comments/sqg8bp/our_best_weapon_against_the_blockade_of_downtown/" TargetMode="External"/><Relationship Id="rId31" Type="http://schemas.openxmlformats.org/officeDocument/2006/relationships/hyperlink" Target="https://www.theglobeandmail.com/opinion/article-at-the-trucker-protests-the-political-hard-right-is-co-opting/" TargetMode="External"/><Relationship Id="rId52" Type="http://schemas.openxmlformats.org/officeDocument/2006/relationships/hyperlink" Target="https://www.reddit.com/r/OntarioCanada/comments/so4173/ceo_of_canadas_largest_trucking_company_says/" TargetMode="External"/><Relationship Id="rId73" Type="http://schemas.openxmlformats.org/officeDocument/2006/relationships/hyperlink" Target="https://www.facebook.com/theglobeandmail/posts/10159565053358904" TargetMode="External"/><Relationship Id="rId94" Type="http://schemas.openxmlformats.org/officeDocument/2006/relationships/hyperlink" Target="https://www.theglobeandmail.com/politics/article-federal-conservatives-call-for-an-end-to-all-blockades-after-first/" TargetMode="External"/><Relationship Id="rId148" Type="http://schemas.openxmlformats.org/officeDocument/2006/relationships/hyperlink" Target="https://www.theglobeandmail.com/canada/article-ontario-premier-ford-announces-state-of-emergency-over-trucker/" TargetMode="External"/><Relationship Id="rId169" Type="http://schemas.openxmlformats.org/officeDocument/2006/relationships/hyperlink" Target="https://www.reddit.com/r/CanadaPolitics/comments/smutlm/mark_carney_its_time_to_end_the_freedom_convoy_in/" TargetMode="External"/><Relationship Id="rId334" Type="http://schemas.openxmlformats.org/officeDocument/2006/relationships/hyperlink" Target="https://www.theglobeandmail.com/opinion/article-the-trucker-convoy-shows-how-canadians-are-being-sucked-into-larger/" TargetMode="External"/><Relationship Id="rId355" Type="http://schemas.openxmlformats.org/officeDocument/2006/relationships/hyperlink" Target="https://www.facebook.com/theglobeandmail/posts/10159535460798904" TargetMode="External"/><Relationship Id="rId376" Type="http://schemas.openxmlformats.org/officeDocument/2006/relationships/hyperlink" Target="https://www.facebook.com/theglobeandmail/posts/10159534783068904" TargetMode="External"/><Relationship Id="rId397" Type="http://schemas.openxmlformats.org/officeDocument/2006/relationships/hyperlink" Target="https://www.reddit.com/r/canada/comments/soo35l/protesters_blocking_ambassador_bridge_wont_be/" TargetMode="External"/><Relationship Id="rId4" Type="http://schemas.openxmlformats.org/officeDocument/2006/relationships/hyperlink" Target="https://www.theglobeandmail.com/politics/article-a-protest-thats-not-focused-on-truckers-poses-a-bigger-question-for/" TargetMode="External"/><Relationship Id="rId180" Type="http://schemas.openxmlformats.org/officeDocument/2006/relationships/hyperlink" Target="https://www.facebook.com/theglobeandmail/posts/10159576841528904" TargetMode="External"/><Relationship Id="rId215" Type="http://schemas.openxmlformats.org/officeDocument/2006/relationships/hyperlink" Target="https://www.facebook.com/theglobeandmail/posts/10159561785178904" TargetMode="External"/><Relationship Id="rId236" Type="http://schemas.openxmlformats.org/officeDocument/2006/relationships/hyperlink" Target="https://www.theglobeandmail.com/canada/article-ottawa-will-see-pushback-if-tow-trucks-are-forced-to-clear-blockades/" TargetMode="External"/><Relationship Id="rId257" Type="http://schemas.openxmlformats.org/officeDocument/2006/relationships/hyperlink" Target="https://www.facebook.com/theglobeandmail/posts/10159571710628904" TargetMode="External"/><Relationship Id="rId278" Type="http://schemas.openxmlformats.org/officeDocument/2006/relationships/hyperlink" Target="https://www.facebook.com/theglobeandmail/posts/10159557179363904" TargetMode="External"/><Relationship Id="rId401" Type="http://schemas.openxmlformats.org/officeDocument/2006/relationships/hyperlink" Target="https://www.theglobeandmail.com/politics/article-protesters-block-third-canada-us-border-crossing-as-another-convoy/" TargetMode="External"/><Relationship Id="rId303" Type="http://schemas.openxmlformats.org/officeDocument/2006/relationships/hyperlink" Target="https://www.theglobeandmail.com/canada/article-roughly-100-kids-living-in-trucks-involved-in-ottawa-convoy-protest/" TargetMode="External"/><Relationship Id="rId42" Type="http://schemas.openxmlformats.org/officeDocument/2006/relationships/hyperlink" Target="https://www.facebook.com/theglobeandmail/posts/10159558074383904" TargetMode="External"/><Relationship Id="rId84" Type="http://schemas.openxmlformats.org/officeDocument/2006/relationships/hyperlink" Target="https://www.theglobeandmail.com/canada/article-evening-update-injunction-granted-against-convoy-honking-in-ottawa/" TargetMode="External"/><Relationship Id="rId138" Type="http://schemas.openxmlformats.org/officeDocument/2006/relationships/hyperlink" Target="https://www.facebook.com/theglobeandmail/posts/10159566066593904" TargetMode="External"/><Relationship Id="rId345" Type="http://schemas.openxmlformats.org/officeDocument/2006/relationships/hyperlink" Target="https://www.facebook.com/theglobeandmail/posts/10159571478093904" TargetMode="External"/><Relationship Id="rId387" Type="http://schemas.openxmlformats.org/officeDocument/2006/relationships/hyperlink" Target="https://www.facebook.com/theglobeandmail/posts/10159554471873904" TargetMode="External"/><Relationship Id="rId191" Type="http://schemas.openxmlformats.org/officeDocument/2006/relationships/hyperlink" Target="https://www.facebook.com/theglobeandmail/posts/10159531940003904" TargetMode="External"/><Relationship Id="rId205" Type="http://schemas.openxmlformats.org/officeDocument/2006/relationships/hyperlink" Target="https://www.theglobeandmail.com/canada/article-ottawa-and-provincial-capitals-on-alert-as-convoy-protests-ramp-up/" TargetMode="External"/><Relationship Id="rId247" Type="http://schemas.openxmlformats.org/officeDocument/2006/relationships/hyperlink" Target="https://www.theglobeandmail.com/opinion/article-our-shared-reality-and-the-knowledge-that-undergirds-it-is-being/" TargetMode="External"/><Relationship Id="rId107" Type="http://schemas.openxmlformats.org/officeDocument/2006/relationships/hyperlink" Target="https://www.theglobeandmail.com/canada/article-gofundme-scuttles-campaign-for-trucker-convoy-stops-release-of-10/" TargetMode="External"/><Relationship Id="rId289" Type="http://schemas.openxmlformats.org/officeDocument/2006/relationships/hyperlink" Target="https://www.facebook.com/theglobeandmail/posts/10159542121403904" TargetMode="External"/><Relationship Id="rId11" Type="http://schemas.openxmlformats.org/officeDocument/2006/relationships/hyperlink" Target="https://www.theglobeandmail.com/opinion/article-after-a-week-of-tightrope-walking-police-in-ottawa-must-actively/" TargetMode="External"/><Relationship Id="rId53" Type="http://schemas.openxmlformats.org/officeDocument/2006/relationships/hyperlink" Target="https://www.theglobeandmail.com/canada/article-childrens-aid-to-assess-sanitation-safety-of-kids-living-in-trucks/" TargetMode="External"/><Relationship Id="rId149" Type="http://schemas.openxmlformats.org/officeDocument/2006/relationships/hyperlink" Target="https://www.facebook.com/theglobeandmail/posts/10159557978538904" TargetMode="External"/><Relationship Id="rId314" Type="http://schemas.openxmlformats.org/officeDocument/2006/relationships/hyperlink" Target="https://www.facebook.com/theglobeandmail/posts/10159562899243904" TargetMode="External"/><Relationship Id="rId356" Type="http://schemas.openxmlformats.org/officeDocument/2006/relationships/hyperlink" Target="https://www.theglobeandmail.com/canada/article-partial-reopening-of-alberta-border-crossing-running-into-problems/" TargetMode="External"/><Relationship Id="rId398" Type="http://schemas.openxmlformats.org/officeDocument/2006/relationships/hyperlink" Target="https://www.theglobeandmail.com/business/article-protestors-blocking-ambassador-bridge-wont-be-removed-by-police-says/" TargetMode="External"/><Relationship Id="rId95" Type="http://schemas.openxmlformats.org/officeDocument/2006/relationships/hyperlink" Target="https://www.facebook.com/theglobeandmail/posts/10159556783978904" TargetMode="External"/><Relationship Id="rId160" Type="http://schemas.openxmlformats.org/officeDocument/2006/relationships/hyperlink" Target="https://www.facebook.com/theglobeandmail/posts/10159566770923904" TargetMode="External"/><Relationship Id="rId216" Type="http://schemas.openxmlformats.org/officeDocument/2006/relationships/hyperlink" Target="https://www.reddit.com/r/canada/comments/srxfb3/ottawa_mayor_says_deal_with_convoy_protesters/" TargetMode="External"/><Relationship Id="rId258" Type="http://schemas.openxmlformats.org/officeDocument/2006/relationships/hyperlink" Target="https://www.theglobeandmail.com/canada/article-heavy-police-presence-descends-on-downtown-ottawa-metal-fencing-goes/" TargetMode="External"/><Relationship Id="rId22" Type="http://schemas.openxmlformats.org/officeDocument/2006/relationships/hyperlink" Target="https://www.theglobeandmail.com/canada/article-almost-one-in-five-canadian-truckers-is-south-asian-but-many-dont-see/" TargetMode="External"/><Relationship Id="rId64" Type="http://schemas.openxmlformats.org/officeDocument/2006/relationships/hyperlink" Target="https://www.theglobeandmail.com/canada/article-a-look-at-the-main-organizers-behind-ottawas-protests/" TargetMode="External"/><Relationship Id="rId118" Type="http://schemas.openxmlformats.org/officeDocument/2006/relationships/hyperlink" Target="https://www.facebook.com/theglobeandmail/posts/10159552173403904" TargetMode="External"/><Relationship Id="rId325" Type="http://schemas.openxmlformats.org/officeDocument/2006/relationships/hyperlink" Target="https://www.theglobeandmail.com/opinion/article-the-emergencies-act-nine-days-that-didnt-really-shake-the-world-all/" TargetMode="External"/><Relationship Id="rId367" Type="http://schemas.openxmlformats.org/officeDocument/2006/relationships/hyperlink" Target="https://www.theglobeandmail.com/politics/article-trudeaus-late-show-in-ottawas-long-vacuum-of-leadership/" TargetMode="External"/><Relationship Id="rId171" Type="http://schemas.openxmlformats.org/officeDocument/2006/relationships/hyperlink" Target="https://www.facebook.com/theglobeandmail/posts/10159538347758904" TargetMode="External"/><Relationship Id="rId227" Type="http://schemas.openxmlformats.org/officeDocument/2006/relationships/hyperlink" Target="https://www.theglobeandmail.com/politics/article-ottawa-police-say-more-officers-will-be-deployed-downtown-as-thousands/" TargetMode="External"/><Relationship Id="rId269" Type="http://schemas.openxmlformats.org/officeDocument/2006/relationships/hyperlink" Target="https://www.reddit.com/r/ontario/comments/svhqkp/police_set_to_begin_massive_operation_in_ottawa/" TargetMode="External"/><Relationship Id="rId33" Type="http://schemas.openxmlformats.org/officeDocument/2006/relationships/hyperlink" Target="https://www.theglobeandmail.com/opinion/article-between-apathy-and-outrage-the-pandemic-has-reached-its-messiest-phase/" TargetMode="External"/><Relationship Id="rId129" Type="http://schemas.openxmlformats.org/officeDocument/2006/relationships/hyperlink" Target="https://www.theglobeandmail.com/opinion/article-i-witnessed-the-creation-of-the-emergencies-act-it-shouldnt-have-been/" TargetMode="External"/><Relationship Id="rId280" Type="http://schemas.openxmlformats.org/officeDocument/2006/relationships/hyperlink" Target="https://www.theglobeandmail.com/politics/article-politics-briefing-chief-sloly-says-ottawa-police-looking-at-impounding/" TargetMode="External"/><Relationship Id="rId336" Type="http://schemas.openxmlformats.org/officeDocument/2006/relationships/hyperlink" Target="https://www.reddit.com/r/CanadaPolitics/comments/sqwj25/opinion_the_trucker_convoy_shows_how_canadians/" TargetMode="External"/><Relationship Id="rId75" Type="http://schemas.openxmlformats.org/officeDocument/2006/relationships/hyperlink" Target="https://www.facebook.com/theglobeandmail/posts/10159565124068904" TargetMode="External"/><Relationship Id="rId140" Type="http://schemas.openxmlformats.org/officeDocument/2006/relationships/hyperlink" Target="https://www.facebook.com/theglobeandmail/posts/10159541983803904" TargetMode="External"/><Relationship Id="rId182" Type="http://schemas.openxmlformats.org/officeDocument/2006/relationships/hyperlink" Target="https://www.facebook.com/theglobeandmail/posts/10159562732488904" TargetMode="External"/><Relationship Id="rId378" Type="http://schemas.openxmlformats.org/officeDocument/2006/relationships/hyperlink" Target="https://www.facebook.com/theglobeandmail/posts/10159547921858904" TargetMode="External"/><Relationship Id="rId403" Type="http://schemas.openxmlformats.org/officeDocument/2006/relationships/hyperlink" Target="https://www.theglobeandmail.com/business/article-windsors-ambassador-bridge-is-open-but-industries-say-it-will-take/" TargetMode="External"/><Relationship Id="rId6" Type="http://schemas.openxmlformats.org/officeDocument/2006/relationships/hyperlink" Target="https://www.theglobeandmail.com/politics/article-a-state-of-emergency-that-some-truckers-dont-believe-is-real/" TargetMode="External"/><Relationship Id="rId238" Type="http://schemas.openxmlformats.org/officeDocument/2006/relationships/hyperlink" Target="https://www.reddit.com/r/canada/comments/stm9rx/ottawa_will_see_pushback_if_tow_trucks_are_forced/" TargetMode="External"/><Relationship Id="rId291" Type="http://schemas.openxmlformats.org/officeDocument/2006/relationships/hyperlink" Target="https://www.facebook.com/theglobeandmail/posts/10159577043333904" TargetMode="External"/><Relationship Id="rId305" Type="http://schemas.openxmlformats.org/officeDocument/2006/relationships/hyperlink" Target="https://www.theglobeandmail.com/canada/article-some-journalists-face-harassment-assault-while-reporting-on-convoy/" TargetMode="External"/><Relationship Id="rId347" Type="http://schemas.openxmlformats.org/officeDocument/2006/relationships/hyperlink" Target="https://www.theglobeandmail.com/canada/article-trucker-convoy-demonstrators-met-with-counter-protesters-calling-for/" TargetMode="External"/><Relationship Id="rId44" Type="http://schemas.openxmlformats.org/officeDocument/2006/relationships/hyperlink" Target="https://www.facebook.com/theglobeandmail/posts/10159565282588904" TargetMode="External"/><Relationship Id="rId86" Type="http://schemas.openxmlformats.org/officeDocument/2006/relationships/hyperlink" Target="https://www.theglobeandmail.com/canada/article-evening-update-trudeau-invokes-federal-emergencies-act-for-the-first/" TargetMode="External"/><Relationship Id="rId151" Type="http://schemas.openxmlformats.org/officeDocument/2006/relationships/hyperlink" Target="https://www.facebook.com/theglobeandmail/posts/10159539889433904" TargetMode="External"/><Relationship Id="rId389" Type="http://schemas.openxmlformats.org/officeDocument/2006/relationships/hyperlink" Target="https://www.theglobeandmail.com/opinion/article-where-does-the-anger-go-now-that-the-trucks-are-gone/" TargetMode="External"/><Relationship Id="rId193" Type="http://schemas.openxmlformats.org/officeDocument/2006/relationships/hyperlink" Target="https://www.facebook.com/theglobeandmail/posts/10159560118898904" TargetMode="External"/><Relationship Id="rId207" Type="http://schemas.openxmlformats.org/officeDocument/2006/relationships/hyperlink" Target="https://www.theglobeandmail.com/canada/article-ottawa-business-groups-call-on-governments-to-provide-financial/" TargetMode="External"/><Relationship Id="rId249" Type="http://schemas.openxmlformats.org/officeDocument/2006/relationships/hyperlink" Target="https://www.reddit.com/r/canada/comments/szk3fu/our_shared_reality_and_the_knowledge_that/" TargetMode="External"/><Relationship Id="rId13" Type="http://schemas.openxmlformats.org/officeDocument/2006/relationships/hyperlink" Target="https://www.theglobeandmail.com/politics/article-after-the-trauma-of-the-convoy-protests-is-there-a-healer-in-the-house/" TargetMode="External"/><Relationship Id="rId109" Type="http://schemas.openxmlformats.org/officeDocument/2006/relationships/hyperlink" Target="https://www.theglobeandmail.com/canada/article-gofundme-scuttles-campaign-for-trucker-convoy-stops-release-of-10/" TargetMode="External"/><Relationship Id="rId260" Type="http://schemas.openxmlformats.org/officeDocument/2006/relationships/hyperlink" Target="https://www.theglobeandmail.com/canada/article-police-arson-unit-probes-ottawa-fire-allegation-in-heat-of-anti/" TargetMode="External"/><Relationship Id="rId316" Type="http://schemas.openxmlformats.org/officeDocument/2006/relationships/hyperlink" Target="https://www.theglobeandmail.com/opinion/article-the-canada-bashers-have-got-it-wrong-about-this-country/" TargetMode="External"/><Relationship Id="rId55" Type="http://schemas.openxmlformats.org/officeDocument/2006/relationships/hyperlink" Target="https://www.theglobeandmail.com/politics/article-childrens-safety-a-concern-in-ottawa-as-police-move-to-end-convoy/" TargetMode="External"/><Relationship Id="rId97" Type="http://schemas.openxmlformats.org/officeDocument/2006/relationships/hyperlink" Target="https://www.theglobeandmail.com/canada/article-federal-government-announces-20-million-in-funding-for-ottawa/" TargetMode="External"/><Relationship Id="rId120" Type="http://schemas.openxmlformats.org/officeDocument/2006/relationships/hyperlink" Target="https://www.theglobeandmail.com/opinion/article-how-did-conservatives-come-to-be-so-attracted-to-extremism/" TargetMode="External"/><Relationship Id="rId358" Type="http://schemas.openxmlformats.org/officeDocument/2006/relationships/hyperlink" Target="https://www.reddit.com/r/canada/comments/subjtg/trudeau_accuses_conservatives_of_standing_with/" TargetMode="External"/><Relationship Id="rId162" Type="http://schemas.openxmlformats.org/officeDocument/2006/relationships/hyperlink" Target="https://www.facebook.com/theglobeandmail/posts/10159574648533904" TargetMode="External"/><Relationship Id="rId218" Type="http://schemas.openxmlformats.org/officeDocument/2006/relationships/hyperlink" Target="https://www.facebook.com/theglobeandmail/posts/10159555708523904" TargetMode="External"/><Relationship Id="rId271" Type="http://schemas.openxmlformats.org/officeDocument/2006/relationships/hyperlink" Target="https://www.facebook.com/theglobeandmail/posts/10159533430738904" TargetMode="External"/><Relationship Id="rId24" Type="http://schemas.openxmlformats.org/officeDocument/2006/relationships/hyperlink" Target="https://www.reddit.com/r/CanadaPolitics/comments/sfjnux/almost_one_in_five_canadian_truckers_is_south/" TargetMode="External"/><Relationship Id="rId66" Type="http://schemas.openxmlformats.org/officeDocument/2006/relationships/hyperlink" Target="https://www.theglobeandmail.com/business/article-vaccine-mandates-will-worsen-trucker-shortage-impact-consumers-at/" TargetMode="External"/><Relationship Id="rId131" Type="http://schemas.openxmlformats.org/officeDocument/2006/relationships/hyperlink" Target="https://www.reddit.com/r/canada/comments/syvtvr/opinion_i_witnessed_the_creation_of_the/" TargetMode="External"/><Relationship Id="rId327" Type="http://schemas.openxmlformats.org/officeDocument/2006/relationships/hyperlink" Target="https://www.reddit.com/r/CanadaPolitics/comments/szybvk/coyne_the_emergencies_act_nine_days_that_didnt/" TargetMode="External"/><Relationship Id="rId369" Type="http://schemas.openxmlformats.org/officeDocument/2006/relationships/hyperlink" Target="https://www.theglobeandmail.com/opinion/article-turn-down-the-racket-were-trying-to-live-here/" TargetMode="External"/><Relationship Id="rId173" Type="http://schemas.openxmlformats.org/officeDocument/2006/relationships/hyperlink" Target="https://www.theglobeandmail.com/politics/article-justin-trudeau-says-canadians-shocked-and-frankly-disgusted-by-actions/" TargetMode="External"/><Relationship Id="rId229" Type="http://schemas.openxmlformats.org/officeDocument/2006/relationships/hyperlink" Target="https://www.theglobeandmail.com/canada/article-ottawa-residents-seek-damages-from-downtown-occupiers-participating-in/" TargetMode="External"/><Relationship Id="rId380" Type="http://schemas.openxmlformats.org/officeDocument/2006/relationships/hyperlink" Target="https://www.theglobeandmail.com/opinion/article-well-lift-our-anti-covid-restrictions-when-elected-governments-decide/" TargetMode="External"/><Relationship Id="rId240" Type="http://schemas.openxmlformats.org/officeDocument/2006/relationships/hyperlink" Target="https://www.facebook.com/theglobeandmail/posts/10159578374818904" TargetMode="External"/><Relationship Id="rId35" Type="http://schemas.openxmlformats.org/officeDocument/2006/relationships/hyperlink" Target="https://www.theglobeandmail.com/canada/article-blair-and-mendicino-meet-with-ottawa-mayor-to-discuss-trucker-convoy/" TargetMode="External"/><Relationship Id="rId77" Type="http://schemas.openxmlformats.org/officeDocument/2006/relationships/hyperlink" Target="https://www.facebook.com/theglobeandmail/posts/10159557616288904" TargetMode="External"/><Relationship Id="rId100" Type="http://schemas.openxmlformats.org/officeDocument/2006/relationships/hyperlink" Target="https://www.theglobeandmail.com/canada/article-federal-government-facing-lawsuits-over-emergencies-act/" TargetMode="External"/><Relationship Id="rId282" Type="http://schemas.openxmlformats.org/officeDocument/2006/relationships/hyperlink" Target="https://www.theglobeandmail.com/politics/article-prime-minister-trudeau-to-discuss-ending-trucker-blockades-with-first/" TargetMode="External"/><Relationship Id="rId338" Type="http://schemas.openxmlformats.org/officeDocument/2006/relationships/hyperlink" Target="https://www.facebook.com/theglobeandmail/posts/10159535629548904" TargetMode="External"/><Relationship Id="rId8" Type="http://schemas.openxmlformats.org/officeDocument/2006/relationships/hyperlink" Target="https://www.theglobeandmail.com/opinion/article-a-way-out-of-the-truck-protest-impasse-time-is-our-ally-boredom-is-our/" TargetMode="External"/><Relationship Id="rId142" Type="http://schemas.openxmlformats.org/officeDocument/2006/relationships/hyperlink" Target="https://www.facebook.com/theglobeandmail/posts/10159541548523904" TargetMode="External"/><Relationship Id="rId184" Type="http://schemas.openxmlformats.org/officeDocument/2006/relationships/hyperlink" Target="https://www.facebook.com/theglobeandmail/posts/10159557579398904" TargetMode="External"/><Relationship Id="rId391" Type="http://schemas.openxmlformats.org/officeDocument/2006/relationships/hyperlink" Target="https://www.theglobeandmail.com/opinion/article-why-ottawa-was-justified-in-invoking-the-emergencies-act/" TargetMode="External"/><Relationship Id="rId405" Type="http://schemas.openxmlformats.org/officeDocument/2006/relationships/hyperlink" Target="https://www.theglobeandmail.com/opinion/article-ottawa-police-deliver-a-masterclass-in-how-not-to-handle-a-protest/" TargetMode="External"/><Relationship Id="rId251" Type="http://schemas.openxmlformats.org/officeDocument/2006/relationships/hyperlink" Target="https://www.facebook.com/theglobeandmail/posts/10159578173853904" TargetMode="External"/><Relationship Id="rId46" Type="http://schemas.openxmlformats.org/officeDocument/2006/relationships/hyperlink" Target="https://www.facebook.com/theglobeandmail/posts/10159538064208904" TargetMode="External"/><Relationship Id="rId293" Type="http://schemas.openxmlformats.org/officeDocument/2006/relationships/hyperlink" Target="https://www.theglobeandmail.com/canada/alberta/article-rcmp-arrest-11-seize-cache-of-guns-at-alberta-border-blockade/" TargetMode="External"/><Relationship Id="rId307" Type="http://schemas.openxmlformats.org/officeDocument/2006/relationships/hyperlink" Target="https://www.reddit.com/r/canada/comments/sxtnxl/some_journalists_face_harassment_assault_while/" TargetMode="External"/><Relationship Id="rId349" Type="http://schemas.openxmlformats.org/officeDocument/2006/relationships/hyperlink" Target="https://www.theglobeandmail.com/opinion/article-trucker-convoy-has-evolved-into-something-far-more-dangerous/" TargetMode="External"/><Relationship Id="rId88" Type="http://schemas.openxmlformats.org/officeDocument/2006/relationships/hyperlink" Target="https://www.theglobeandmail.com/politics/article-federal-conservatives-call-for-an-end-to-all-blockades-after-first/" TargetMode="External"/><Relationship Id="rId111" Type="http://schemas.openxmlformats.org/officeDocument/2006/relationships/hyperlink" Target="https://www.theglobeandmail.com/canada/article-gofundme-withholding-45-million-from-trucker-convoy-until-plan/" TargetMode="External"/><Relationship Id="rId153" Type="http://schemas.openxmlformats.org/officeDocument/2006/relationships/hyperlink" Target="https://www.theglobeandmail.com/politics/article-interim-conservative-leader-candice-bergen-advocated-against-asking/" TargetMode="External"/><Relationship Id="rId195" Type="http://schemas.openxmlformats.org/officeDocument/2006/relationships/hyperlink" Target="https://www.facebook.com/theglobeandmail/posts/10159559894673904" TargetMode="External"/><Relationship Id="rId209" Type="http://schemas.openxmlformats.org/officeDocument/2006/relationships/hyperlink" Target="https://www.theglobeandmail.com/canada/article-ottawa-has-ability-to-investigate-trucker-convoy-funding-public-safety/" TargetMode="External"/><Relationship Id="rId360" Type="http://schemas.openxmlformats.org/officeDocument/2006/relationships/hyperlink" Target="https://www.facebook.com/theglobeandmail/posts/10159570477028904" TargetMode="External"/><Relationship Id="rId220" Type="http://schemas.openxmlformats.org/officeDocument/2006/relationships/hyperlink" Target="https://www.facebook.com/theglobeandmail/posts/10159573534983904" TargetMode="External"/><Relationship Id="rId15" Type="http://schemas.openxmlformats.org/officeDocument/2006/relationships/hyperlink" Target="https://www.theglobeandmail.com/canada/article-truck-blockade-continues-at-us-border-as-rcmp-ready-to-make-arrests/" TargetMode="External"/><Relationship Id="rId57" Type="http://schemas.openxmlformats.org/officeDocument/2006/relationships/hyperlink" Target="https://www.theglobeandmail.com/canada/article-cities-prepare-for-further-covid-19-protests-this-weekend/" TargetMode="External"/><Relationship Id="rId262" Type="http://schemas.openxmlformats.org/officeDocument/2006/relationships/hyperlink" Target="https://www.theglobeandmail.com/politics/article-police-issue-order-for-ottawa-convoy-protesters-to-leave-immediately/" TargetMode="External"/><Relationship Id="rId318" Type="http://schemas.openxmlformats.org/officeDocument/2006/relationships/hyperlink" Target="https://www.reddit.com/r/canada/comments/sood3l/opinion_the_canada_bashers_have_got_it_wrong/" TargetMode="External"/><Relationship Id="rId99" Type="http://schemas.openxmlformats.org/officeDocument/2006/relationships/hyperlink" Target="https://www.reddit.com/r/onguardforthee/comments/sx4lds/federal_government_announces_20million_in_funding/" TargetMode="External"/><Relationship Id="rId122" Type="http://schemas.openxmlformats.org/officeDocument/2006/relationships/hyperlink" Target="https://www.reddit.com/r/canada/comments/svk7kb/opinion_how_did_conservatives_come_to_be_so/" TargetMode="External"/><Relationship Id="rId164" Type="http://schemas.openxmlformats.org/officeDocument/2006/relationships/hyperlink" Target="https://www.theglobeandmail.com/opinion/editorials/article-parliament-should-end-the-state-of-emergency-or-at-least-severely/" TargetMode="External"/><Relationship Id="rId371" Type="http://schemas.openxmlformats.org/officeDocument/2006/relationships/hyperlink" Target="https://www.theglobeandmail.com/canada/article-two-weeks-in-the-life-of-ottawans-trapped-by-the-convoys-chaos/" TargetMode="External"/><Relationship Id="rId26" Type="http://schemas.openxmlformats.org/officeDocument/2006/relationships/hyperlink" Target="https://www.facebook.com/theglobeandmail/posts/10159558764118904" TargetMode="External"/><Relationship Id="rId231" Type="http://schemas.openxmlformats.org/officeDocument/2006/relationships/hyperlink" Target="https://www.theglobeandmail.com/canada/article-ottawa-residents-seek-damages-from-downtown-occupiers-participating-in/" TargetMode="External"/><Relationship Id="rId273" Type="http://schemas.openxmlformats.org/officeDocument/2006/relationships/hyperlink" Target="https://www.facebook.com/theglobeandmail/posts/10159533122208904" TargetMode="External"/><Relationship Id="rId329" Type="http://schemas.openxmlformats.org/officeDocument/2006/relationships/hyperlink" Target="https://www.facebook.com/theglobeandmail/posts/10159553087993904" TargetMode="External"/><Relationship Id="rId68" Type="http://schemas.openxmlformats.org/officeDocument/2006/relationships/hyperlink" Target="https://www.reddit.com/r/OntarioCanada/comments/sbpvgf/covid19_vaccine_mandates_will_worsen_trucker/" TargetMode="External"/><Relationship Id="rId133" Type="http://schemas.openxmlformats.org/officeDocument/2006/relationships/hyperlink" Target="https://www.facebook.com/theglobeandmail/posts/10159569420223904" TargetMode="External"/><Relationship Id="rId175" Type="http://schemas.openxmlformats.org/officeDocument/2006/relationships/hyperlink" Target="https://www.reddit.com/r/CanadaPolitics/comments/sh7ejx/justin_trudeau_says_canadians_shocked_and_frankly/" TargetMode="External"/><Relationship Id="rId340" Type="http://schemas.openxmlformats.org/officeDocument/2006/relationships/hyperlink" Target="https://www.facebook.com/theglobeandmail/posts/10159556159213904" TargetMode="External"/><Relationship Id="rId200" Type="http://schemas.openxmlformats.org/officeDocument/2006/relationships/hyperlink" Target="https://www.theglobeandmail.com/politics/article-ontario-plans-seizure-of-trucks-fines-to-reopen-windsor-bridge-sources/" TargetMode="External"/><Relationship Id="rId382" Type="http://schemas.openxmlformats.org/officeDocument/2006/relationships/hyperlink" Target="https://www.reddit.com/r/canada/comments/snz7t0/andrew_coyne_well_lift_our_anticovid_restrictions/" TargetMode="External"/><Relationship Id="rId242" Type="http://schemas.openxmlformats.org/officeDocument/2006/relationships/hyperlink" Target="https://www.theglobeandmail.com/world/article-trucker-convoy-protest-in-ottawa-inspires-right-wing-activists/" TargetMode="External"/><Relationship Id="rId284" Type="http://schemas.openxmlformats.org/officeDocument/2006/relationships/hyperlink" Target="https://www.reddit.com/r/canada/comments/ssjswh/premiers_push_back_in_call_with_prime_minister/" TargetMode="External"/><Relationship Id="rId37" Type="http://schemas.openxmlformats.org/officeDocument/2006/relationships/hyperlink" Target="https://www.theglobeandmail.com/business/article-industry-groups-concerned-border-blockade-has-damaged-canadas/" TargetMode="External"/><Relationship Id="rId79" Type="http://schemas.openxmlformats.org/officeDocument/2006/relationships/hyperlink" Target="https://www.facebook.com/theglobeandmail/posts/10159533738118904" TargetMode="External"/><Relationship Id="rId102" Type="http://schemas.openxmlformats.org/officeDocument/2006/relationships/hyperlink" Target="https://www.reddit.com/r/canada/comments/t0fpsx/federal_government_facing_lawsuits_over/" TargetMode="External"/><Relationship Id="rId144" Type="http://schemas.openxmlformats.org/officeDocument/2006/relationships/hyperlink" Target="https://www.facebook.com/theglobeandmail/posts/10159568359138904" TargetMode="External"/><Relationship Id="rId90" Type="http://schemas.openxmlformats.org/officeDocument/2006/relationships/hyperlink" Target="https://www.reddit.com/r/canada/comments/spdtvh/federal_conservatives_reverse_course_on/" TargetMode="External"/><Relationship Id="rId186" Type="http://schemas.openxmlformats.org/officeDocument/2006/relationships/hyperlink" Target="https://www.facebook.com/theglobeandmail/posts/10159543969093904" TargetMode="External"/><Relationship Id="rId351" Type="http://schemas.openxmlformats.org/officeDocument/2006/relationships/hyperlink" Target="https://www.reddit.com/r/canada/comments/se9y3h/opinion_trucker_convoy_has_evolved_into_something/" TargetMode="External"/><Relationship Id="rId393" Type="http://schemas.openxmlformats.org/officeDocument/2006/relationships/hyperlink" Target="https://www.theglobeandmail.com/canada/article-trucker-convoy-freedom-rally-vaccine-mandate/" TargetMode="External"/><Relationship Id="rId407" Type="http://schemas.openxmlformats.org/officeDocument/2006/relationships/hyperlink" Target="https://www.reddit.com/r/Canadian_News/comments/sjr1va/with_the_trucker_convoy_the_ottawa_police_deliver/" TargetMode="External"/><Relationship Id="rId211" Type="http://schemas.openxmlformats.org/officeDocument/2006/relationships/hyperlink" Target="https://www.reddit.com/r/canada/comments/snm84x/ottawa_has_ability_to_investigate_trucker_convoy/" TargetMode="External"/><Relationship Id="rId253" Type="http://schemas.openxmlformats.org/officeDocument/2006/relationships/hyperlink" Target="https://www.theglobeandmail.com/opinion/article-pierre-poilievres-support-for-the-convoy-is-not-the-fatal-political/" TargetMode="External"/><Relationship Id="rId295" Type="http://schemas.openxmlformats.org/officeDocument/2006/relationships/hyperlink" Target="https://www.theglobeandmail.com/canada/alberta/article-rcmp-charge-four-men-with-plotting-to-murder-officers-in-connection/" TargetMode="External"/><Relationship Id="rId309" Type="http://schemas.openxmlformats.org/officeDocument/2006/relationships/hyperlink" Target="https://www.facebook.com/theglobeandmail/posts/101595506676139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90"/>
  <sheetViews>
    <sheetView tabSelected="1" workbookViewId="0">
      <selection activeCell="A12" sqref="A12"/>
    </sheetView>
  </sheetViews>
  <sheetFormatPr baseColWidth="10" defaultColWidth="14.5" defaultRowHeight="15.75" customHeight="1"/>
  <cols>
    <col min="1" max="1" width="46" customWidth="1"/>
    <col min="2" max="2" width="54.83203125" customWidth="1"/>
    <col min="3" max="3" width="49.5" customWidth="1"/>
    <col min="4" max="4" width="29" customWidth="1"/>
    <col min="5" max="5" width="23.1640625" customWidth="1"/>
    <col min="6" max="6" width="36.5" customWidth="1"/>
    <col min="7" max="7" width="16.5" hidden="1" customWidth="1"/>
  </cols>
  <sheetData>
    <row r="1" spans="1:7" ht="15.75" customHeight="1">
      <c r="A1" s="6" t="s">
        <v>519</v>
      </c>
      <c r="B1" s="10" t="s">
        <v>520</v>
      </c>
      <c r="C1" s="5" t="s">
        <v>521</v>
      </c>
      <c r="D1" s="5" t="s">
        <v>522</v>
      </c>
      <c r="E1" s="6" t="s">
        <v>523</v>
      </c>
      <c r="F1" s="5" t="s">
        <v>524</v>
      </c>
      <c r="G1" s="7" t="s">
        <v>0</v>
      </c>
    </row>
    <row r="2" spans="1:7" ht="15.75" customHeight="1">
      <c r="A2" s="11" t="s">
        <v>94</v>
      </c>
      <c r="B2" s="12" t="s">
        <v>95</v>
      </c>
      <c r="C2" s="6" t="str">
        <f ca="1">IFERROR(__xludf.DUMMYFUNCTION("CONCAT(""article"",CONCAT(REGEXEXTRACT(B2,""article(.*)/""),"".json""))"),"article-a-new-approach-is-needed-to-blunt-the-appeal-of-far-right-movements.json")</f>
        <v>article-a-new-approach-is-needed-to-blunt-the-appeal-of-far-right-movements.json</v>
      </c>
      <c r="D2" s="13" t="s">
        <v>96</v>
      </c>
      <c r="E2" s="6" t="str">
        <f ca="1">IFERROR(__xludf.DUMMYFUNCTION("REGEXEXTRACT(D2,""posts/(.*)"")"),"10159564909723904")</f>
        <v>10159564909723904</v>
      </c>
      <c r="F2" s="13" t="s">
        <v>97</v>
      </c>
      <c r="G2" s="9" t="str">
        <f t="shared" ref="G2:G169" si="0">CONCATENATE(",'",F2,"'")</f>
        <v>,'https://www.reddit.com/r/CanadaPolitics/comments/stbsbu/abrahamsen_and_williams_a_new_approach_is_needed/'</v>
      </c>
    </row>
    <row r="3" spans="1:7" ht="15.75" customHeight="1">
      <c r="A3" s="11" t="s">
        <v>438</v>
      </c>
      <c r="B3" s="12" t="s">
        <v>439</v>
      </c>
      <c r="C3" s="6" t="str">
        <f ca="1">IFERROR(__xludf.DUMMYFUNCTION("CONCAT(""article"",CONCAT(REGEXEXTRACT(B3,""article(.*)/""),"".json""))"),"article-a-protest-thats-not-focused-on-truckers-poses-a-bigger-question-for.json")</f>
        <v>article-a-protest-thats-not-focused-on-truckers-poses-a-bigger-question-for.json</v>
      </c>
      <c r="D3" s="14" t="s">
        <v>440</v>
      </c>
      <c r="E3" s="6" t="str">
        <f ca="1">IFERROR(__xludf.DUMMYFUNCTION("REGEXEXTRACT(D3,""posts/(.*)"")"),"10159535564438904")</f>
        <v>10159535564438904</v>
      </c>
      <c r="G3" s="9" t="str">
        <f t="shared" si="0"/>
        <v>,''</v>
      </c>
    </row>
    <row r="4" spans="1:7" ht="15.75" customHeight="1">
      <c r="A4" s="15" t="s">
        <v>441</v>
      </c>
      <c r="B4" s="12" t="s">
        <v>442</v>
      </c>
      <c r="C4" s="6" t="str">
        <f ca="1">IFERROR(__xludf.DUMMYFUNCTION("CONCAT(""article"",CONCAT(REGEXEXTRACT(B4,""article(.*)/""),"".json""))"),"article-a-state-of-emergency-that-some-truckers-dont-believe-is-real.json")</f>
        <v>article-a-state-of-emergency-that-some-truckers-dont-believe-is-real.json</v>
      </c>
      <c r="D4" s="13" t="s">
        <v>443</v>
      </c>
      <c r="E4" s="6" t="str">
        <f ca="1">IFERROR(__xludf.DUMMYFUNCTION("REGEXEXTRACT(D4,""posts/(.*)"")"),"10159569391653904")</f>
        <v>10159569391653904</v>
      </c>
      <c r="G4" s="9" t="str">
        <f t="shared" si="0"/>
        <v>,''</v>
      </c>
    </row>
    <row r="5" spans="1:7" ht="15.75" customHeight="1">
      <c r="A5" s="6" t="s">
        <v>115</v>
      </c>
      <c r="B5" s="12" t="s">
        <v>116</v>
      </c>
      <c r="C5" s="6" t="str">
        <f ca="1">IFERROR(__xludf.DUMMYFUNCTION("CONCAT(""article"",CONCAT(REGEXEXTRACT(B5,""article(.*)/""),"".json""))"),"article-a-way-out-of-the-truck-protest-impasse-time-is-our-ally-boredom-is-our.json")</f>
        <v>article-a-way-out-of-the-truck-protest-impasse-time-is-our-ally-boredom-is-our.json</v>
      </c>
      <c r="D5" s="13" t="s">
        <v>117</v>
      </c>
      <c r="E5" s="6" t="str">
        <f ca="1">IFERROR(__xludf.DUMMYFUNCTION("REGEXEXTRACT(D5,""posts/(.*)"")"),"10159556752378904")</f>
        <v>10159556752378904</v>
      </c>
      <c r="F5" s="13" t="s">
        <v>118</v>
      </c>
      <c r="G5" s="9" t="str">
        <f t="shared" si="0"/>
        <v>,'https://www.reddit.com/r/ottawa/comments/sqg8bp/our_best_weapon_against_the_blockade_of_downtown/'</v>
      </c>
    </row>
    <row r="6" spans="1:7" ht="15.75" customHeight="1">
      <c r="A6" s="6" t="s">
        <v>127</v>
      </c>
      <c r="B6" s="12" t="s">
        <v>128</v>
      </c>
      <c r="C6" s="6" t="str">
        <f ca="1">IFERROR(__xludf.DUMMYFUNCTION("CONCAT(""article"",CONCAT(REGEXEXTRACT(B6,""article(.*)/""),"".json""))"),"article-after-a-week-of-tightrope-walking-police-in-ottawa-must-actively.json")</f>
        <v>article-after-a-week-of-tightrope-walking-police-in-ottawa-must-actively.json</v>
      </c>
      <c r="D6" s="13" t="s">
        <v>129</v>
      </c>
      <c r="E6" s="6" t="str">
        <f ca="1">IFERROR(__xludf.DUMMYFUNCTION("REGEXEXTRACT(D6,""posts/(.*)"")"),"10159552948188904")</f>
        <v>10159552948188904</v>
      </c>
      <c r="G6" s="9" t="str">
        <f t="shared" si="0"/>
        <v>,''</v>
      </c>
    </row>
    <row r="7" spans="1:7" ht="15.75" customHeight="1">
      <c r="A7" s="6" t="s">
        <v>232</v>
      </c>
      <c r="B7" s="12" t="s">
        <v>233</v>
      </c>
      <c r="C7" s="6" t="str">
        <f ca="1">IFERROR(__xludf.DUMMYFUNCTION("CONCAT(""article"",CONCAT(REGEXEXTRACT(B7,""article(.*)/""),"".json""))"),"article-after-the-trauma-of-the-convoy-protests-is-there-a-healer-in-the-house.json")</f>
        <v>article-after-the-trauma-of-the-convoy-protests-is-there-a-healer-in-the-house.json</v>
      </c>
      <c r="D7" s="13" t="s">
        <v>234</v>
      </c>
      <c r="E7" s="6" t="str">
        <f ca="1">IFERROR(__xludf.DUMMYFUNCTION("REGEXEXTRACT(D7,""posts/(.*)"")"),"10159574626783904")</f>
        <v>10159574626783904</v>
      </c>
      <c r="G7" s="9" t="str">
        <f t="shared" si="0"/>
        <v>,''</v>
      </c>
    </row>
    <row r="8" spans="1:7" ht="15.75" customHeight="1">
      <c r="A8" s="11" t="s">
        <v>448</v>
      </c>
      <c r="B8" s="12" t="s">
        <v>449</v>
      </c>
      <c r="C8" s="6" t="str">
        <f ca="1">IFERROR(__xludf.DUMMYFUNCTION("CONCAT(""article"",CONCAT(REGEXEXTRACT(B8,""article(.*)/""),"".json""))"),"article-truck-blockade-continues-at-us-border-as-rcmp-ready-to-make-arrests.json")</f>
        <v>article-truck-blockade-continues-at-us-border-as-rcmp-ready-to-make-arrests.json</v>
      </c>
      <c r="D8" s="13" t="s">
        <v>450</v>
      </c>
      <c r="E8" s="6" t="str">
        <f ca="1">IFERROR(__xludf.DUMMYFUNCTION("REGEXEXTRACT(D8,""posts/(.*)"")"),"10159540050998904")</f>
        <v>10159540050998904</v>
      </c>
      <c r="G8" s="9" t="str">
        <f t="shared" si="0"/>
        <v>,''</v>
      </c>
    </row>
    <row r="9" spans="1:7" ht="15.75" customHeight="1">
      <c r="A9" s="6" t="s">
        <v>102</v>
      </c>
      <c r="B9" s="12" t="s">
        <v>103</v>
      </c>
      <c r="C9" s="6" t="str">
        <f ca="1">IFERROR(__xludf.DUMMYFUNCTION("CONCAT(""article"",CONCAT(REGEXEXTRACT(B9,""article(.*)/""),"".json""))"),"article-albertas-premier-is-confident-hes-done-the-right-thing-still-theres.json")</f>
        <v>article-albertas-premier-is-confident-hes-done-the-right-thing-still-theres.json</v>
      </c>
      <c r="D9" s="13" t="s">
        <v>104</v>
      </c>
      <c r="E9" s="6" t="str">
        <f ca="1">IFERROR(__xludf.DUMMYFUNCTION("REGEXEXTRACT(D9,""posts/(.*)"")"),"10159532001088904")</f>
        <v>10159532001088904</v>
      </c>
      <c r="G9" s="9" t="str">
        <f t="shared" si="0"/>
        <v>,''</v>
      </c>
    </row>
    <row r="10" spans="1:7" ht="15.75" customHeight="1">
      <c r="A10" s="11" t="s">
        <v>164</v>
      </c>
      <c r="B10" s="12" t="s">
        <v>165</v>
      </c>
      <c r="C10" s="6" t="str">
        <f ca="1">IFERROR(__xludf.DUMMYFUNCTION("CONCAT(""article"",CONCAT(REGEXEXTRACT(B10,""article(.*)/""),"".json""))"),"article-almost-one-in-five-canadian-truckers-is-south-asian-but-many-dont-see.json")</f>
        <v>article-almost-one-in-five-canadian-truckers-is-south-asian-but-many-dont-see.json</v>
      </c>
      <c r="D10" s="13" t="s">
        <v>166</v>
      </c>
      <c r="E10" s="6" t="str">
        <f ca="1">IFERROR(__xludf.DUMMYFUNCTION("REGEXEXTRACT(D10,""posts/(.*)"")"),"10159534418453904")</f>
        <v>10159534418453904</v>
      </c>
      <c r="F10" s="13" t="s">
        <v>167</v>
      </c>
      <c r="G10" s="9" t="str">
        <f t="shared" si="0"/>
        <v>,'https://www.reddit.com/r/canada/comments/sfmiv5/almost_one_in_five_canadian_truckers_is_south/'</v>
      </c>
    </row>
    <row r="11" spans="1:7" ht="15.75" customHeight="1">
      <c r="A11" s="11" t="s">
        <v>164</v>
      </c>
      <c r="B11" s="12" t="s">
        <v>165</v>
      </c>
      <c r="C11" s="6" t="str">
        <f ca="1">IFERROR(__xludf.DUMMYFUNCTION("CONCAT(""article"",CONCAT(REGEXEXTRACT(B11,""article(.*)/""),"".json""))"),"article-almost-one-in-five-canadian-truckers-is-south-asian-but-many-dont-see.json")</f>
        <v>article-almost-one-in-five-canadian-truckers-is-south-asian-but-many-dont-see.json</v>
      </c>
      <c r="D11" s="13" t="s">
        <v>166</v>
      </c>
      <c r="E11" s="6" t="str">
        <f ca="1">IFERROR(__xludf.DUMMYFUNCTION("REGEXEXTRACT(D11,""posts/(.*)"")"),"10159534418453904")</f>
        <v>10159534418453904</v>
      </c>
      <c r="F11" s="13" t="s">
        <v>168</v>
      </c>
      <c r="G11" s="9" t="str">
        <f t="shared" si="0"/>
        <v>,'https://www.reddit.com/r/CanadaPolitics/comments/sfjnux/almost_one_in_five_canadian_truckers_is_south/'</v>
      </c>
    </row>
    <row r="12" spans="1:7" ht="15.75" customHeight="1">
      <c r="A12" s="11" t="s">
        <v>328</v>
      </c>
      <c r="B12" s="12" t="s">
        <v>329</v>
      </c>
      <c r="C12" s="6" t="str">
        <f ca="1">IFERROR(__xludf.DUMMYFUNCTION("CONCAT(""article"",CONCAT(REGEXEXTRACT(B12,""article(.*)/""),"".json""))"),"article-ambassador-bridge-blockade-brings-economy-to-standstill-exposes.json")</f>
        <v>article-ambassador-bridge-blockade-brings-economy-to-standstill-exposes.json</v>
      </c>
      <c r="D12" s="13" t="s">
        <v>330</v>
      </c>
      <c r="E12" s="6" t="str">
        <f ca="1">IFERROR(__xludf.DUMMYFUNCTION("REGEXEXTRACT(D12,""posts/(.*)"")"),"10159558764118904")</f>
        <v>10159558764118904</v>
      </c>
      <c r="G12" s="9" t="str">
        <f t="shared" si="0"/>
        <v>,''</v>
      </c>
    </row>
    <row r="13" spans="1:7" ht="15.75" customHeight="1">
      <c r="A13" s="6" t="s">
        <v>366</v>
      </c>
      <c r="B13" s="12" t="s">
        <v>367</v>
      </c>
      <c r="C13" s="6" t="str">
        <f ca="1">IFERROR(__xludf.DUMMYFUNCTION("CONCAT(""article"",CONCAT(REGEXEXTRACT(B13,""article(.*)/""),"".json""))"),"article-no-timeline-for-end-to-ambassador-bridge-blockade-as-traffic-prevented.json")</f>
        <v>article-no-timeline-for-end-to-ambassador-bridge-blockade-as-traffic-prevented.json</v>
      </c>
      <c r="D13" s="13" t="s">
        <v>368</v>
      </c>
      <c r="E13" s="6" t="str">
        <f ca="1">IFERROR(__xludf.DUMMYFUNCTION("REGEXEXTRACT(D13,""posts/(.*)"")"),"10159553607183904")</f>
        <v>10159553607183904</v>
      </c>
      <c r="G13" s="9" t="str">
        <f t="shared" si="0"/>
        <v>,''</v>
      </c>
    </row>
    <row r="14" spans="1:7" ht="15.75" customHeight="1">
      <c r="A14" s="11" t="s">
        <v>299</v>
      </c>
      <c r="B14" s="12" t="s">
        <v>300</v>
      </c>
      <c r="C14" s="6" t="str">
        <f ca="1">IFERROR(__xludf.DUMMYFUNCTION("CONCAT(""article"",CONCAT(REGEXEXTRACT(B14,""article(.*)/""),"".json""))"),"article-windsor-police-move-in-to-clear-protesters-blocking-border-crossing-at.json")</f>
        <v>article-windsor-police-move-in-to-clear-protesters-blocking-border-crossing-at.json</v>
      </c>
      <c r="D14" s="13" t="s">
        <v>301</v>
      </c>
      <c r="E14" s="6" t="str">
        <f ca="1">IFERROR(__xludf.DUMMYFUNCTION("REGEXEXTRACT(D14,""posts/(.*)"")"),"10159561200273904")</f>
        <v>10159561200273904</v>
      </c>
      <c r="G14" s="9" t="str">
        <f t="shared" si="0"/>
        <v>,''</v>
      </c>
    </row>
    <row r="15" spans="1:7" ht="15.75" customHeight="1">
      <c r="A15" s="6" t="s">
        <v>134</v>
      </c>
      <c r="B15" s="12" t="s">
        <v>135</v>
      </c>
      <c r="C15" s="6" t="str">
        <f ca="1">IFERROR(__xludf.DUMMYFUNCTION("CONCAT(""article"",CONCAT(REGEXEXTRACT(B15,""article(.*)/""),"".json""))"),"article-at-the-trucker-protests-the-political-hard-right-is-co-opting.json")</f>
        <v>article-at-the-trucker-protests-the-political-hard-right-is-co-opting.json</v>
      </c>
      <c r="D15" s="13" t="s">
        <v>136</v>
      </c>
      <c r="E15" s="6" t="str">
        <f ca="1">IFERROR(__xludf.DUMMYFUNCTION("REGEXEXTRACT(D15,""posts/(.*)"")"),"10159551390948904")</f>
        <v>10159551390948904</v>
      </c>
      <c r="G15" s="9" t="str">
        <f t="shared" si="0"/>
        <v>,''</v>
      </c>
    </row>
    <row r="16" spans="1:7" ht="15.75" customHeight="1">
      <c r="A16" s="6" t="s">
        <v>112</v>
      </c>
      <c r="B16" s="12" t="s">
        <v>113</v>
      </c>
      <c r="C16" s="6" t="str">
        <f ca="1">IFERROR(__xludf.DUMMYFUNCTION("CONCAT(""article"",CONCAT(REGEXEXTRACT(B16,""article(.*)/""),"".json""))"),"article-between-apathy-and-outrage-the-pandemic-has-reached-its-messiest-phase.json")</f>
        <v>article-between-apathy-and-outrage-the-pandemic-has-reached-its-messiest-phase.json</v>
      </c>
      <c r="D16" s="13" t="s">
        <v>114</v>
      </c>
      <c r="E16" s="6" t="str">
        <f ca="1">IFERROR(__xludf.DUMMYFUNCTION("REGEXEXTRACT(D16,""posts/(.*)"")"),"10159556694478904")</f>
        <v>10159556694478904</v>
      </c>
      <c r="G16" s="9" t="str">
        <f t="shared" si="0"/>
        <v>,''</v>
      </c>
    </row>
    <row r="17" spans="1:7" ht="15.75" customHeight="1">
      <c r="A17" s="11" t="s">
        <v>373</v>
      </c>
      <c r="B17" s="12" t="s">
        <v>374</v>
      </c>
      <c r="C17" s="6" t="str">
        <f ca="1">IFERROR(__xludf.DUMMYFUNCTION("CONCAT(""article"",CONCAT(REGEXEXTRACT(B17,""article(.*)/""),"".json""))"),"article-blair-and-mendicino-meet-with-ottawa-mayor-to-discuss-trucker-convoy.json")</f>
        <v>article-blair-and-mendicino-meet-with-ottawa-mayor-to-discuss-trucker-convoy.json</v>
      </c>
      <c r="D17" s="13" t="s">
        <v>375</v>
      </c>
      <c r="E17" s="6" t="str">
        <f ca="1">IFERROR(__xludf.DUMMYFUNCTION("REGEXEXTRACT(D17,""posts/(.*)"")"),"10159553405398904")</f>
        <v>10159553405398904</v>
      </c>
      <c r="G17" s="9" t="str">
        <f t="shared" si="0"/>
        <v>,''</v>
      </c>
    </row>
    <row r="18" spans="1:7" ht="15.75" customHeight="1">
      <c r="A18" s="11" t="s">
        <v>296</v>
      </c>
      <c r="B18" s="12" t="s">
        <v>297</v>
      </c>
      <c r="C18" s="6" t="str">
        <f ca="1">IFERROR(__xludf.DUMMYFUNCTION("CONCAT(""article"",CONCAT(REGEXEXTRACT(B18,""article(.*)/""),"".json""))"),"article-industry-groups-concerned-border-blockade-has-damaged-canadas.json")</f>
        <v>article-industry-groups-concerned-border-blockade-has-damaged-canadas.json</v>
      </c>
      <c r="D18" s="13" t="s">
        <v>298</v>
      </c>
      <c r="E18" s="6" t="str">
        <f ca="1">IFERROR(__xludf.DUMMYFUNCTION("REGEXEXTRACT(D18,""posts/(.*)"")"),"10159561869608904")</f>
        <v>10159561869608904</v>
      </c>
      <c r="G18" s="9" t="str">
        <f t="shared" si="0"/>
        <v>,''</v>
      </c>
    </row>
    <row r="19" spans="1:7" ht="15.75" customHeight="1">
      <c r="A19" s="11" t="s">
        <v>269</v>
      </c>
      <c r="B19" s="12" t="s">
        <v>270</v>
      </c>
      <c r="C19" s="6" t="str">
        <f ca="1">IFERROR(__xludf.DUMMYFUNCTION("CONCAT(""article"",CONCAT(REGEXEXTRACT(B19,""article(.*)/""),"".json""))"),"article-border-crossing-near-coutts-alta-blocked-for-third-day-by-truck-convoy.json")</f>
        <v>article-border-crossing-near-coutts-alta-blocked-for-third-day-by-truck-convoy.json</v>
      </c>
      <c r="D19" s="13" t="s">
        <v>271</v>
      </c>
      <c r="E19" s="6" t="str">
        <f ca="1">IFERROR(__xludf.DUMMYFUNCTION("REGEXEXTRACT(D19,""posts/(.*)"")"),"10159539000493904")</f>
        <v>10159539000493904</v>
      </c>
      <c r="G19" s="9" t="str">
        <f t="shared" si="0"/>
        <v>,''</v>
      </c>
    </row>
    <row r="20" spans="1:7" ht="15.75" customHeight="1">
      <c r="A20" s="6" t="s">
        <v>105</v>
      </c>
      <c r="B20" s="12" t="s">
        <v>106</v>
      </c>
      <c r="C20" s="6" t="str">
        <f ca="1">IFERROR(__xludf.DUMMYFUNCTION("CONCAT(""article"",CONCAT(REGEXEXTRACT(B20,""article(.*)/""),"".json""))"),"article-by-co-opting-the-convoys-populist-message-the-reactionary-right.json")</f>
        <v>article-by-co-opting-the-convoys-populist-message-the-reactionary-right.json</v>
      </c>
      <c r="D20" s="13" t="s">
        <v>107</v>
      </c>
      <c r="E20" s="6" t="str">
        <f ca="1">IFERROR(__xludf.DUMMYFUNCTION("REGEXEXTRACT(D20,""posts/(.*)"")"),"10159558074383904")</f>
        <v>10159558074383904</v>
      </c>
      <c r="G20" s="9" t="str">
        <f t="shared" si="0"/>
        <v>,''</v>
      </c>
    </row>
    <row r="21" spans="1:7" ht="15.75" customHeight="1">
      <c r="A21" s="6" t="s">
        <v>88</v>
      </c>
      <c r="B21" s="16" t="s">
        <v>89</v>
      </c>
      <c r="C21" s="6" t="str">
        <f ca="1">IFERROR(__xludf.DUMMYFUNCTION("CONCAT(""article"",CONCAT(REGEXEXTRACT(B21,""article(.*)/""),"".json""))"),"article-by-invoking-the-emergencies-act-the-feds-go-from-no-action-to-the.json")</f>
        <v>article-by-invoking-the-emergencies-act-the-feds-go-from-no-action-to-the.json</v>
      </c>
      <c r="D21" s="13" t="s">
        <v>90</v>
      </c>
      <c r="E21" s="6" t="str">
        <f ca="1">IFERROR(__xludf.DUMMYFUNCTION("REGEXEXTRACT(D21,""posts/(.*)"")"),"10159565282588904")</f>
        <v>10159565282588904</v>
      </c>
      <c r="G21" s="9" t="str">
        <f t="shared" si="0"/>
        <v>,''</v>
      </c>
    </row>
    <row r="22" spans="1:7" ht="15.75" customHeight="1">
      <c r="A22" s="11" t="s">
        <v>435</v>
      </c>
      <c r="B22" s="12" t="s">
        <v>436</v>
      </c>
      <c r="C22" s="6" t="str">
        <f ca="1">IFERROR(__xludf.DUMMYFUNCTION("CONCAT(""article"",CONCAT(REGEXEXTRACT(B22,""article(.*)/""),"".json""))"),"article-calling-the-ottawa-protests-peaceful-downplays-non-violent-dangers.json")</f>
        <v>article-calling-the-ottawa-protests-peaceful-downplays-non-violent-dangers.json</v>
      </c>
      <c r="D22" s="13" t="s">
        <v>437</v>
      </c>
      <c r="E22" s="6" t="str">
        <f ca="1">IFERROR(__xludf.DUMMYFUNCTION("REGEXEXTRACT(D22,""posts/(.*)"")"),"10159538064208904")</f>
        <v>10159538064208904</v>
      </c>
      <c r="G22" s="9" t="str">
        <f t="shared" si="0"/>
        <v>,''</v>
      </c>
    </row>
    <row r="23" spans="1:7" ht="15.75" customHeight="1">
      <c r="A23" s="11" t="s">
        <v>507</v>
      </c>
      <c r="B23" s="12" t="s">
        <v>508</v>
      </c>
      <c r="C23" s="6" t="str">
        <f ca="1">IFERROR(__xludf.DUMMYFUNCTION("CONCAT(""article"",CONCAT(REGEXEXTRACT(B23,""article(.*)/""),"".json""))"),"article-canadas-unvaccinated-not-always-who-you-think-they-are.json")</f>
        <v>article-canadas-unvaccinated-not-always-who-you-think-they-are.json</v>
      </c>
      <c r="D23" s="13" t="s">
        <v>509</v>
      </c>
      <c r="E23" s="6" t="str">
        <f ca="1">IFERROR(__xludf.DUMMYFUNCTION("REGEXEXTRACT(D23,""posts/(.*)"")"),"10159571581328904")</f>
        <v>10159571581328904</v>
      </c>
      <c r="F23" s="13" t="s">
        <v>510</v>
      </c>
      <c r="G23" s="9" t="str">
        <f t="shared" si="0"/>
        <v>,'https://www.reddit.com/r/canada/comments/sx2cnb/canadas_unvaccinated_not_always_who_you_think/'</v>
      </c>
    </row>
    <row r="24" spans="1:7" ht="15.75" customHeight="1">
      <c r="A24" s="11" t="s">
        <v>376</v>
      </c>
      <c r="B24" s="12" t="s">
        <v>377</v>
      </c>
      <c r="C24" s="6" t="str">
        <f ca="1">IFERROR(__xludf.DUMMYFUNCTION("CONCAT(""article"",CONCAT(REGEXEXTRACT(B24,""article(.*)/""),"".json""))"),"article-ceo-of-canadas-largest-trucking-company-says-covid-19-vaccine-mandate.json")</f>
        <v>article-ceo-of-canadas-largest-trucking-company-says-covid-19-vaccine-mandate.json</v>
      </c>
      <c r="D24" s="13" t="s">
        <v>378</v>
      </c>
      <c r="E24" s="6" t="str">
        <f ca="1">IFERROR(__xludf.DUMMYFUNCTION("REGEXEXTRACT(D24,""posts/(.*)"")"),"10159553142023904")</f>
        <v>10159553142023904</v>
      </c>
      <c r="F24" s="13" t="s">
        <v>379</v>
      </c>
      <c r="G24" s="9" t="str">
        <f t="shared" si="0"/>
        <v>,'https://www.reddit.com/r/OntarioCanada/comments/so4173/ceo_of_canadas_largest_trucking_company_says/'</v>
      </c>
    </row>
    <row r="25" spans="1:7" ht="15.75" customHeight="1">
      <c r="A25" s="11" t="s">
        <v>263</v>
      </c>
      <c r="B25" s="12" t="s">
        <v>264</v>
      </c>
      <c r="C25" s="6" t="str">
        <f ca="1">IFERROR(__xludf.DUMMYFUNCTION("CONCAT(""article"",CONCAT(REGEXEXTRACT(B25,""article(.*)/""),"".json""))"),"article-childrens-aid-to-assess-sanitation-safety-of-kids-living-in-trucks.json")</f>
        <v>article-childrens-aid-to-assess-sanitation-safety-of-kids-living-in-trucks.json</v>
      </c>
      <c r="D25" s="13" t="s">
        <v>265</v>
      </c>
      <c r="E25" s="6" t="str">
        <f ca="1">IFERROR(__xludf.DUMMYFUNCTION("REGEXEXTRACT(D25,""posts/(.*)"")"),"10159554719593904")</f>
        <v>10159554719593904</v>
      </c>
      <c r="G25" s="9" t="str">
        <f t="shared" si="0"/>
        <v>,''</v>
      </c>
    </row>
    <row r="26" spans="1:7" ht="15.75" customHeight="1">
      <c r="A26" s="11" t="s">
        <v>226</v>
      </c>
      <c r="B26" s="12" t="s">
        <v>227</v>
      </c>
      <c r="C26" s="6" t="str">
        <f ca="1">IFERROR(__xludf.DUMMYFUNCTION("CONCAT(""article"",CONCAT(REGEXEXTRACT(B26,""article(.*)/""),"".json""))"),"article-childrens-safety-a-concern-in-ottawa-as-police-move-to-end-convoy.json")</f>
        <v>article-childrens-safety-a-concern-in-ottawa-as-police-move-to-end-convoy.json</v>
      </c>
      <c r="D26" s="13" t="s">
        <v>228</v>
      </c>
      <c r="E26" s="6" t="str">
        <f ca="1">IFERROR(__xludf.DUMMYFUNCTION("REGEXEXTRACT(D26,""posts/(.*)"")"),"10159570566803904")</f>
        <v>10159570566803904</v>
      </c>
      <c r="G26" s="9" t="str">
        <f t="shared" si="0"/>
        <v>,''</v>
      </c>
    </row>
    <row r="27" spans="1:7" ht="15.75" customHeight="1">
      <c r="A27" s="6" t="s">
        <v>392</v>
      </c>
      <c r="B27" s="12" t="s">
        <v>393</v>
      </c>
      <c r="C27" s="6" t="str">
        <f ca="1">IFERROR(__xludf.DUMMYFUNCTION("CONCAT(""article"",CONCAT(REGEXEXTRACT(B27,""article(.*)/""),"".json""))"),"article-cities-prepare-for-further-covid-19-protests-this-weekend.json")</f>
        <v>article-cities-prepare-for-further-covid-19-protests-this-weekend.json</v>
      </c>
      <c r="D27" s="13" t="s">
        <v>394</v>
      </c>
      <c r="E27" s="6" t="str">
        <f ca="1">IFERROR(__xludf.DUMMYFUNCTION("REGEXEXTRACT(D27,""posts/(.*)"")"),"10159570536208904")</f>
        <v>10159570536208904</v>
      </c>
      <c r="G27" s="9" t="str">
        <f t="shared" si="0"/>
        <v>,''</v>
      </c>
    </row>
    <row r="28" spans="1:7" ht="15.75" customHeight="1">
      <c r="A28" s="11" t="s">
        <v>317</v>
      </c>
      <c r="B28" s="12" t="s">
        <v>318</v>
      </c>
      <c r="C28" s="6" t="str">
        <f ca="1">IFERROR(__xludf.DUMMYFUNCTION("CONCAT(""article"",CONCAT(REGEXEXTRACT(B28,""article(.*)/""),"".json""))"),"article-ottawa-mayor-wants-more-help-to-take-back-the-streets.json")</f>
        <v>article-ottawa-mayor-wants-more-help-to-take-back-the-streets.json</v>
      </c>
      <c r="D28" s="13" t="s">
        <v>319</v>
      </c>
      <c r="E28" s="6" t="str">
        <f ca="1">IFERROR(__xludf.DUMMYFUNCTION("REGEXEXTRACT(D28,""posts/(.*)"")"),"10159552335618904")</f>
        <v>10159552335618904</v>
      </c>
      <c r="G28" s="9" t="str">
        <f t="shared" si="0"/>
        <v>,''</v>
      </c>
    </row>
    <row r="29" spans="1:7" ht="15.75" customHeight="1">
      <c r="A29" s="11" t="s">
        <v>180</v>
      </c>
      <c r="B29" s="12" t="s">
        <v>181</v>
      </c>
      <c r="C29" s="6" t="str">
        <f ca="1">IFERROR(__xludf.DUMMYFUNCTION("CONCAT(""article"",CONCAT(REGEXEXTRACT(B29,""article(.*)/""),"".json""))"),"article-demonstrators-uncertain-about-future-after-blockades-end-with-no.json")</f>
        <v>article-demonstrators-uncertain-about-future-after-blockades-end-with-no.json</v>
      </c>
      <c r="D29" s="13" t="s">
        <v>182</v>
      </c>
      <c r="E29" s="6" t="str">
        <f ca="1">IFERROR(__xludf.DUMMYFUNCTION("REGEXEXTRACT(D29,""posts/(.*)"")"),"10159575984668904")</f>
        <v>10159575984668904</v>
      </c>
      <c r="F29" s="13" t="s">
        <v>183</v>
      </c>
      <c r="G29" s="9" t="str">
        <f t="shared" si="0"/>
        <v>,'https://www.reddit.com/r/CanadaPolitics/comments/syow5w/convoy_protestors_uncertain_about_future_after/'</v>
      </c>
    </row>
    <row r="30" spans="1:7" ht="15.75" customHeight="1">
      <c r="A30" s="11" t="s">
        <v>331</v>
      </c>
      <c r="B30" s="12" t="s">
        <v>332</v>
      </c>
      <c r="C30" s="6" t="str">
        <f ca="1">IFERROR(__xludf.DUMMYFUNCTION("CONCAT(""article"",CONCAT(REGEXEXTRACT(B30,""article(.*)/""),"".json""))"),"article-a-look-at-the-main-organizers-behind-ottawas-protests.json")</f>
        <v>article-a-look-at-the-main-organizers-behind-ottawas-protests.json</v>
      </c>
      <c r="D30" s="13" t="s">
        <v>333</v>
      </c>
      <c r="E30" s="6" t="str">
        <f ca="1">IFERROR(__xludf.DUMMYFUNCTION("REGEXEXTRACT(D30,""posts/(.*)"")"),"10159558691458904")</f>
        <v>10159558691458904</v>
      </c>
      <c r="G30" s="9" t="str">
        <f t="shared" si="0"/>
        <v>,''</v>
      </c>
    </row>
    <row r="31" spans="1:7" ht="15.75" customHeight="1">
      <c r="A31" s="11" t="s">
        <v>460</v>
      </c>
      <c r="B31" s="12" t="s">
        <v>461</v>
      </c>
      <c r="C31" s="6" t="str">
        <f ca="1">IFERROR(__xludf.DUMMYFUNCTION("CONCAT(""article"",CONCAT(REGEXEXTRACT(B31,""article(.*)/""),"".json""))"),"article-vaccine-mandates-will-worsen-trucker-shortage-impact-consumers-at.json")</f>
        <v>article-vaccine-mandates-will-worsen-trucker-shortage-impact-consumers-at.json</v>
      </c>
      <c r="D31" s="13" t="s">
        <v>462</v>
      </c>
      <c r="E31" s="6" t="str">
        <f ca="1">IFERROR(__xludf.DUMMYFUNCTION("REGEXEXTRACT(D31,""posts/(.*)"")"),"10159524513153904")</f>
        <v>10159524513153904</v>
      </c>
      <c r="F31" s="13" t="s">
        <v>463</v>
      </c>
      <c r="G31" s="9" t="str">
        <f t="shared" si="0"/>
        <v>,'https://www.reddit.com/r/OntarioCanada/comments/sbpvgf/covid19_vaccine_mandates_will_worsen_trucker/'</v>
      </c>
    </row>
    <row r="32" spans="1:7" ht="15.75" customHeight="1">
      <c r="A32" s="11" t="s">
        <v>248</v>
      </c>
      <c r="B32" s="12" t="s">
        <v>249</v>
      </c>
      <c r="C32" s="6" t="str">
        <f ca="1">IFERROR(__xludf.DUMMYFUNCTION("CONCAT(""article"",CONCAT(REGEXEXTRACT(B32,""article(.*)/""),"".json""))"),"article-criminal-anthropologist-says-alberta-at-heart-of-unrest-protests.json")</f>
        <v>article-criminal-anthropologist-says-alberta-at-heart-of-unrest-protests.json</v>
      </c>
      <c r="D32" s="13" t="s">
        <v>250</v>
      </c>
      <c r="E32" s="6" t="str">
        <f ca="1">IFERROR(__xludf.DUMMYFUNCTION("REGEXEXTRACT(D32,""posts/(.*)"")"),"10159578466593904")</f>
        <v>10159578466593904</v>
      </c>
      <c r="F32" s="13" t="s">
        <v>251</v>
      </c>
      <c r="G32" s="9" t="str">
        <f t="shared" si="0"/>
        <v>,'https://www.reddit.com/r/canada/comments/szqcsj/criminal_anthropologist_says_alberta_at_heart_of/'</v>
      </c>
    </row>
    <row r="33" spans="1:7" ht="15.75" customHeight="1">
      <c r="A33" s="15" t="s">
        <v>235</v>
      </c>
      <c r="B33" s="12" t="s">
        <v>236</v>
      </c>
      <c r="C33" s="6" t="str">
        <f ca="1">IFERROR(__xludf.DUMMYFUNCTION("CONCAT(""article"",CONCAT(REGEXEXTRACT(B33,""article(.*)/""),"".json""))"),"article-data-leak-reveals-canadians-americans-donated-millions-to-fund-convoy.json")</f>
        <v>article-data-leak-reveals-canadians-americans-donated-millions-to-fund-convoy.json</v>
      </c>
      <c r="D33" s="13" t="s">
        <v>237</v>
      </c>
      <c r="E33" s="6" t="str">
        <f ca="1">IFERROR(__xludf.DUMMYFUNCTION("REGEXEXTRACT(D33,""posts/(.*)"")"),"10159565053358904")</f>
        <v>10159565053358904</v>
      </c>
      <c r="G33" s="9" t="str">
        <f t="shared" si="0"/>
        <v>,''</v>
      </c>
    </row>
    <row r="34" spans="1:7" ht="15.75" customHeight="1">
      <c r="A34" s="6" t="s">
        <v>91</v>
      </c>
      <c r="B34" s="12" t="s">
        <v>92</v>
      </c>
      <c r="C34" s="6" t="str">
        <f ca="1">IFERROR(__xludf.DUMMYFUNCTION("CONCAT(""article"",CONCAT(REGEXEXTRACT(B34,""article(.*)/""),"".json""))"),"article-death-threats-harassment-abuse-welcome-to-life-as-a-journalist-in.json")</f>
        <v>article-death-threats-harassment-abuse-welcome-to-life-as-a-journalist-in.json</v>
      </c>
      <c r="D34" s="13" t="s">
        <v>93</v>
      </c>
      <c r="E34" s="6" t="str">
        <f ca="1">IFERROR(__xludf.DUMMYFUNCTION("REGEXEXTRACT(D34,""posts/(.*)"")"),"10159565124068904")</f>
        <v>10159565124068904</v>
      </c>
      <c r="G34" s="9" t="str">
        <f t="shared" si="0"/>
        <v>,''</v>
      </c>
    </row>
    <row r="35" spans="1:7" ht="15.75" customHeight="1">
      <c r="A35" s="11" t="s">
        <v>141</v>
      </c>
      <c r="B35" s="12" t="s">
        <v>142</v>
      </c>
      <c r="C35" s="6" t="str">
        <f ca="1">IFERROR(__xludf.DUMMYFUNCTION("CONCAT(""article"",CONCAT(REGEXEXTRACT(B35,""article(.*)/""),"".json""))"),"article-enough-is-enough-the-blockades-must-be-brought-to-an-end.json")</f>
        <v>article-enough-is-enough-the-blockades-must-be-brought-to-an-end.json</v>
      </c>
      <c r="D35" s="13" t="s">
        <v>143</v>
      </c>
      <c r="E35" s="6" t="str">
        <f ca="1">IFERROR(__xludf.DUMMYFUNCTION("REGEXEXTRACT(D35,""posts/(.*)"")"),"10159557616288904")</f>
        <v>10159557616288904</v>
      </c>
      <c r="G35" s="9" t="str">
        <f t="shared" si="0"/>
        <v>,''</v>
      </c>
    </row>
    <row r="36" spans="1:7" ht="15.75" customHeight="1">
      <c r="A36" s="11" t="s">
        <v>282</v>
      </c>
      <c r="B36" s="12" t="s">
        <v>283</v>
      </c>
      <c r="C36" s="6" t="str">
        <f ca="1">IFERROR(__xludf.DUMMYFUNCTION("CONCAT(""article"",CONCAT(REGEXEXTRACT(B36,""article(.*)/""),"".json""))"),"article-erin-otoole-takes-big-gamble-by-siding-with-trucker-convey-protesters.json")</f>
        <v>article-erin-otoole-takes-big-gamble-by-siding-with-trucker-convey-protesters.json</v>
      </c>
      <c r="D36" s="13" t="s">
        <v>284</v>
      </c>
      <c r="E36" s="6" t="str">
        <f ca="1">IFERROR(__xludf.DUMMYFUNCTION("REGEXEXTRACT(D36,""posts/(.*)"")"),"10159533738118904")</f>
        <v>10159533738118904</v>
      </c>
      <c r="F36" s="13" t="s">
        <v>285</v>
      </c>
      <c r="G36" s="9" t="str">
        <f t="shared" si="0"/>
        <v>,'https://www.reddit.com/r/canada/comments/sf8823/erin_otoole_takes_big_gamble_by_siding_with/'</v>
      </c>
    </row>
    <row r="37" spans="1:7" ht="15.75" customHeight="1">
      <c r="A37" s="11" t="s">
        <v>282</v>
      </c>
      <c r="B37" s="12" t="s">
        <v>283</v>
      </c>
      <c r="C37" s="6" t="str">
        <f ca="1">IFERROR(__xludf.DUMMYFUNCTION("CONCAT(""article"",CONCAT(REGEXEXTRACT(B37,""article(.*)/""),"".json""))"),"article-erin-otoole-takes-big-gamble-by-siding-with-trucker-convey-protesters.json")</f>
        <v>article-erin-otoole-takes-big-gamble-by-siding-with-trucker-convey-protesters.json</v>
      </c>
      <c r="D37" s="13" t="s">
        <v>284</v>
      </c>
      <c r="E37" s="6" t="str">
        <f ca="1">IFERROR(__xludf.DUMMYFUNCTION("REGEXEXTRACT(D37,""posts/(.*)"")"),"10159533738118904")</f>
        <v>10159533738118904</v>
      </c>
      <c r="F37" s="13" t="s">
        <v>286</v>
      </c>
      <c r="G37" s="9" t="str">
        <f t="shared" si="0"/>
        <v>,'https://www.reddit.com/r/OntarioCanada/comments/sfk565/erin_otoole_takes_big_gamble_by_siding_with/'</v>
      </c>
    </row>
    <row r="38" spans="1:7" ht="15.75" customHeight="1">
      <c r="A38" s="11" t="s">
        <v>358</v>
      </c>
      <c r="B38" s="12" t="s">
        <v>359</v>
      </c>
      <c r="C38" s="6" t="str">
        <f ca="1">IFERROR(__xludf.DUMMYFUNCTION("CONCAT(""article"",CONCAT(REGEXEXTRACT(B38,""article(.*)/""),"".json""))"),"article-evening-update-injunction-granted-against-convoy-honking-in-ottawa.json")</f>
        <v>article-evening-update-injunction-granted-against-convoy-honking-in-ottawa.json</v>
      </c>
      <c r="D38" s="13" t="s">
        <v>360</v>
      </c>
      <c r="E38" s="6" t="str">
        <f ca="1">IFERROR(__xludf.DUMMYFUNCTION("REGEXEXTRACT(D38,""posts/(.*)"")"),"10159552070243904")</f>
        <v>10159552070243904</v>
      </c>
      <c r="G38" s="9" t="str">
        <f t="shared" si="0"/>
        <v>,''</v>
      </c>
    </row>
    <row r="39" spans="1:7" ht="15.75" customHeight="1">
      <c r="A39" s="15" t="s">
        <v>410</v>
      </c>
      <c r="B39" s="12" t="s">
        <v>411</v>
      </c>
      <c r="C39" s="6" t="str">
        <f ca="1">IFERROR(__xludf.DUMMYFUNCTION("CONCAT(""article"",CONCAT(REGEXEXTRACT(B39,""article(.*)/""),"".json""))"),"article-evening-update-trudeau-invokes-federal-emergencies-act-for-the-first.json")</f>
        <v>article-evening-update-trudeau-invokes-federal-emergencies-act-for-the-first.json</v>
      </c>
      <c r="D39" s="13" t="s">
        <v>412</v>
      </c>
      <c r="E39" s="6" t="str">
        <f ca="1">IFERROR(__xludf.DUMMYFUNCTION("REGEXEXTRACT(D39,""posts/(.*)"")"),"10159563602213904")</f>
        <v>10159563602213904</v>
      </c>
      <c r="G39" s="9" t="str">
        <f t="shared" si="0"/>
        <v>,''</v>
      </c>
    </row>
    <row r="40" spans="1:7" ht="15.75" customHeight="1">
      <c r="A40" s="11" t="s">
        <v>348</v>
      </c>
      <c r="B40" s="12" t="s">
        <v>349</v>
      </c>
      <c r="C40" s="6" t="str">
        <f ca="1">IFERROR(__xludf.DUMMYFUNCTION("CONCAT(""article"",CONCAT(REGEXEXTRACT(B40,""article(.*)/""),"".json""))"),"article-federal-conservatives-call-for-an-end-to-all-blockades-after-first.json")</f>
        <v>article-federal-conservatives-call-for-an-end-to-all-blockades-after-first.json</v>
      </c>
      <c r="D40" s="13" t="s">
        <v>350</v>
      </c>
      <c r="E40" s="6" t="str">
        <f ca="1">IFERROR(__xludf.DUMMYFUNCTION("REGEXEXTRACT(D40,""posts/(.*)"")"),"10159556783978904")</f>
        <v>10159556783978904</v>
      </c>
      <c r="F40" s="13" t="s">
        <v>351</v>
      </c>
      <c r="G40" s="9" t="str">
        <f t="shared" si="0"/>
        <v>,'https://www.reddit.com/r/canada/comments/spdtvh/federal_conservatives_reverse_course_on/'</v>
      </c>
    </row>
    <row r="41" spans="1:7" ht="15.75" customHeight="1">
      <c r="A41" s="11" t="s">
        <v>348</v>
      </c>
      <c r="B41" s="12" t="s">
        <v>349</v>
      </c>
      <c r="C41" s="6" t="str">
        <f ca="1">IFERROR(__xludf.DUMMYFUNCTION("CONCAT(""article"",CONCAT(REGEXEXTRACT(B41,""article(.*)/""),"".json""))"),"article-federal-conservatives-call-for-an-end-to-all-blockades-after-first.json")</f>
        <v>article-federal-conservatives-call-for-an-end-to-all-blockades-after-first.json</v>
      </c>
      <c r="D41" s="13" t="s">
        <v>350</v>
      </c>
      <c r="E41" s="6" t="str">
        <f ca="1">IFERROR(__xludf.DUMMYFUNCTION("REGEXEXTRACT(D41,""posts/(.*)"")"),"10159556783978904")</f>
        <v>10159556783978904</v>
      </c>
      <c r="F41" s="13" t="s">
        <v>352</v>
      </c>
      <c r="G41" s="9" t="str">
        <f t="shared" si="0"/>
        <v>,'https://www.reddit.com/r/CanadaPolitics/comments/spa71l/federal_conservatives_reverse_course_on/'</v>
      </c>
    </row>
    <row r="42" spans="1:7" ht="15.75" customHeight="1">
      <c r="A42" s="17" t="s">
        <v>348</v>
      </c>
      <c r="B42" s="18" t="s">
        <v>349</v>
      </c>
      <c r="C42" s="19" t="str">
        <f ca="1">IFERROR(__xludf.DUMMYFUNCTION("CONCAT(""article"",CONCAT(REGEXEXTRACT(B42,""article(.*)/""),"".json""))"),"article-federal-conservatives-call-for-an-end-to-all-blockades-after-first.json")</f>
        <v>article-federal-conservatives-call-for-an-end-to-all-blockades-after-first.json</v>
      </c>
      <c r="D42" s="20" t="s">
        <v>350</v>
      </c>
      <c r="E42" s="21" t="str">
        <f ca="1">IFERROR(__xludf.DUMMYFUNCTION("REGEXEXTRACT(D42,""posts/(.*)"")"),"10159556783978904")</f>
        <v>10159556783978904</v>
      </c>
      <c r="F42" s="13" t="s">
        <v>353</v>
      </c>
      <c r="G42" s="9" t="str">
        <f t="shared" si="0"/>
        <v>,'https://www.reddit.com/r/OntarioCanada/comments/spbzqz/federal_conservatives_reverse_course_on/'</v>
      </c>
    </row>
    <row r="43" spans="1:7" ht="15.75" customHeight="1">
      <c r="A43" s="11" t="s">
        <v>252</v>
      </c>
      <c r="B43" s="12" t="s">
        <v>253</v>
      </c>
      <c r="C43" s="6" t="str">
        <f ca="1">IFERROR(__xludf.DUMMYFUNCTION("CONCAT(""article"",CONCAT(REGEXEXTRACT(B43,""article(.*)/""),"".json""))"),"article-federal-government-announces-20-million-in-funding-for-ottawa.json")</f>
        <v>article-federal-government-announces-20-million-in-funding-for-ottawa.json</v>
      </c>
      <c r="D43" s="13" t="s">
        <v>254</v>
      </c>
      <c r="E43" s="6" t="str">
        <f ca="1">IFERROR(__xludf.DUMMYFUNCTION("REGEXEXTRACT(D43,""posts/(.*)"")"),"10159572370403904")</f>
        <v>10159572370403904</v>
      </c>
      <c r="F43" s="13" t="s">
        <v>255</v>
      </c>
      <c r="G43" s="9" t="str">
        <f t="shared" si="0"/>
        <v>,'https://www.reddit.com/r/onguardforthee/comments/sx4lds/federal_government_announces_20million_in_funding/'</v>
      </c>
    </row>
    <row r="44" spans="1:7" ht="15.75" customHeight="1">
      <c r="A44" s="6" t="s">
        <v>503</v>
      </c>
      <c r="B44" s="12" t="s">
        <v>504</v>
      </c>
      <c r="C44" s="6" t="str">
        <f ca="1">IFERROR(__xludf.DUMMYFUNCTION("CONCAT(""article"",CONCAT(REGEXEXTRACT(B44,""article(.*)/""),"".json""))"),"article-federal-government-facing-lawsuits-over-emergencies-act.json")</f>
        <v>article-federal-government-facing-lawsuits-over-emergencies-act.json</v>
      </c>
      <c r="D44" s="13" t="s">
        <v>505</v>
      </c>
      <c r="E44" s="6" t="str">
        <f ca="1">IFERROR(__xludf.DUMMYFUNCTION("REGEXEXTRACT(D44,""posts/(.*)"")"),"10159579413953904")</f>
        <v>10159579413953904</v>
      </c>
      <c r="F44" s="13" t="s">
        <v>506</v>
      </c>
      <c r="G44" s="9" t="str">
        <f t="shared" si="0"/>
        <v>,'https://www.reddit.com/r/canada/comments/t0fpsx/federal_government_facing_lawsuits_over/'</v>
      </c>
    </row>
    <row r="45" spans="1:7" ht="13">
      <c r="A45" s="6" t="s">
        <v>311</v>
      </c>
      <c r="B45" s="12" t="s">
        <v>312</v>
      </c>
      <c r="C45" s="6" t="str">
        <f ca="1">IFERROR(__xludf.DUMMYFUNCTION("CONCAT(""article"",CONCAT(REGEXEXTRACT(B45,""article(.*)/""),"".json""))"),"article-federal-government-urges-ottawa-police-to-take-control-of-convoy.json")</f>
        <v>article-federal-government-urges-ottawa-police-to-take-control-of-convoy.json</v>
      </c>
      <c r="D45" s="13" t="s">
        <v>313</v>
      </c>
      <c r="E45" s="6" t="str">
        <f ca="1">IFERROR(__xludf.DUMMYFUNCTION("REGEXEXTRACT(D45,""posts/(.*)"")"),"10159551881208904")</f>
        <v>10159551881208904</v>
      </c>
      <c r="G45" s="9" t="str">
        <f t="shared" si="0"/>
        <v>,''</v>
      </c>
    </row>
    <row r="46" spans="1:7" ht="13">
      <c r="A46" s="11" t="s">
        <v>256</v>
      </c>
      <c r="B46" s="12" t="s">
        <v>257</v>
      </c>
      <c r="C46" s="6" t="str">
        <f ca="1">IFERROR(__xludf.DUMMYFUNCTION("CONCAT(""article"",CONCAT(REGEXEXTRACT(B46,""article(.*)/""),"".json""))"),"article-for-convoy-protesters-a-very-bad-day-broadcast-on-facebook-live.json")</f>
        <v>article-for-convoy-protesters-a-very-bad-day-broadcast-on-facebook-live.json</v>
      </c>
      <c r="D46" s="13" t="s">
        <v>258</v>
      </c>
      <c r="E46" s="6" t="str">
        <f ca="1">IFERROR(__xludf.DUMMYFUNCTION("REGEXEXTRACT(D46,""posts/(.*)"")"),"10159570625888904")</f>
        <v>10159570625888904</v>
      </c>
      <c r="G46" s="9" t="str">
        <f t="shared" si="0"/>
        <v>,''</v>
      </c>
    </row>
    <row r="47" spans="1:7" ht="13">
      <c r="A47" s="11" t="s">
        <v>272</v>
      </c>
      <c r="B47" s="12" t="s">
        <v>273</v>
      </c>
      <c r="C47" s="6" t="str">
        <f ca="1">IFERROR(__xludf.DUMMYFUNCTION("CONCAT(""article"",CONCAT(REGEXEXTRACT(B47,""article(.*)/""),"".json""))"),"article-gofundme-scuttles-campaign-for-trucker-convoy-stops-release-of-10.json")</f>
        <v>article-gofundme-scuttles-campaign-for-trucker-convoy-stops-release-of-10.json</v>
      </c>
      <c r="D47" s="13" t="s">
        <v>274</v>
      </c>
      <c r="E47" s="6" t="str">
        <f ca="1">IFERROR(__xludf.DUMMYFUNCTION("REGEXEXTRACT(D47,""posts/(.*)"")"),"10159546971898904")</f>
        <v>10159546971898904</v>
      </c>
      <c r="G47" s="9" t="str">
        <f t="shared" si="0"/>
        <v>,''</v>
      </c>
    </row>
    <row r="48" spans="1:7" ht="13">
      <c r="A48" s="11" t="s">
        <v>272</v>
      </c>
      <c r="B48" s="12" t="s">
        <v>273</v>
      </c>
      <c r="C48" s="6" t="str">
        <f ca="1">IFERROR(__xludf.DUMMYFUNCTION("CONCAT(""article"",CONCAT(REGEXEXTRACT(B48,""article(.*)/""),"".json""))"),"article-gofundme-scuttles-campaign-for-trucker-convoy-stops-release-of-10.json")</f>
        <v>article-gofundme-scuttles-campaign-for-trucker-convoy-stops-release-of-10.json</v>
      </c>
      <c r="D48" s="13" t="s">
        <v>479</v>
      </c>
      <c r="E48" s="6" t="str">
        <f ca="1">IFERROR(__xludf.DUMMYFUNCTION("REGEXEXTRACT(D48,""posts/(.*)"")"),"10159546715268904")</f>
        <v>10159546715268904</v>
      </c>
      <c r="G48" s="9" t="str">
        <f t="shared" si="0"/>
        <v>,''</v>
      </c>
    </row>
    <row r="49" spans="1:7" ht="13">
      <c r="A49" s="11" t="s">
        <v>275</v>
      </c>
      <c r="B49" s="12" t="s">
        <v>276</v>
      </c>
      <c r="C49" s="6" t="str">
        <f ca="1">IFERROR(__xludf.DUMMYFUNCTION("CONCAT(""article"",CONCAT(REGEXEXTRACT(B49,""article(.*)/""),"".json""))"),"article-gofundme-withholding-45-million-from-trucker-convoy-until-plan.json")</f>
        <v>article-gofundme-withholding-45-million-from-trucker-convoy-until-plan.json</v>
      </c>
      <c r="D49" s="13" t="s">
        <v>277</v>
      </c>
      <c r="E49" s="6" t="str">
        <f ca="1">IFERROR(__xludf.DUMMYFUNCTION("REGEXEXTRACT(D49,""posts/(.*)"")"),"10159528104878904")</f>
        <v>10159528104878904</v>
      </c>
      <c r="G49" s="9" t="str">
        <f t="shared" si="0"/>
        <v>,''</v>
      </c>
    </row>
    <row r="50" spans="1:7" ht="13">
      <c r="A50" s="15" t="s">
        <v>275</v>
      </c>
      <c r="B50" s="12" t="s">
        <v>276</v>
      </c>
      <c r="C50" s="6" t="str">
        <f ca="1">IFERROR(__xludf.DUMMYFUNCTION("CONCAT(""article"",CONCAT(REGEXEXTRACT(B50,""article(.*)/""),"".json""))"),"article-gofundme-withholding-45-million-from-trucker-convoy-until-plan.json")</f>
        <v>article-gofundme-withholding-45-million-from-trucker-convoy-until-plan.json</v>
      </c>
      <c r="D50" s="13" t="s">
        <v>478</v>
      </c>
      <c r="E50" s="6" t="str">
        <f ca="1">IFERROR(__xludf.DUMMYFUNCTION("REGEXEXTRACT(D50,""posts/(.*)"")"),"10159528056103904")</f>
        <v>10159528056103904</v>
      </c>
      <c r="G50" s="9" t="str">
        <f t="shared" si="0"/>
        <v>,''</v>
      </c>
    </row>
    <row r="51" spans="1:7" ht="13">
      <c r="A51" s="11" t="s">
        <v>245</v>
      </c>
      <c r="B51" s="12" t="s">
        <v>246</v>
      </c>
      <c r="C51" s="6" t="str">
        <f ca="1">IFERROR(__xludf.DUMMYFUNCTION("CONCAT(""article"",CONCAT(REGEXEXTRACT(B51,""article(.*)/""),"".json""))"),"article-emergencies-act-still-needed-prime-minister-justin-trudeau-says.json")</f>
        <v>article-emergencies-act-still-needed-prime-minister-justin-trudeau-says.json</v>
      </c>
      <c r="D51" s="13" t="s">
        <v>247</v>
      </c>
      <c r="E51" s="6" t="str">
        <f ca="1">IFERROR(__xludf.DUMMYFUNCTION("REGEXEXTRACT(D51,""posts/(.*)"")"),"10159575268533904")</f>
        <v>10159575268533904</v>
      </c>
      <c r="G51" s="9" t="str">
        <f t="shared" si="0"/>
        <v>,''</v>
      </c>
    </row>
    <row r="52" spans="1:7" ht="13">
      <c r="A52" s="11" t="s">
        <v>369</v>
      </c>
      <c r="B52" s="12" t="s">
        <v>370</v>
      </c>
      <c r="C52" s="6" t="str">
        <f ca="1">IFERROR(__xludf.DUMMYFUNCTION("CONCAT(""article"",CONCAT(REGEXEXTRACT(B52,""article(.*)/""),"".json""))"),"article-canadian-law-allows-for-military-assistance-in-ending-the-ottawa.json")</f>
        <v>article-canadian-law-allows-for-military-assistance-in-ending-the-ottawa.json</v>
      </c>
      <c r="D52" s="13" t="s">
        <v>371</v>
      </c>
      <c r="E52" s="6" t="str">
        <f ca="1">IFERROR(__xludf.DUMMYFUNCTION("REGEXEXTRACT(D52,""posts/(.*)"")"),"10159552173403904")</f>
        <v>10159552173403904</v>
      </c>
      <c r="F52" s="13" t="s">
        <v>372</v>
      </c>
      <c r="G52" s="9" t="str">
        <f t="shared" si="0"/>
        <v>,'https://www.reddit.com/r/canada/comments/snme34/opinion_how_canadian_law_allows_for_military/'</v>
      </c>
    </row>
    <row r="53" spans="1:7" ht="13">
      <c r="A53" s="6" t="s">
        <v>53</v>
      </c>
      <c r="B53" s="16" t="s">
        <v>54</v>
      </c>
      <c r="C53" s="6" t="str">
        <f ca="1">IFERROR(__xludf.DUMMYFUNCTION("CONCAT(""article"",CONCAT(REGEXEXTRACT(B53,""article(.*)/""),"".json""))"),"article-how-did-conservatives-come-to-be-so-attracted-to-extremism.json")</f>
        <v>article-how-did-conservatives-come-to-be-so-attracted-to-extremism.json</v>
      </c>
      <c r="D53" s="13" t="s">
        <v>55</v>
      </c>
      <c r="E53" s="6" t="str">
        <f ca="1">IFERROR(__xludf.DUMMYFUNCTION("REGEXEXTRACT(D53,""posts/(.*)"")"),"10159569640048904")</f>
        <v>10159569640048904</v>
      </c>
      <c r="F53" s="13" t="s">
        <v>56</v>
      </c>
      <c r="G53" s="9" t="str">
        <f t="shared" si="0"/>
        <v>,'https://www.reddit.com/r/canada/comments/svk7kb/opinion_how_did_conservatives_come_to_be_so/'</v>
      </c>
    </row>
    <row r="54" spans="1:7" ht="13">
      <c r="A54" s="6" t="s">
        <v>53</v>
      </c>
      <c r="B54" s="16" t="s">
        <v>54</v>
      </c>
      <c r="C54" s="6" t="str">
        <f ca="1">IFERROR(__xludf.DUMMYFUNCTION("CONCAT(""article"",CONCAT(REGEXEXTRACT(B54,""article(.*)/""),"".json""))"),"article-how-did-conservatives-come-to-be-so-attracted-to-extremism.json")</f>
        <v>article-how-did-conservatives-come-to-be-so-attracted-to-extremism.json</v>
      </c>
      <c r="D54" s="13" t="s">
        <v>55</v>
      </c>
      <c r="E54" s="6" t="str">
        <f ca="1">IFERROR(__xludf.DUMMYFUNCTION("REGEXEXTRACT(D54,""posts/(.*)"")"),"10159569640048904")</f>
        <v>10159569640048904</v>
      </c>
      <c r="F54" s="13" t="s">
        <v>57</v>
      </c>
      <c r="G54" s="9" t="str">
        <f t="shared" si="0"/>
        <v>,'https://www.reddit.com/r/CanadaPolitics/comments/svi2im/coyne_how_did_conservatives_come_to_be_so/'</v>
      </c>
    </row>
    <row r="55" spans="1:7" ht="13">
      <c r="A55" s="6" t="s">
        <v>119</v>
      </c>
      <c r="B55" s="12" t="s">
        <v>120</v>
      </c>
      <c r="C55" s="6" t="str">
        <f ca="1">IFERROR(__xludf.DUMMYFUNCTION("CONCAT(""article"",CONCAT(REGEXEXTRACT(B55,""article(.*)/""),"".json""))"),"article-the-alt-right-has-weaponized-freedom-to-undermine-democracy.json")</f>
        <v>article-the-alt-right-has-weaponized-freedom-to-undermine-democracy.json</v>
      </c>
      <c r="D55" s="13" t="s">
        <v>121</v>
      </c>
      <c r="E55" s="6" t="str">
        <f ca="1">IFERROR(__xludf.DUMMYFUNCTION("REGEXEXTRACT(D55,""posts/(.*)"")"),"10159553477153904")</f>
        <v>10159553477153904</v>
      </c>
      <c r="F55" s="13" t="s">
        <v>122</v>
      </c>
      <c r="G55" s="9" t="str">
        <f t="shared" si="0"/>
        <v>,'https://www.reddit.com/r/canada/comments/son7c5/opinion_how_truck_convoy_supporters_like_pierre/'</v>
      </c>
    </row>
    <row r="56" spans="1:7" ht="13">
      <c r="A56" s="6" t="s">
        <v>36</v>
      </c>
      <c r="B56" s="12" t="s">
        <v>37</v>
      </c>
      <c r="C56" s="6" t="str">
        <f ca="1">IFERROR(__xludf.DUMMYFUNCTION("CONCAT(""article"",CONCAT(REGEXEXTRACT(B56,""article(.*)/""),"".json""))"),"article-i-witnessed-the-creation-of-the-emergencies-act-it-shouldnt-have-been.json")</f>
        <v>article-i-witnessed-the-creation-of-the-emergencies-act-it-shouldnt-have-been.json</v>
      </c>
      <c r="D56" s="13" t="s">
        <v>38</v>
      </c>
      <c r="E56" s="6" t="str">
        <f ca="1">IFERROR(__xludf.DUMMYFUNCTION("REGEXEXTRACT(D56,""posts/(.*)"")"),"10159577106918904")</f>
        <v>10159577106918904</v>
      </c>
      <c r="F56" s="13" t="s">
        <v>39</v>
      </c>
      <c r="G56" s="9" t="str">
        <f t="shared" si="0"/>
        <v>,'https://www.reddit.com/r/canada/comments/syvtvr/opinion_i_witnessed_the_creation_of_the/'</v>
      </c>
    </row>
    <row r="57" spans="1:7" ht="13">
      <c r="A57" s="11" t="s">
        <v>61</v>
      </c>
      <c r="B57" s="12" t="s">
        <v>62</v>
      </c>
      <c r="C57" s="6" t="str">
        <f ca="1">IFERROR(__xludf.DUMMYFUNCTION("CONCAT(""article"",CONCAT(REGEXEXTRACT(B57,""article(.*)/""),"".json""))"),"article-if-covid-19-didnt-clear-the-bar-for-the-emergencies-act-does-this.json")</f>
        <v>article-if-covid-19-didnt-clear-the-bar-for-the-emergencies-act-does-this.json</v>
      </c>
      <c r="D57" s="14" t="s">
        <v>63</v>
      </c>
      <c r="E57" s="6" t="str">
        <f ca="1">IFERROR(__xludf.DUMMYFUNCTION("REGEXEXTRACT(D57,""posts/(.*)"")"),"10159569420223904")</f>
        <v>10159569420223904</v>
      </c>
      <c r="G57" s="9" t="str">
        <f t="shared" si="0"/>
        <v>,''</v>
      </c>
    </row>
    <row r="58" spans="1:7" ht="13">
      <c r="A58" s="6" t="s">
        <v>495</v>
      </c>
      <c r="B58" s="12" t="s">
        <v>496</v>
      </c>
      <c r="C58" s="6" t="str">
        <f ca="1">IFERROR(__xludf.DUMMYFUNCTION("CONCAT(""article"",CONCAT(REGEXEXTRACT(B58,""article(.*)/""),"".json""))"),"article-if-restrictions-and-mandates-are-being-lifted-thank-the-silent.json")</f>
        <v>article-if-restrictions-and-mandates-are-being-lifted-thank-the-silent.json</v>
      </c>
      <c r="D58" s="13" t="s">
        <v>497</v>
      </c>
      <c r="E58" s="6" t="str">
        <f ca="1">IFERROR(__xludf.DUMMYFUNCTION("REGEXEXTRACT(D58,""posts/(.*)"")"),"10159571242383904")</f>
        <v>10159571242383904</v>
      </c>
      <c r="F58" s="22" t="s">
        <v>498</v>
      </c>
      <c r="G58" s="9" t="str">
        <f t="shared" si="0"/>
        <v>,'https://www.reddit.com/r/canada/comments/swknwp/if_restrictions_and_mandates_are_being_lifted/'</v>
      </c>
    </row>
    <row r="59" spans="1:7" ht="13">
      <c r="A59" s="6" t="s">
        <v>82</v>
      </c>
      <c r="B59" s="12" t="s">
        <v>83</v>
      </c>
      <c r="C59" s="6" t="str">
        <f ca="1">IFERROR(__xludf.DUMMYFUNCTION("CONCAT(""article"",CONCAT(REGEXEXTRACT(B59,""article(.*)/""),"".json""))"),"article-if-this-is-a-national-emergency-make-it-limited-localized-and-brief.json")</f>
        <v>article-if-this-is-a-national-emergency-make-it-limited-localized-and-brief.json</v>
      </c>
      <c r="D59" s="13" t="s">
        <v>84</v>
      </c>
      <c r="E59" s="6" t="str">
        <f ca="1">IFERROR(__xludf.DUMMYFUNCTION("REGEXEXTRACT(D59,""posts/(.*)"")"),"10159566066593904")</f>
        <v>10159566066593904</v>
      </c>
      <c r="G59" s="9" t="str">
        <f t="shared" si="0"/>
        <v>,''</v>
      </c>
    </row>
    <row r="60" spans="1:7" ht="13">
      <c r="A60" s="11" t="s">
        <v>427</v>
      </c>
      <c r="B60" s="12" t="s">
        <v>428</v>
      </c>
      <c r="C60" s="6" t="str">
        <f ca="1">IFERROR(__xludf.DUMMYFUNCTION("CONCAT(""article"",CONCAT(REGEXEXTRACT(B60,""article(.*)/""),"".json""))"),"article-ottawa-police-chief-says-all-options-to-resolve-protest-pose-risks-as.json")</f>
        <v>article-ottawa-police-chief-says-all-options-to-resolve-protest-pose-risks-as.json</v>
      </c>
      <c r="D60" s="13" t="s">
        <v>429</v>
      </c>
      <c r="E60" s="6" t="str">
        <f ca="1">IFERROR(__xludf.DUMMYFUNCTION("REGEXEXTRACT(D60,""posts/(.*)"")"),"10159541983803904")</f>
        <v>10159541983803904</v>
      </c>
      <c r="G60" s="9" t="str">
        <f t="shared" si="0"/>
        <v>,''</v>
      </c>
    </row>
    <row r="61" spans="1:7" ht="13">
      <c r="A61" s="6" t="s">
        <v>427</v>
      </c>
      <c r="B61" s="12" t="s">
        <v>428</v>
      </c>
      <c r="C61" s="6" t="str">
        <f ca="1">IFERROR(__xludf.DUMMYFUNCTION("CONCAT(""article"",CONCAT(REGEXEXTRACT(B61,""article(.*)/""),"".json""))"),"article-ottawa-police-chief-says-all-options-to-resolve-protest-pose-risks-as.json")</f>
        <v>article-ottawa-police-chief-says-all-options-to-resolve-protest-pose-risks-as.json</v>
      </c>
      <c r="D61" s="14" t="s">
        <v>484</v>
      </c>
      <c r="E61" s="6" t="str">
        <f ca="1">IFERROR(__xludf.DUMMYFUNCTION("REGEXEXTRACT(D61,""posts/(.*)"")"),"10159541548523904")</f>
        <v>10159541548523904</v>
      </c>
      <c r="G61" s="9" t="str">
        <f t="shared" si="0"/>
        <v>,''</v>
      </c>
    </row>
    <row r="62" spans="1:7" ht="13">
      <c r="A62" s="6" t="s">
        <v>64</v>
      </c>
      <c r="B62" s="12" t="s">
        <v>65</v>
      </c>
      <c r="C62" s="6" t="str">
        <f ca="1">IFERROR(__xludf.DUMMYFUNCTION("CONCAT(""article"",CONCAT(REGEXEXTRACT(B62,""article(.*)/""),"".json""))"),"article-in-a-time-of-crisis-our-most-important-institutions-failed-us.json")</f>
        <v>article-in-a-time-of-crisis-our-most-important-institutions-failed-us.json</v>
      </c>
      <c r="D62" s="13" t="s">
        <v>66</v>
      </c>
      <c r="E62" s="6" t="str">
        <f ca="1">IFERROR(__xludf.DUMMYFUNCTION("REGEXEXTRACT(D62,""posts/(.*)"")"),"10159568359138904")</f>
        <v>10159568359138904</v>
      </c>
      <c r="G62" s="9" t="str">
        <f t="shared" si="0"/>
        <v>,''</v>
      </c>
    </row>
    <row r="63" spans="1:7" ht="13">
      <c r="A63" s="6" t="s">
        <v>24</v>
      </c>
      <c r="B63" s="12" t="s">
        <v>25</v>
      </c>
      <c r="C63" s="6" t="str">
        <f ca="1">IFERROR(__xludf.DUMMYFUNCTION("CONCAT(""article"",CONCAT(REGEXEXTRACT(B63,""article(.*)/""),"".json""))"),"article-in-the-midst-of-cries-for-individual-freedoms-canadian-collectivism.json")</f>
        <v>article-in-the-midst-of-cries-for-individual-freedoms-canadian-collectivism.json</v>
      </c>
      <c r="D63" s="14" t="s">
        <v>26</v>
      </c>
      <c r="E63" s="6" t="str">
        <f ca="1">IFERROR(__xludf.DUMMYFUNCTION("REGEXEXTRACT(D63,""posts/(.*)"")"),"10159578438143904")</f>
        <v>10159578438143904</v>
      </c>
      <c r="F63" s="13" t="s">
        <v>27</v>
      </c>
      <c r="G63" s="9" t="str">
        <f t="shared" si="0"/>
        <v>,'https://www.reddit.com/r/CanadaPolitics/comments/svl1id/opinion_pierre_poilievres_support_for_the_convoy/'</v>
      </c>
    </row>
    <row r="64" spans="1:7" ht="13">
      <c r="A64" s="11" t="s">
        <v>337</v>
      </c>
      <c r="B64" s="12" t="s">
        <v>338</v>
      </c>
      <c r="C64" s="6" t="str">
        <f ca="1">IFERROR(__xludf.DUMMYFUNCTION("CONCAT(""article"",CONCAT(REGEXEXTRACT(B64,""article(.*)/""),"".json""))"),"article-ontario-premier-ford-announces-state-of-emergency-over-trucker.json")</f>
        <v>article-ontario-premier-ford-announces-state-of-emergency-over-trucker.json</v>
      </c>
      <c r="D64" s="13" t="s">
        <v>339</v>
      </c>
      <c r="E64" s="6" t="str">
        <f ca="1">IFERROR(__xludf.DUMMYFUNCTION("REGEXEXTRACT(D64,""posts/(.*)"")"),"10159557978538904")</f>
        <v>10159557978538904</v>
      </c>
      <c r="G64" s="9" t="str">
        <f t="shared" si="0"/>
        <v>,''</v>
      </c>
    </row>
    <row r="65" spans="1:7" ht="13">
      <c r="A65" s="6" t="s">
        <v>137</v>
      </c>
      <c r="B65" s="12" t="s">
        <v>138</v>
      </c>
      <c r="C65" s="6" t="str">
        <f ca="1">IFERROR(__xludf.DUMMYFUNCTION("CONCAT(""article"",CONCAT(REGEXEXTRACT(B65,""article(.*)/""),"".json""))"),"article-instead-of-trying-to-quell-convoy-tensions-trudeau-inflamed-them.json")</f>
        <v>article-instead-of-trying-to-quell-convoy-tensions-trudeau-inflamed-them.json</v>
      </c>
      <c r="D65" s="13" t="s">
        <v>139</v>
      </c>
      <c r="E65" s="6" t="str">
        <f ca="1">IFERROR(__xludf.DUMMYFUNCTION("REGEXEXTRACT(D65,""posts/(.*)"")"),"10159539889433904")</f>
        <v>10159539889433904</v>
      </c>
      <c r="F65" s="13" t="s">
        <v>140</v>
      </c>
      <c r="G65" s="9" t="str">
        <f t="shared" si="0"/>
        <v>,'https://www.reddit.com/r/CanadaPolitics/comments/si0ig2/opinion_instead_of_trying_to_quell_convoy/'</v>
      </c>
    </row>
    <row r="66" spans="1:7" ht="13">
      <c r="A66" s="6" t="s">
        <v>515</v>
      </c>
      <c r="B66" s="12" t="s">
        <v>516</v>
      </c>
      <c r="C66" s="6" t="str">
        <f ca="1">IFERROR(__xludf.DUMMYFUNCTION("CONCAT(""article"",CONCAT(REGEXEXTRACT(B66,""article(.*)/""),"".json""))"),"article-interim-conservative-leader-candice-bergen-advocated-against-asking.json")</f>
        <v>article-interim-conservative-leader-candice-bergen-advocated-against-asking.json</v>
      </c>
      <c r="D66" s="13" t="s">
        <v>517</v>
      </c>
      <c r="E66" s="6" t="str">
        <f ca="1">IFERROR(__xludf.DUMMYFUNCTION("REGEXEXTRACT(D66,""posts/(.*)"")"),"10159544267758904")</f>
        <v>10159544267758904</v>
      </c>
      <c r="F66" s="13" t="s">
        <v>518</v>
      </c>
      <c r="G66" s="9" t="str">
        <f t="shared" si="0"/>
        <v>,'https://www.reddit.com/r/canada/comments/sjyew9/interim_tory_leader_candice_bergen_advocated/'</v>
      </c>
    </row>
    <row r="67" spans="1:7" ht="13">
      <c r="A67" s="6" t="s">
        <v>20</v>
      </c>
      <c r="B67" s="12" t="s">
        <v>21</v>
      </c>
      <c r="C67" s="6" t="str">
        <f ca="1">IFERROR(__xludf.DUMMYFUNCTION("CONCAT(""article"",CONCAT(REGEXEXTRACT(B67,""article(.*)/""),"".json""))"),"article-is-polarization-in-canada-comparable-to-the-us-not-even-close.json")</f>
        <v>article-is-polarization-in-canada-comparable-to-the-us-not-even-close.json</v>
      </c>
      <c r="D67" s="13" t="s">
        <v>22</v>
      </c>
      <c r="E67" s="6" t="str">
        <f ca="1">IFERROR(__xludf.DUMMYFUNCTION("REGEXEXTRACT(D67,""posts/(.*)"")"),"10159578952783904")</f>
        <v>10159578952783904</v>
      </c>
      <c r="F67" s="13" t="s">
        <v>23</v>
      </c>
      <c r="G67" s="9" t="str">
        <f t="shared" si="0"/>
        <v>,'https://www.reddit.com/r/canada/comments/t09pot/opinion_is_polarization_in_canada_comparable_to/'</v>
      </c>
    </row>
    <row r="68" spans="1:7" ht="13">
      <c r="A68" s="6" t="s">
        <v>75</v>
      </c>
      <c r="B68" s="16" t="s">
        <v>76</v>
      </c>
      <c r="C68" s="6" t="str">
        <f ca="1">IFERROR(__xludf.DUMMYFUNCTION("CONCAT(""article"",CONCAT(REGEXEXTRACT(B68,""article(.*)/""),"".json""))"),"article-is-the-trucker-rebellion-a-one-off-eruption-dont-count-on-it.json")</f>
        <v>article-is-the-trucker-rebellion-a-one-off-eruption-dont-count-on-it.json</v>
      </c>
      <c r="D68" s="14" t="s">
        <v>77</v>
      </c>
      <c r="E68" s="6" t="str">
        <f ca="1">IFERROR(__xludf.DUMMYFUNCTION("REGEXEXTRACT(D68,""posts/(.*)"")"),"10159566770923904")</f>
        <v>10159566770923904</v>
      </c>
      <c r="G68" s="9" t="str">
        <f t="shared" si="0"/>
        <v>,''</v>
      </c>
    </row>
    <row r="69" spans="1:7" ht="13">
      <c r="A69" s="6" t="s">
        <v>44</v>
      </c>
      <c r="B69" s="12" t="s">
        <v>45</v>
      </c>
      <c r="C69" s="6" t="str">
        <f ca="1">IFERROR(__xludf.DUMMYFUNCTION("CONCAT(""article"",CONCAT(REGEXEXTRACT(B69,""article(.*)/""),"".json""))"),"article-parliament-should-end-the-state-of-emergency-or-at-least-severely.json")</f>
        <v>article-parliament-should-end-the-state-of-emergency-or-at-least-severely.json</v>
      </c>
      <c r="D69" s="14" t="s">
        <v>46</v>
      </c>
      <c r="E69" s="6" t="str">
        <f ca="1">IFERROR(__xludf.DUMMYFUNCTION("REGEXEXTRACT(D69,""posts/(.*)"")"),"10159574648533904")</f>
        <v>10159574648533904</v>
      </c>
      <c r="F69" s="13" t="s">
        <v>47</v>
      </c>
      <c r="G69" s="9" t="str">
        <f t="shared" si="0"/>
        <v>,'https://www.reddit.com/r/canada/comments/sxulel/globe_editorial_its_time_for_parliament_to_end/'</v>
      </c>
    </row>
    <row r="70" spans="1:7" ht="13">
      <c r="A70" s="6" t="s">
        <v>44</v>
      </c>
      <c r="B70" s="12" t="s">
        <v>45</v>
      </c>
      <c r="C70" s="6" t="str">
        <f ca="1">IFERROR(__xludf.DUMMYFUNCTION("CONCAT(""article"",CONCAT(REGEXEXTRACT(B70,""article(.*)/""),"".json""))"),"article-parliament-should-end-the-state-of-emergency-or-at-least-severely.json")</f>
        <v>article-parliament-should-end-the-state-of-emergency-or-at-least-severely.json</v>
      </c>
      <c r="D70" s="14" t="s">
        <v>46</v>
      </c>
      <c r="E70" s="6" t="str">
        <f ca="1">IFERROR(__xludf.DUMMYFUNCTION("REGEXEXTRACT(D70,""posts/(.*)"")"),"10159574648533904")</f>
        <v>10159574648533904</v>
      </c>
      <c r="F70" s="13" t="s">
        <v>48</v>
      </c>
      <c r="G70" s="9" t="str">
        <f t="shared" si="0"/>
        <v>,'https://www.reddit.com/r/CanadaPolitics/comments/sxtqnm/globe_editorial_its_time_for_parliament_to_end/'</v>
      </c>
    </row>
    <row r="71" spans="1:7" ht="13">
      <c r="A71" s="6" t="s">
        <v>130</v>
      </c>
      <c r="B71" s="12" t="s">
        <v>131</v>
      </c>
      <c r="C71" s="6" t="str">
        <f ca="1">IFERROR(__xludf.DUMMYFUNCTION("CONCAT(""article"",CONCAT(REGEXEXTRACT(B71,""article(.*)/""),"".json""))"),"article-mark-carney-end-freedom-convoy-ottawa-state-of-emergency.json")</f>
        <v>article-mark-carney-end-freedom-convoy-ottawa-state-of-emergency.json</v>
      </c>
      <c r="D71" s="13" t="s">
        <v>132</v>
      </c>
      <c r="E71" s="6" t="str">
        <f ca="1">IFERROR(__xludf.DUMMYFUNCTION("REGEXEXTRACT(D71,""posts/(.*)"")"),"10159551635548904")</f>
        <v>10159551635548904</v>
      </c>
      <c r="F71" s="13" t="s">
        <v>133</v>
      </c>
      <c r="G71" s="9" t="str">
        <f t="shared" si="0"/>
        <v>,'https://www.reddit.com/r/CanadaPolitics/comments/smutlm/mark_carney_its_time_to_end_the_freedom_convoy_in/'</v>
      </c>
    </row>
    <row r="72" spans="1:7" ht="13">
      <c r="A72" s="11" t="s">
        <v>430</v>
      </c>
      <c r="B72" s="12" t="s">
        <v>431</v>
      </c>
      <c r="C72" s="6" t="str">
        <f ca="1">IFERROR(__xludf.DUMMYFUNCTION("CONCAT(""article"",CONCAT(REGEXEXTRACT(B72,""article(.*)/""),"".json""))"),"article-justin-trudeau-says-canadians-shocked-and-frankly-disgusted-by-actions.json")</f>
        <v>article-justin-trudeau-says-canadians-shocked-and-frankly-disgusted-by-actions.json</v>
      </c>
      <c r="D72" s="13" t="s">
        <v>432</v>
      </c>
      <c r="E72" s="6" t="str">
        <f ca="1">IFERROR(__xludf.DUMMYFUNCTION("REGEXEXTRACT(D72,""posts/(.*)"")"),"10159538347758904")</f>
        <v>10159538347758904</v>
      </c>
      <c r="F72" s="13" t="s">
        <v>433</v>
      </c>
      <c r="G72" s="9" t="str">
        <f t="shared" si="0"/>
        <v>,'https://www.reddit.com/r/canada/comments/shbt4e/justin_trudeau_accuses_erin_otoole_of/'</v>
      </c>
    </row>
    <row r="73" spans="1:7" ht="13">
      <c r="A73" s="11" t="s">
        <v>430</v>
      </c>
      <c r="B73" s="12" t="s">
        <v>431</v>
      </c>
      <c r="C73" s="6" t="str">
        <f ca="1">IFERROR(__xludf.DUMMYFUNCTION("CONCAT(""article"",CONCAT(REGEXEXTRACT(B73,""article(.*)/""),"".json""))"),"article-justin-trudeau-says-canadians-shocked-and-frankly-disgusted-by-actions.json")</f>
        <v>article-justin-trudeau-says-canadians-shocked-and-frankly-disgusted-by-actions.json</v>
      </c>
      <c r="D73" s="13" t="s">
        <v>432</v>
      </c>
      <c r="E73" s="6" t="str">
        <f ca="1">IFERROR(__xludf.DUMMYFUNCTION("REGEXEXTRACT(D73,""posts/(.*)"")"),"10159538347758904")</f>
        <v>10159538347758904</v>
      </c>
      <c r="F73" s="13" t="s">
        <v>434</v>
      </c>
      <c r="G73" s="9" t="str">
        <f t="shared" si="0"/>
        <v>,'https://www.reddit.com/r/CanadaPolitics/comments/sh7ejx/justin_trudeau_says_canadians_shocked_and_frankly/'</v>
      </c>
    </row>
    <row r="74" spans="1:7" ht="13">
      <c r="A74" s="11" t="s">
        <v>511</v>
      </c>
      <c r="B74" s="12" t="s">
        <v>512</v>
      </c>
      <c r="C74" s="6" t="str">
        <f ca="1">IFERROR(__xludf.DUMMYFUNCTION("CONCAT(""article"",CONCAT(REGEXEXTRACT(B74,""article(.*)/""),"".json""))"),"article-justin-trudeau-needs-to-show-he-can-lead-during-a-crisis.json")</f>
        <v>article-justin-trudeau-needs-to-show-he-can-lead-during-a-crisis.json</v>
      </c>
      <c r="D74" s="13" t="s">
        <v>513</v>
      </c>
      <c r="E74" s="6" t="str">
        <f ca="1">IFERROR(__xludf.DUMMYFUNCTION("REGEXEXTRACT(D74,""posts/(.*)"")"),"10159553946298904")</f>
        <v>10159553946298904</v>
      </c>
      <c r="F74" s="13" t="s">
        <v>514</v>
      </c>
      <c r="G74" s="9" t="str">
        <f t="shared" si="0"/>
        <v>,'https://www.reddit.com/r/canada/comments/so22jm/justin_trudeau_needs_to_show_he_can_lead_during_a/'</v>
      </c>
    </row>
    <row r="75" spans="1:7" ht="13">
      <c r="A75" s="11" t="s">
        <v>454</v>
      </c>
      <c r="B75" s="12" t="s">
        <v>455</v>
      </c>
      <c r="C75" s="6" t="str">
        <f ca="1">IFERROR(__xludf.DUMMYFUNCTION("CONCAT(""article"",CONCAT(REGEXEXTRACT(B75,""article(.*)/""),"".json""))"),"article-key-ottawa-blockade-organizer-tamara-lich-denied-bail.json")</f>
        <v>article-key-ottawa-blockade-organizer-tamara-lich-denied-bail.json</v>
      </c>
      <c r="D75" s="13" t="s">
        <v>456</v>
      </c>
      <c r="E75" s="6" t="str">
        <f ca="1">IFERROR(__xludf.DUMMYFUNCTION("REGEXEXTRACT(D75,""posts/(.*)"")"),"10159576841528904")</f>
        <v>10159576841528904</v>
      </c>
      <c r="G75" s="9" t="str">
        <f t="shared" si="0"/>
        <v>,''</v>
      </c>
    </row>
    <row r="76" spans="1:7" ht="13">
      <c r="A76" s="11" t="s">
        <v>451</v>
      </c>
      <c r="B76" s="12" t="s">
        <v>452</v>
      </c>
      <c r="C76" s="6" t="str">
        <f ca="1">IFERROR(__xludf.DUMMYFUNCTION("CONCAT(""article"",CONCAT(REGEXEXTRACT(B76,""article(.*)/""),"".json""))"),"article-let-us-praise-vaccine-mandates-before-we-bury-them.json")</f>
        <v>article-let-us-praise-vaccine-mandates-before-we-bury-them.json</v>
      </c>
      <c r="D76" s="13" t="s">
        <v>453</v>
      </c>
      <c r="E76" s="6" t="str">
        <f ca="1">IFERROR(__xludf.DUMMYFUNCTION("REGEXEXTRACT(D76,""posts/(.*)"")"),"10159562732488904")</f>
        <v>10159562732488904</v>
      </c>
      <c r="G76" s="9" t="str">
        <f t="shared" si="0"/>
        <v>,''</v>
      </c>
    </row>
    <row r="77" spans="1:7" ht="13">
      <c r="A77" s="11" t="s">
        <v>467</v>
      </c>
      <c r="B77" s="12" t="s">
        <v>468</v>
      </c>
      <c r="C77" s="6" t="str">
        <f ca="1">IFERROR(__xludf.DUMMYFUNCTION("CONCAT(""article"",CONCAT(REGEXEXTRACT(B77,""article(.*)/""),"".json""))"),"article-meet-the-21-year-old-who-silenced-the-ottawa-truckers-horns.json")</f>
        <v>article-meet-the-21-year-old-who-silenced-the-ottawa-truckers-horns.json</v>
      </c>
      <c r="D77" s="13" t="s">
        <v>469</v>
      </c>
      <c r="E77" s="6" t="str">
        <f ca="1">IFERROR(__xludf.DUMMYFUNCTION("REGEXEXTRACT(D77,""posts/(.*)"")"),"10159557579398904")</f>
        <v>10159557579398904</v>
      </c>
      <c r="G77" s="9" t="str">
        <f t="shared" si="0"/>
        <v>,''</v>
      </c>
    </row>
    <row r="78" spans="1:7" ht="13">
      <c r="A78" s="11" t="s">
        <v>418</v>
      </c>
      <c r="B78" s="12" t="s">
        <v>419</v>
      </c>
      <c r="C78" s="6" t="str">
        <f ca="1">IFERROR(__xludf.DUMMYFUNCTION("CONCAT(""article"",CONCAT(REGEXEXTRACT(B78,""article(.*)/""),"".json""))"),"article-military-response-to-ottawa-protest-not-in-the-cards-trudeau-says.json")</f>
        <v>article-military-response-to-ottawa-protest-not-in-the-cards-trudeau-says.json</v>
      </c>
      <c r="D78" s="13" t="s">
        <v>420</v>
      </c>
      <c r="E78" s="6" t="str">
        <f ca="1">IFERROR(__xludf.DUMMYFUNCTION("REGEXEXTRACT(D78,""posts/(.*)"")"),"10159543969093904")</f>
        <v>10159543969093904</v>
      </c>
      <c r="G78" s="9" t="str">
        <f t="shared" si="0"/>
        <v>,''</v>
      </c>
    </row>
    <row r="79" spans="1:7" ht="13">
      <c r="A79" s="11" t="s">
        <v>219</v>
      </c>
      <c r="B79" s="16" t="s">
        <v>220</v>
      </c>
      <c r="C79" s="6" t="str">
        <f ca="1">IFERROR(__xludf.DUMMYFUNCTION("CONCAT(""article"",CONCAT(REGEXEXTRACT(B79,""article(.*)/""),"".json""))"),"article-mps-warned-that-trucker-convoy-protesters-may-target-their-homes.json")</f>
        <v>article-mps-warned-that-trucker-convoy-protesters-may-target-their-homes.json</v>
      </c>
      <c r="D79" s="13" t="s">
        <v>221</v>
      </c>
      <c r="E79" s="6" t="str">
        <f ca="1">IFERROR(__xludf.DUMMYFUNCTION("REGEXEXTRACT(D79,""posts/(.*)"")"),"10159532228088904")</f>
        <v>10159532228088904</v>
      </c>
      <c r="F79" s="13" t="s">
        <v>222</v>
      </c>
      <c r="G79" s="9" t="str">
        <f t="shared" si="0"/>
        <v>,'https://www.reddit.com/r/canada/comments/seodwu/mps_warned_that_trucker_convoy_protesters_may/'</v>
      </c>
    </row>
    <row r="80" spans="1:7" ht="13">
      <c r="A80" s="11" t="s">
        <v>219</v>
      </c>
      <c r="B80" s="16" t="s">
        <v>220</v>
      </c>
      <c r="C80" s="6" t="str">
        <f ca="1">IFERROR(__xludf.DUMMYFUNCTION("CONCAT(""article"",CONCAT(REGEXEXTRACT(B80,""article(.*)/""),"".json""))"),"article-mps-warned-that-trucker-convoy-protesters-may-target-their-homes.json")</f>
        <v>article-mps-warned-that-trucker-convoy-protesters-may-target-their-homes.json</v>
      </c>
      <c r="D80" s="13" t="s">
        <v>483</v>
      </c>
      <c r="E80" s="6" t="str">
        <f ca="1">IFERROR(__xludf.DUMMYFUNCTION("REGEXEXTRACT(D80,""posts/(.*)"")"),"10159531940003904")</f>
        <v>10159531940003904</v>
      </c>
      <c r="G80" s="9" t="str">
        <f t="shared" si="0"/>
        <v>,''</v>
      </c>
    </row>
    <row r="81" spans="1:7" ht="13">
      <c r="A81" s="11" t="s">
        <v>416</v>
      </c>
      <c r="B81" s="16" t="s">
        <v>220</v>
      </c>
      <c r="C81" s="6" t="str">
        <f ca="1">IFERROR(__xludf.DUMMYFUNCTION("CONCAT(""article"",CONCAT(REGEXEXTRACT(B81,""article(.*)/""),"".json""))"),"article-mps-warned-that-trucker-convoy-protesters-may-target-their-homes.json")</f>
        <v>article-mps-warned-that-trucker-convoy-protesters-may-target-their-homes.json</v>
      </c>
      <c r="D81" s="13" t="s">
        <v>417</v>
      </c>
      <c r="E81" s="6" t="str">
        <f ca="1">IFERROR(__xludf.DUMMYFUNCTION("REGEXEXTRACT(D81,""posts/(.*)"")"),"10159560118898904")</f>
        <v>10159560118898904</v>
      </c>
      <c r="G81" s="9" t="str">
        <f t="shared" si="0"/>
        <v>,''</v>
      </c>
    </row>
    <row r="82" spans="1:7" ht="13">
      <c r="A82" s="6" t="s">
        <v>416</v>
      </c>
      <c r="B82" s="16" t="s">
        <v>220</v>
      </c>
      <c r="C82" s="6" t="str">
        <f ca="1">IFERROR(__xludf.DUMMYFUNCTION("CONCAT(""article"",CONCAT(REGEXEXTRACT(B82,""article(.*)/""),"".json""))"),"article-mps-warned-that-trucker-convoy-protesters-may-target-their-homes.json")</f>
        <v>article-mps-warned-that-trucker-convoy-protesters-may-target-their-homes.json</v>
      </c>
      <c r="D82" s="13" t="s">
        <v>485</v>
      </c>
      <c r="E82" s="6" t="str">
        <f ca="1">IFERROR(__xludf.DUMMYFUNCTION("REGEXEXTRACT(D82,""posts/(.*)"")"),"10159559894673904")</f>
        <v>10159559894673904</v>
      </c>
      <c r="G82" s="9" t="str">
        <f t="shared" si="0"/>
        <v>,''</v>
      </c>
    </row>
    <row r="83" spans="1:7" ht="13">
      <c r="A83" s="6" t="s">
        <v>492</v>
      </c>
      <c r="B83" s="12" t="s">
        <v>493</v>
      </c>
      <c r="C83" s="6" t="str">
        <f ca="1">IFERROR(__xludf.DUMMYFUNCTION("CONCAT(""article"",CONCAT(REGEXEXTRACT(B83,""article(.*)/""),"".json""))"),"article-nearly-half-of-canadians-say-their-impressions-of-trudeau-have.json")</f>
        <v>article-nearly-half-of-canadians-say-their-impressions-of-trudeau-have.json</v>
      </c>
      <c r="D83" s="6" t="s">
        <v>525</v>
      </c>
      <c r="E83" s="6" t="s">
        <v>525</v>
      </c>
      <c r="F83" s="13" t="s">
        <v>494</v>
      </c>
      <c r="G83" s="9" t="str">
        <f t="shared" si="0"/>
        <v>,'https://www.reddit.com/r/canada/comments/t1uvp1/nearly_half_of_canadians_say_their_impressions_of/'</v>
      </c>
    </row>
    <row r="84" spans="1:7" ht="13">
      <c r="A84" s="11" t="s">
        <v>320</v>
      </c>
      <c r="B84" s="12" t="s">
        <v>321</v>
      </c>
      <c r="C84" s="6" t="str">
        <f ca="1">IFERROR(__xludf.DUMMYFUNCTION("CONCAT(""article"",CONCAT(REGEXEXTRACT(B84,""article(.*)/""),"".json""))"),"article-ontario-court-freezes-access-to-givesendgo-donations-for-truckers.json")</f>
        <v>article-ontario-court-freezes-access-to-givesendgo-donations-for-truckers.json</v>
      </c>
      <c r="D84" s="13" t="s">
        <v>322</v>
      </c>
      <c r="E84" s="6" t="str">
        <f ca="1">IFERROR(__xludf.DUMMYFUNCTION("REGEXEXTRACT(D84,""posts/(.*)"")"),"10159557061143904")</f>
        <v>10159557061143904</v>
      </c>
      <c r="G84" s="9" t="str">
        <f t="shared" si="0"/>
        <v>,''</v>
      </c>
    </row>
    <row r="85" spans="1:7" ht="13">
      <c r="A85" s="11" t="s">
        <v>278</v>
      </c>
      <c r="B85" s="12" t="s">
        <v>279</v>
      </c>
      <c r="C85" s="6" t="str">
        <f ca="1">IFERROR(__xludf.DUMMYFUNCTION("CONCAT(""article"",CONCAT(REGEXEXTRACT(B85,""article(.*)/""),"".json""))"),"article-ontario-plans-seizure-of-trucks-fines-to-reopen-windsor-bridge-sources.json")</f>
        <v>article-ontario-plans-seizure-of-trucks-fines-to-reopen-windsor-bridge-sources.json</v>
      </c>
      <c r="D85" s="13" t="s">
        <v>280</v>
      </c>
      <c r="E85" s="6" t="str">
        <f ca="1">IFERROR(__xludf.DUMMYFUNCTION("REGEXEXTRACT(D85,""posts/(.*)"")"),"10159557225503904")</f>
        <v>10159557225503904</v>
      </c>
      <c r="F85" s="13" t="s">
        <v>281</v>
      </c>
      <c r="G85" s="9" t="str">
        <f t="shared" si="0"/>
        <v>,'https://www.reddit.com/r/ontario/comments/sptatf/ontario_prepares_fines_possible_seizure_of_trucks/'</v>
      </c>
    </row>
    <row r="86" spans="1:7" ht="13">
      <c r="A86" s="11" t="s">
        <v>404</v>
      </c>
      <c r="B86" s="12" t="s">
        <v>405</v>
      </c>
      <c r="C86" s="6" t="str">
        <f ca="1">IFERROR(__xludf.DUMMYFUNCTION("CONCAT(""article"",CONCAT(REGEXEXTRACT(B86,""article(.*)/""),"".json""))"),"article-opp-investigating-reports-police-officers-donated-to-trucker-convoy.json")</f>
        <v>article-opp-investigating-reports-police-officers-donated-to-trucker-convoy.json</v>
      </c>
      <c r="D86" s="13" t="s">
        <v>406</v>
      </c>
      <c r="E86" s="6" t="str">
        <f ca="1">IFERROR(__xludf.DUMMYFUNCTION("REGEXEXTRACT(D86,""posts/(.*)"")"),"10159578696408904")</f>
        <v>10159578696408904</v>
      </c>
      <c r="G86" s="9" t="str">
        <f t="shared" si="0"/>
        <v>,''</v>
      </c>
    </row>
    <row r="87" spans="1:7" ht="13">
      <c r="A87" s="11" t="s">
        <v>238</v>
      </c>
      <c r="B87" s="12" t="s">
        <v>239</v>
      </c>
      <c r="C87" s="6" t="str">
        <f ca="1">IFERROR(__xludf.DUMMYFUNCTION("CONCAT(""article"",CONCAT(REGEXEXTRACT(B87,""article(.*)/""),"".json""))"),"article-ottawa-and-provincial-capitals-on-alert-as-convoy-protests-ramp-up.json")</f>
        <v>article-ottawa-and-provincial-capitals-on-alert-as-convoy-protests-ramp-up.json</v>
      </c>
      <c r="D87" s="13" t="s">
        <v>240</v>
      </c>
      <c r="E87" s="6" t="str">
        <f ca="1">IFERROR(__xludf.DUMMYFUNCTION("REGEXEXTRACT(D87,""posts/(.*)"")"),"10159548489138904")</f>
        <v>10159548489138904</v>
      </c>
      <c r="G87" s="9" t="str">
        <f t="shared" si="0"/>
        <v>,''</v>
      </c>
    </row>
    <row r="88" spans="1:7" ht="13">
      <c r="A88" s="11" t="s">
        <v>386</v>
      </c>
      <c r="B88" s="12" t="s">
        <v>387</v>
      </c>
      <c r="C88" s="6" t="str">
        <f ca="1">IFERROR(__xludf.DUMMYFUNCTION("CONCAT(""article"",CONCAT(REGEXEXTRACT(B88,""article(.*)/""),"".json""))"),"article-ottawa-business-groups-call-on-governments-to-provide-financial.json")</f>
        <v>article-ottawa-business-groups-call-on-governments-to-provide-financial.json</v>
      </c>
      <c r="D88" s="13" t="s">
        <v>388</v>
      </c>
      <c r="E88" s="6" t="str">
        <f ca="1">IFERROR(__xludf.DUMMYFUNCTION("REGEXEXTRACT(D88,""posts/(.*)"")"),"10159550553403904")</f>
        <v>10159550553403904</v>
      </c>
      <c r="G88" s="9" t="str">
        <f t="shared" si="0"/>
        <v>,''</v>
      </c>
    </row>
    <row r="89" spans="1:7" ht="13">
      <c r="A89" s="11" t="s">
        <v>241</v>
      </c>
      <c r="B89" s="12" t="s">
        <v>242</v>
      </c>
      <c r="C89" s="6" t="str">
        <f ca="1">IFERROR(__xludf.DUMMYFUNCTION("CONCAT(""article"",CONCAT(REGEXEXTRACT(B89,""article(.*)/""),"".json""))"),"article-ottawa-has-ability-to-investigate-trucker-convoy-funding-public-safety.json")</f>
        <v>article-ottawa-has-ability-to-investigate-trucker-convoy-funding-public-safety.json</v>
      </c>
      <c r="D89" s="13" t="s">
        <v>243</v>
      </c>
      <c r="E89" s="6" t="str">
        <f ca="1">IFERROR(__xludf.DUMMYFUNCTION("REGEXEXTRACT(D89,""posts/(.*)"")"),"10159552449298904")</f>
        <v>10159552449298904</v>
      </c>
      <c r="F89" s="13" t="s">
        <v>244</v>
      </c>
      <c r="G89" s="9" t="str">
        <f t="shared" si="0"/>
        <v>,'https://www.reddit.com/r/canada/comments/snm84x/ottawa_has_ability_to_investigate_trucker_convoy/'</v>
      </c>
    </row>
    <row r="90" spans="1:7" ht="13">
      <c r="A90" s="11" t="s">
        <v>203</v>
      </c>
      <c r="B90" s="12" t="s">
        <v>204</v>
      </c>
      <c r="C90" s="6" t="str">
        <f ca="1">IFERROR(__xludf.DUMMYFUNCTION("CONCAT(""article"",CONCAT(REGEXEXTRACT(B90,""article(.*)/""),"".json""))"),"article-ottawa-mayor-declares-state-of-emergency-over-trucker-convoy-protests.json")</f>
        <v>article-ottawa-mayor-declares-state-of-emergency-over-trucker-convoy-protests.json</v>
      </c>
      <c r="D90" s="13" t="s">
        <v>205</v>
      </c>
      <c r="E90" s="6" t="str">
        <f ca="1">IFERROR(__xludf.DUMMYFUNCTION("REGEXEXTRACT(D90,""posts/(.*)"")"),"10159550392168904")</f>
        <v>10159550392168904</v>
      </c>
      <c r="G90" s="9" t="str">
        <f t="shared" si="0"/>
        <v>,''</v>
      </c>
    </row>
    <row r="91" spans="1:7" ht="13">
      <c r="A91" s="11" t="s">
        <v>199</v>
      </c>
      <c r="B91" s="12" t="s">
        <v>200</v>
      </c>
      <c r="C91" s="6" t="str">
        <f ca="1">IFERROR(__xludf.DUMMYFUNCTION("CONCAT(""article"",CONCAT(REGEXEXTRACT(B91,""article(.*)/""),"".json""))"),"article-ottawa-mayor-says-deal-with-convoy-protesters-could-clear-residential.json")</f>
        <v>article-ottawa-mayor-says-deal-with-convoy-protesters-could-clear-residential.json</v>
      </c>
      <c r="D91" s="13" t="s">
        <v>201</v>
      </c>
      <c r="E91" s="6" t="str">
        <f ca="1">IFERROR(__xludf.DUMMYFUNCTION("REGEXEXTRACT(D91,""posts/(.*)"")"),"10159561785178904")</f>
        <v>10159561785178904</v>
      </c>
      <c r="F91" s="23" t="s">
        <v>202</v>
      </c>
      <c r="G91" s="9" t="str">
        <f t="shared" si="0"/>
        <v>,'https://www.reddit.com/r/canada/comments/srxfb3/ottawa_mayor_says_deal_with_convoy_protesters/'</v>
      </c>
    </row>
    <row r="92" spans="1:7" ht="13">
      <c r="A92" s="11" t="s">
        <v>206</v>
      </c>
      <c r="B92" s="12" t="s">
        <v>207</v>
      </c>
      <c r="C92" s="6" t="str">
        <f ca="1">IFERROR(__xludf.DUMMYFUNCTION("CONCAT(""article"",CONCAT(REGEXEXTRACT(B92,""article(.*)/""),"".json""))"),"article-ottawa-mayor-says-no-end-in-sight-for-trucker-convoy-protests.json")</f>
        <v>article-ottawa-mayor-says-no-end-in-sight-for-trucker-convoy-protests.json</v>
      </c>
      <c r="D92" s="13" t="s">
        <v>208</v>
      </c>
      <c r="E92" s="6" t="str">
        <f ca="1">IFERROR(__xludf.DUMMYFUNCTION("REGEXEXTRACT(D92,""posts/(.*)"")"),"10159555708523904")</f>
        <v>10159555708523904</v>
      </c>
      <c r="G92" s="9" t="str">
        <f t="shared" si="0"/>
        <v>,''</v>
      </c>
    </row>
    <row r="93" spans="1:7" ht="13">
      <c r="A93" s="11" t="s">
        <v>209</v>
      </c>
      <c r="B93" s="12" t="s">
        <v>210</v>
      </c>
      <c r="C93" s="6" t="str">
        <f ca="1">IFERROR(__xludf.DUMMYFUNCTION("CONCAT(""article"",CONCAT(REGEXEXTRACT(B93,""article(.*)/""),"".json""))"),"article-ottawa-police-arrest-convoy-protestors.json")</f>
        <v>article-ottawa-police-arrest-convoy-protestors.json</v>
      </c>
      <c r="D93" s="13" t="s">
        <v>211</v>
      </c>
      <c r="E93" s="6" t="str">
        <f ca="1">IFERROR(__xludf.DUMMYFUNCTION("REGEXEXTRACT(D93,""posts/(.*)"")"),"10159573534983904")</f>
        <v>10159573534983904</v>
      </c>
      <c r="G93" s="9" t="str">
        <f t="shared" si="0"/>
        <v>,''</v>
      </c>
    </row>
    <row r="94" spans="1:7" ht="13">
      <c r="A94" s="6" t="s">
        <v>209</v>
      </c>
      <c r="B94" s="12" t="s">
        <v>210</v>
      </c>
      <c r="C94" s="6" t="str">
        <f ca="1">IFERROR(__xludf.DUMMYFUNCTION("CONCAT(""article"",CONCAT(REGEXEXTRACT(B94,""article(.*)/""),"".json""))"),"article-ottawa-police-arrest-convoy-protestors.json")</f>
        <v>article-ottawa-police-arrest-convoy-protestors.json</v>
      </c>
      <c r="D94" s="13" t="s">
        <v>477</v>
      </c>
      <c r="E94" s="6" t="str">
        <f ca="1">IFERROR(__xludf.DUMMYFUNCTION("REGEXEXTRACT(D94,""posts/(.*)"")"),"10159573386738904")</f>
        <v>10159573386738904</v>
      </c>
      <c r="G94" s="9" t="str">
        <f t="shared" si="0"/>
        <v>,''</v>
      </c>
    </row>
    <row r="95" spans="1:7" ht="13">
      <c r="A95" s="11" t="s">
        <v>216</v>
      </c>
      <c r="B95" s="12" t="s">
        <v>217</v>
      </c>
      <c r="C95" s="6" t="str">
        <f ca="1">IFERROR(__xludf.DUMMYFUNCTION("CONCAT(""article"",CONCAT(REGEXEXTRACT(B95,""article(.*)/""),"".json""))"),"article-ottawa-police-prepare-for-truck-protest-against-federal-vaccination.json")</f>
        <v>article-ottawa-police-prepare-for-truck-protest-against-federal-vaccination.json</v>
      </c>
      <c r="D95" s="13" t="s">
        <v>218</v>
      </c>
      <c r="E95" s="6" t="str">
        <f ca="1">IFERROR(__xludf.DUMMYFUNCTION("REGEXEXTRACT(D95,""posts/(.*)"")"),"10159530471933904")</f>
        <v>10159530471933904</v>
      </c>
      <c r="G95" s="9" t="str">
        <f t="shared" si="0"/>
        <v>,''</v>
      </c>
    </row>
    <row r="96" spans="1:7" ht="13">
      <c r="A96" s="11" t="s">
        <v>223</v>
      </c>
      <c r="B96" s="12" t="s">
        <v>224</v>
      </c>
      <c r="C96" s="6" t="str">
        <f ca="1">IFERROR(__xludf.DUMMYFUNCTION("CONCAT(""article"",CONCAT(REGEXEXTRACT(B96,""article(.*)/""),"".json""))"),"article-ottawa-police-investigate-desecration-of-monuments-by-trucker-convoy.json")</f>
        <v>article-ottawa-police-investigate-desecration-of-monuments-by-trucker-convoy.json</v>
      </c>
      <c r="D96" s="13" t="s">
        <v>225</v>
      </c>
      <c r="E96" s="6" t="str">
        <f ca="1">IFERROR(__xludf.DUMMYFUNCTION("REGEXEXTRACT(D96,""posts/(.*)"")"),"10159537420853904")</f>
        <v>10159537420853904</v>
      </c>
      <c r="G96" s="9" t="str">
        <f t="shared" si="0"/>
        <v>,''</v>
      </c>
    </row>
    <row r="97" spans="1:7" ht="13">
      <c r="A97" s="11" t="s">
        <v>470</v>
      </c>
      <c r="B97" s="12" t="s">
        <v>471</v>
      </c>
      <c r="C97" s="6" t="str">
        <f ca="1">IFERROR(__xludf.DUMMYFUNCTION("CONCAT(""article"",CONCAT(REGEXEXTRACT(B97,""article(.*)/""),"".json""))"),"article-ottawa-police-say-more-officers-will-be-deployed-downtown-as-thousands.json")</f>
        <v>article-ottawa-police-say-more-officers-will-be-deployed-downtown-as-thousands.json</v>
      </c>
      <c r="D97" s="13" t="s">
        <v>472</v>
      </c>
      <c r="E97" s="6" t="str">
        <f ca="1">IFERROR(__xludf.DUMMYFUNCTION("REGEXEXTRACT(D97,""posts/(.*)"")"),"10159545775268904")</f>
        <v>10159545775268904</v>
      </c>
      <c r="G97" s="9" t="str">
        <f t="shared" si="0"/>
        <v>,''</v>
      </c>
    </row>
    <row r="98" spans="1:7" ht="13">
      <c r="A98" s="11" t="s">
        <v>305</v>
      </c>
      <c r="B98" s="12" t="s">
        <v>306</v>
      </c>
      <c r="C98" s="6" t="str">
        <f ca="1">IFERROR(__xludf.DUMMYFUNCTION("CONCAT(""article"",CONCAT(REGEXEXTRACT(B98,""article(.*)/""),"".json""))"),"article-ottawa-residents-seek-damages-from-downtown-occupiers-participating-in.json")</f>
        <v>article-ottawa-residents-seek-damages-from-downtown-occupiers-participating-in.json</v>
      </c>
      <c r="D98" s="13" t="s">
        <v>307</v>
      </c>
      <c r="E98" s="6" t="str">
        <f ca="1">IFERROR(__xludf.DUMMYFUNCTION("REGEXEXTRACT(D98,""posts/(.*)"")"),"10159548395368904")</f>
        <v>10159548395368904</v>
      </c>
      <c r="G98" s="9" t="str">
        <f t="shared" si="0"/>
        <v>,''</v>
      </c>
    </row>
    <row r="99" spans="1:7" ht="13">
      <c r="A99" s="11" t="s">
        <v>480</v>
      </c>
      <c r="B99" s="12" t="s">
        <v>306</v>
      </c>
      <c r="C99" s="6" t="str">
        <f ca="1">IFERROR(__xludf.DUMMYFUNCTION("CONCAT(""article"",CONCAT(REGEXEXTRACT(B99,""article(.*)/""),"".json""))"),"article-ottawa-residents-seek-damages-from-downtown-occupiers-participating-in.json")</f>
        <v>article-ottawa-residents-seek-damages-from-downtown-occupiers-participating-in.json</v>
      </c>
      <c r="D99" s="13" t="s">
        <v>481</v>
      </c>
      <c r="E99" s="6" t="str">
        <f ca="1">IFERROR(__xludf.DUMMYFUNCTION("REGEXEXTRACT(D99,""posts/(.*)"")"),"10159573759463904")</f>
        <v>10159573759463904</v>
      </c>
      <c r="G99" s="9" t="str">
        <f t="shared" si="0"/>
        <v>,''</v>
      </c>
    </row>
    <row r="100" spans="1:7" ht="13">
      <c r="A100" s="11" t="s">
        <v>323</v>
      </c>
      <c r="B100" s="12" t="s">
        <v>324</v>
      </c>
      <c r="C100" s="6" t="str">
        <f ca="1">IFERROR(__xludf.DUMMYFUNCTION("CONCAT(""article"",CONCAT(REGEXEXTRACT(B100,""article(.*)/""),"".json""))"),"article-ottawa-will-see-pushback-if-tow-trucks-are-forced-to-clear-blockades.json")</f>
        <v>article-ottawa-will-see-pushback-if-tow-trucks-are-forced-to-clear-blockades.json</v>
      </c>
      <c r="D100" s="13" t="s">
        <v>325</v>
      </c>
      <c r="E100" s="6" t="str">
        <f ca="1">IFERROR(__xludf.DUMMYFUNCTION("REGEXEXTRACT(D100,""posts/(.*)"")"),"10159565510703904")</f>
        <v>10159565510703904</v>
      </c>
      <c r="F100" s="13" t="s">
        <v>326</v>
      </c>
      <c r="G100" s="9" t="str">
        <f t="shared" si="0"/>
        <v>,'https://www.reddit.com/r/CanadaPolitics/comments/stm1ep/ottawa_will_see_pushback_if_tow_trucks_are_forced/'</v>
      </c>
    </row>
    <row r="101" spans="1:7" ht="13">
      <c r="A101" s="11" t="s">
        <v>323</v>
      </c>
      <c r="B101" s="12" t="s">
        <v>324</v>
      </c>
      <c r="C101" s="6" t="str">
        <f ca="1">IFERROR(__xludf.DUMMYFUNCTION("CONCAT(""article"",CONCAT(REGEXEXTRACT(B101,""article(.*)/""),"".json""))"),"article-ottawa-will-see-pushback-if-tow-trucks-are-forced-to-clear-blockades.json")</f>
        <v>article-ottawa-will-see-pushback-if-tow-trucks-are-forced-to-clear-blockades.json</v>
      </c>
      <c r="D101" s="13" t="s">
        <v>325</v>
      </c>
      <c r="E101" s="6" t="str">
        <f ca="1">IFERROR(__xludf.DUMMYFUNCTION("REGEXEXTRACT(D101,""posts/(.*)"")"),"10159565510703904")</f>
        <v>10159565510703904</v>
      </c>
      <c r="F101" s="13" t="s">
        <v>327</v>
      </c>
      <c r="G101" s="9" t="str">
        <f t="shared" si="0"/>
        <v>,'https://www.reddit.com/r/canada/comments/stm9rx/ottawa_will_see_pushback_if_tow_trucks_are_forced/'</v>
      </c>
    </row>
    <row r="102" spans="1:7" ht="13">
      <c r="A102" s="6" t="s">
        <v>28</v>
      </c>
      <c r="B102" s="12" t="s">
        <v>29</v>
      </c>
      <c r="C102" s="6" t="str">
        <f ca="1">IFERROR(__xludf.DUMMYFUNCTION("CONCAT(""article"",CONCAT(REGEXEXTRACT(B102,""article(.*)/""),"".json""))"),"article-the-occupation-showed-ottawa-is-a-city-still-satisfied-with-mediocrity.json")</f>
        <v>article-the-occupation-showed-ottawa-is-a-city-still-satisfied-with-mediocrity.json</v>
      </c>
      <c r="D102" s="14" t="s">
        <v>30</v>
      </c>
      <c r="E102" s="6" t="str">
        <f ca="1">IFERROR(__xludf.DUMMYFUNCTION("REGEXEXTRACT(D102,""posts/(.*)"")"),"10159578374818904")</f>
        <v>10159578374818904</v>
      </c>
      <c r="F102" s="14" t="s">
        <v>31</v>
      </c>
      <c r="G102" s="9" t="str">
        <f t="shared" si="0"/>
        <v>,'https://www.reddit.com/r/ottawa/comments/t0g1e4/opinion_ottawa_a_capital_without_imagination_or/'</v>
      </c>
    </row>
    <row r="103" spans="1:7" ht="13">
      <c r="A103" s="11" t="s">
        <v>184</v>
      </c>
      <c r="B103" s="12" t="s">
        <v>185</v>
      </c>
      <c r="C103" s="6" t="str">
        <f ca="1">IFERROR(__xludf.DUMMYFUNCTION("CONCAT(""article"",CONCAT(REGEXEXTRACT(B103,""article(.*)/""),"".json""))"),"article-trucker-convoy-protest-in-ottawa-inspires-right-wing-activists.json")</f>
        <v>article-trucker-convoy-protest-in-ottawa-inspires-right-wing-activists.json</v>
      </c>
      <c r="D103" s="13" t="s">
        <v>186</v>
      </c>
      <c r="E103" s="6" t="str">
        <f ca="1">IFERROR(__xludf.DUMMYFUNCTION("REGEXEXTRACT(D103,""posts/(.*)"")"),"10159552360323904")</f>
        <v>10159552360323904</v>
      </c>
      <c r="G103" s="9" t="str">
        <f t="shared" si="0"/>
        <v>,''</v>
      </c>
    </row>
    <row r="104" spans="1:7" ht="13">
      <c r="A104" s="6" t="s">
        <v>78</v>
      </c>
      <c r="B104" s="16" t="s">
        <v>79</v>
      </c>
      <c r="C104" s="6" t="str">
        <f ca="1">IFERROR(__xludf.DUMMYFUNCTION("CONCAT(""article"",CONCAT(REGEXEXTRACT(B104,""article(.*)/""),"".json""))"),"article-our-protests-are-a-weak-copy-of-europes-we-should-learn-from-their.json")</f>
        <v>article-our-protests-are-a-weak-copy-of-europes-we-should-learn-from-their.json</v>
      </c>
      <c r="D104" s="13" t="s">
        <v>80</v>
      </c>
      <c r="E104" s="6" t="str">
        <f ca="1">IFERROR(__xludf.DUMMYFUNCTION("REGEXEXTRACT(D104,""posts/(.*)"")"),"10159568046068904")</f>
        <v>10159568046068904</v>
      </c>
      <c r="F104" s="13" t="s">
        <v>81</v>
      </c>
      <c r="G104" s="9" t="str">
        <f t="shared" si="0"/>
        <v>,'https://www.reddit.com/r/canada/comments/suwszl/opinion_our_protests_are_a_weak_copy_of_europes/'</v>
      </c>
    </row>
    <row r="105" spans="1:7" ht="13">
      <c r="A105" s="6" t="s">
        <v>1</v>
      </c>
      <c r="B105" s="16" t="s">
        <v>2</v>
      </c>
      <c r="C105" s="6" t="str">
        <f ca="1">IFERROR(__xludf.DUMMYFUNCTION("CONCAT(""article"",CONCAT(REGEXEXTRACT(B105,""article(.*)/""),"".json""))"),"article-our-shared-reality-and-the-knowledge-that-undergirds-it-is-being.json")</f>
        <v>article-our-shared-reality-and-the-knowledge-that-undergirds-it-is-being.json</v>
      </c>
      <c r="D105" s="13" t="s">
        <v>3</v>
      </c>
      <c r="E105" s="6" t="str">
        <f ca="1">IFERROR(__xludf.DUMMYFUNCTION("REGEXEXTRACT(D105,""posts/(.*)"")"),"10159578173853904")</f>
        <v>10159578173853904</v>
      </c>
      <c r="F105" s="13" t="s">
        <v>4</v>
      </c>
      <c r="G105" s="9" t="str">
        <f t="shared" si="0"/>
        <v>,'https://www.reddit.com/r/canada/comments/szk3fu/our_shared_reality_and_the_knowledge_that/'</v>
      </c>
    </row>
    <row r="106" spans="1:7" ht="13">
      <c r="A106" s="6" t="s">
        <v>1</v>
      </c>
      <c r="B106" s="16" t="s">
        <v>2</v>
      </c>
      <c r="C106" s="6" t="str">
        <f ca="1">IFERROR(__xludf.DUMMYFUNCTION("CONCAT(""article"",CONCAT(REGEXEXTRACT(B106,""article(.*)/""),"".json""))"),"article-our-shared-reality-and-the-knowledge-that-undergirds-it-is-being.json")</f>
        <v>article-our-shared-reality-and-the-knowledge-that-undergirds-it-is-being.json</v>
      </c>
      <c r="D106" s="13" t="s">
        <v>3</v>
      </c>
      <c r="E106" s="6" t="str">
        <f ca="1">IFERROR(__xludf.DUMMYFUNCTION("REGEXEXTRACT(D106,""posts/(.*)"")"),"10159578173853904")</f>
        <v>10159578173853904</v>
      </c>
      <c r="F106" s="13" t="s">
        <v>5</v>
      </c>
      <c r="G106" s="9" t="str">
        <f t="shared" si="0"/>
        <v>,'https://www.reddit.com/r/CanadaPolitics/comments/szh1rk/our_shared_reality_and_the_knowledge_that/'</v>
      </c>
    </row>
    <row r="107" spans="1:7" ht="13">
      <c r="A107" s="6" t="s">
        <v>58</v>
      </c>
      <c r="B107" s="12" t="s">
        <v>59</v>
      </c>
      <c r="C107" s="6" t="str">
        <f ca="1">IFERROR(__xludf.DUMMYFUNCTION("CONCAT(""article"",CONCAT(REGEXEXTRACT(B107,""article(.*)/""),"".json""))"),"article-pierre-poilievres-support-for-the-convoy-is-not-the-fatal-political.json")</f>
        <v>article-pierre-poilievres-support-for-the-convoy-is-not-the-fatal-political.json</v>
      </c>
      <c r="D107" s="14" t="s">
        <v>60</v>
      </c>
      <c r="E107" s="6" t="str">
        <f ca="1">IFERROR(__xludf.DUMMYFUNCTION("REGEXEXTRACT(D107,""posts/(.*)"")"),"10159569584978904")</f>
        <v>10159569584978904</v>
      </c>
      <c r="F107" s="13" t="s">
        <v>27</v>
      </c>
      <c r="G107" s="9" t="str">
        <f t="shared" si="0"/>
        <v>,'https://www.reddit.com/r/CanadaPolitics/comments/svl1id/opinion_pierre_poilievres_support_for_the_convoy/'</v>
      </c>
    </row>
    <row r="108" spans="1:7" ht="13">
      <c r="A108" s="11" t="s">
        <v>398</v>
      </c>
      <c r="B108" s="12" t="s">
        <v>399</v>
      </c>
      <c r="C108" s="6" t="str">
        <f ca="1">IFERROR(__xludf.DUMMYFUNCTION("CONCAT(""article"",CONCAT(REGEXEXTRACT(B108,""article(.*)/""),"".json""))"),"article-police-advance-on-main-demonstration-on-parliament-hill-in-ottawa.json")</f>
        <v>article-police-advance-on-main-demonstration-on-parliament-hill-in-ottawa.json</v>
      </c>
      <c r="D108" s="13" t="s">
        <v>400</v>
      </c>
      <c r="E108" s="6" t="str">
        <f ca="1">IFERROR(__xludf.DUMMYFUNCTION("REGEXEXTRACT(D108,""posts/(.*)"")"),"10159571710628904")</f>
        <v>10159571710628904</v>
      </c>
      <c r="G108" s="9" t="str">
        <f t="shared" si="0"/>
        <v>,''</v>
      </c>
    </row>
    <row r="109" spans="1:7" ht="13">
      <c r="A109" s="11" t="s">
        <v>395</v>
      </c>
      <c r="B109" s="12" t="s">
        <v>396</v>
      </c>
      <c r="C109" s="6" t="str">
        <f ca="1">IFERROR(__xludf.DUMMYFUNCTION("CONCAT(""article"",CONCAT(REGEXEXTRACT(B109,""article(.*)/""),"".json""))"),"article-heavy-police-presence-descends-on-downtown-ottawa-metal-fencing-goes.json")</f>
        <v>article-heavy-police-presence-descends-on-downtown-ottawa-metal-fencing-goes.json</v>
      </c>
      <c r="D109" s="13" t="s">
        <v>397</v>
      </c>
      <c r="E109" s="6" t="str">
        <f ca="1">IFERROR(__xludf.DUMMYFUNCTION("REGEXEXTRACT(D109,""posts/(.*)"")"),"10159568106148904")</f>
        <v>10159568106148904</v>
      </c>
      <c r="G109" s="9" t="str">
        <f t="shared" si="0"/>
        <v>,''</v>
      </c>
    </row>
    <row r="110" spans="1:7" ht="13">
      <c r="A110" s="11" t="s">
        <v>389</v>
      </c>
      <c r="B110" s="12" t="s">
        <v>390</v>
      </c>
      <c r="C110" s="6" t="str">
        <f ca="1">IFERROR(__xludf.DUMMYFUNCTION("CONCAT(""article"",CONCAT(REGEXEXTRACT(B110,""article(.*)/""),"".json""))"),"article-police-arson-unit-probes-ottawa-fire-allegation-in-heat-of-anti.json")</f>
        <v>article-police-arson-unit-probes-ottawa-fire-allegation-in-heat-of-anti.json</v>
      </c>
      <c r="D110" s="13" t="s">
        <v>391</v>
      </c>
      <c r="E110" s="6" t="str">
        <f ca="1">IFERROR(__xludf.DUMMYFUNCTION("REGEXEXTRACT(D110,""posts/(.*)"")"),"10159552225888904")</f>
        <v>10159552225888904</v>
      </c>
      <c r="G110" s="9" t="str">
        <f t="shared" si="0"/>
        <v>,''</v>
      </c>
    </row>
    <row r="111" spans="1:7" ht="13">
      <c r="A111" s="11" t="s">
        <v>266</v>
      </c>
      <c r="B111" s="12" t="s">
        <v>267</v>
      </c>
      <c r="C111" s="6" t="str">
        <f ca="1">IFERROR(__xludf.DUMMYFUNCTION("CONCAT(""article"",CONCAT(REGEXEXTRACT(B111,""article(.*)/""),"".json""))"),"article-police-issue-order-for-ottawa-convoy-protesters-to-leave-immediately.json")</f>
        <v>article-police-issue-order-for-ottawa-convoy-protesters-to-leave-immediately.json</v>
      </c>
      <c r="D111" s="13" t="s">
        <v>268</v>
      </c>
      <c r="E111" s="6" t="str">
        <f ca="1">IFERROR(__xludf.DUMMYFUNCTION("REGEXEXTRACT(D111,""posts/(.*)"")"),"10159566501508904")</f>
        <v>10159566501508904</v>
      </c>
      <c r="G111" s="9" t="str">
        <f t="shared" si="0"/>
        <v>,''</v>
      </c>
    </row>
    <row r="112" spans="1:7" ht="13">
      <c r="A112" s="11" t="s">
        <v>187</v>
      </c>
      <c r="B112" s="12" t="s">
        <v>188</v>
      </c>
      <c r="C112" s="24" t="str">
        <f ca="1">IFERROR(__xludf.DUMMYFUNCTION("CONCAT(""article"",CONCAT(REGEXEXTRACT(B112,""article(.*)/""),"".json""))"),"article-police-set-to-begin-massive-operation-in-ottawa-to-remove-convoy.json")</f>
        <v>article-police-set-to-begin-massive-operation-in-ottawa-to-remove-convoy.json</v>
      </c>
      <c r="D112" s="13" t="s">
        <v>189</v>
      </c>
      <c r="E112" s="6" t="str">
        <f ca="1">IFERROR(__xludf.DUMMYFUNCTION("REGEXEXTRACT(D112,""posts/(.*)"")"),"10159569533318904")</f>
        <v>10159569533318904</v>
      </c>
      <c r="F112" s="13" t="s">
        <v>190</v>
      </c>
      <c r="G112" s="9" t="str">
        <f t="shared" si="0"/>
        <v>,'https://www.reddit.com/r/OntarioCanada/comments/svii34/police_begin_massive_operation_in_ottawa_to/'</v>
      </c>
    </row>
    <row r="113" spans="1:7" ht="13">
      <c r="A113" s="11" t="s">
        <v>187</v>
      </c>
      <c r="B113" s="12" t="s">
        <v>188</v>
      </c>
      <c r="C113" s="6" t="str">
        <f ca="1">IFERROR(__xludf.DUMMYFUNCTION("CONCAT(""article"",CONCAT(REGEXEXTRACT(B113,""article(.*)/""),"".json""))"),"article-police-set-to-begin-massive-operation-in-ottawa-to-remove-convoy.json")</f>
        <v>article-police-set-to-begin-massive-operation-in-ottawa-to-remove-convoy.json</v>
      </c>
      <c r="D113" s="13" t="s">
        <v>189</v>
      </c>
      <c r="E113" s="6" t="str">
        <f ca="1">IFERROR(__xludf.DUMMYFUNCTION("REGEXEXTRACT(D113,""posts/(.*)"")"),"10159569533318904")</f>
        <v>10159569533318904</v>
      </c>
      <c r="F113" s="13" t="s">
        <v>191</v>
      </c>
      <c r="G113" s="9" t="str">
        <f t="shared" si="0"/>
        <v>,'https://www.reddit.com/r/ontario/comments/svhqkp/police_set_to_begin_massive_operation_in_ottawa/'</v>
      </c>
    </row>
    <row r="114" spans="1:7" ht="13">
      <c r="A114" s="6" t="s">
        <v>177</v>
      </c>
      <c r="B114" s="12" t="s">
        <v>178</v>
      </c>
      <c r="C114" s="6" t="str">
        <f ca="1">IFERROR(__xludf.DUMMYFUNCTION("CONCAT(""article"",CONCAT(REGEXEXTRACT(B114,""article(.*)/""),"".json""))"),"article-police-preparing-for-significant-protests-at-parliament-hill-as.json")</f>
        <v>article-police-preparing-for-significant-protests-at-parliament-hill-as.json</v>
      </c>
      <c r="D114" s="13" t="s">
        <v>179</v>
      </c>
      <c r="E114" s="6" t="str">
        <f ca="1">IFERROR(__xludf.DUMMYFUNCTION("REGEXEXTRACT(D114,""posts/(.*)"")"),"10159533430738904")</f>
        <v>10159533430738904</v>
      </c>
      <c r="G114" s="9" t="str">
        <f t="shared" si="0"/>
        <v>,''</v>
      </c>
    </row>
    <row r="115" spans="1:7" ht="13">
      <c r="A115" s="6" t="s">
        <v>177</v>
      </c>
      <c r="B115" s="12" t="s">
        <v>178</v>
      </c>
      <c r="C115" s="6" t="str">
        <f ca="1">IFERROR(__xludf.DUMMYFUNCTION("CONCAT(""article"",CONCAT(REGEXEXTRACT(B115,""article(.*)/""),"".json""))"),"article-police-preparing-for-significant-protests-at-parliament-hill-as.json")</f>
        <v>article-police-preparing-for-significant-protests-at-parliament-hill-as.json</v>
      </c>
      <c r="D115" s="13" t="s">
        <v>482</v>
      </c>
      <c r="E115" s="6" t="str">
        <f ca="1">IFERROR(__xludf.DUMMYFUNCTION("REGEXEXTRACT(D115,""posts/(.*)"")"),"10159533122208904")</f>
        <v>10159533122208904</v>
      </c>
      <c r="G115" s="9" t="str">
        <f t="shared" si="0"/>
        <v>,''</v>
      </c>
    </row>
    <row r="116" spans="1:7" ht="13">
      <c r="A116" s="11" t="s">
        <v>340</v>
      </c>
      <c r="B116" s="12" t="s">
        <v>341</v>
      </c>
      <c r="C116" s="6" t="str">
        <f ca="1">IFERROR(__xludf.DUMMYFUNCTION("CONCAT(""article"",CONCAT(REGEXEXTRACT(B116,""article(.*)/""),"".json""))"),"article-police-say-us-based-calls-flooded-ottawas-911-system-endangering-lives.json")</f>
        <v>article-police-say-us-based-calls-flooded-ottawas-911-system-endangering-lives.json</v>
      </c>
      <c r="D116" s="13" t="s">
        <v>342</v>
      </c>
      <c r="E116" s="6" t="str">
        <f ca="1">IFERROR(__xludf.DUMMYFUNCTION("REGEXEXTRACT(D116,""posts/(.*)"")"),"10159557179363904")</f>
        <v>10159557179363904</v>
      </c>
      <c r="F116" s="13" t="s">
        <v>343</v>
      </c>
      <c r="G116" s="9" t="str">
        <f t="shared" si="0"/>
        <v>,'https://www.reddit.com/r/CanadaPolitics/comments/sptvg1/police_say_usbased_calls_flooded_ottawas_911/'</v>
      </c>
    </row>
    <row r="117" spans="1:7" ht="13">
      <c r="A117" s="11" t="s">
        <v>340</v>
      </c>
      <c r="B117" s="12" t="s">
        <v>341</v>
      </c>
      <c r="C117" s="6" t="str">
        <f ca="1">IFERROR(__xludf.DUMMYFUNCTION("CONCAT(""article"",CONCAT(REGEXEXTRACT(B117,""article(.*)/""),"".json""))"),"article-police-say-us-based-calls-flooded-ottawas-911-system-endangering-lives.json")</f>
        <v>article-police-say-us-based-calls-flooded-ottawas-911-system-endangering-lives.json</v>
      </c>
      <c r="D117" s="13" t="s">
        <v>342</v>
      </c>
      <c r="E117" s="6" t="str">
        <f ca="1">IFERROR(__xludf.DUMMYFUNCTION("REGEXEXTRACT(D117,""posts/(.*)"")"),"10159557179363904")</f>
        <v>10159557179363904</v>
      </c>
      <c r="F117" s="13" t="s">
        <v>344</v>
      </c>
      <c r="G117" s="9" t="str">
        <f t="shared" si="0"/>
        <v>,'https://www.reddit.com/r/ottawa/comments/sp8ymh/protesters_flooding_911/'</v>
      </c>
    </row>
    <row r="118" spans="1:7" ht="13">
      <c r="A118" s="11" t="s">
        <v>464</v>
      </c>
      <c r="B118" s="12" t="s">
        <v>465</v>
      </c>
      <c r="C118" s="6" t="str">
        <f ca="1">IFERROR(__xludf.DUMMYFUNCTION("CONCAT(""article"",CONCAT(REGEXEXTRACT(B118,""article(.*)/""),"".json""))"),"article-politics-briefing-chief-sloly-says-ottawa-police-looking-at-impounding.json")</f>
        <v>article-politics-briefing-chief-sloly-says-ottawa-police-looking-at-impounding.json</v>
      </c>
      <c r="D118" s="13" t="s">
        <v>466</v>
      </c>
      <c r="E118" s="6" t="str">
        <f ca="1">IFERROR(__xludf.DUMMYFUNCTION("REGEXEXTRACT(D118,""posts/(.*)"")"),"10159551847368904")</f>
        <v>10159551847368904</v>
      </c>
      <c r="G118" s="9" t="str">
        <f t="shared" si="0"/>
        <v>,''</v>
      </c>
    </row>
    <row r="119" spans="1:7" ht="13">
      <c r="A119" s="6" t="s">
        <v>499</v>
      </c>
      <c r="B119" s="12" t="s">
        <v>500</v>
      </c>
      <c r="C119" s="6" t="str">
        <f ca="1">IFERROR(__xludf.DUMMYFUNCTION("CONCAT(""article"",CONCAT(REGEXEXTRACT(B119,""article(.*)/""),"".json""))"),"article-prime-minister-trudeau-to-discuss-ending-trucker-blockades-with-first.json")</f>
        <v>article-prime-minister-trudeau-to-discuss-ending-trucker-blockades-with-first.json</v>
      </c>
      <c r="D119" s="13" t="s">
        <v>501</v>
      </c>
      <c r="E119" s="6" t="str">
        <f ca="1">IFERROR(__xludf.DUMMYFUNCTION("REGEXEXTRACT(D119,""posts/(.*)"")"),"10159562658523904")</f>
        <v>10159562658523904</v>
      </c>
      <c r="F119" s="13" t="s">
        <v>502</v>
      </c>
      <c r="G119" s="9" t="str">
        <f t="shared" si="0"/>
        <v>,'https://www.reddit.com/r/canada/comments/ssjswh/premiers_push_back_in_call_with_prime_minister/'</v>
      </c>
    </row>
    <row r="120" spans="1:7" ht="13">
      <c r="A120" s="6" t="s">
        <v>488</v>
      </c>
      <c r="B120" s="12" t="s">
        <v>489</v>
      </c>
      <c r="C120" s="6" t="str">
        <f ca="1">IFERROR(__xludf.DUMMYFUNCTION("CONCAT(""article"",CONCAT(REGEXEXTRACT(B120,""article(.*)/""),"".json""))"),"article-protest-is-a-legal-right-but-a-blockade-isnt-a-legal-protest.json")</f>
        <v>article-protest-is-a-legal-right-but-a-blockade-isnt-a-legal-protest.json</v>
      </c>
      <c r="D120" s="13" t="s">
        <v>490</v>
      </c>
      <c r="E120" s="6" t="str">
        <f ca="1">IFERROR(__xludf.DUMMYFUNCTION("REGEXEXTRACT(D120,""posts/(.*)"")"),"10159545350343904")</f>
        <v>10159545350343904</v>
      </c>
      <c r="F120" s="13" t="s">
        <v>491</v>
      </c>
      <c r="G120" s="9" t="str">
        <f t="shared" si="0"/>
        <v>,'https://www.reddit.com/r/canada/comments/sklgxq/editorial_protest_is_a_legal_right_but_a_blockade/'</v>
      </c>
    </row>
    <row r="121" spans="1:7" ht="13">
      <c r="A121" s="11" t="s">
        <v>424</v>
      </c>
      <c r="B121" s="12" t="s">
        <v>425</v>
      </c>
      <c r="C121" s="6" t="str">
        <f ca="1">IFERROR(__xludf.DUMMYFUNCTION("CONCAT(""article"",CONCAT(REGEXEXTRACT(B121,""article(.*)/""),"".json""))"),"article-protesters-in-southern-alberta-allow-coutts-border-to-partially-reopen.json")</f>
        <v>article-protesters-in-southern-alberta-allow-coutts-border-to-partially-reopen.json</v>
      </c>
      <c r="D121" s="13" t="s">
        <v>426</v>
      </c>
      <c r="E121" s="6" t="str">
        <f ca="1">IFERROR(__xludf.DUMMYFUNCTION("REGEXEXTRACT(D121,""posts/(.*)"")"),"10159542121403904")</f>
        <v>10159542121403904</v>
      </c>
      <c r="G121" s="9" t="str">
        <f t="shared" si="0"/>
        <v>,''</v>
      </c>
    </row>
    <row r="122" spans="1:7" ht="13">
      <c r="A122" s="6" t="s">
        <v>40</v>
      </c>
      <c r="B122" s="12" t="s">
        <v>41</v>
      </c>
      <c r="C122" s="6" t="str">
        <f ca="1">IFERROR(__xludf.DUMMYFUNCTION("CONCAT(""article"",CONCAT(REGEXEXTRACT(B122,""article(.*)/""),"".json""))"),"article-protesters-need-to-understand-canadas-charter-is-not-the-us-bill-of.json")</f>
        <v>article-protesters-need-to-understand-canadas-charter-is-not-the-us-bill-of.json</v>
      </c>
      <c r="D122" s="14" t="s">
        <v>42</v>
      </c>
      <c r="E122" s="6" t="str">
        <f ca="1">IFERROR(__xludf.DUMMYFUNCTION("REGEXEXTRACT(D122,""posts/(.*)"")"),"10159577043333904")</f>
        <v>10159577043333904</v>
      </c>
      <c r="F122" s="13" t="s">
        <v>43</v>
      </c>
      <c r="G122" s="9" t="str">
        <f t="shared" si="0"/>
        <v>,'https://www.reddit.com/r/canada/comments/szkrr5/opinion_protesters_need_to_understand_canadas/'</v>
      </c>
    </row>
    <row r="123" spans="1:7" ht="13">
      <c r="A123" s="11" t="s">
        <v>413</v>
      </c>
      <c r="B123" s="12" t="s">
        <v>414</v>
      </c>
      <c r="C123" s="6" t="str">
        <f ca="1">IFERROR(__xludf.DUMMYFUNCTION("CONCAT(""article"",CONCAT(REGEXEXTRACT(B123,""article(.*)/""),"".json""))"),"article-rcmp-arrest-11-seize-cache-of-guns-at-alberta-border-blockade.json")</f>
        <v>article-rcmp-arrest-11-seize-cache-of-guns-at-alberta-border-blockade.json</v>
      </c>
      <c r="D123" s="13" t="s">
        <v>415</v>
      </c>
      <c r="E123" s="6" t="str">
        <f ca="1">IFERROR(__xludf.DUMMYFUNCTION("REGEXEXTRACT(D123,""posts/(.*)"")"),"10159563171873904")</f>
        <v>10159563171873904</v>
      </c>
      <c r="G123" s="9" t="str">
        <f t="shared" si="0"/>
        <v>,''</v>
      </c>
    </row>
    <row r="124" spans="1:7" ht="13">
      <c r="A124" s="11" t="s">
        <v>292</v>
      </c>
      <c r="B124" s="12" t="s">
        <v>293</v>
      </c>
      <c r="C124" s="6" t="str">
        <f ca="1">IFERROR(__xludf.DUMMYFUNCTION("CONCAT(""article"",CONCAT(REGEXEXTRACT(B124,""article(.*)/""),"".json""))"),"article-rcmp-charge-four-men-with-plotting-to-murder-officers-in-connection.json")</f>
        <v>article-rcmp-charge-four-men-with-plotting-to-murder-officers-in-connection.json</v>
      </c>
      <c r="D124" s="13" t="s">
        <v>294</v>
      </c>
      <c r="E124" s="6" t="str">
        <f ca="1">IFERROR(__xludf.DUMMYFUNCTION("REGEXEXTRACT(D124,""posts/(.*)"")"),"10159565569628904")</f>
        <v>10159565569628904</v>
      </c>
      <c r="F124" s="13" t="s">
        <v>295</v>
      </c>
      <c r="G124" s="9" t="str">
        <f t="shared" si="0"/>
        <v>,'https://www.reddit.com/r/canada/comments/stl6p3/rcmp_charge_four_men_with_plotting_to_murder/'</v>
      </c>
    </row>
    <row r="125" spans="1:7" ht="13">
      <c r="A125" s="11" t="s">
        <v>457</v>
      </c>
      <c r="B125" s="12" t="s">
        <v>458</v>
      </c>
      <c r="C125" s="6" t="str">
        <f ca="1">IFERROR(__xludf.DUMMYFUNCTION("CONCAT(""article"",CONCAT(REGEXEXTRACT(B125,""article(.*)/""),"".json""))"),"article-rcmp-asks-cryptocurrency-exchanges-to-halt-trading-for-accounts.json")</f>
        <v>article-rcmp-asks-cryptocurrency-exchanges-to-halt-trading-for-accounts.json</v>
      </c>
      <c r="D125" s="13" t="s">
        <v>459</v>
      </c>
      <c r="E125" s="6" t="str">
        <f ca="1">IFERROR(__xludf.DUMMYFUNCTION("REGEXEXTRACT(D125,""posts/(.*)"")"),"10159566701088904")</f>
        <v>10159566701088904</v>
      </c>
      <c r="G125" s="9" t="str">
        <f t="shared" si="0"/>
        <v>,''</v>
      </c>
    </row>
    <row r="126" spans="1:7" ht="13">
      <c r="A126" s="15" t="s">
        <v>444</v>
      </c>
      <c r="B126" s="12" t="s">
        <v>445</v>
      </c>
      <c r="C126" s="6" t="str">
        <f ca="1">IFERROR(__xludf.DUMMYFUNCTION("CONCAT(""article"",CONCAT(REGEXEXTRACT(B126,""article(.*)/""),"".json""))"),"article-rcmp-banks-and-ottawa-say-convoy-protest-donors-wont-have-accounts.json")</f>
        <v>article-rcmp-banks-and-ottawa-say-convoy-protest-donors-wont-have-accounts.json</v>
      </c>
      <c r="D126" s="13" t="s">
        <v>446</v>
      </c>
      <c r="E126" s="6" t="str">
        <f ca="1">IFERROR(__xludf.DUMMYFUNCTION("REGEXEXTRACT(D126,""posts/(.*)"")"),"10159575343388904")</f>
        <v>10159575343388904</v>
      </c>
      <c r="F126" s="13" t="s">
        <v>447</v>
      </c>
      <c r="G126" s="9" t="str">
        <f t="shared" si="0"/>
        <v>,'https://www.reddit.com/r/canada/comments/sy6oj9/rcmp_banks_and_ottawa_say_convoy_protest_donors/'</v>
      </c>
    </row>
    <row r="127" spans="1:7" ht="13">
      <c r="A127" s="6" t="s">
        <v>192</v>
      </c>
      <c r="B127" s="12" t="s">
        <v>193</v>
      </c>
      <c r="C127" s="6" t="str">
        <f ca="1">IFERROR(__xludf.DUMMYFUNCTION("CONCAT(""article"",CONCAT(REGEXEXTRACT(B127,""article(.*)/""),"".json""))"),"article-roughly-100-kids-living-in-trucks-involved-in-ottawa-convoy-protest.json")</f>
        <v>article-roughly-100-kids-living-in-trucks-involved-in-ottawa-convoy-protest.json</v>
      </c>
      <c r="D127" s="13" t="s">
        <v>194</v>
      </c>
      <c r="E127" s="6" t="str">
        <f ca="1">IFERROR(__xludf.DUMMYFUNCTION("REGEXEXTRACT(D127,""posts/(.*)"")"),"10159553743233904")</f>
        <v>10159553743233904</v>
      </c>
      <c r="G127" s="9" t="str">
        <f t="shared" si="0"/>
        <v>,''</v>
      </c>
    </row>
    <row r="128" spans="1:7" ht="13">
      <c r="A128" s="11" t="s">
        <v>259</v>
      </c>
      <c r="B128" s="12" t="s">
        <v>260</v>
      </c>
      <c r="C128" s="6" t="str">
        <f ca="1">IFERROR(__xludf.DUMMYFUNCTION("CONCAT(""article"",CONCAT(REGEXEXTRACT(B128,""article(.*)/""),"".json""))"),"article-some-journalists-face-harassment-assault-while-reporting-on-convoy.json")</f>
        <v>article-some-journalists-face-harassment-assault-while-reporting-on-convoy.json</v>
      </c>
      <c r="D128" s="13" t="s">
        <v>261</v>
      </c>
      <c r="E128" s="6" t="str">
        <f ca="1">IFERROR(__xludf.DUMMYFUNCTION("REGEXEXTRACT(D128,""posts/(.*)"")"),"10159574025628904")</f>
        <v>10159574025628904</v>
      </c>
      <c r="F128" s="13" t="s">
        <v>262</v>
      </c>
      <c r="G128" s="9" t="str">
        <f t="shared" si="0"/>
        <v>,'https://www.reddit.com/r/canada/comments/sxtnxl/some_journalists_face_harassment_assault_while/'</v>
      </c>
    </row>
    <row r="129" spans="1:7" ht="13">
      <c r="A129" s="6" t="s">
        <v>195</v>
      </c>
      <c r="B129" s="12" t="s">
        <v>196</v>
      </c>
      <c r="C129" s="6" t="str">
        <f ca="1">IFERROR(__xludf.DUMMYFUNCTION("CONCAT(""article"",CONCAT(REGEXEXTRACT(B129,""article(.*)/""),"".json""))"),"article-stress-of-trucker-convoy-protest-in-ottawa-may-have-long-lasting.json")</f>
        <v>article-stress-of-trucker-convoy-protest-in-ottawa-may-have-long-lasting.json</v>
      </c>
      <c r="D129" s="13" t="s">
        <v>197</v>
      </c>
      <c r="E129" s="6" t="str">
        <f ca="1">IFERROR(__xludf.DUMMYFUNCTION("REGEXEXTRACT(D129,""posts/(.*)"")"),"10159550667613904")</f>
        <v>10159550667613904</v>
      </c>
      <c r="F129" s="13" t="s">
        <v>198</v>
      </c>
      <c r="G129" s="9" t="str">
        <f t="shared" si="0"/>
        <v>,'https://www.reddit.com/r/ottawa/comments/smv6wk/stress_of_trucker_convoy_protest_in_ottawa_may/'</v>
      </c>
    </row>
    <row r="130" spans="1:7" ht="13">
      <c r="A130" s="11" t="s">
        <v>308</v>
      </c>
      <c r="B130" s="12" t="s">
        <v>309</v>
      </c>
      <c r="C130" s="6" t="str">
        <f ca="1">IFERROR(__xludf.DUMMYFUNCTION("CONCAT(""article"",CONCAT(REGEXEXTRACT(B130,""article(.*)/""),"".json""))"),"article-the-freedom-convoy-was-hauling-a-load-of-bad-ideas-but-the-people-on.json")</f>
        <v>article-the-freedom-convoy-was-hauling-a-load-of-bad-ideas-but-the-people-on.json</v>
      </c>
      <c r="D130" s="13" t="s">
        <v>310</v>
      </c>
      <c r="E130" s="6" t="str">
        <f ca="1">IFERROR(__xludf.DUMMYFUNCTION("REGEXEXTRACT(D130,""posts/(.*)"")"),"10159541207923904")</f>
        <v>10159541207923904</v>
      </c>
      <c r="G130" s="9" t="str">
        <f t="shared" si="0"/>
        <v>,''</v>
      </c>
    </row>
    <row r="131" spans="1:7" ht="13">
      <c r="A131" s="6" t="s">
        <v>98</v>
      </c>
      <c r="B131" s="12" t="s">
        <v>99</v>
      </c>
      <c r="C131" s="6" t="str">
        <f ca="1">IFERROR(__xludf.DUMMYFUNCTION("CONCAT(""article"",CONCAT(REGEXEXTRACT(B131,""article(.*)/""),"".json""))"),"article-the-border-closings-have-done-enormous-damage-to-canadas-reputation-at.json")</f>
        <v>article-the-border-closings-have-done-enormous-damage-to-canadas-reputation-at.json</v>
      </c>
      <c r="D131" s="13" t="s">
        <v>100</v>
      </c>
      <c r="E131" s="6" t="str">
        <f ca="1">IFERROR(__xludf.DUMMYFUNCTION("REGEXEXTRACT(D131,""posts/(.*)"")"),"10159562899243904")</f>
        <v>10159562899243904</v>
      </c>
      <c r="F131" s="13" t="s">
        <v>101</v>
      </c>
      <c r="G131" s="9" t="str">
        <f t="shared" si="0"/>
        <v>,'https://www.reddit.com/r/canada/comments/ssioat/opinion_the_border_closings_have_done_enormous/'</v>
      </c>
    </row>
    <row r="132" spans="1:7" ht="13">
      <c r="A132" s="11" t="s">
        <v>144</v>
      </c>
      <c r="B132" s="12" t="s">
        <v>145</v>
      </c>
      <c r="C132" s="6" t="str">
        <f ca="1">IFERROR(__xludf.DUMMYFUNCTION("CONCAT(""article"",CONCAT(REGEXEXTRACT(B132,""article(.*)/""),"".json""))"),"article-the-canada-bashers-have-got-it-wrong-about-this-country.json")</f>
        <v>article-the-canada-bashers-have-got-it-wrong-about-this-country.json</v>
      </c>
      <c r="D132" s="13" t="s">
        <v>146</v>
      </c>
      <c r="E132" s="6" t="str">
        <f ca="1">IFERROR(__xludf.DUMMYFUNCTION("REGEXEXTRACT(D132,""posts/(.*)"")"),"10159555238818904")</f>
        <v>10159555238818904</v>
      </c>
      <c r="F132" s="13" t="s">
        <v>147</v>
      </c>
      <c r="G132" s="9" t="str">
        <f t="shared" si="0"/>
        <v>,'https://www.reddit.com/r/canada/comments/sood3l/opinion_the_canada_bashers_have_got_it_wrong/'</v>
      </c>
    </row>
    <row r="133" spans="1:7" ht="13">
      <c r="A133" s="15" t="s">
        <v>67</v>
      </c>
      <c r="B133" s="12" t="s">
        <v>68</v>
      </c>
      <c r="C133" s="6" t="str">
        <f ca="1">IFERROR(__xludf.DUMMYFUNCTION("CONCAT(""article"",CONCAT(REGEXEXTRACT(B133,""article(.*)/""),"".json""))"),"article-the-convoy-protests-are-an-opportunity-to-talk-about-what-defunding.json")</f>
        <v>article-the-convoy-protests-are-an-opportunity-to-talk-about-what-defunding.json</v>
      </c>
      <c r="D133" s="14" t="s">
        <v>69</v>
      </c>
      <c r="E133" s="6" t="str">
        <f ca="1">IFERROR(__xludf.DUMMYFUNCTION("REGEXEXTRACT(D133,""posts/(.*)"")"),"10159568138098904")</f>
        <v>10159568138098904</v>
      </c>
      <c r="F133" s="13" t="s">
        <v>70</v>
      </c>
      <c r="G133" s="9" t="str">
        <f t="shared" si="0"/>
        <v>,'https://www.reddit.com/r/canada/comments/suyqng/opinion_the_convoy_protests_are_an_opportunity_to/'</v>
      </c>
    </row>
    <row r="134" spans="1:7" ht="13">
      <c r="A134" s="6" t="s">
        <v>12</v>
      </c>
      <c r="B134" s="12" t="s">
        <v>13</v>
      </c>
      <c r="C134" s="6" t="str">
        <f ca="1">IFERROR(__xludf.DUMMYFUNCTION("CONCAT(""article"",CONCAT(REGEXEXTRACT(B134,""article(.*)/""),"".json""))"),"article-the-emergencies-act-ends-not-with-a-bang-but-with-a-whimper.json")</f>
        <v>article-the-emergencies-act-ends-not-with-a-bang-but-with-a-whimper.json</v>
      </c>
      <c r="D134" s="13" t="s">
        <v>14</v>
      </c>
      <c r="E134" s="6" t="str">
        <f ca="1">IFERROR(__xludf.DUMMYFUNCTION("REGEXEXTRACT(D134,""posts/(.*)"")"),"10159580032943904")</f>
        <v>10159580032943904</v>
      </c>
      <c r="F134" s="13" t="s">
        <v>15</v>
      </c>
      <c r="G134" s="9" t="str">
        <f t="shared" si="0"/>
        <v>,'https://www.reddit.com/r/canada/comments/t0fsds/globe_editorial_the_emergencies_act_ends_not_with/'</v>
      </c>
    </row>
    <row r="135" spans="1:7" ht="13">
      <c r="A135" s="6" t="s">
        <v>16</v>
      </c>
      <c r="B135" s="12" t="s">
        <v>17</v>
      </c>
      <c r="C135" s="6" t="str">
        <f ca="1">IFERROR(__xludf.DUMMYFUNCTION("CONCAT(""article"",CONCAT(REGEXEXTRACT(B135,""article(.*)/""),"".json""))"),"article-the-emergencies-act-nine-days-that-didnt-really-shake-the-world-all.json")</f>
        <v>article-the-emergencies-act-nine-days-that-didnt-really-shake-the-world-all.json</v>
      </c>
      <c r="D135" s="13" t="s">
        <v>18</v>
      </c>
      <c r="E135" s="6" t="str">
        <f ca="1">IFERROR(__xludf.DUMMYFUNCTION("REGEXEXTRACT(D135,""posts/(.*)"")"),"10159579048088904")</f>
        <v>10159579048088904</v>
      </c>
      <c r="F135" s="13" t="s">
        <v>19</v>
      </c>
      <c r="G135" s="9" t="str">
        <f t="shared" si="0"/>
        <v>,'https://www.reddit.com/r/CanadaPolitics/comments/szybvk/coyne_the_emergencies_act_nine_days_that_didnt/'</v>
      </c>
    </row>
    <row r="136" spans="1:7" ht="13">
      <c r="A136" s="6" t="s">
        <v>123</v>
      </c>
      <c r="B136" s="16" t="s">
        <v>124</v>
      </c>
      <c r="C136" s="6" t="str">
        <f ca="1">IFERROR(__xludf.DUMMYFUNCTION("CONCAT(""article"",CONCAT(REGEXEXTRACT(B136,""article(.*)/""),"".json""))"),"article-the-ottawa-occupation-is-the-october-crisis-revisited-justin-trudeau.json")</f>
        <v>article-the-ottawa-occupation-is-the-october-crisis-revisited-justin-trudeau.json</v>
      </c>
      <c r="D136" s="13" t="s">
        <v>125</v>
      </c>
      <c r="E136" s="6" t="str">
        <f ca="1">IFERROR(__xludf.DUMMYFUNCTION("REGEXEXTRACT(D136,""posts/(.*)"")"),"10159553087993904")</f>
        <v>10159553087993904</v>
      </c>
      <c r="F136" s="13" t="s">
        <v>126</v>
      </c>
      <c r="G136" s="9" t="str">
        <f t="shared" si="0"/>
        <v>,'https://www.reddit.com/r/canada/comments/so3raq/opinion_the_ottawa_occupation_is_the_october/'</v>
      </c>
    </row>
    <row r="137" spans="1:7" ht="13">
      <c r="A137" s="6" t="s">
        <v>32</v>
      </c>
      <c r="B137" s="16" t="s">
        <v>33</v>
      </c>
      <c r="C137" s="6" t="str">
        <f ca="1">IFERROR(__xludf.DUMMYFUNCTION("CONCAT(""article"",CONCAT(REGEXEXTRACT(B137,""article(.*)/""),"".json""))"),"article-the-ottawa-truck-convoy-has-revealed-the-ugly-side-of-freedom.json")</f>
        <v>article-the-ottawa-truck-convoy-has-revealed-the-ugly-side-of-freedom.json</v>
      </c>
      <c r="D137" s="14" t="s">
        <v>34</v>
      </c>
      <c r="E137" s="6" t="str">
        <f ca="1">IFERROR(__xludf.DUMMYFUNCTION("REGEXEXTRACT(D137,""posts/(.*)"")"),"10159577184108904")</f>
        <v>10159577184108904</v>
      </c>
      <c r="F137" s="13" t="s">
        <v>35</v>
      </c>
      <c r="G137" s="9" t="str">
        <f t="shared" si="0"/>
        <v>,'https://www.reddit.com/r/canada/comments/szdsv8/opinion_the_ottawa_truck_convoy_has_revealed_the/'</v>
      </c>
    </row>
    <row r="138" spans="1:7" ht="13">
      <c r="A138" s="11" t="s">
        <v>108</v>
      </c>
      <c r="B138" s="12" t="s">
        <v>109</v>
      </c>
      <c r="C138" s="6" t="str">
        <f ca="1">IFERROR(__xludf.DUMMYFUNCTION("CONCAT(""article"",CONCAT(REGEXEXTRACT(B138,""article(.*)/""),"".json""))"),"article-the-trucker-convoy-shows-how-canadians-are-being-sucked-into-larger.json")</f>
        <v>article-the-trucker-convoy-shows-how-canadians-are-being-sucked-into-larger.json</v>
      </c>
      <c r="D138" s="13" t="s">
        <v>110</v>
      </c>
      <c r="E138" s="6" t="str">
        <f ca="1">IFERROR(__xludf.DUMMYFUNCTION("REGEXEXTRACT(D138,""posts/(.*)"")"),"10159557854463904")</f>
        <v>10159557854463904</v>
      </c>
      <c r="F138" s="13" t="s">
        <v>111</v>
      </c>
      <c r="G138" s="9" t="str">
        <f t="shared" si="0"/>
        <v>,'https://www.reddit.com/r/CanadaPolitics/comments/sqwj25/opinion_the_trucker_convoy_shows_how_canadians/'</v>
      </c>
    </row>
    <row r="139" spans="1:7" ht="13">
      <c r="A139" s="6" t="s">
        <v>172</v>
      </c>
      <c r="B139" s="12" t="s">
        <v>173</v>
      </c>
      <c r="C139" s="6" t="str">
        <f ca="1">IFERROR(__xludf.DUMMYFUNCTION("CONCAT(""article"",CONCAT(REGEXEXTRACT(B139,""article(.*)/""),"".json""))"),"article-thousands-of-convoy-protesters-descend-on-parliament-hill-to-demand-an.json")</f>
        <v>article-thousands-of-convoy-protesters-descend-on-parliament-hill-to-demand-an.json</v>
      </c>
      <c r="D139" s="13" t="s">
        <v>174</v>
      </c>
      <c r="E139" s="6" t="str">
        <f ca="1">IFERROR(__xludf.DUMMYFUNCTION("REGEXEXTRACT(D139,""posts/(.*)"")"),"10159535629548904")</f>
        <v>10159535629548904</v>
      </c>
      <c r="G139" s="9" t="str">
        <f t="shared" si="0"/>
        <v>,''</v>
      </c>
    </row>
    <row r="140" spans="1:7" ht="13">
      <c r="A140" s="11" t="s">
        <v>354</v>
      </c>
      <c r="B140" s="12" t="s">
        <v>355</v>
      </c>
      <c r="C140" s="6" t="str">
        <f ca="1">IFERROR(__xludf.DUMMYFUNCTION("CONCAT(""article"",CONCAT(REGEXEXTRACT(B140,""article(.*)/""),"".json""))"),"article-time-for-leaders-to-assert-there-are-rules-to-the-road.json")</f>
        <v>article-time-for-leaders-to-assert-there-are-rules-to-the-road.json</v>
      </c>
      <c r="D140" s="13" t="s">
        <v>356</v>
      </c>
      <c r="E140" s="6" t="str">
        <f ca="1">IFERROR(__xludf.DUMMYFUNCTION("REGEXEXTRACT(D140,""posts/(.*)"")"),"10159556159213904")</f>
        <v>10159556159213904</v>
      </c>
      <c r="F140" s="13" t="s">
        <v>357</v>
      </c>
      <c r="G140" s="9" t="str">
        <f t="shared" si="0"/>
        <v>,'https://www.reddit.com/r/ottawa/comments/sph5pk/time_for_political_leaders_to_assert_there_are/'</v>
      </c>
    </row>
    <row r="141" spans="1:7" ht="13">
      <c r="A141" s="11" t="s">
        <v>302</v>
      </c>
      <c r="B141" s="12" t="s">
        <v>303</v>
      </c>
      <c r="C141" s="6" t="str">
        <f ca="1">IFERROR(__xludf.DUMMYFUNCTION("CONCAT(""article"",CONCAT(REGEXEXTRACT(B141,""article(.*)/""),"".json""))"),"article-tow-truck-companies-refuse-to-haul-away-large-trucks-gridlocking.json")</f>
        <v>article-tow-truck-companies-refuse-to-haul-away-large-trucks-gridlocking.json</v>
      </c>
      <c r="D141" s="13" t="s">
        <v>304</v>
      </c>
      <c r="E141" s="6" t="str">
        <f ca="1">IFERROR(__xludf.DUMMYFUNCTION("REGEXEXTRACT(D141,""posts/(.*)"")"),"10159553572113904")</f>
        <v>10159553572113904</v>
      </c>
      <c r="G141" s="9" t="str">
        <f t="shared" si="0"/>
        <v>,''</v>
      </c>
    </row>
    <row r="142" spans="1:7" ht="13">
      <c r="A142" s="6" t="s">
        <v>49</v>
      </c>
      <c r="B142" s="12" t="s">
        <v>50</v>
      </c>
      <c r="C142" s="6" t="str">
        <f ca="1">IFERROR(__xludf.DUMMYFUNCTION("CONCAT(""article"",CONCAT(REGEXEXTRACT(B142,""article(.*)/""),"".json""))"),"article-truck-blockades-present-a-compelling-argument-for-moving-more-goods-by.json")</f>
        <v>article-truck-blockades-present-a-compelling-argument-for-moving-more-goods-by.json</v>
      </c>
      <c r="D142" s="14" t="s">
        <v>51</v>
      </c>
      <c r="E142" s="6" t="str">
        <f ca="1">IFERROR(__xludf.DUMMYFUNCTION("REGEXEXTRACT(D142,""posts/(.*)"")"),"10159571478093904")</f>
        <v>10159571478093904</v>
      </c>
      <c r="F142" s="13" t="s">
        <v>52</v>
      </c>
      <c r="G142" s="9" t="str">
        <f t="shared" si="0"/>
        <v>,'https://www.reddit.com/r/canada/comments/syqjp4/opinion_truck_blockades_present_a_compelling/'</v>
      </c>
    </row>
    <row r="143" spans="1:7" ht="13">
      <c r="A143" s="11" t="s">
        <v>229</v>
      </c>
      <c r="B143" s="12" t="s">
        <v>230</v>
      </c>
      <c r="C143" s="6" t="str">
        <f ca="1">IFERROR(__xludf.DUMMYFUNCTION("CONCAT(""article"",CONCAT(REGEXEXTRACT(B143,""article(.*)/""),"".json""))"),"article-trucker-convoy-demonstrators-met-with-counter-protesters-calling-for.json")</f>
        <v>article-trucker-convoy-demonstrators-met-with-counter-protesters-calling-for.json</v>
      </c>
      <c r="D143" s="13" t="s">
        <v>231</v>
      </c>
      <c r="E143" s="6" t="str">
        <f ca="1">IFERROR(__xludf.DUMMYFUNCTION("REGEXEXTRACT(D143,""posts/(.*)"")"),"10159548802403904")</f>
        <v>10159548802403904</v>
      </c>
      <c r="G143" s="9" t="str">
        <f t="shared" si="0"/>
        <v>,''</v>
      </c>
    </row>
    <row r="144" spans="1:7" ht="13">
      <c r="A144" s="6" t="s">
        <v>157</v>
      </c>
      <c r="B144" s="12" t="s">
        <v>158</v>
      </c>
      <c r="C144" s="6" t="str">
        <f ca="1">IFERROR(__xludf.DUMMYFUNCTION("CONCAT(""article"",CONCAT(REGEXEXTRACT(B144,""article(.*)/""),"".json""))"),"article-trucker-convoy-has-evolved-into-something-far-more-dangerous.json")</f>
        <v>article-trucker-convoy-has-evolved-into-something-far-more-dangerous.json</v>
      </c>
      <c r="D144" s="14" t="s">
        <v>159</v>
      </c>
      <c r="E144" s="6" t="str">
        <f ca="1">IFERROR(__xludf.DUMMYFUNCTION("REGEXEXTRACT(D144,""posts/(.*)"")"),"10159531691873904")</f>
        <v>10159531691873904</v>
      </c>
      <c r="F144" s="13" t="s">
        <v>160</v>
      </c>
      <c r="G144" s="9" t="str">
        <f t="shared" si="0"/>
        <v>,'https://www.reddit.com/r/canada/comments/se9y3h/opinion_trucker_convoy_has_evolved_into_something/'</v>
      </c>
    </row>
    <row r="145" spans="1:7" ht="13">
      <c r="A145" s="11" t="s">
        <v>314</v>
      </c>
      <c r="B145" s="12" t="s">
        <v>315</v>
      </c>
      <c r="C145" s="6" t="str">
        <f ca="1">IFERROR(__xludf.DUMMYFUNCTION("CONCAT(""article"",CONCAT(REGEXEXTRACT(B145,""article(.*)/""),"".json""))"),"article-trucker-convoy-raises-millions-in-funds-as-vaccine-hesitant-supporters.json")</f>
        <v>article-trucker-convoy-raises-millions-in-funds-as-vaccine-hesitant-supporters.json</v>
      </c>
      <c r="D145" s="13" t="s">
        <v>316</v>
      </c>
      <c r="E145" s="6" t="str">
        <f ca="1">IFERROR(__xludf.DUMMYFUNCTION("REGEXEXTRACT(D145,""posts/(.*)"")"),"10159526527813904")</f>
        <v>10159526527813904</v>
      </c>
      <c r="G145" s="9" t="str">
        <f t="shared" si="0"/>
        <v>,''</v>
      </c>
    </row>
    <row r="146" spans="1:7" ht="13">
      <c r="A146" s="6" t="s">
        <v>175</v>
      </c>
      <c r="B146" s="12" t="s">
        <v>173</v>
      </c>
      <c r="C146" s="6" t="str">
        <f ca="1">IFERROR(__xludf.DUMMYFUNCTION("CONCAT(""article"",CONCAT(REGEXEXTRACT(B146,""article(.*)/""),"".json""))"),"article-thousands-of-convoy-protesters-descend-on-parliament-hill-to-demand-an.json")</f>
        <v>article-thousands-of-convoy-protesters-descend-on-parliament-hill-to-demand-an.json</v>
      </c>
      <c r="D146" s="13" t="s">
        <v>176</v>
      </c>
      <c r="E146" s="6" t="str">
        <f ca="1">IFERROR(__xludf.DUMMYFUNCTION("REGEXEXTRACT(D146,""posts/(.*)"")"),"10159535460798904")</f>
        <v>10159535460798904</v>
      </c>
      <c r="G146" s="9" t="str">
        <f t="shared" si="0"/>
        <v>,''</v>
      </c>
    </row>
    <row r="147" spans="1:7" ht="13">
      <c r="A147" s="11" t="s">
        <v>421</v>
      </c>
      <c r="B147" s="12" t="s">
        <v>422</v>
      </c>
      <c r="C147" s="6" t="str">
        <f ca="1">IFERROR(__xludf.DUMMYFUNCTION("CONCAT(""article"",CONCAT(REGEXEXTRACT(B147,""article(.*)/""),"".json""))"),"article-partial-reopening-of-alberta-border-crossing-running-into-problems.json")</f>
        <v>article-partial-reopening-of-alberta-border-crossing-running-into-problems.json</v>
      </c>
      <c r="D147" s="13" t="s">
        <v>423</v>
      </c>
      <c r="E147" s="6" t="str">
        <f ca="1">IFERROR(__xludf.DUMMYFUNCTION("REGEXEXTRACT(D147,""posts/(.*)"")"),"10159543563418904")</f>
        <v>10159543563418904</v>
      </c>
      <c r="G147" s="9" t="str">
        <f t="shared" si="0"/>
        <v>,''</v>
      </c>
    </row>
    <row r="148" spans="1:7" ht="13">
      <c r="A148" s="6" t="s">
        <v>486</v>
      </c>
      <c r="B148" s="25"/>
      <c r="C148" s="6"/>
      <c r="D148" s="6"/>
      <c r="E148" s="6"/>
      <c r="F148" s="13" t="s">
        <v>487</v>
      </c>
      <c r="G148" s="9" t="str">
        <f t="shared" si="0"/>
        <v>,'https://www.reddit.com/r/canada/comments/subjtg/trudeau_accuses_conservatives_of_standing_with/'</v>
      </c>
    </row>
    <row r="149" spans="1:7" ht="13">
      <c r="A149" s="11" t="s">
        <v>287</v>
      </c>
      <c r="B149" s="12" t="s">
        <v>288</v>
      </c>
      <c r="C149" s="6" t="str">
        <f ca="1">IFERROR(__xludf.DUMMYFUNCTION("CONCAT(""article"",CONCAT(REGEXEXTRACT(B149,""article(.*)/""),"".json""))"),"article-trudeau-must-bear-the-blame-for-his-divisive-words-and-actions.json")</f>
        <v>article-trudeau-must-bear-the-blame-for-his-divisive-words-and-actions.json</v>
      </c>
      <c r="D149" s="13" t="s">
        <v>289</v>
      </c>
      <c r="E149" s="6" t="str">
        <f ca="1">IFERROR(__xludf.DUMMYFUNCTION("REGEXEXTRACT(D149,""posts/(.*)"")"),"10159570477028904")</f>
        <v>10159570477028904</v>
      </c>
      <c r="F149" s="13" t="s">
        <v>290</v>
      </c>
      <c r="G149" s="9" t="str">
        <f t="shared" si="0"/>
        <v>,'https://www.reddit.com/r/canada/comments/svxaj1/trudeau_must_bear_the_blame_for_his_divisive/'</v>
      </c>
    </row>
    <row r="150" spans="1:7" ht="13">
      <c r="A150" s="11" t="s">
        <v>287</v>
      </c>
      <c r="B150" s="12" t="s">
        <v>288</v>
      </c>
      <c r="C150" s="6" t="str">
        <f ca="1">IFERROR(__xludf.DUMMYFUNCTION("CONCAT(""article"",CONCAT(REGEXEXTRACT(B150,""article(.*)/""),"".json""))"),"article-trudeau-must-bear-the-blame-for-his-divisive-words-and-actions.json")</f>
        <v>article-trudeau-must-bear-the-blame-for-his-divisive-words-and-actions.json</v>
      </c>
      <c r="D150" s="13" t="s">
        <v>289</v>
      </c>
      <c r="E150" s="6" t="str">
        <f ca="1">IFERROR(__xludf.DUMMYFUNCTION("REGEXEXTRACT(D150,""posts/(.*)"")"),"10159570477028904")</f>
        <v>10159570477028904</v>
      </c>
      <c r="F150" s="13" t="s">
        <v>291</v>
      </c>
      <c r="G150" s="9" t="str">
        <f t="shared" si="0"/>
        <v>,'https://www.reddit.com/r/CanadaPolitics/comments/svyq6x/trudeau_must_bear_the_blame_for_his_divisive/'</v>
      </c>
    </row>
    <row r="151" spans="1:7" ht="13">
      <c r="A151" s="11" t="s">
        <v>383</v>
      </c>
      <c r="B151" s="16" t="s">
        <v>384</v>
      </c>
      <c r="C151" s="6" t="str">
        <f ca="1">IFERROR(__xludf.DUMMYFUNCTION("CONCAT(""article"",CONCAT(REGEXEXTRACT(B151,""article(.*)/""),"".json""))"),"article-trudeau-urges-ottawa-convoy-protesters-to-go-home.json")</f>
        <v>article-trudeau-urges-ottawa-convoy-protesters-to-go-home.json</v>
      </c>
      <c r="D151" s="13" t="s">
        <v>385</v>
      </c>
      <c r="E151" s="6" t="str">
        <f ca="1">IFERROR(__xludf.DUMMYFUNCTION("REGEXEXTRACT(D151,""posts/(.*)"")"),"10159552390238904")</f>
        <v>10159552390238904</v>
      </c>
      <c r="G151" s="9" t="str">
        <f t="shared" si="0"/>
        <v>,''</v>
      </c>
    </row>
    <row r="152" spans="1:7" ht="13">
      <c r="A152" s="11" t="s">
        <v>380</v>
      </c>
      <c r="B152" s="12" t="s">
        <v>381</v>
      </c>
      <c r="C152" s="6" t="str">
        <f ca="1">IFERROR(__xludf.DUMMYFUNCTION("CONCAT(""article"",CONCAT(REGEXEXTRACT(B152,""article(.*)/""),"".json""))"),"article-trudeaus-late-show-in-ottawas-long-vacuum-of-leadership.json")</f>
        <v>article-trudeaus-late-show-in-ottawas-long-vacuum-of-leadership.json</v>
      </c>
      <c r="D152" s="13" t="s">
        <v>382</v>
      </c>
      <c r="E152" s="6" t="str">
        <f ca="1">IFERROR(__xludf.DUMMYFUNCTION("REGEXEXTRACT(D152,""posts/(.*)"")"),"10159552823018904")</f>
        <v>10159552823018904</v>
      </c>
      <c r="G152" s="9" t="str">
        <f t="shared" si="0"/>
        <v>,''</v>
      </c>
    </row>
    <row r="153" spans="1:7" ht="13">
      <c r="A153" s="6" t="s">
        <v>9</v>
      </c>
      <c r="B153" s="12" t="s">
        <v>10</v>
      </c>
      <c r="C153" s="6" t="str">
        <f ca="1">IFERROR(__xludf.DUMMYFUNCTION("CONCAT(""article"",CONCAT(REGEXEXTRACT(B153,""article(.*)/""),"".json""))"),"article-turn-down-the-racket-were-trying-to-live-here.json")</f>
        <v>article-turn-down-the-racket-were-trying-to-live-here.json</v>
      </c>
      <c r="D153" s="13" t="s">
        <v>11</v>
      </c>
      <c r="E153" s="6" t="str">
        <f ca="1">IFERROR(__xludf.DUMMYFUNCTION("REGEXEXTRACT(D153,""posts/(.*)"")"),"10159580095753904")</f>
        <v>10159580095753904</v>
      </c>
      <c r="G153" s="9" t="str">
        <f t="shared" si="0"/>
        <v>,''</v>
      </c>
    </row>
    <row r="154" spans="1:7" ht="13">
      <c r="A154" s="11" t="s">
        <v>334</v>
      </c>
      <c r="B154" s="12" t="s">
        <v>335</v>
      </c>
      <c r="C154" s="6" t="str">
        <f ca="1">IFERROR(__xludf.DUMMYFUNCTION("CONCAT(""article"",CONCAT(REGEXEXTRACT(B154,""article(.*)/""),"".json""))"),"article-two-weeks-in-the-life-of-ottawans-trapped-by-the-convoys-chaos.json")</f>
        <v>article-two-weeks-in-the-life-of-ottawans-trapped-by-the-convoys-chaos.json</v>
      </c>
      <c r="D154" s="13" t="s">
        <v>336</v>
      </c>
      <c r="E154" s="6" t="str">
        <f ca="1">IFERROR(__xludf.DUMMYFUNCTION("REGEXEXTRACT(D154,""posts/(.*)"")"),"10159558555078904")</f>
        <v>10159558555078904</v>
      </c>
      <c r="G154" s="9" t="str">
        <f t="shared" si="0"/>
        <v>,''</v>
      </c>
    </row>
    <row r="155" spans="1:7" ht="13">
      <c r="A155" s="11" t="s">
        <v>401</v>
      </c>
      <c r="B155" s="12" t="s">
        <v>402</v>
      </c>
      <c r="C155" s="6" t="str">
        <f ca="1">IFERROR(__xludf.DUMMYFUNCTION("CONCAT(""article"",CONCAT(REGEXEXTRACT(B155,""article(.*)/""),"".json""))"),"article-us-truckers-plan-pandemic-demonstrations-inspired-by-canadian-convoys.json")</f>
        <v>article-us-truckers-plan-pandemic-demonstrations-inspired-by-canadian-convoys.json</v>
      </c>
      <c r="D155" s="13" t="s">
        <v>403</v>
      </c>
      <c r="E155" s="6" t="str">
        <f ca="1">IFERROR(__xludf.DUMMYFUNCTION("REGEXEXTRACT(D155,""posts/(.*)"")"),"10159578882463904")</f>
        <v>10159578882463904</v>
      </c>
      <c r="G155" s="9" t="str">
        <f t="shared" si="0"/>
        <v>,''</v>
      </c>
    </row>
    <row r="156" spans="1:7" ht="13">
      <c r="A156" s="6" t="s">
        <v>161</v>
      </c>
      <c r="B156" s="12" t="s">
        <v>162</v>
      </c>
      <c r="C156" s="6" t="str">
        <f ca="1">IFERROR(__xludf.DUMMYFUNCTION("CONCAT(""article"",CONCAT(REGEXEXTRACT(B156,""article(.*)/""),"".json""))"),"article-truck-freedom-convoy-ottawa-live-update.json")</f>
        <v>article-truck-freedom-convoy-ottawa-live-update.json</v>
      </c>
      <c r="D156" s="13" t="s">
        <v>163</v>
      </c>
      <c r="E156" s="6" t="str">
        <f ca="1">IFERROR(__xludf.DUMMYFUNCTION("REGEXEXTRACT(D156,""posts/(.*)"")"),"10159534783068904")</f>
        <v>10159534783068904</v>
      </c>
      <c r="G156" s="9" t="str">
        <f t="shared" si="0"/>
        <v>,''</v>
      </c>
    </row>
    <row r="157" spans="1:7" ht="13">
      <c r="A157" s="6" t="s">
        <v>473</v>
      </c>
      <c r="B157" s="16" t="s">
        <v>474</v>
      </c>
      <c r="C157" s="6" t="str">
        <f ca="1">IFERROR(__xludf.DUMMYFUNCTION("CONCAT(""article"",CONCAT(REGEXEXTRACT(B157,""article(.*)/""),"".json""))"),"article-want-the-pandemic-to-be-over-and-restrictions-to-end-get-vaccinated.json")</f>
        <v>article-want-the-pandemic-to-be-over-and-restrictions-to-end-get-vaccinated.json</v>
      </c>
      <c r="D157" s="14" t="s">
        <v>475</v>
      </c>
      <c r="E157" s="6" t="str">
        <f ca="1">IFERROR(__xludf.DUMMYFUNCTION("REGEXEXTRACT(D157,""posts/(.*)"")"),"10159547921858904")</f>
        <v>10159547921858904</v>
      </c>
      <c r="F157" s="13" t="s">
        <v>476</v>
      </c>
      <c r="G157" s="9" t="str">
        <f t="shared" si="0"/>
        <v>,'https://www.reddit.com/r/canada/comments/slqtps/globe_editorial_want_the_pandemic_to_be_over_and/'</v>
      </c>
    </row>
    <row r="158" spans="1:7" ht="13">
      <c r="A158" s="11" t="s">
        <v>152</v>
      </c>
      <c r="B158" s="12" t="s">
        <v>153</v>
      </c>
      <c r="C158" s="6" t="str">
        <f ca="1">IFERROR(__xludf.DUMMYFUNCTION("CONCAT(""article"",CONCAT(REGEXEXTRACT(B158,""article(.*)/""),"".json""))"),"article-well-lift-our-anti-covid-restrictions-when-elected-governments-decide.json")</f>
        <v>article-well-lift-our-anti-covid-restrictions-when-elected-governments-decide.json</v>
      </c>
      <c r="D158" s="13" t="s">
        <v>154</v>
      </c>
      <c r="E158" s="6" t="str">
        <f ca="1">IFERROR(__xludf.DUMMYFUNCTION("REGEXEXTRACT(D158,""posts/(.*)"")"),"10159553718338904")</f>
        <v>10159553718338904</v>
      </c>
      <c r="F158" s="13" t="s">
        <v>155</v>
      </c>
      <c r="G158" s="9" t="str">
        <f t="shared" si="0"/>
        <v>,'https://www.reddit.com/r/canada/comments/snz7t0/andrew_coyne_well_lift_our_anticovid_restrictions/'</v>
      </c>
    </row>
    <row r="159" spans="1:7" ht="13">
      <c r="A159" s="11" t="s">
        <v>152</v>
      </c>
      <c r="B159" s="12" t="s">
        <v>153</v>
      </c>
      <c r="C159" s="6" t="str">
        <f ca="1">IFERROR(__xludf.DUMMYFUNCTION("CONCAT(""article"",CONCAT(REGEXEXTRACT(B159,""article(.*)/""),"".json""))"),"article-well-lift-our-anti-covid-restrictions-when-elected-governments-decide.json")</f>
        <v>article-well-lift-our-anti-covid-restrictions-when-elected-governments-decide.json</v>
      </c>
      <c r="D159" s="13" t="s">
        <v>154</v>
      </c>
      <c r="E159" s="6" t="str">
        <f ca="1">IFERROR(__xludf.DUMMYFUNCTION("REGEXEXTRACT(D159,""posts/(.*)"")"),"10159553718338904")</f>
        <v>10159553718338904</v>
      </c>
      <c r="F159" s="13" t="s">
        <v>156</v>
      </c>
      <c r="G159" s="9" t="str">
        <f t="shared" si="0"/>
        <v>,'https://www.reddit.com/r/CanadaPolitics/comments/snz5ua/andrew_coyne_article_well_lift_our_anticovid/'</v>
      </c>
    </row>
    <row r="160" spans="1:7" ht="13">
      <c r="A160" s="6" t="s">
        <v>148</v>
      </c>
      <c r="B160" s="12" t="s">
        <v>149</v>
      </c>
      <c r="C160" s="6" t="str">
        <f ca="1">IFERROR(__xludf.DUMMYFUNCTION("CONCAT(""article"",CONCAT(REGEXEXTRACT(B160,""article(.*)/""),"".json""))"),"article-whats-blocking-canadas-exit-from-the-pandemic-the-unvaccinated.json")</f>
        <v>article-whats-blocking-canadas-exit-from-the-pandemic-the-unvaccinated.json</v>
      </c>
      <c r="D160" s="13" t="s">
        <v>150</v>
      </c>
      <c r="E160" s="6" t="str">
        <f ca="1">IFERROR(__xludf.DUMMYFUNCTION("REGEXEXTRACT(D160,""posts/(.*)"")"),"10159554471873904")</f>
        <v>10159554471873904</v>
      </c>
      <c r="F160" s="13" t="s">
        <v>151</v>
      </c>
      <c r="G160" s="9" t="str">
        <f t="shared" si="0"/>
        <v>,'https://www.reddit.com/r/canada/comments/soubjb/whats_blocking_canadas_exit_from_the_pandemic_the/'</v>
      </c>
    </row>
    <row r="161" spans="1:7" ht="13">
      <c r="A161" s="6" t="s">
        <v>6</v>
      </c>
      <c r="B161" s="12" t="s">
        <v>7</v>
      </c>
      <c r="C161" s="6" t="str">
        <f ca="1">IFERROR(__xludf.DUMMYFUNCTION("CONCAT(""article"",CONCAT(REGEXEXTRACT(B161,""article(.*)/""),"".json""))"),"article-where-does-the-anger-go-now-that-the-trucks-are-gone.json")</f>
        <v>article-where-does-the-anger-go-now-that-the-trucks-are-gone.json</v>
      </c>
      <c r="D161" s="14" t="s">
        <v>8</v>
      </c>
      <c r="E161" s="6" t="str">
        <f ca="1">IFERROR(__xludf.DUMMYFUNCTION("REGEXEXTRACT(D161,""posts/(.*)"")"),"10159579971358904")</f>
        <v>10159579971358904</v>
      </c>
      <c r="F161" s="6"/>
      <c r="G161" s="9" t="str">
        <f t="shared" si="0"/>
        <v>,''</v>
      </c>
    </row>
    <row r="162" spans="1:7" ht="13">
      <c r="A162" s="6" t="s">
        <v>85</v>
      </c>
      <c r="B162" s="12" t="s">
        <v>86</v>
      </c>
      <c r="C162" s="6" t="str">
        <f ca="1">IFERROR(__xludf.DUMMYFUNCTION("CONCAT(""article"",CONCAT(REGEXEXTRACT(B162,""article(.*)/""),"".json""))"),"article-why-ottawa-was-justified-in-invoking-the-emergencies-act.json")</f>
        <v>article-why-ottawa-was-justified-in-invoking-the-emergencies-act.json</v>
      </c>
      <c r="D162" s="13" t="s">
        <v>87</v>
      </c>
      <c r="E162" s="6" t="str">
        <f ca="1">IFERROR(__xludf.DUMMYFUNCTION("REGEXEXTRACT(D162,""posts/(.*)"")"),"10159565229473904")</f>
        <v>10159565229473904</v>
      </c>
      <c r="G162" s="9" t="str">
        <f t="shared" si="0"/>
        <v>,''</v>
      </c>
    </row>
    <row r="163" spans="1:7" ht="13">
      <c r="A163" s="6" t="s">
        <v>169</v>
      </c>
      <c r="B163" s="12" t="s">
        <v>170</v>
      </c>
      <c r="C163" s="6" t="str">
        <f ca="1">IFERROR(__xludf.DUMMYFUNCTION("CONCAT(""article"",CONCAT(REGEXEXTRACT(B163,""article(.*)/""),"".json""))"),"article-trucker-convoy-freedom-rally-vaccine-mandate.json")</f>
        <v>article-trucker-convoy-freedom-rally-vaccine-mandate.json</v>
      </c>
      <c r="D163" s="13" t="s">
        <v>171</v>
      </c>
      <c r="E163" s="6" t="str">
        <f ca="1">IFERROR(__xludf.DUMMYFUNCTION("REGEXEXTRACT(D163,""posts/(.*)"")"),"10159528534493904")</f>
        <v>10159528534493904</v>
      </c>
      <c r="G163" s="9" t="str">
        <f t="shared" si="0"/>
        <v>,''</v>
      </c>
    </row>
    <row r="164" spans="1:7" ht="13">
      <c r="A164" s="15" t="s">
        <v>361</v>
      </c>
      <c r="B164" s="12" t="s">
        <v>362</v>
      </c>
      <c r="C164" s="6" t="str">
        <f ca="1">IFERROR(__xludf.DUMMYFUNCTION("CONCAT(""article"",CONCAT(REGEXEXTRACT(B164,""article(.*)/""),"".json""))"),"article-protestors-blocking-ambassador-bridge-wont-be-removed-by-police-says.json")</f>
        <v>article-protestors-blocking-ambassador-bridge-wont-be-removed-by-police-says.json</v>
      </c>
      <c r="D164" s="13" t="s">
        <v>363</v>
      </c>
      <c r="E164" s="6" t="str">
        <f ca="1">IFERROR(__xludf.DUMMYFUNCTION("REGEXEXTRACT(D164,""posts/(.*)"")"),"10159555118463904")</f>
        <v>10159555118463904</v>
      </c>
      <c r="F164" s="13" t="s">
        <v>364</v>
      </c>
      <c r="G164" s="9" t="str">
        <f t="shared" si="0"/>
        <v>,'https://www.reddit.com/r/canada/comments/soo35l/protesters_blocking_ambassador_bridge_wont_be/'</v>
      </c>
    </row>
    <row r="165" spans="1:7" ht="13">
      <c r="A165" s="15" t="s">
        <v>361</v>
      </c>
      <c r="B165" s="12" t="s">
        <v>362</v>
      </c>
      <c r="C165" s="6" t="str">
        <f ca="1">IFERROR(__xludf.DUMMYFUNCTION("CONCAT(""article"",CONCAT(REGEXEXTRACT(B165,""article(.*)/""),"".json""))"),"article-protestors-blocking-ambassador-bridge-wont-be-removed-by-police-says.json")</f>
        <v>article-protestors-blocking-ambassador-bridge-wont-be-removed-by-police-says.json</v>
      </c>
      <c r="D165" s="13" t="s">
        <v>363</v>
      </c>
      <c r="E165" s="6" t="str">
        <f ca="1">IFERROR(__xludf.DUMMYFUNCTION("REGEXEXTRACT(D165,""posts/(.*)"")"),"10159555118463904")</f>
        <v>10159555118463904</v>
      </c>
      <c r="F165" s="13" t="s">
        <v>365</v>
      </c>
      <c r="G165" s="9" t="str">
        <f t="shared" si="0"/>
        <v>,'https://www.reddit.com/r/CanadaPolitics/comments/spbtm6/windsor_police_not_yet_removing_ambassador_bridge/'</v>
      </c>
    </row>
    <row r="166" spans="1:7" ht="13">
      <c r="A166" s="11" t="s">
        <v>345</v>
      </c>
      <c r="B166" s="12" t="s">
        <v>346</v>
      </c>
      <c r="C166" s="6" t="str">
        <f ca="1">IFERROR(__xludf.DUMMYFUNCTION("CONCAT(""article"",CONCAT(REGEXEXTRACT(B166,""article(.*)/""),"".json""))"),"article-protesters-block-third-canada-us-border-crossing-as-another-convoy.json")</f>
        <v>article-protesters-block-third-canada-us-border-crossing-as-another-convoy.json</v>
      </c>
      <c r="D166" s="13" t="s">
        <v>347</v>
      </c>
      <c r="E166" s="6" t="str">
        <f ca="1">IFERROR(__xludf.DUMMYFUNCTION("REGEXEXTRACT(D166,""posts/(.*)"")"),"10159556541943904")</f>
        <v>10159556541943904</v>
      </c>
      <c r="G166" s="9" t="str">
        <f t="shared" si="0"/>
        <v>,''</v>
      </c>
    </row>
    <row r="167" spans="1:7" ht="13">
      <c r="A167" s="11" t="s">
        <v>407</v>
      </c>
      <c r="B167" s="12" t="s">
        <v>408</v>
      </c>
      <c r="C167" s="6" t="str">
        <f ca="1">IFERROR(__xludf.DUMMYFUNCTION("CONCAT(""article"",CONCAT(REGEXEXTRACT(B167,""article(.*)/""),"".json""))"),"article-windsors-ambassador-bridge-is-open-but-industries-say-it-will-take.json")</f>
        <v>article-windsors-ambassador-bridge-is-open-but-industries-say-it-will-take.json</v>
      </c>
      <c r="D167" s="13" t="s">
        <v>409</v>
      </c>
      <c r="E167" s="6" t="str">
        <f ca="1">IFERROR(__xludf.DUMMYFUNCTION("REGEXEXTRACT(D167,""posts/(.*)"")"),"10159563657748904")</f>
        <v>10159563657748904</v>
      </c>
      <c r="G167" s="9" t="str">
        <f t="shared" si="0"/>
        <v>,''</v>
      </c>
    </row>
    <row r="168" spans="1:7" ht="13">
      <c r="A168" s="11" t="s">
        <v>212</v>
      </c>
      <c r="B168" s="12" t="s">
        <v>213</v>
      </c>
      <c r="C168" s="6" t="str">
        <f ca="1">IFERROR(__xludf.DUMMYFUNCTION("CONCAT(""article"",CONCAT(REGEXEXTRACT(B168,""article(.*)/""),"".json""))"),"article-ottawa-police-deliver-a-masterclass-in-how-not-to-handle-a-protest.json")</f>
        <v>article-ottawa-police-deliver-a-masterclass-in-how-not-to-handle-a-protest.json</v>
      </c>
      <c r="D168" s="13" t="s">
        <v>214</v>
      </c>
      <c r="E168" s="6" t="str">
        <f ca="1">IFERROR(__xludf.DUMMYFUNCTION("REGEXEXTRACT(D168,""posts/(.*)"")"),"10159543846788904")</f>
        <v>10159543846788904</v>
      </c>
      <c r="F168" s="13" t="s">
        <v>215</v>
      </c>
      <c r="G168" s="9" t="str">
        <f t="shared" si="0"/>
        <v>,'https://www.reddit.com/r/Canadian_News/comments/sjr1va/with_the_trucker_convoy_the_ottawa_police_deliver/'</v>
      </c>
    </row>
    <row r="169" spans="1:7" ht="13">
      <c r="A169" s="6" t="s">
        <v>71</v>
      </c>
      <c r="B169" s="12" t="s">
        <v>72</v>
      </c>
      <c r="C169" s="6" t="str">
        <f ca="1">IFERROR(__xludf.DUMMYFUNCTION("CONCAT(""article"",CONCAT(REGEXEXTRACT(B169,""article(.*)/""),"".json""))"),"article-you-can-debate-whether-its-an-emergency-but-the-blockades-cant-be.json")</f>
        <v>article-you-can-debate-whether-its-an-emergency-but-the-blockades-cant-be.json</v>
      </c>
      <c r="D169" s="13" t="s">
        <v>73</v>
      </c>
      <c r="E169" s="6" t="str">
        <f ca="1">IFERROR(__xludf.DUMMYFUNCTION("REGEXEXTRACT(D169,""posts/(.*)"")"),"10159564316063904")</f>
        <v>10159564316063904</v>
      </c>
      <c r="F169" s="13" t="s">
        <v>74</v>
      </c>
      <c r="G169" s="9" t="str">
        <f t="shared" si="0"/>
        <v>,'https://www.reddit.com/r/CanadaPolitics/comments/sty3r7/globe_editorial_you_can_debate_whether_its_an/'</v>
      </c>
    </row>
    <row r="170" spans="1:7" ht="13">
      <c r="B170" s="2"/>
      <c r="C170" s="8"/>
      <c r="D170" s="3"/>
      <c r="E170" s="3"/>
      <c r="F170" s="4"/>
      <c r="G170" s="4"/>
    </row>
    <row r="171" spans="1:7" ht="13">
      <c r="B171" s="2"/>
      <c r="C171" s="1"/>
      <c r="D171" s="3"/>
      <c r="E171" s="3"/>
      <c r="F171" s="4"/>
      <c r="G171" s="4"/>
    </row>
    <row r="172" spans="1:7" ht="13">
      <c r="B172" s="2"/>
      <c r="C172" s="1"/>
      <c r="D172" s="3"/>
      <c r="E172" s="3"/>
      <c r="F172" s="4"/>
      <c r="G172" s="4"/>
    </row>
    <row r="173" spans="1:7" ht="13">
      <c r="B173" s="2"/>
      <c r="C173" s="1"/>
      <c r="D173" s="3"/>
      <c r="E173" s="3"/>
      <c r="F173" s="4"/>
      <c r="G173" s="4"/>
    </row>
    <row r="174" spans="1:7" ht="13">
      <c r="B174" s="2"/>
      <c r="C174" s="1"/>
      <c r="D174" s="3"/>
      <c r="E174" s="3"/>
      <c r="F174" s="4"/>
      <c r="G174" s="4"/>
    </row>
    <row r="175" spans="1:7" ht="13">
      <c r="B175" s="2"/>
      <c r="C175" s="1"/>
      <c r="D175" s="3"/>
      <c r="E175" s="3"/>
      <c r="F175" s="4"/>
      <c r="G175" s="4"/>
    </row>
    <row r="176" spans="1:7" ht="13">
      <c r="B176" s="2"/>
      <c r="C176" s="1"/>
      <c r="D176" s="3"/>
      <c r="E176" s="3"/>
      <c r="F176" s="4"/>
      <c r="G176" s="4"/>
    </row>
    <row r="177" spans="2:7" ht="13">
      <c r="B177" s="2"/>
      <c r="C177" s="1"/>
      <c r="D177" s="3"/>
      <c r="E177" s="3"/>
      <c r="F177" s="4"/>
      <c r="G177" s="4"/>
    </row>
    <row r="178" spans="2:7" ht="13">
      <c r="B178" s="2"/>
      <c r="C178" s="1"/>
      <c r="D178" s="3"/>
      <c r="E178" s="3"/>
      <c r="F178" s="4"/>
      <c r="G178" s="4"/>
    </row>
    <row r="179" spans="2:7" ht="13">
      <c r="B179" s="2"/>
      <c r="C179" s="1"/>
      <c r="D179" s="3"/>
      <c r="E179" s="3"/>
      <c r="F179" s="4"/>
      <c r="G179" s="4"/>
    </row>
    <row r="180" spans="2:7" ht="13">
      <c r="B180" s="2"/>
      <c r="C180" s="1"/>
      <c r="D180" s="3"/>
      <c r="E180" s="3"/>
      <c r="F180" s="4"/>
      <c r="G180" s="4"/>
    </row>
    <row r="181" spans="2:7" ht="13">
      <c r="B181" s="2"/>
      <c r="C181" s="1"/>
      <c r="D181" s="3"/>
      <c r="E181" s="3"/>
      <c r="F181" s="4"/>
      <c r="G181" s="4"/>
    </row>
    <row r="182" spans="2:7" ht="13">
      <c r="B182" s="2"/>
      <c r="C182" s="1"/>
      <c r="D182" s="3"/>
      <c r="E182" s="3"/>
      <c r="F182" s="4"/>
      <c r="G182" s="4"/>
    </row>
    <row r="183" spans="2:7" ht="13">
      <c r="B183" s="2"/>
      <c r="C183" s="1"/>
      <c r="D183" s="3"/>
      <c r="E183" s="3"/>
      <c r="F183" s="4"/>
      <c r="G183" s="4"/>
    </row>
    <row r="184" spans="2:7" ht="13">
      <c r="B184" s="2"/>
      <c r="C184" s="1"/>
      <c r="D184" s="3"/>
      <c r="E184" s="3"/>
      <c r="F184" s="4"/>
      <c r="G184" s="4"/>
    </row>
    <row r="185" spans="2:7" ht="13">
      <c r="B185" s="2"/>
      <c r="C185" s="1"/>
      <c r="D185" s="3"/>
      <c r="E185" s="3"/>
      <c r="F185" s="4"/>
      <c r="G185" s="4"/>
    </row>
    <row r="186" spans="2:7" ht="13">
      <c r="B186" s="2"/>
      <c r="C186" s="1"/>
      <c r="D186" s="3"/>
      <c r="E186" s="3"/>
      <c r="F186" s="4"/>
      <c r="G186" s="4"/>
    </row>
    <row r="187" spans="2:7" ht="13">
      <c r="B187" s="2"/>
      <c r="C187" s="1"/>
      <c r="D187" s="3"/>
      <c r="E187" s="3"/>
      <c r="F187" s="4"/>
      <c r="G187" s="4"/>
    </row>
    <row r="188" spans="2:7" ht="13">
      <c r="B188" s="2"/>
      <c r="C188" s="1"/>
      <c r="D188" s="3"/>
      <c r="E188" s="3"/>
      <c r="F188" s="4"/>
      <c r="G188" s="4"/>
    </row>
    <row r="189" spans="2:7" ht="13">
      <c r="B189" s="2"/>
      <c r="C189" s="1"/>
      <c r="D189" s="3"/>
      <c r="E189" s="3"/>
      <c r="F189" s="4"/>
      <c r="G189" s="4"/>
    </row>
    <row r="190" spans="2:7" ht="13">
      <c r="B190" s="2"/>
      <c r="C190" s="1"/>
      <c r="D190" s="3"/>
      <c r="E190" s="3"/>
      <c r="F190" s="4"/>
      <c r="G190" s="4"/>
    </row>
    <row r="191" spans="2:7" ht="13">
      <c r="B191" s="2"/>
      <c r="C191" s="1"/>
      <c r="D191" s="3"/>
      <c r="E191" s="3"/>
      <c r="F191" s="4"/>
      <c r="G191" s="4"/>
    </row>
    <row r="192" spans="2:7" ht="13">
      <c r="B192" s="2"/>
      <c r="C192" s="1"/>
      <c r="D192" s="3"/>
      <c r="E192" s="3"/>
      <c r="F192" s="4"/>
      <c r="G192" s="4"/>
    </row>
    <row r="193" spans="2:7" ht="13">
      <c r="B193" s="2"/>
      <c r="C193" s="1"/>
      <c r="D193" s="3"/>
      <c r="E193" s="3"/>
      <c r="F193" s="4"/>
      <c r="G193" s="4"/>
    </row>
    <row r="194" spans="2:7" ht="13">
      <c r="B194" s="2"/>
      <c r="C194" s="1"/>
      <c r="D194" s="3"/>
      <c r="E194" s="3"/>
      <c r="F194" s="4"/>
      <c r="G194" s="4"/>
    </row>
    <row r="195" spans="2:7" ht="13">
      <c r="B195" s="2"/>
      <c r="C195" s="1"/>
      <c r="D195" s="3"/>
      <c r="E195" s="3"/>
      <c r="F195" s="4"/>
      <c r="G195" s="4"/>
    </row>
    <row r="196" spans="2:7" ht="13">
      <c r="B196" s="2"/>
      <c r="C196" s="1"/>
      <c r="D196" s="3"/>
      <c r="E196" s="3"/>
      <c r="F196" s="4"/>
      <c r="G196" s="4"/>
    </row>
    <row r="197" spans="2:7" ht="13">
      <c r="B197" s="2"/>
      <c r="C197" s="1"/>
      <c r="D197" s="3"/>
      <c r="E197" s="3"/>
      <c r="F197" s="4"/>
      <c r="G197" s="4"/>
    </row>
    <row r="198" spans="2:7" ht="13">
      <c r="B198" s="2"/>
      <c r="C198" s="1"/>
      <c r="D198" s="3"/>
      <c r="E198" s="3"/>
      <c r="F198" s="4"/>
      <c r="G198" s="4"/>
    </row>
    <row r="199" spans="2:7" ht="13">
      <c r="B199" s="2"/>
      <c r="C199" s="1"/>
      <c r="D199" s="3"/>
      <c r="E199" s="3"/>
      <c r="F199" s="4"/>
      <c r="G199" s="4"/>
    </row>
    <row r="200" spans="2:7" ht="13">
      <c r="B200" s="2"/>
      <c r="C200" s="1"/>
      <c r="D200" s="3"/>
      <c r="E200" s="3"/>
      <c r="F200" s="4"/>
      <c r="G200" s="4"/>
    </row>
    <row r="201" spans="2:7" ht="13">
      <c r="B201" s="2"/>
      <c r="C201" s="1"/>
      <c r="D201" s="3"/>
      <c r="E201" s="3"/>
      <c r="F201" s="4"/>
      <c r="G201" s="4"/>
    </row>
    <row r="202" spans="2:7" ht="13">
      <c r="B202" s="2"/>
      <c r="C202" s="1"/>
      <c r="D202" s="3"/>
      <c r="E202" s="3"/>
      <c r="F202" s="4"/>
      <c r="G202" s="4"/>
    </row>
    <row r="203" spans="2:7" ht="13">
      <c r="B203" s="2"/>
      <c r="C203" s="1"/>
      <c r="D203" s="3"/>
      <c r="E203" s="3"/>
      <c r="F203" s="4"/>
      <c r="G203" s="4"/>
    </row>
    <row r="204" spans="2:7" ht="13">
      <c r="B204" s="2"/>
      <c r="C204" s="1"/>
      <c r="D204" s="3"/>
      <c r="E204" s="3"/>
      <c r="F204" s="4"/>
      <c r="G204" s="4"/>
    </row>
    <row r="205" spans="2:7" ht="13">
      <c r="B205" s="2"/>
      <c r="C205" s="1"/>
      <c r="D205" s="3"/>
      <c r="E205" s="3"/>
      <c r="F205" s="4"/>
      <c r="G205" s="4"/>
    </row>
    <row r="206" spans="2:7" ht="13">
      <c r="B206" s="2"/>
      <c r="C206" s="1"/>
      <c r="D206" s="3"/>
      <c r="E206" s="3"/>
      <c r="F206" s="4"/>
      <c r="G206" s="4"/>
    </row>
    <row r="207" spans="2:7" ht="13">
      <c r="B207" s="2"/>
      <c r="C207" s="1"/>
      <c r="D207" s="3"/>
      <c r="E207" s="3"/>
      <c r="F207" s="4"/>
      <c r="G207" s="4"/>
    </row>
    <row r="208" spans="2:7" ht="13">
      <c r="B208" s="2"/>
      <c r="C208" s="1"/>
      <c r="D208" s="3"/>
      <c r="E208" s="3"/>
      <c r="F208" s="4"/>
      <c r="G208" s="4"/>
    </row>
    <row r="209" spans="2:7" ht="13">
      <c r="B209" s="2"/>
      <c r="C209" s="1"/>
      <c r="D209" s="3"/>
      <c r="E209" s="3"/>
      <c r="F209" s="4"/>
      <c r="G209" s="4"/>
    </row>
    <row r="210" spans="2:7" ht="13">
      <c r="B210" s="2"/>
      <c r="C210" s="1"/>
      <c r="D210" s="3"/>
      <c r="E210" s="3"/>
      <c r="F210" s="4"/>
      <c r="G210" s="4"/>
    </row>
    <row r="211" spans="2:7" ht="13">
      <c r="B211" s="2"/>
      <c r="C211" s="1"/>
      <c r="D211" s="3"/>
      <c r="E211" s="3"/>
      <c r="F211" s="4"/>
      <c r="G211" s="4"/>
    </row>
    <row r="212" spans="2:7" ht="13">
      <c r="B212" s="2"/>
      <c r="C212" s="1"/>
      <c r="D212" s="3"/>
      <c r="E212" s="3"/>
      <c r="F212" s="4"/>
      <c r="G212" s="4"/>
    </row>
    <row r="213" spans="2:7" ht="13">
      <c r="B213" s="2"/>
      <c r="C213" s="1"/>
      <c r="D213" s="3"/>
      <c r="E213" s="3"/>
      <c r="F213" s="4"/>
      <c r="G213" s="4"/>
    </row>
    <row r="214" spans="2:7" ht="13">
      <c r="B214" s="2"/>
      <c r="C214" s="1"/>
      <c r="D214" s="3"/>
      <c r="E214" s="3"/>
      <c r="F214" s="4"/>
      <c r="G214" s="4"/>
    </row>
    <row r="215" spans="2:7" ht="13">
      <c r="B215" s="2"/>
      <c r="C215" s="1"/>
      <c r="D215" s="3"/>
      <c r="E215" s="3"/>
      <c r="F215" s="4"/>
      <c r="G215" s="4"/>
    </row>
    <row r="216" spans="2:7" ht="13">
      <c r="B216" s="2"/>
      <c r="C216" s="1"/>
      <c r="D216" s="3"/>
      <c r="E216" s="3"/>
      <c r="F216" s="4"/>
      <c r="G216" s="4"/>
    </row>
    <row r="217" spans="2:7" ht="13">
      <c r="B217" s="2"/>
      <c r="C217" s="1"/>
      <c r="D217" s="3"/>
      <c r="E217" s="3"/>
      <c r="F217" s="4"/>
      <c r="G217" s="4"/>
    </row>
    <row r="218" spans="2:7" ht="13">
      <c r="B218" s="2"/>
      <c r="C218" s="1"/>
      <c r="D218" s="3"/>
      <c r="E218" s="3"/>
      <c r="F218" s="4"/>
      <c r="G218" s="4"/>
    </row>
    <row r="219" spans="2:7" ht="13">
      <c r="B219" s="2"/>
      <c r="C219" s="1"/>
      <c r="D219" s="3"/>
      <c r="E219" s="3"/>
      <c r="F219" s="4"/>
      <c r="G219" s="4"/>
    </row>
    <row r="220" spans="2:7" ht="13">
      <c r="B220" s="2"/>
      <c r="C220" s="1"/>
      <c r="D220" s="3"/>
      <c r="E220" s="3"/>
      <c r="F220" s="4"/>
      <c r="G220" s="4"/>
    </row>
    <row r="221" spans="2:7" ht="13">
      <c r="B221" s="2"/>
      <c r="C221" s="1"/>
      <c r="D221" s="3"/>
      <c r="E221" s="3"/>
      <c r="F221" s="4"/>
      <c r="G221" s="4"/>
    </row>
    <row r="222" spans="2:7" ht="13">
      <c r="B222" s="2"/>
      <c r="C222" s="1"/>
      <c r="D222" s="3"/>
      <c r="E222" s="3"/>
      <c r="F222" s="4"/>
      <c r="G222" s="4"/>
    </row>
    <row r="223" spans="2:7" ht="13">
      <c r="B223" s="2"/>
      <c r="C223" s="1"/>
      <c r="D223" s="3"/>
      <c r="E223" s="3"/>
      <c r="F223" s="4"/>
      <c r="G223" s="4"/>
    </row>
    <row r="224" spans="2:7" ht="13">
      <c r="B224" s="2"/>
      <c r="C224" s="1"/>
      <c r="D224" s="3"/>
      <c r="E224" s="3"/>
      <c r="F224" s="4"/>
      <c r="G224" s="4"/>
    </row>
    <row r="225" spans="2:7" ht="13">
      <c r="B225" s="2"/>
      <c r="C225" s="1"/>
      <c r="D225" s="3"/>
      <c r="E225" s="3"/>
      <c r="F225" s="4"/>
      <c r="G225" s="4"/>
    </row>
    <row r="226" spans="2:7" ht="13">
      <c r="B226" s="2"/>
      <c r="C226" s="1"/>
      <c r="D226" s="3"/>
      <c r="E226" s="3"/>
      <c r="F226" s="4"/>
      <c r="G226" s="4"/>
    </row>
    <row r="227" spans="2:7" ht="13">
      <c r="B227" s="2"/>
      <c r="C227" s="1"/>
      <c r="D227" s="3"/>
      <c r="E227" s="3"/>
      <c r="F227" s="4"/>
      <c r="G227" s="4"/>
    </row>
    <row r="228" spans="2:7" ht="13">
      <c r="B228" s="2"/>
      <c r="C228" s="1"/>
      <c r="D228" s="3"/>
      <c r="E228" s="3"/>
      <c r="F228" s="4"/>
      <c r="G228" s="4"/>
    </row>
    <row r="229" spans="2:7" ht="13">
      <c r="B229" s="2"/>
      <c r="C229" s="1"/>
      <c r="D229" s="3"/>
      <c r="E229" s="3"/>
      <c r="F229" s="4"/>
      <c r="G229" s="4"/>
    </row>
    <row r="230" spans="2:7" ht="13">
      <c r="B230" s="2"/>
      <c r="C230" s="1"/>
      <c r="D230" s="3"/>
      <c r="E230" s="3"/>
      <c r="F230" s="4"/>
      <c r="G230" s="4"/>
    </row>
    <row r="231" spans="2:7" ht="13">
      <c r="B231" s="2"/>
      <c r="C231" s="1"/>
      <c r="D231" s="3"/>
      <c r="E231" s="3"/>
      <c r="F231" s="4"/>
      <c r="G231" s="4"/>
    </row>
    <row r="232" spans="2:7" ht="13">
      <c r="B232" s="2"/>
      <c r="C232" s="1"/>
      <c r="D232" s="3"/>
      <c r="E232" s="3"/>
      <c r="F232" s="4"/>
      <c r="G232" s="4"/>
    </row>
    <row r="233" spans="2:7" ht="13">
      <c r="B233" s="2"/>
      <c r="C233" s="1"/>
      <c r="D233" s="3"/>
      <c r="E233" s="3"/>
      <c r="F233" s="4"/>
      <c r="G233" s="4"/>
    </row>
    <row r="234" spans="2:7" ht="13">
      <c r="B234" s="2"/>
      <c r="C234" s="1"/>
      <c r="D234" s="3"/>
      <c r="E234" s="3"/>
      <c r="F234" s="4"/>
      <c r="G234" s="4"/>
    </row>
    <row r="235" spans="2:7" ht="13">
      <c r="B235" s="2"/>
      <c r="C235" s="1"/>
      <c r="D235" s="3"/>
      <c r="E235" s="3"/>
      <c r="F235" s="4"/>
      <c r="G235" s="4"/>
    </row>
    <row r="236" spans="2:7" ht="13">
      <c r="B236" s="2"/>
      <c r="C236" s="1"/>
      <c r="D236" s="3"/>
      <c r="E236" s="3"/>
      <c r="F236" s="4"/>
      <c r="G236" s="4"/>
    </row>
    <row r="237" spans="2:7" ht="13">
      <c r="B237" s="2"/>
      <c r="C237" s="1"/>
      <c r="D237" s="3"/>
      <c r="E237" s="3"/>
      <c r="F237" s="4"/>
      <c r="G237" s="4"/>
    </row>
    <row r="238" spans="2:7" ht="13">
      <c r="B238" s="2"/>
      <c r="C238" s="1"/>
      <c r="D238" s="3"/>
      <c r="E238" s="3"/>
      <c r="F238" s="4"/>
      <c r="G238" s="4"/>
    </row>
    <row r="239" spans="2:7" ht="13">
      <c r="B239" s="2"/>
      <c r="C239" s="1"/>
      <c r="D239" s="3"/>
      <c r="E239" s="3"/>
      <c r="F239" s="4"/>
      <c r="G239" s="4"/>
    </row>
    <row r="240" spans="2:7" ht="13">
      <c r="B240" s="2"/>
      <c r="C240" s="1"/>
      <c r="D240" s="3"/>
      <c r="E240" s="3"/>
      <c r="F240" s="4"/>
      <c r="G240" s="4"/>
    </row>
    <row r="241" spans="2:7" ht="13">
      <c r="B241" s="2"/>
      <c r="C241" s="1"/>
      <c r="D241" s="3"/>
      <c r="E241" s="3"/>
      <c r="F241" s="4"/>
      <c r="G241" s="4"/>
    </row>
    <row r="242" spans="2:7" ht="13">
      <c r="B242" s="2"/>
      <c r="C242" s="1"/>
      <c r="D242" s="3"/>
      <c r="E242" s="3"/>
      <c r="F242" s="4"/>
      <c r="G242" s="4"/>
    </row>
    <row r="243" spans="2:7" ht="13">
      <c r="B243" s="2"/>
      <c r="C243" s="1"/>
      <c r="D243" s="3"/>
      <c r="E243" s="3"/>
      <c r="F243" s="4"/>
      <c r="G243" s="4"/>
    </row>
    <row r="244" spans="2:7" ht="13">
      <c r="B244" s="2"/>
      <c r="C244" s="1"/>
      <c r="D244" s="3"/>
      <c r="E244" s="3"/>
      <c r="F244" s="4"/>
      <c r="G244" s="4"/>
    </row>
    <row r="245" spans="2:7" ht="13">
      <c r="B245" s="2"/>
      <c r="C245" s="1"/>
      <c r="D245" s="3"/>
      <c r="E245" s="3"/>
      <c r="F245" s="4"/>
      <c r="G245" s="4"/>
    </row>
    <row r="246" spans="2:7" ht="13">
      <c r="B246" s="2"/>
      <c r="C246" s="1"/>
      <c r="D246" s="3"/>
      <c r="E246" s="3"/>
      <c r="F246" s="4"/>
      <c r="G246" s="4"/>
    </row>
    <row r="247" spans="2:7" ht="13">
      <c r="B247" s="2"/>
      <c r="C247" s="1"/>
      <c r="D247" s="3"/>
      <c r="E247" s="3"/>
      <c r="F247" s="4"/>
      <c r="G247" s="4"/>
    </row>
    <row r="248" spans="2:7" ht="13">
      <c r="B248" s="2"/>
      <c r="C248" s="1"/>
      <c r="D248" s="3"/>
      <c r="E248" s="3"/>
      <c r="F248" s="4"/>
      <c r="G248" s="4"/>
    </row>
    <row r="249" spans="2:7" ht="13">
      <c r="B249" s="2"/>
      <c r="C249" s="1"/>
      <c r="D249" s="3"/>
      <c r="E249" s="3"/>
      <c r="F249" s="4"/>
      <c r="G249" s="4"/>
    </row>
    <row r="250" spans="2:7" ht="13">
      <c r="B250" s="2"/>
      <c r="C250" s="1"/>
      <c r="D250" s="3"/>
      <c r="E250" s="3"/>
      <c r="F250" s="4"/>
      <c r="G250" s="4"/>
    </row>
    <row r="251" spans="2:7" ht="13">
      <c r="B251" s="2"/>
      <c r="C251" s="1"/>
      <c r="D251" s="3"/>
      <c r="E251" s="3"/>
      <c r="F251" s="4"/>
      <c r="G251" s="4"/>
    </row>
    <row r="252" spans="2:7" ht="13">
      <c r="B252" s="2"/>
      <c r="C252" s="1"/>
      <c r="D252" s="3"/>
      <c r="E252" s="3"/>
      <c r="F252" s="4"/>
      <c r="G252" s="4"/>
    </row>
    <row r="253" spans="2:7" ht="13">
      <c r="B253" s="2"/>
      <c r="C253" s="1"/>
      <c r="D253" s="3"/>
      <c r="E253" s="3"/>
      <c r="F253" s="4"/>
      <c r="G253" s="4"/>
    </row>
    <row r="254" spans="2:7" ht="13">
      <c r="B254" s="2"/>
      <c r="C254" s="1"/>
      <c r="D254" s="3"/>
      <c r="E254" s="3"/>
      <c r="F254" s="4"/>
      <c r="G254" s="4"/>
    </row>
    <row r="255" spans="2:7" ht="13">
      <c r="B255" s="2"/>
      <c r="C255" s="1"/>
      <c r="D255" s="3"/>
      <c r="E255" s="3"/>
      <c r="F255" s="4"/>
      <c r="G255" s="4"/>
    </row>
    <row r="256" spans="2:7" ht="13">
      <c r="B256" s="2"/>
      <c r="C256" s="1"/>
      <c r="D256" s="3"/>
      <c r="E256" s="3"/>
      <c r="F256" s="4"/>
      <c r="G256" s="4"/>
    </row>
    <row r="257" spans="2:7" ht="13">
      <c r="B257" s="2"/>
      <c r="C257" s="1"/>
      <c r="D257" s="3"/>
      <c r="E257" s="3"/>
      <c r="F257" s="4"/>
      <c r="G257" s="4"/>
    </row>
    <row r="258" spans="2:7" ht="13">
      <c r="B258" s="2"/>
      <c r="C258" s="1"/>
      <c r="D258" s="3"/>
      <c r="E258" s="3"/>
      <c r="F258" s="4"/>
      <c r="G258" s="4"/>
    </row>
    <row r="259" spans="2:7" ht="13">
      <c r="B259" s="2"/>
      <c r="C259" s="1"/>
      <c r="D259" s="3"/>
      <c r="E259" s="3"/>
      <c r="F259" s="4"/>
      <c r="G259" s="4"/>
    </row>
    <row r="260" spans="2:7" ht="13">
      <c r="B260" s="2"/>
      <c r="C260" s="1"/>
      <c r="D260" s="3"/>
      <c r="E260" s="3"/>
      <c r="F260" s="4"/>
      <c r="G260" s="4"/>
    </row>
    <row r="261" spans="2:7" ht="13">
      <c r="B261" s="2"/>
      <c r="C261" s="1"/>
      <c r="D261" s="3"/>
      <c r="E261" s="3"/>
      <c r="F261" s="4"/>
      <c r="G261" s="4"/>
    </row>
    <row r="262" spans="2:7" ht="13">
      <c r="B262" s="2"/>
      <c r="C262" s="1"/>
      <c r="D262" s="3"/>
      <c r="E262" s="3"/>
      <c r="F262" s="4"/>
      <c r="G262" s="4"/>
    </row>
    <row r="263" spans="2:7" ht="13">
      <c r="B263" s="2"/>
      <c r="C263" s="1"/>
      <c r="D263" s="3"/>
      <c r="E263" s="3"/>
      <c r="F263" s="4"/>
      <c r="G263" s="4"/>
    </row>
    <row r="264" spans="2:7" ht="13">
      <c r="B264" s="2"/>
      <c r="C264" s="1"/>
      <c r="D264" s="3"/>
      <c r="E264" s="3"/>
      <c r="F264" s="4"/>
      <c r="G264" s="4"/>
    </row>
    <row r="265" spans="2:7" ht="13">
      <c r="B265" s="2"/>
      <c r="C265" s="1"/>
      <c r="D265" s="3"/>
      <c r="E265" s="3"/>
      <c r="F265" s="4"/>
      <c r="G265" s="4"/>
    </row>
    <row r="266" spans="2:7" ht="13">
      <c r="B266" s="2"/>
      <c r="C266" s="1"/>
      <c r="D266" s="3"/>
      <c r="E266" s="3"/>
      <c r="F266" s="4"/>
      <c r="G266" s="4"/>
    </row>
    <row r="267" spans="2:7" ht="13">
      <c r="B267" s="2"/>
      <c r="C267" s="1"/>
      <c r="D267" s="3"/>
      <c r="E267" s="3"/>
      <c r="F267" s="4"/>
      <c r="G267" s="4"/>
    </row>
    <row r="268" spans="2:7" ht="13">
      <c r="B268" s="2"/>
      <c r="C268" s="1"/>
      <c r="D268" s="3"/>
      <c r="E268" s="3"/>
      <c r="F268" s="4"/>
      <c r="G268" s="4"/>
    </row>
    <row r="269" spans="2:7" ht="13">
      <c r="B269" s="2"/>
      <c r="C269" s="1"/>
      <c r="D269" s="3"/>
      <c r="E269" s="3"/>
      <c r="F269" s="4"/>
      <c r="G269" s="4"/>
    </row>
    <row r="270" spans="2:7" ht="13">
      <c r="B270" s="2"/>
      <c r="C270" s="1"/>
      <c r="D270" s="3"/>
      <c r="E270" s="3"/>
      <c r="F270" s="4"/>
      <c r="G270" s="4"/>
    </row>
    <row r="271" spans="2:7" ht="13">
      <c r="B271" s="2"/>
      <c r="C271" s="1"/>
      <c r="D271" s="3"/>
      <c r="E271" s="3"/>
      <c r="F271" s="4"/>
      <c r="G271" s="4"/>
    </row>
    <row r="272" spans="2:7" ht="13">
      <c r="B272" s="2"/>
      <c r="C272" s="1"/>
      <c r="D272" s="3"/>
      <c r="E272" s="3"/>
      <c r="F272" s="4"/>
      <c r="G272" s="4"/>
    </row>
    <row r="273" spans="2:7" ht="13">
      <c r="B273" s="2"/>
      <c r="C273" s="1"/>
      <c r="D273" s="3"/>
      <c r="E273" s="3"/>
      <c r="F273" s="4"/>
      <c r="G273" s="4"/>
    </row>
    <row r="274" spans="2:7" ht="13">
      <c r="B274" s="2"/>
      <c r="C274" s="1"/>
      <c r="D274" s="3"/>
      <c r="E274" s="3"/>
      <c r="F274" s="4"/>
      <c r="G274" s="4"/>
    </row>
    <row r="275" spans="2:7" ht="13">
      <c r="B275" s="2"/>
      <c r="C275" s="1"/>
      <c r="D275" s="3"/>
      <c r="E275" s="3"/>
      <c r="F275" s="4"/>
      <c r="G275" s="4"/>
    </row>
    <row r="276" spans="2:7" ht="13">
      <c r="B276" s="2"/>
      <c r="C276" s="1"/>
      <c r="D276" s="3"/>
      <c r="E276" s="3"/>
      <c r="F276" s="4"/>
      <c r="G276" s="4"/>
    </row>
    <row r="277" spans="2:7" ht="13">
      <c r="B277" s="2"/>
      <c r="C277" s="1"/>
      <c r="D277" s="3"/>
      <c r="E277" s="3"/>
      <c r="F277" s="4"/>
      <c r="G277" s="4"/>
    </row>
    <row r="278" spans="2:7" ht="13">
      <c r="B278" s="2"/>
      <c r="C278" s="1"/>
      <c r="D278" s="3"/>
      <c r="E278" s="3"/>
      <c r="F278" s="4"/>
      <c r="G278" s="4"/>
    </row>
    <row r="279" spans="2:7" ht="13">
      <c r="B279" s="2"/>
      <c r="C279" s="1"/>
      <c r="D279" s="3"/>
      <c r="E279" s="3"/>
      <c r="F279" s="4"/>
      <c r="G279" s="4"/>
    </row>
    <row r="280" spans="2:7" ht="13">
      <c r="B280" s="2"/>
      <c r="C280" s="1"/>
      <c r="D280" s="3"/>
      <c r="E280" s="3"/>
      <c r="F280" s="4"/>
      <c r="G280" s="4"/>
    </row>
    <row r="281" spans="2:7" ht="13">
      <c r="B281" s="2"/>
      <c r="C281" s="1"/>
      <c r="D281" s="3"/>
      <c r="E281" s="3"/>
      <c r="F281" s="4"/>
      <c r="G281" s="4"/>
    </row>
    <row r="282" spans="2:7" ht="13">
      <c r="B282" s="2"/>
      <c r="C282" s="1"/>
      <c r="D282" s="3"/>
      <c r="E282" s="3"/>
      <c r="F282" s="4"/>
      <c r="G282" s="4"/>
    </row>
    <row r="283" spans="2:7" ht="13">
      <c r="B283" s="2"/>
      <c r="C283" s="1"/>
      <c r="D283" s="3"/>
      <c r="E283" s="3"/>
      <c r="F283" s="4"/>
      <c r="G283" s="4"/>
    </row>
    <row r="284" spans="2:7" ht="13">
      <c r="B284" s="2"/>
      <c r="C284" s="1"/>
      <c r="D284" s="3"/>
      <c r="E284" s="3"/>
      <c r="F284" s="4"/>
      <c r="G284" s="4"/>
    </row>
    <row r="285" spans="2:7" ht="13">
      <c r="B285" s="2"/>
      <c r="C285" s="1"/>
      <c r="D285" s="3"/>
      <c r="E285" s="3"/>
      <c r="F285" s="4"/>
      <c r="G285" s="4"/>
    </row>
    <row r="286" spans="2:7" ht="13">
      <c r="B286" s="2"/>
      <c r="C286" s="1"/>
      <c r="D286" s="3"/>
      <c r="E286" s="3"/>
      <c r="F286" s="4"/>
      <c r="G286" s="4"/>
    </row>
    <row r="287" spans="2:7" ht="13">
      <c r="B287" s="2"/>
      <c r="C287" s="1"/>
      <c r="D287" s="3"/>
      <c r="E287" s="3"/>
      <c r="F287" s="4"/>
      <c r="G287" s="4"/>
    </row>
    <row r="288" spans="2:7" ht="13">
      <c r="B288" s="2"/>
      <c r="C288" s="1"/>
      <c r="D288" s="3"/>
      <c r="E288" s="3"/>
      <c r="F288" s="4"/>
      <c r="G288" s="4"/>
    </row>
    <row r="289" spans="2:7" ht="13">
      <c r="B289" s="2"/>
      <c r="C289" s="1"/>
      <c r="D289" s="3"/>
      <c r="E289" s="3"/>
      <c r="F289" s="4"/>
      <c r="G289" s="4"/>
    </row>
    <row r="290" spans="2:7" ht="13">
      <c r="B290" s="2"/>
      <c r="C290" s="1"/>
      <c r="D290" s="3"/>
      <c r="E290" s="3"/>
      <c r="F290" s="4"/>
      <c r="G290" s="4"/>
    </row>
    <row r="291" spans="2:7" ht="13">
      <c r="B291" s="2"/>
      <c r="C291" s="1"/>
      <c r="D291" s="3"/>
      <c r="E291" s="3"/>
      <c r="F291" s="4"/>
      <c r="G291" s="4"/>
    </row>
    <row r="292" spans="2:7" ht="13">
      <c r="B292" s="2"/>
      <c r="C292" s="1"/>
      <c r="D292" s="3"/>
      <c r="E292" s="3"/>
      <c r="F292" s="4"/>
      <c r="G292" s="4"/>
    </row>
    <row r="293" spans="2:7" ht="13">
      <c r="B293" s="2"/>
      <c r="C293" s="1"/>
      <c r="D293" s="3"/>
      <c r="E293" s="3"/>
      <c r="F293" s="4"/>
      <c r="G293" s="4"/>
    </row>
    <row r="294" spans="2:7" ht="13">
      <c r="B294" s="2"/>
      <c r="C294" s="1"/>
      <c r="D294" s="3"/>
      <c r="E294" s="3"/>
      <c r="F294" s="4"/>
      <c r="G294" s="4"/>
    </row>
    <row r="295" spans="2:7" ht="13">
      <c r="B295" s="2"/>
      <c r="C295" s="1"/>
      <c r="D295" s="3"/>
      <c r="E295" s="3"/>
      <c r="F295" s="4"/>
      <c r="G295" s="4"/>
    </row>
    <row r="296" spans="2:7" ht="13">
      <c r="B296" s="2"/>
      <c r="C296" s="1"/>
      <c r="D296" s="3"/>
      <c r="E296" s="3"/>
      <c r="F296" s="4"/>
      <c r="G296" s="4"/>
    </row>
    <row r="297" spans="2:7" ht="13">
      <c r="B297" s="2"/>
      <c r="C297" s="1"/>
      <c r="D297" s="3"/>
      <c r="E297" s="3"/>
      <c r="F297" s="4"/>
      <c r="G297" s="4"/>
    </row>
    <row r="298" spans="2:7" ht="13">
      <c r="B298" s="2"/>
      <c r="C298" s="1"/>
      <c r="D298" s="3"/>
      <c r="E298" s="3"/>
      <c r="F298" s="4"/>
      <c r="G298" s="4"/>
    </row>
    <row r="299" spans="2:7" ht="13">
      <c r="B299" s="2"/>
      <c r="C299" s="1"/>
      <c r="D299" s="3"/>
      <c r="E299" s="3"/>
      <c r="F299" s="4"/>
      <c r="G299" s="4"/>
    </row>
    <row r="300" spans="2:7" ht="13">
      <c r="B300" s="2"/>
      <c r="C300" s="1"/>
      <c r="D300" s="3"/>
      <c r="E300" s="3"/>
      <c r="F300" s="4"/>
      <c r="G300" s="4"/>
    </row>
    <row r="301" spans="2:7" ht="13">
      <c r="B301" s="2"/>
      <c r="C301" s="1"/>
      <c r="D301" s="3"/>
      <c r="E301" s="3"/>
      <c r="F301" s="4"/>
      <c r="G301" s="4"/>
    </row>
    <row r="302" spans="2:7" ht="13">
      <c r="B302" s="2"/>
      <c r="C302" s="1"/>
      <c r="D302" s="3"/>
      <c r="E302" s="3"/>
      <c r="F302" s="4"/>
      <c r="G302" s="4"/>
    </row>
    <row r="303" spans="2:7" ht="13">
      <c r="B303" s="2"/>
      <c r="C303" s="1"/>
      <c r="D303" s="3"/>
      <c r="E303" s="3"/>
      <c r="F303" s="4"/>
      <c r="G303" s="4"/>
    </row>
    <row r="304" spans="2:7" ht="13">
      <c r="B304" s="2"/>
      <c r="C304" s="1"/>
      <c r="D304" s="3"/>
      <c r="E304" s="3"/>
      <c r="F304" s="4"/>
      <c r="G304" s="4"/>
    </row>
    <row r="305" spans="2:7" ht="13">
      <c r="B305" s="2"/>
      <c r="C305" s="1"/>
      <c r="D305" s="3"/>
      <c r="E305" s="3"/>
      <c r="F305" s="4"/>
      <c r="G305" s="4"/>
    </row>
    <row r="306" spans="2:7" ht="13">
      <c r="B306" s="2"/>
      <c r="C306" s="1"/>
      <c r="D306" s="3"/>
      <c r="E306" s="3"/>
      <c r="F306" s="4"/>
      <c r="G306" s="4"/>
    </row>
    <row r="307" spans="2:7" ht="13">
      <c r="B307" s="2"/>
      <c r="C307" s="1"/>
      <c r="D307" s="3"/>
      <c r="E307" s="3"/>
      <c r="F307" s="4"/>
      <c r="G307" s="4"/>
    </row>
    <row r="308" spans="2:7" ht="13">
      <c r="B308" s="2"/>
      <c r="C308" s="1"/>
      <c r="D308" s="3"/>
      <c r="E308" s="3"/>
      <c r="F308" s="4"/>
      <c r="G308" s="4"/>
    </row>
    <row r="309" spans="2:7" ht="13">
      <c r="B309" s="2"/>
      <c r="C309" s="1"/>
      <c r="D309" s="3"/>
      <c r="E309" s="3"/>
      <c r="F309" s="4"/>
      <c r="G309" s="4"/>
    </row>
    <row r="310" spans="2:7" ht="13">
      <c r="B310" s="2"/>
      <c r="C310" s="1"/>
      <c r="D310" s="3"/>
      <c r="E310" s="3"/>
      <c r="F310" s="4"/>
      <c r="G310" s="4"/>
    </row>
    <row r="311" spans="2:7" ht="13">
      <c r="B311" s="2"/>
      <c r="C311" s="1"/>
      <c r="D311" s="3"/>
      <c r="E311" s="3"/>
      <c r="F311" s="4"/>
      <c r="G311" s="4"/>
    </row>
    <row r="312" spans="2:7" ht="13">
      <c r="B312" s="2"/>
      <c r="C312" s="1"/>
      <c r="D312" s="3"/>
      <c r="E312" s="3"/>
      <c r="F312" s="4"/>
      <c r="G312" s="4"/>
    </row>
    <row r="313" spans="2:7" ht="13">
      <c r="B313" s="2"/>
      <c r="C313" s="1"/>
      <c r="D313" s="3"/>
      <c r="E313" s="3"/>
      <c r="F313" s="4"/>
      <c r="G313" s="4"/>
    </row>
    <row r="314" spans="2:7" ht="13">
      <c r="B314" s="2"/>
      <c r="C314" s="1"/>
      <c r="D314" s="3"/>
      <c r="E314" s="3"/>
      <c r="F314" s="4"/>
      <c r="G314" s="4"/>
    </row>
    <row r="315" spans="2:7" ht="13">
      <c r="B315" s="2"/>
      <c r="C315" s="1"/>
      <c r="D315" s="3"/>
      <c r="E315" s="3"/>
      <c r="F315" s="4"/>
      <c r="G315" s="4"/>
    </row>
    <row r="316" spans="2:7" ht="13">
      <c r="B316" s="2"/>
      <c r="C316" s="1"/>
      <c r="D316" s="3"/>
      <c r="E316" s="3"/>
      <c r="F316" s="4"/>
      <c r="G316" s="4"/>
    </row>
    <row r="317" spans="2:7" ht="13">
      <c r="B317" s="2"/>
      <c r="C317" s="1"/>
      <c r="D317" s="3"/>
      <c r="E317" s="3"/>
      <c r="F317" s="4"/>
      <c r="G317" s="4"/>
    </row>
    <row r="318" spans="2:7" ht="13">
      <c r="B318" s="2"/>
      <c r="C318" s="1"/>
      <c r="D318" s="3"/>
      <c r="E318" s="3"/>
      <c r="F318" s="4"/>
      <c r="G318" s="4"/>
    </row>
    <row r="319" spans="2:7" ht="13">
      <c r="B319" s="2"/>
      <c r="C319" s="1"/>
      <c r="D319" s="3"/>
      <c r="E319" s="3"/>
      <c r="F319" s="4"/>
      <c r="G319" s="4"/>
    </row>
    <row r="320" spans="2:7" ht="13">
      <c r="B320" s="2"/>
      <c r="C320" s="1"/>
      <c r="D320" s="3"/>
      <c r="E320" s="3"/>
      <c r="F320" s="4"/>
      <c r="G320" s="4"/>
    </row>
    <row r="321" spans="2:7" ht="13">
      <c r="B321" s="2"/>
      <c r="C321" s="1"/>
      <c r="D321" s="3"/>
      <c r="E321" s="3"/>
      <c r="F321" s="4"/>
      <c r="G321" s="4"/>
    </row>
    <row r="322" spans="2:7" ht="13">
      <c r="B322" s="2"/>
      <c r="C322" s="1"/>
      <c r="D322" s="3"/>
      <c r="E322" s="3"/>
      <c r="F322" s="4"/>
      <c r="G322" s="4"/>
    </row>
    <row r="323" spans="2:7" ht="13">
      <c r="B323" s="2"/>
      <c r="C323" s="1"/>
      <c r="D323" s="3"/>
      <c r="E323" s="3"/>
      <c r="F323" s="4"/>
      <c r="G323" s="4"/>
    </row>
    <row r="324" spans="2:7" ht="13">
      <c r="B324" s="2"/>
      <c r="C324" s="1"/>
      <c r="D324" s="3"/>
      <c r="E324" s="3"/>
      <c r="F324" s="4"/>
      <c r="G324" s="4"/>
    </row>
    <row r="325" spans="2:7" ht="13">
      <c r="B325" s="2"/>
      <c r="C325" s="1"/>
      <c r="D325" s="3"/>
      <c r="E325" s="3"/>
      <c r="F325" s="4"/>
      <c r="G325" s="4"/>
    </row>
    <row r="326" spans="2:7" ht="13">
      <c r="B326" s="2"/>
      <c r="C326" s="1"/>
      <c r="D326" s="3"/>
      <c r="E326" s="3"/>
      <c r="F326" s="4"/>
      <c r="G326" s="4"/>
    </row>
    <row r="327" spans="2:7" ht="13">
      <c r="B327" s="2"/>
      <c r="C327" s="1"/>
      <c r="D327" s="3"/>
      <c r="E327" s="3"/>
      <c r="F327" s="4"/>
      <c r="G327" s="4"/>
    </row>
    <row r="328" spans="2:7" ht="13">
      <c r="B328" s="2"/>
      <c r="C328" s="1"/>
      <c r="D328" s="3"/>
      <c r="E328" s="3"/>
      <c r="F328" s="4"/>
      <c r="G328" s="4"/>
    </row>
    <row r="329" spans="2:7" ht="13">
      <c r="B329" s="2"/>
      <c r="C329" s="1"/>
      <c r="D329" s="3"/>
      <c r="E329" s="3"/>
      <c r="F329" s="4"/>
      <c r="G329" s="4"/>
    </row>
    <row r="330" spans="2:7" ht="13">
      <c r="B330" s="2"/>
      <c r="C330" s="1"/>
      <c r="D330" s="3"/>
      <c r="E330" s="3"/>
      <c r="F330" s="4"/>
      <c r="G330" s="4"/>
    </row>
    <row r="331" spans="2:7" ht="13">
      <c r="B331" s="2"/>
      <c r="C331" s="1"/>
      <c r="D331" s="3"/>
      <c r="E331" s="3"/>
      <c r="F331" s="4"/>
      <c r="G331" s="4"/>
    </row>
    <row r="332" spans="2:7" ht="13">
      <c r="B332" s="2"/>
      <c r="C332" s="1"/>
      <c r="D332" s="3"/>
      <c r="E332" s="3"/>
      <c r="F332" s="4"/>
      <c r="G332" s="4"/>
    </row>
    <row r="333" spans="2:7" ht="13">
      <c r="B333" s="2"/>
      <c r="C333" s="1"/>
      <c r="D333" s="3"/>
      <c r="E333" s="3"/>
      <c r="F333" s="4"/>
      <c r="G333" s="4"/>
    </row>
    <row r="334" spans="2:7" ht="13">
      <c r="B334" s="2"/>
      <c r="C334" s="1"/>
      <c r="D334" s="3"/>
      <c r="E334" s="3"/>
      <c r="F334" s="4"/>
      <c r="G334" s="4"/>
    </row>
    <row r="335" spans="2:7" ht="13">
      <c r="B335" s="2"/>
      <c r="C335" s="1"/>
      <c r="D335" s="3"/>
      <c r="E335" s="3"/>
      <c r="F335" s="4"/>
      <c r="G335" s="4"/>
    </row>
    <row r="336" spans="2:7" ht="13">
      <c r="B336" s="2"/>
      <c r="C336" s="1"/>
      <c r="D336" s="3"/>
      <c r="E336" s="3"/>
      <c r="F336" s="4"/>
      <c r="G336" s="4"/>
    </row>
    <row r="337" spans="2:7" ht="13">
      <c r="B337" s="2"/>
      <c r="C337" s="1"/>
      <c r="D337" s="3"/>
      <c r="E337" s="3"/>
      <c r="F337" s="4"/>
      <c r="G337" s="4"/>
    </row>
    <row r="338" spans="2:7" ht="13">
      <c r="B338" s="2"/>
      <c r="C338" s="1"/>
      <c r="D338" s="3"/>
      <c r="E338" s="3"/>
      <c r="F338" s="4"/>
      <c r="G338" s="4"/>
    </row>
    <row r="339" spans="2:7" ht="13">
      <c r="B339" s="2"/>
      <c r="C339" s="1"/>
      <c r="D339" s="3"/>
      <c r="E339" s="3"/>
      <c r="F339" s="4"/>
      <c r="G339" s="4"/>
    </row>
    <row r="340" spans="2:7" ht="13">
      <c r="B340" s="2"/>
      <c r="C340" s="1"/>
      <c r="D340" s="3"/>
      <c r="E340" s="3"/>
      <c r="F340" s="4"/>
      <c r="G340" s="4"/>
    </row>
    <row r="341" spans="2:7" ht="13">
      <c r="B341" s="2"/>
      <c r="C341" s="1"/>
      <c r="D341" s="3"/>
      <c r="E341" s="3"/>
      <c r="F341" s="4"/>
      <c r="G341" s="4"/>
    </row>
    <row r="342" spans="2:7" ht="13">
      <c r="B342" s="2"/>
      <c r="C342" s="1"/>
      <c r="D342" s="3"/>
      <c r="E342" s="3"/>
      <c r="F342" s="4"/>
      <c r="G342" s="4"/>
    </row>
    <row r="343" spans="2:7" ht="13">
      <c r="B343" s="2"/>
      <c r="C343" s="1"/>
      <c r="D343" s="3"/>
      <c r="E343" s="3"/>
      <c r="F343" s="4"/>
      <c r="G343" s="4"/>
    </row>
    <row r="344" spans="2:7" ht="13">
      <c r="B344" s="2"/>
      <c r="C344" s="1"/>
      <c r="D344" s="3"/>
      <c r="E344" s="3"/>
      <c r="F344" s="4"/>
      <c r="G344" s="4"/>
    </row>
    <row r="345" spans="2:7" ht="13">
      <c r="B345" s="2"/>
      <c r="C345" s="1"/>
      <c r="D345" s="3"/>
      <c r="E345" s="3"/>
      <c r="F345" s="4"/>
      <c r="G345" s="4"/>
    </row>
    <row r="346" spans="2:7" ht="13">
      <c r="B346" s="2"/>
      <c r="C346" s="1"/>
      <c r="D346" s="3"/>
      <c r="E346" s="3"/>
      <c r="F346" s="4"/>
      <c r="G346" s="4"/>
    </row>
    <row r="347" spans="2:7" ht="13">
      <c r="B347" s="2"/>
      <c r="C347" s="1"/>
      <c r="D347" s="3"/>
      <c r="E347" s="3"/>
      <c r="F347" s="4"/>
      <c r="G347" s="4"/>
    </row>
    <row r="348" spans="2:7" ht="13">
      <c r="B348" s="2"/>
      <c r="C348" s="1"/>
      <c r="D348" s="3"/>
      <c r="E348" s="3"/>
      <c r="F348" s="4"/>
      <c r="G348" s="4"/>
    </row>
    <row r="349" spans="2:7" ht="13">
      <c r="B349" s="2"/>
      <c r="C349" s="1"/>
      <c r="D349" s="3"/>
      <c r="E349" s="3"/>
      <c r="F349" s="4"/>
      <c r="G349" s="4"/>
    </row>
    <row r="350" spans="2:7" ht="13">
      <c r="B350" s="2"/>
      <c r="C350" s="1"/>
      <c r="D350" s="3"/>
      <c r="E350" s="3"/>
      <c r="F350" s="4"/>
      <c r="G350" s="4"/>
    </row>
    <row r="351" spans="2:7" ht="13">
      <c r="B351" s="2"/>
      <c r="C351" s="1"/>
      <c r="D351" s="3"/>
      <c r="E351" s="3"/>
      <c r="F351" s="4"/>
      <c r="G351" s="4"/>
    </row>
    <row r="352" spans="2:7" ht="13">
      <c r="B352" s="2"/>
      <c r="C352" s="1"/>
      <c r="D352" s="3"/>
      <c r="E352" s="3"/>
      <c r="F352" s="4"/>
      <c r="G352" s="4"/>
    </row>
    <row r="353" spans="2:7" ht="13">
      <c r="B353" s="2"/>
      <c r="C353" s="1"/>
      <c r="D353" s="3"/>
      <c r="E353" s="3"/>
      <c r="F353" s="4"/>
      <c r="G353" s="4"/>
    </row>
    <row r="354" spans="2:7" ht="13">
      <c r="B354" s="2"/>
      <c r="C354" s="1"/>
      <c r="D354" s="3"/>
      <c r="E354" s="3"/>
      <c r="F354" s="4"/>
      <c r="G354" s="4"/>
    </row>
    <row r="355" spans="2:7" ht="13">
      <c r="B355" s="2"/>
      <c r="C355" s="1"/>
      <c r="D355" s="3"/>
      <c r="E355" s="3"/>
      <c r="F355" s="4"/>
      <c r="G355" s="4"/>
    </row>
    <row r="356" spans="2:7" ht="13">
      <c r="B356" s="2"/>
      <c r="C356" s="1"/>
      <c r="D356" s="3"/>
      <c r="E356" s="3"/>
      <c r="F356" s="4"/>
      <c r="G356" s="4"/>
    </row>
    <row r="357" spans="2:7" ht="13">
      <c r="B357" s="2"/>
      <c r="C357" s="1"/>
      <c r="D357" s="3"/>
      <c r="E357" s="3"/>
      <c r="F357" s="4"/>
      <c r="G357" s="4"/>
    </row>
    <row r="358" spans="2:7" ht="13">
      <c r="B358" s="2"/>
      <c r="C358" s="1"/>
      <c r="D358" s="3"/>
      <c r="E358" s="3"/>
      <c r="F358" s="4"/>
      <c r="G358" s="4"/>
    </row>
    <row r="359" spans="2:7" ht="13">
      <c r="B359" s="2"/>
      <c r="C359" s="1"/>
      <c r="D359" s="3"/>
      <c r="E359" s="3"/>
      <c r="F359" s="4"/>
      <c r="G359" s="4"/>
    </row>
    <row r="360" spans="2:7" ht="13">
      <c r="B360" s="2"/>
      <c r="C360" s="1"/>
      <c r="D360" s="3"/>
      <c r="E360" s="3"/>
      <c r="F360" s="4"/>
      <c r="G360" s="4"/>
    </row>
    <row r="361" spans="2:7" ht="13">
      <c r="B361" s="2"/>
      <c r="C361" s="1"/>
      <c r="D361" s="3"/>
      <c r="E361" s="3"/>
      <c r="F361" s="4"/>
      <c r="G361" s="4"/>
    </row>
    <row r="362" spans="2:7" ht="13">
      <c r="B362" s="2"/>
      <c r="C362" s="1"/>
      <c r="D362" s="3"/>
      <c r="E362" s="3"/>
      <c r="F362" s="4"/>
      <c r="G362" s="4"/>
    </row>
    <row r="363" spans="2:7" ht="13">
      <c r="B363" s="2"/>
      <c r="C363" s="1"/>
      <c r="D363" s="3"/>
      <c r="E363" s="3"/>
      <c r="F363" s="4"/>
      <c r="G363" s="4"/>
    </row>
    <row r="364" spans="2:7" ht="13">
      <c r="B364" s="2"/>
      <c r="C364" s="1"/>
      <c r="D364" s="3"/>
      <c r="E364" s="3"/>
      <c r="F364" s="4"/>
      <c r="G364" s="4"/>
    </row>
    <row r="365" spans="2:7" ht="13">
      <c r="B365" s="2"/>
      <c r="C365" s="1"/>
      <c r="D365" s="3"/>
      <c r="E365" s="3"/>
      <c r="F365" s="4"/>
      <c r="G365" s="4"/>
    </row>
    <row r="366" spans="2:7" ht="13">
      <c r="B366" s="2"/>
      <c r="C366" s="1"/>
      <c r="D366" s="3"/>
      <c r="E366" s="3"/>
      <c r="F366" s="4"/>
      <c r="G366" s="4"/>
    </row>
    <row r="367" spans="2:7" ht="13">
      <c r="B367" s="2"/>
      <c r="C367" s="1"/>
      <c r="D367" s="3"/>
      <c r="E367" s="3"/>
      <c r="F367" s="4"/>
      <c r="G367" s="4"/>
    </row>
    <row r="368" spans="2:7" ht="13">
      <c r="B368" s="2"/>
      <c r="C368" s="1"/>
      <c r="D368" s="3"/>
      <c r="E368" s="3"/>
      <c r="F368" s="4"/>
      <c r="G368" s="4"/>
    </row>
    <row r="369" spans="2:7" ht="13">
      <c r="B369" s="2"/>
      <c r="C369" s="1"/>
      <c r="D369" s="3"/>
      <c r="E369" s="3"/>
      <c r="F369" s="4"/>
      <c r="G369" s="4"/>
    </row>
    <row r="370" spans="2:7" ht="13">
      <c r="B370" s="2"/>
      <c r="C370" s="1"/>
      <c r="D370" s="3"/>
      <c r="E370" s="3"/>
      <c r="F370" s="4"/>
      <c r="G370" s="4"/>
    </row>
    <row r="371" spans="2:7" ht="13">
      <c r="B371" s="2"/>
      <c r="C371" s="1"/>
      <c r="D371" s="3"/>
      <c r="E371" s="3"/>
      <c r="F371" s="4"/>
      <c r="G371" s="4"/>
    </row>
    <row r="372" spans="2:7" ht="13">
      <c r="B372" s="2"/>
      <c r="C372" s="1"/>
      <c r="D372" s="3"/>
      <c r="E372" s="3"/>
      <c r="F372" s="4"/>
      <c r="G372" s="4"/>
    </row>
    <row r="373" spans="2:7" ht="13">
      <c r="B373" s="2"/>
      <c r="C373" s="1"/>
      <c r="D373" s="3"/>
      <c r="E373" s="3"/>
      <c r="F373" s="4"/>
      <c r="G373" s="4"/>
    </row>
    <row r="374" spans="2:7" ht="13">
      <c r="B374" s="2"/>
      <c r="C374" s="1"/>
      <c r="D374" s="3"/>
      <c r="E374" s="3"/>
      <c r="F374" s="4"/>
      <c r="G374" s="4"/>
    </row>
    <row r="375" spans="2:7" ht="13">
      <c r="B375" s="2"/>
      <c r="C375" s="1"/>
      <c r="D375" s="3"/>
      <c r="E375" s="3"/>
      <c r="F375" s="4"/>
      <c r="G375" s="4"/>
    </row>
    <row r="376" spans="2:7" ht="13">
      <c r="B376" s="2"/>
      <c r="C376" s="1"/>
      <c r="D376" s="3"/>
      <c r="E376" s="3"/>
      <c r="F376" s="4"/>
      <c r="G376" s="4"/>
    </row>
    <row r="377" spans="2:7" ht="13">
      <c r="B377" s="2"/>
      <c r="C377" s="1"/>
      <c r="D377" s="3"/>
      <c r="E377" s="3"/>
      <c r="F377" s="4"/>
      <c r="G377" s="4"/>
    </row>
    <row r="378" spans="2:7" ht="13">
      <c r="B378" s="2"/>
      <c r="C378" s="1"/>
      <c r="D378" s="3"/>
      <c r="E378" s="3"/>
      <c r="F378" s="4"/>
      <c r="G378" s="4"/>
    </row>
    <row r="379" spans="2:7" ht="13">
      <c r="B379" s="2"/>
      <c r="C379" s="1"/>
      <c r="D379" s="3"/>
      <c r="E379" s="3"/>
      <c r="F379" s="4"/>
      <c r="G379" s="4"/>
    </row>
    <row r="380" spans="2:7" ht="13">
      <c r="B380" s="2"/>
      <c r="C380" s="1"/>
      <c r="D380" s="3"/>
      <c r="E380" s="3"/>
      <c r="F380" s="4"/>
      <c r="G380" s="4"/>
    </row>
    <row r="381" spans="2:7" ht="13">
      <c r="B381" s="2"/>
      <c r="C381" s="1"/>
      <c r="D381" s="3"/>
      <c r="E381" s="3"/>
      <c r="F381" s="4"/>
      <c r="G381" s="4"/>
    </row>
    <row r="382" spans="2:7" ht="13">
      <c r="B382" s="2"/>
      <c r="C382" s="1"/>
      <c r="D382" s="3"/>
      <c r="E382" s="3"/>
      <c r="F382" s="4"/>
      <c r="G382" s="4"/>
    </row>
    <row r="383" spans="2:7" ht="13">
      <c r="B383" s="2"/>
      <c r="C383" s="1"/>
      <c r="D383" s="3"/>
      <c r="E383" s="3"/>
      <c r="F383" s="4"/>
      <c r="G383" s="4"/>
    </row>
    <row r="384" spans="2:7" ht="13">
      <c r="B384" s="2"/>
      <c r="C384" s="1"/>
      <c r="D384" s="3"/>
      <c r="E384" s="3"/>
      <c r="F384" s="4"/>
      <c r="G384" s="4"/>
    </row>
    <row r="385" spans="2:7" ht="13">
      <c r="B385" s="2"/>
      <c r="C385" s="1"/>
      <c r="D385" s="3"/>
      <c r="E385" s="3"/>
      <c r="F385" s="4"/>
      <c r="G385" s="4"/>
    </row>
    <row r="386" spans="2:7" ht="13">
      <c r="B386" s="2"/>
      <c r="C386" s="1"/>
      <c r="D386" s="3"/>
      <c r="E386" s="3"/>
      <c r="F386" s="4"/>
      <c r="G386" s="4"/>
    </row>
    <row r="387" spans="2:7" ht="13">
      <c r="B387" s="2"/>
      <c r="C387" s="1"/>
      <c r="D387" s="3"/>
      <c r="E387" s="3"/>
      <c r="F387" s="4"/>
      <c r="G387" s="4"/>
    </row>
    <row r="388" spans="2:7" ht="13">
      <c r="B388" s="2"/>
      <c r="C388" s="1"/>
      <c r="D388" s="3"/>
      <c r="E388" s="3"/>
      <c r="F388" s="4"/>
      <c r="G388" s="4"/>
    </row>
    <row r="389" spans="2:7" ht="13">
      <c r="B389" s="2"/>
      <c r="C389" s="1"/>
      <c r="D389" s="3"/>
      <c r="E389" s="3"/>
      <c r="F389" s="4"/>
      <c r="G389" s="4"/>
    </row>
    <row r="390" spans="2:7" ht="13">
      <c r="B390" s="2"/>
      <c r="C390" s="1"/>
      <c r="D390" s="3"/>
      <c r="E390" s="3"/>
      <c r="F390" s="4"/>
      <c r="G390" s="4"/>
    </row>
    <row r="391" spans="2:7" ht="13">
      <c r="B391" s="2"/>
      <c r="C391" s="1"/>
      <c r="D391" s="3"/>
      <c r="E391" s="3"/>
      <c r="F391" s="4"/>
      <c r="G391" s="4"/>
    </row>
    <row r="392" spans="2:7" ht="13">
      <c r="B392" s="2"/>
      <c r="C392" s="1"/>
      <c r="D392" s="3"/>
      <c r="E392" s="3"/>
      <c r="F392" s="4"/>
      <c r="G392" s="4"/>
    </row>
    <row r="393" spans="2:7" ht="13">
      <c r="B393" s="2"/>
      <c r="C393" s="1"/>
      <c r="D393" s="3"/>
      <c r="E393" s="3"/>
      <c r="F393" s="4"/>
      <c r="G393" s="4"/>
    </row>
    <row r="394" spans="2:7" ht="13">
      <c r="B394" s="2"/>
      <c r="C394" s="1"/>
      <c r="D394" s="3"/>
      <c r="E394" s="3"/>
      <c r="F394" s="4"/>
      <c r="G394" s="4"/>
    </row>
    <row r="395" spans="2:7" ht="13">
      <c r="B395" s="2"/>
      <c r="C395" s="1"/>
      <c r="D395" s="3"/>
      <c r="E395" s="3"/>
      <c r="F395" s="4"/>
      <c r="G395" s="4"/>
    </row>
    <row r="396" spans="2:7" ht="13">
      <c r="B396" s="2"/>
      <c r="C396" s="1"/>
      <c r="D396" s="3"/>
      <c r="E396" s="3"/>
      <c r="F396" s="4"/>
      <c r="G396" s="4"/>
    </row>
    <row r="397" spans="2:7" ht="13">
      <c r="B397" s="2"/>
      <c r="C397" s="1"/>
      <c r="D397" s="3"/>
      <c r="E397" s="3"/>
      <c r="F397" s="4"/>
      <c r="G397" s="4"/>
    </row>
    <row r="398" spans="2:7" ht="13">
      <c r="B398" s="2"/>
      <c r="C398" s="1"/>
      <c r="D398" s="3"/>
      <c r="E398" s="3"/>
      <c r="F398" s="4"/>
      <c r="G398" s="4"/>
    </row>
    <row r="399" spans="2:7" ht="13">
      <c r="B399" s="2"/>
      <c r="C399" s="1"/>
      <c r="D399" s="3"/>
      <c r="E399" s="3"/>
      <c r="F399" s="4"/>
      <c r="G399" s="4"/>
    </row>
    <row r="400" spans="2:7" ht="13">
      <c r="B400" s="2"/>
      <c r="C400" s="1"/>
      <c r="D400" s="3"/>
      <c r="E400" s="3"/>
      <c r="F400" s="4"/>
      <c r="G400" s="4"/>
    </row>
    <row r="401" spans="2:7" ht="13">
      <c r="B401" s="2"/>
      <c r="C401" s="1"/>
      <c r="D401" s="3"/>
      <c r="E401" s="3"/>
      <c r="F401" s="4"/>
      <c r="G401" s="4"/>
    </row>
    <row r="402" spans="2:7" ht="13">
      <c r="B402" s="2"/>
      <c r="C402" s="1"/>
      <c r="D402" s="3"/>
      <c r="E402" s="3"/>
      <c r="F402" s="4"/>
      <c r="G402" s="4"/>
    </row>
    <row r="403" spans="2:7" ht="13">
      <c r="B403" s="2"/>
      <c r="C403" s="1"/>
      <c r="D403" s="3"/>
      <c r="E403" s="3"/>
      <c r="F403" s="4"/>
      <c r="G403" s="4"/>
    </row>
    <row r="404" spans="2:7" ht="13">
      <c r="B404" s="2"/>
      <c r="C404" s="1"/>
      <c r="D404" s="3"/>
      <c r="E404" s="3"/>
      <c r="F404" s="4"/>
      <c r="G404" s="4"/>
    </row>
    <row r="405" spans="2:7" ht="13">
      <c r="B405" s="2"/>
      <c r="C405" s="1"/>
      <c r="D405" s="3"/>
      <c r="E405" s="3"/>
      <c r="F405" s="4"/>
      <c r="G405" s="4"/>
    </row>
    <row r="406" spans="2:7" ht="13">
      <c r="B406" s="2"/>
      <c r="C406" s="1"/>
      <c r="D406" s="3"/>
      <c r="E406" s="3"/>
      <c r="F406" s="4"/>
      <c r="G406" s="4"/>
    </row>
    <row r="407" spans="2:7" ht="13">
      <c r="B407" s="2"/>
      <c r="C407" s="1"/>
      <c r="D407" s="3"/>
      <c r="E407" s="3"/>
      <c r="F407" s="4"/>
      <c r="G407" s="4"/>
    </row>
    <row r="408" spans="2:7" ht="13">
      <c r="B408" s="2"/>
      <c r="C408" s="1"/>
      <c r="D408" s="3"/>
      <c r="E408" s="3"/>
      <c r="F408" s="4"/>
      <c r="G408" s="4"/>
    </row>
    <row r="409" spans="2:7" ht="13">
      <c r="B409" s="2"/>
      <c r="C409" s="1"/>
      <c r="D409" s="3"/>
      <c r="E409" s="3"/>
      <c r="F409" s="4"/>
      <c r="G409" s="4"/>
    </row>
    <row r="410" spans="2:7" ht="13">
      <c r="B410" s="2"/>
      <c r="C410" s="1"/>
      <c r="D410" s="3"/>
      <c r="E410" s="3"/>
      <c r="F410" s="4"/>
      <c r="G410" s="4"/>
    </row>
    <row r="411" spans="2:7" ht="13">
      <c r="B411" s="2"/>
      <c r="C411" s="1"/>
      <c r="D411" s="3"/>
      <c r="E411" s="3"/>
      <c r="F411" s="4"/>
      <c r="G411" s="4"/>
    </row>
    <row r="412" spans="2:7" ht="13">
      <c r="B412" s="2"/>
      <c r="C412" s="1"/>
      <c r="D412" s="3"/>
      <c r="E412" s="3"/>
      <c r="F412" s="4"/>
      <c r="G412" s="4"/>
    </row>
    <row r="413" spans="2:7" ht="13">
      <c r="B413" s="2"/>
      <c r="C413" s="1"/>
      <c r="D413" s="3"/>
      <c r="E413" s="3"/>
      <c r="F413" s="4"/>
      <c r="G413" s="4"/>
    </row>
    <row r="414" spans="2:7" ht="13">
      <c r="B414" s="2"/>
      <c r="C414" s="1"/>
      <c r="D414" s="3"/>
      <c r="E414" s="3"/>
      <c r="F414" s="4"/>
      <c r="G414" s="4"/>
    </row>
    <row r="415" spans="2:7" ht="13">
      <c r="B415" s="2"/>
      <c r="C415" s="1"/>
      <c r="D415" s="3"/>
      <c r="E415" s="3"/>
      <c r="F415" s="4"/>
      <c r="G415" s="4"/>
    </row>
    <row r="416" spans="2:7" ht="13">
      <c r="B416" s="2"/>
      <c r="C416" s="1"/>
      <c r="D416" s="3"/>
      <c r="E416" s="3"/>
      <c r="F416" s="4"/>
      <c r="G416" s="4"/>
    </row>
    <row r="417" spans="2:7" ht="13">
      <c r="B417" s="2"/>
      <c r="C417" s="1"/>
      <c r="D417" s="3"/>
      <c r="E417" s="3"/>
      <c r="F417" s="4"/>
      <c r="G417" s="4"/>
    </row>
    <row r="418" spans="2:7" ht="13">
      <c r="B418" s="2"/>
      <c r="C418" s="1"/>
      <c r="D418" s="3"/>
      <c r="E418" s="3"/>
      <c r="F418" s="4"/>
      <c r="G418" s="4"/>
    </row>
    <row r="419" spans="2:7" ht="13">
      <c r="B419" s="2"/>
      <c r="C419" s="1"/>
      <c r="D419" s="3"/>
      <c r="E419" s="3"/>
      <c r="F419" s="4"/>
      <c r="G419" s="4"/>
    </row>
    <row r="420" spans="2:7" ht="13">
      <c r="B420" s="2"/>
      <c r="C420" s="1"/>
      <c r="D420" s="3"/>
      <c r="E420" s="3"/>
      <c r="F420" s="4"/>
      <c r="G420" s="4"/>
    </row>
    <row r="421" spans="2:7" ht="13">
      <c r="B421" s="2"/>
      <c r="C421" s="1"/>
      <c r="D421" s="3"/>
      <c r="E421" s="3"/>
      <c r="F421" s="4"/>
      <c r="G421" s="4"/>
    </row>
    <row r="422" spans="2:7" ht="13">
      <c r="B422" s="2"/>
      <c r="C422" s="1"/>
      <c r="D422" s="3"/>
      <c r="E422" s="3"/>
      <c r="F422" s="4"/>
      <c r="G422" s="4"/>
    </row>
    <row r="423" spans="2:7" ht="13">
      <c r="B423" s="2"/>
      <c r="C423" s="1"/>
      <c r="D423" s="3"/>
      <c r="E423" s="3"/>
      <c r="F423" s="4"/>
      <c r="G423" s="4"/>
    </row>
    <row r="424" spans="2:7" ht="13">
      <c r="B424" s="2"/>
      <c r="C424" s="1"/>
      <c r="D424" s="3"/>
      <c r="E424" s="3"/>
      <c r="F424" s="4"/>
      <c r="G424" s="4"/>
    </row>
    <row r="425" spans="2:7" ht="13">
      <c r="B425" s="2"/>
      <c r="C425" s="1"/>
      <c r="D425" s="3"/>
      <c r="E425" s="3"/>
      <c r="F425" s="4"/>
      <c r="G425" s="4"/>
    </row>
    <row r="426" spans="2:7" ht="13">
      <c r="B426" s="2"/>
      <c r="C426" s="1"/>
      <c r="D426" s="3"/>
      <c r="E426" s="3"/>
      <c r="F426" s="4"/>
      <c r="G426" s="4"/>
    </row>
    <row r="427" spans="2:7" ht="13">
      <c r="B427" s="2"/>
      <c r="C427" s="1"/>
      <c r="D427" s="3"/>
      <c r="E427" s="3"/>
      <c r="F427" s="4"/>
      <c r="G427" s="4"/>
    </row>
    <row r="428" spans="2:7" ht="13">
      <c r="B428" s="2"/>
      <c r="C428" s="1"/>
      <c r="D428" s="3"/>
      <c r="E428" s="3"/>
      <c r="F428" s="4"/>
      <c r="G428" s="4"/>
    </row>
    <row r="429" spans="2:7" ht="13">
      <c r="B429" s="2"/>
      <c r="C429" s="1"/>
      <c r="D429" s="3"/>
      <c r="E429" s="3"/>
      <c r="F429" s="4"/>
      <c r="G429" s="4"/>
    </row>
    <row r="430" spans="2:7" ht="13">
      <c r="B430" s="2"/>
      <c r="C430" s="1"/>
      <c r="D430" s="3"/>
      <c r="E430" s="3"/>
      <c r="F430" s="4"/>
      <c r="G430" s="4"/>
    </row>
    <row r="431" spans="2:7" ht="13">
      <c r="B431" s="2"/>
      <c r="C431" s="1"/>
      <c r="D431" s="3"/>
      <c r="E431" s="3"/>
      <c r="F431" s="4"/>
      <c r="G431" s="4"/>
    </row>
    <row r="432" spans="2:7" ht="13">
      <c r="B432" s="2"/>
      <c r="C432" s="1"/>
      <c r="D432" s="3"/>
      <c r="E432" s="3"/>
      <c r="F432" s="4"/>
      <c r="G432" s="4"/>
    </row>
    <row r="433" spans="2:7" ht="13">
      <c r="B433" s="2"/>
      <c r="C433" s="1"/>
      <c r="D433" s="3"/>
      <c r="E433" s="3"/>
      <c r="F433" s="4"/>
      <c r="G433" s="4"/>
    </row>
    <row r="434" spans="2:7" ht="13">
      <c r="B434" s="2"/>
      <c r="C434" s="1"/>
      <c r="D434" s="3"/>
      <c r="E434" s="3"/>
      <c r="F434" s="4"/>
      <c r="G434" s="4"/>
    </row>
    <row r="435" spans="2:7" ht="13">
      <c r="B435" s="2"/>
      <c r="C435" s="1"/>
      <c r="D435" s="3"/>
      <c r="E435" s="3"/>
      <c r="F435" s="4"/>
      <c r="G435" s="4"/>
    </row>
    <row r="436" spans="2:7" ht="13">
      <c r="B436" s="2"/>
      <c r="C436" s="1"/>
      <c r="D436" s="3"/>
      <c r="E436" s="3"/>
      <c r="F436" s="4"/>
      <c r="G436" s="4"/>
    </row>
    <row r="437" spans="2:7" ht="13">
      <c r="B437" s="2"/>
      <c r="C437" s="1"/>
      <c r="D437" s="3"/>
      <c r="E437" s="3"/>
      <c r="F437" s="4"/>
      <c r="G437" s="4"/>
    </row>
    <row r="438" spans="2:7" ht="13">
      <c r="B438" s="2"/>
      <c r="C438" s="1"/>
      <c r="D438" s="3"/>
      <c r="E438" s="3"/>
      <c r="F438" s="4"/>
      <c r="G438" s="4"/>
    </row>
    <row r="439" spans="2:7" ht="13">
      <c r="B439" s="2"/>
      <c r="C439" s="1"/>
      <c r="D439" s="3"/>
      <c r="E439" s="3"/>
      <c r="F439" s="4"/>
      <c r="G439" s="4"/>
    </row>
    <row r="440" spans="2:7" ht="13">
      <c r="B440" s="2"/>
      <c r="C440" s="1"/>
      <c r="D440" s="3"/>
      <c r="E440" s="3"/>
      <c r="F440" s="4"/>
      <c r="G440" s="4"/>
    </row>
    <row r="441" spans="2:7" ht="13">
      <c r="B441" s="2"/>
      <c r="C441" s="1"/>
      <c r="D441" s="3"/>
      <c r="E441" s="3"/>
      <c r="F441" s="4"/>
      <c r="G441" s="4"/>
    </row>
    <row r="442" spans="2:7" ht="13">
      <c r="B442" s="2"/>
      <c r="C442" s="1"/>
      <c r="D442" s="3"/>
      <c r="E442" s="3"/>
      <c r="F442" s="4"/>
      <c r="G442" s="4"/>
    </row>
    <row r="443" spans="2:7" ht="13">
      <c r="B443" s="2"/>
      <c r="C443" s="1"/>
      <c r="D443" s="3"/>
      <c r="E443" s="3"/>
      <c r="F443" s="4"/>
      <c r="G443" s="4"/>
    </row>
    <row r="444" spans="2:7" ht="13">
      <c r="B444" s="2"/>
      <c r="C444" s="1"/>
      <c r="D444" s="3"/>
      <c r="E444" s="3"/>
      <c r="F444" s="4"/>
      <c r="G444" s="4"/>
    </row>
    <row r="445" spans="2:7" ht="13">
      <c r="B445" s="2"/>
      <c r="C445" s="1"/>
      <c r="D445" s="3"/>
      <c r="E445" s="3"/>
      <c r="F445" s="4"/>
      <c r="G445" s="4"/>
    </row>
    <row r="446" spans="2:7" ht="13">
      <c r="B446" s="2"/>
      <c r="C446" s="1"/>
      <c r="D446" s="3"/>
      <c r="E446" s="3"/>
      <c r="F446" s="4"/>
      <c r="G446" s="4"/>
    </row>
    <row r="447" spans="2:7" ht="13">
      <c r="B447" s="2"/>
      <c r="C447" s="1"/>
      <c r="D447" s="3"/>
      <c r="E447" s="3"/>
      <c r="F447" s="4"/>
      <c r="G447" s="4"/>
    </row>
    <row r="448" spans="2:7" ht="13">
      <c r="B448" s="2"/>
      <c r="C448" s="1"/>
      <c r="D448" s="3"/>
      <c r="E448" s="3"/>
      <c r="F448" s="4"/>
      <c r="G448" s="4"/>
    </row>
    <row r="449" spans="2:7" ht="13">
      <c r="B449" s="2"/>
      <c r="C449" s="1"/>
      <c r="D449" s="3"/>
      <c r="E449" s="3"/>
      <c r="F449" s="4"/>
      <c r="G449" s="4"/>
    </row>
    <row r="450" spans="2:7" ht="13">
      <c r="B450" s="2"/>
      <c r="C450" s="1"/>
      <c r="D450" s="3"/>
      <c r="E450" s="3"/>
      <c r="F450" s="4"/>
      <c r="G450" s="4"/>
    </row>
    <row r="451" spans="2:7" ht="13">
      <c r="B451" s="2"/>
      <c r="C451" s="1"/>
      <c r="D451" s="3"/>
      <c r="E451" s="3"/>
      <c r="F451" s="4"/>
      <c r="G451" s="4"/>
    </row>
    <row r="452" spans="2:7" ht="13">
      <c r="B452" s="2"/>
      <c r="C452" s="1"/>
      <c r="D452" s="3"/>
      <c r="E452" s="3"/>
      <c r="F452" s="4"/>
      <c r="G452" s="4"/>
    </row>
    <row r="453" spans="2:7" ht="13">
      <c r="B453" s="2"/>
      <c r="C453" s="1"/>
      <c r="D453" s="3"/>
      <c r="E453" s="3"/>
      <c r="F453" s="4"/>
      <c r="G453" s="4"/>
    </row>
    <row r="454" spans="2:7" ht="13">
      <c r="B454" s="2"/>
      <c r="C454" s="1"/>
      <c r="D454" s="3"/>
      <c r="E454" s="3"/>
      <c r="F454" s="4"/>
      <c r="G454" s="4"/>
    </row>
    <row r="455" spans="2:7" ht="13">
      <c r="B455" s="2"/>
      <c r="C455" s="1"/>
      <c r="D455" s="3"/>
      <c r="E455" s="3"/>
      <c r="F455" s="4"/>
      <c r="G455" s="4"/>
    </row>
    <row r="456" spans="2:7" ht="13">
      <c r="B456" s="2"/>
      <c r="C456" s="1"/>
      <c r="D456" s="3"/>
      <c r="E456" s="3"/>
      <c r="F456" s="4"/>
      <c r="G456" s="4"/>
    </row>
    <row r="457" spans="2:7" ht="13">
      <c r="B457" s="2"/>
      <c r="C457" s="1"/>
      <c r="D457" s="3"/>
      <c r="E457" s="3"/>
      <c r="F457" s="4"/>
      <c r="G457" s="4"/>
    </row>
    <row r="458" spans="2:7" ht="13">
      <c r="B458" s="2"/>
      <c r="C458" s="1"/>
      <c r="D458" s="3"/>
      <c r="E458" s="3"/>
      <c r="F458" s="4"/>
      <c r="G458" s="4"/>
    </row>
    <row r="459" spans="2:7" ht="13">
      <c r="B459" s="2"/>
      <c r="C459" s="1"/>
      <c r="D459" s="3"/>
      <c r="E459" s="3"/>
      <c r="F459" s="4"/>
      <c r="G459" s="4"/>
    </row>
    <row r="460" spans="2:7" ht="13">
      <c r="B460" s="2"/>
      <c r="C460" s="1"/>
      <c r="D460" s="3"/>
      <c r="E460" s="3"/>
      <c r="F460" s="4"/>
      <c r="G460" s="4"/>
    </row>
    <row r="461" spans="2:7" ht="13">
      <c r="B461" s="2"/>
      <c r="C461" s="1"/>
      <c r="D461" s="3"/>
      <c r="E461" s="3"/>
      <c r="F461" s="4"/>
      <c r="G461" s="4"/>
    </row>
    <row r="462" spans="2:7" ht="13">
      <c r="B462" s="2"/>
      <c r="C462" s="1"/>
      <c r="D462" s="3"/>
      <c r="E462" s="3"/>
      <c r="F462" s="4"/>
      <c r="G462" s="4"/>
    </row>
    <row r="463" spans="2:7" ht="13">
      <c r="B463" s="2"/>
      <c r="C463" s="1"/>
      <c r="D463" s="3"/>
      <c r="E463" s="3"/>
      <c r="F463" s="4"/>
      <c r="G463" s="4"/>
    </row>
    <row r="464" spans="2:7" ht="13">
      <c r="B464" s="2"/>
      <c r="C464" s="1"/>
      <c r="D464" s="3"/>
      <c r="E464" s="3"/>
      <c r="F464" s="4"/>
      <c r="G464" s="4"/>
    </row>
    <row r="465" spans="2:7" ht="13">
      <c r="B465" s="2"/>
      <c r="C465" s="1"/>
      <c r="D465" s="3"/>
      <c r="E465" s="3"/>
      <c r="F465" s="4"/>
      <c r="G465" s="4"/>
    </row>
    <row r="466" spans="2:7" ht="13">
      <c r="B466" s="2"/>
      <c r="C466" s="1"/>
      <c r="D466" s="3"/>
      <c r="E466" s="3"/>
      <c r="F466" s="4"/>
      <c r="G466" s="4"/>
    </row>
    <row r="467" spans="2:7" ht="13">
      <c r="B467" s="2"/>
      <c r="C467" s="1"/>
      <c r="D467" s="3"/>
      <c r="E467" s="3"/>
      <c r="F467" s="4"/>
      <c r="G467" s="4"/>
    </row>
    <row r="468" spans="2:7" ht="13">
      <c r="B468" s="2"/>
      <c r="C468" s="1"/>
      <c r="D468" s="3"/>
      <c r="E468" s="3"/>
      <c r="F468" s="4"/>
      <c r="G468" s="4"/>
    </row>
    <row r="469" spans="2:7" ht="13">
      <c r="B469" s="2"/>
      <c r="C469" s="1"/>
      <c r="D469" s="3"/>
      <c r="E469" s="3"/>
      <c r="F469" s="4"/>
      <c r="G469" s="4"/>
    </row>
    <row r="470" spans="2:7" ht="13">
      <c r="B470" s="2"/>
      <c r="C470" s="1"/>
      <c r="D470" s="3"/>
      <c r="E470" s="3"/>
      <c r="F470" s="4"/>
      <c r="G470" s="4"/>
    </row>
    <row r="471" spans="2:7" ht="13">
      <c r="B471" s="2"/>
      <c r="C471" s="1"/>
      <c r="D471" s="3"/>
      <c r="E471" s="3"/>
      <c r="F471" s="4"/>
      <c r="G471" s="4"/>
    </row>
    <row r="472" spans="2:7" ht="13">
      <c r="B472" s="2"/>
      <c r="C472" s="1"/>
      <c r="D472" s="3"/>
      <c r="E472" s="3"/>
      <c r="F472" s="4"/>
      <c r="G472" s="4"/>
    </row>
    <row r="473" spans="2:7" ht="13">
      <c r="B473" s="2"/>
      <c r="C473" s="1"/>
      <c r="D473" s="3"/>
      <c r="E473" s="3"/>
      <c r="F473" s="4"/>
      <c r="G473" s="4"/>
    </row>
    <row r="474" spans="2:7" ht="13">
      <c r="B474" s="2"/>
      <c r="C474" s="1"/>
      <c r="D474" s="3"/>
      <c r="E474" s="3"/>
      <c r="F474" s="4"/>
      <c r="G474" s="4"/>
    </row>
    <row r="475" spans="2:7" ht="13">
      <c r="B475" s="2"/>
      <c r="C475" s="1"/>
      <c r="D475" s="3"/>
      <c r="E475" s="3"/>
      <c r="F475" s="4"/>
      <c r="G475" s="4"/>
    </row>
    <row r="476" spans="2:7" ht="13">
      <c r="B476" s="2"/>
      <c r="C476" s="1"/>
      <c r="D476" s="3"/>
      <c r="E476" s="3"/>
      <c r="F476" s="4"/>
      <c r="G476" s="4"/>
    </row>
    <row r="477" spans="2:7" ht="13">
      <c r="B477" s="2"/>
      <c r="C477" s="1"/>
      <c r="D477" s="3"/>
      <c r="E477" s="3"/>
      <c r="F477" s="4"/>
      <c r="G477" s="4"/>
    </row>
    <row r="478" spans="2:7" ht="13">
      <c r="B478" s="2"/>
      <c r="C478" s="1"/>
      <c r="D478" s="3"/>
      <c r="E478" s="3"/>
      <c r="F478" s="4"/>
      <c r="G478" s="4"/>
    </row>
    <row r="479" spans="2:7" ht="13">
      <c r="B479" s="2"/>
      <c r="C479" s="1"/>
      <c r="D479" s="3"/>
      <c r="E479" s="3"/>
      <c r="F479" s="4"/>
      <c r="G479" s="4"/>
    </row>
    <row r="480" spans="2:7" ht="13">
      <c r="B480" s="2"/>
      <c r="C480" s="1"/>
      <c r="D480" s="3"/>
      <c r="E480" s="3"/>
      <c r="F480" s="4"/>
      <c r="G480" s="4"/>
    </row>
    <row r="481" spans="2:7" ht="13">
      <c r="B481" s="2"/>
      <c r="C481" s="1"/>
      <c r="D481" s="3"/>
      <c r="E481" s="3"/>
      <c r="F481" s="4"/>
      <c r="G481" s="4"/>
    </row>
    <row r="482" spans="2:7" ht="13">
      <c r="B482" s="2"/>
      <c r="C482" s="1"/>
      <c r="D482" s="3"/>
      <c r="E482" s="3"/>
      <c r="F482" s="4"/>
      <c r="G482" s="4"/>
    </row>
    <row r="483" spans="2:7" ht="13">
      <c r="B483" s="2"/>
      <c r="C483" s="1"/>
      <c r="D483" s="3"/>
      <c r="E483" s="3"/>
      <c r="F483" s="4"/>
      <c r="G483" s="4"/>
    </row>
    <row r="484" spans="2:7" ht="13">
      <c r="B484" s="2"/>
      <c r="C484" s="1"/>
      <c r="D484" s="3"/>
      <c r="E484" s="3"/>
      <c r="F484" s="4"/>
      <c r="G484" s="4"/>
    </row>
    <row r="485" spans="2:7" ht="13">
      <c r="B485" s="2"/>
      <c r="C485" s="1"/>
      <c r="D485" s="3"/>
      <c r="E485" s="3"/>
      <c r="F485" s="4"/>
      <c r="G485" s="4"/>
    </row>
    <row r="486" spans="2:7" ht="13">
      <c r="B486" s="2"/>
      <c r="C486" s="1"/>
      <c r="D486" s="3"/>
      <c r="E486" s="3"/>
      <c r="F486" s="4"/>
      <c r="G486" s="4"/>
    </row>
    <row r="487" spans="2:7" ht="13">
      <c r="B487" s="2"/>
      <c r="C487" s="1"/>
      <c r="D487" s="3"/>
      <c r="E487" s="3"/>
      <c r="F487" s="4"/>
      <c r="G487" s="4"/>
    </row>
    <row r="488" spans="2:7" ht="13">
      <c r="B488" s="2"/>
      <c r="C488" s="1"/>
      <c r="D488" s="3"/>
      <c r="E488" s="3"/>
      <c r="F488" s="4"/>
      <c r="G488" s="4"/>
    </row>
    <row r="489" spans="2:7" ht="13">
      <c r="B489" s="2"/>
      <c r="C489" s="1"/>
      <c r="D489" s="3"/>
      <c r="E489" s="3"/>
      <c r="F489" s="4"/>
      <c r="G489" s="4"/>
    </row>
    <row r="490" spans="2:7" ht="13">
      <c r="B490" s="2"/>
      <c r="C490" s="1"/>
      <c r="D490" s="3"/>
      <c r="E490" s="3"/>
      <c r="F490" s="4"/>
      <c r="G490" s="4"/>
    </row>
    <row r="491" spans="2:7" ht="13">
      <c r="B491" s="2"/>
      <c r="C491" s="1"/>
      <c r="D491" s="3"/>
      <c r="E491" s="3"/>
      <c r="F491" s="4"/>
      <c r="G491" s="4"/>
    </row>
    <row r="492" spans="2:7" ht="13">
      <c r="B492" s="2"/>
      <c r="C492" s="1"/>
      <c r="D492" s="3"/>
      <c r="E492" s="3"/>
      <c r="F492" s="4"/>
      <c r="G492" s="4"/>
    </row>
    <row r="493" spans="2:7" ht="13">
      <c r="B493" s="2"/>
      <c r="C493" s="1"/>
      <c r="D493" s="3"/>
      <c r="E493" s="3"/>
      <c r="F493" s="4"/>
      <c r="G493" s="4"/>
    </row>
    <row r="494" spans="2:7" ht="13">
      <c r="B494" s="2"/>
      <c r="C494" s="1"/>
      <c r="D494" s="3"/>
      <c r="E494" s="3"/>
      <c r="F494" s="4"/>
      <c r="G494" s="4"/>
    </row>
    <row r="495" spans="2:7" ht="13">
      <c r="B495" s="2"/>
      <c r="C495" s="1"/>
      <c r="D495" s="3"/>
      <c r="E495" s="3"/>
      <c r="F495" s="4"/>
      <c r="G495" s="4"/>
    </row>
    <row r="496" spans="2:7" ht="13">
      <c r="B496" s="2"/>
      <c r="C496" s="1"/>
      <c r="D496" s="3"/>
      <c r="E496" s="3"/>
      <c r="F496" s="4"/>
      <c r="G496" s="4"/>
    </row>
    <row r="497" spans="2:7" ht="13">
      <c r="B497" s="2"/>
      <c r="C497" s="1"/>
      <c r="D497" s="3"/>
      <c r="E497" s="3"/>
      <c r="F497" s="4"/>
      <c r="G497" s="4"/>
    </row>
    <row r="498" spans="2:7" ht="13">
      <c r="B498" s="2"/>
      <c r="C498" s="1"/>
      <c r="D498" s="3"/>
      <c r="E498" s="3"/>
      <c r="F498" s="4"/>
      <c r="G498" s="4"/>
    </row>
    <row r="499" spans="2:7" ht="13">
      <c r="B499" s="2"/>
      <c r="C499" s="1"/>
      <c r="D499" s="3"/>
      <c r="E499" s="3"/>
      <c r="F499" s="4"/>
      <c r="G499" s="4"/>
    </row>
    <row r="500" spans="2:7" ht="13">
      <c r="B500" s="2"/>
      <c r="C500" s="1"/>
      <c r="D500" s="3"/>
      <c r="E500" s="3"/>
      <c r="F500" s="4"/>
      <c r="G500" s="4"/>
    </row>
    <row r="501" spans="2:7" ht="13">
      <c r="B501" s="2"/>
      <c r="C501" s="1"/>
      <c r="D501" s="3"/>
      <c r="E501" s="3"/>
      <c r="F501" s="4"/>
      <c r="G501" s="4"/>
    </row>
    <row r="502" spans="2:7" ht="13">
      <c r="B502" s="2"/>
      <c r="C502" s="1"/>
      <c r="D502" s="3"/>
      <c r="E502" s="3"/>
      <c r="F502" s="4"/>
      <c r="G502" s="4"/>
    </row>
    <row r="503" spans="2:7" ht="13">
      <c r="B503" s="2"/>
      <c r="C503" s="1"/>
      <c r="D503" s="3"/>
      <c r="E503" s="3"/>
      <c r="F503" s="4"/>
      <c r="G503" s="4"/>
    </row>
    <row r="504" spans="2:7" ht="13">
      <c r="B504" s="2"/>
      <c r="C504" s="1"/>
      <c r="D504" s="3"/>
      <c r="E504" s="3"/>
      <c r="F504" s="4"/>
      <c r="G504" s="4"/>
    </row>
    <row r="505" spans="2:7" ht="13">
      <c r="B505" s="2"/>
      <c r="C505" s="1"/>
      <c r="D505" s="3"/>
      <c r="E505" s="3"/>
      <c r="F505" s="4"/>
      <c r="G505" s="4"/>
    </row>
    <row r="506" spans="2:7" ht="13">
      <c r="B506" s="2"/>
      <c r="C506" s="1"/>
      <c r="D506" s="3"/>
      <c r="E506" s="3"/>
      <c r="F506" s="4"/>
      <c r="G506" s="4"/>
    </row>
    <row r="507" spans="2:7" ht="13">
      <c r="B507" s="2"/>
      <c r="C507" s="1"/>
      <c r="D507" s="3"/>
      <c r="E507" s="3"/>
      <c r="F507" s="4"/>
      <c r="G507" s="4"/>
    </row>
    <row r="508" spans="2:7" ht="13">
      <c r="B508" s="2"/>
      <c r="C508" s="1"/>
      <c r="D508" s="3"/>
      <c r="E508" s="3"/>
      <c r="F508" s="4"/>
      <c r="G508" s="4"/>
    </row>
    <row r="509" spans="2:7" ht="13">
      <c r="B509" s="2"/>
      <c r="C509" s="1"/>
      <c r="D509" s="3"/>
      <c r="E509" s="3"/>
      <c r="F509" s="4"/>
      <c r="G509" s="4"/>
    </row>
    <row r="510" spans="2:7" ht="13">
      <c r="B510" s="2"/>
      <c r="C510" s="1"/>
      <c r="D510" s="3"/>
      <c r="E510" s="3"/>
      <c r="F510" s="4"/>
      <c r="G510" s="4"/>
    </row>
    <row r="511" spans="2:7" ht="13">
      <c r="B511" s="2"/>
      <c r="C511" s="1"/>
      <c r="D511" s="3"/>
      <c r="E511" s="3"/>
      <c r="F511" s="4"/>
      <c r="G511" s="4"/>
    </row>
    <row r="512" spans="2:7" ht="13">
      <c r="B512" s="2"/>
      <c r="C512" s="1"/>
      <c r="D512" s="3"/>
      <c r="E512" s="3"/>
      <c r="F512" s="4"/>
      <c r="G512" s="4"/>
    </row>
    <row r="513" spans="2:7" ht="13">
      <c r="B513" s="2"/>
      <c r="C513" s="1"/>
      <c r="D513" s="3"/>
      <c r="E513" s="3"/>
      <c r="F513" s="4"/>
      <c r="G513" s="4"/>
    </row>
    <row r="514" spans="2:7" ht="13">
      <c r="B514" s="2"/>
      <c r="C514" s="1"/>
      <c r="D514" s="3"/>
      <c r="E514" s="3"/>
      <c r="F514" s="4"/>
      <c r="G514" s="4"/>
    </row>
    <row r="515" spans="2:7" ht="13">
      <c r="B515" s="2"/>
      <c r="C515" s="1"/>
      <c r="D515" s="3"/>
      <c r="E515" s="3"/>
      <c r="F515" s="4"/>
      <c r="G515" s="4"/>
    </row>
    <row r="516" spans="2:7" ht="13">
      <c r="B516" s="2"/>
      <c r="C516" s="1"/>
      <c r="D516" s="3"/>
      <c r="E516" s="3"/>
      <c r="F516" s="4"/>
      <c r="G516" s="4"/>
    </row>
    <row r="517" spans="2:7" ht="13">
      <c r="B517" s="2"/>
      <c r="C517" s="1"/>
      <c r="D517" s="3"/>
      <c r="E517" s="3"/>
      <c r="F517" s="4"/>
      <c r="G517" s="4"/>
    </row>
    <row r="518" spans="2:7" ht="13">
      <c r="B518" s="2"/>
      <c r="C518" s="1"/>
      <c r="D518" s="3"/>
      <c r="E518" s="3"/>
      <c r="F518" s="4"/>
      <c r="G518" s="4"/>
    </row>
    <row r="519" spans="2:7" ht="13">
      <c r="B519" s="2"/>
      <c r="C519" s="1"/>
      <c r="D519" s="3"/>
      <c r="E519" s="3"/>
      <c r="F519" s="4"/>
      <c r="G519" s="4"/>
    </row>
    <row r="520" spans="2:7" ht="13">
      <c r="B520" s="2"/>
      <c r="C520" s="1"/>
      <c r="D520" s="3"/>
      <c r="E520" s="3"/>
      <c r="F520" s="4"/>
      <c r="G520" s="4"/>
    </row>
    <row r="521" spans="2:7" ht="13">
      <c r="B521" s="2"/>
      <c r="C521" s="1"/>
      <c r="D521" s="3"/>
      <c r="E521" s="3"/>
      <c r="F521" s="4"/>
      <c r="G521" s="4"/>
    </row>
    <row r="522" spans="2:7" ht="13">
      <c r="B522" s="2"/>
      <c r="C522" s="1"/>
      <c r="D522" s="3"/>
      <c r="E522" s="3"/>
      <c r="F522" s="4"/>
      <c r="G522" s="4"/>
    </row>
    <row r="523" spans="2:7" ht="13">
      <c r="B523" s="2"/>
      <c r="C523" s="1"/>
      <c r="D523" s="3"/>
      <c r="E523" s="3"/>
      <c r="F523" s="4"/>
      <c r="G523" s="4"/>
    </row>
    <row r="524" spans="2:7" ht="13">
      <c r="B524" s="2"/>
      <c r="C524" s="1"/>
      <c r="D524" s="3"/>
      <c r="E524" s="3"/>
      <c r="F524" s="4"/>
      <c r="G524" s="4"/>
    </row>
    <row r="525" spans="2:7" ht="13">
      <c r="B525" s="2"/>
      <c r="C525" s="1"/>
      <c r="D525" s="3"/>
      <c r="E525" s="3"/>
      <c r="F525" s="4"/>
      <c r="G525" s="4"/>
    </row>
    <row r="526" spans="2:7" ht="13">
      <c r="B526" s="2"/>
      <c r="C526" s="1"/>
      <c r="D526" s="3"/>
      <c r="E526" s="3"/>
      <c r="F526" s="4"/>
      <c r="G526" s="4"/>
    </row>
    <row r="527" spans="2:7" ht="13">
      <c r="B527" s="2"/>
      <c r="C527" s="1"/>
      <c r="D527" s="3"/>
      <c r="E527" s="3"/>
      <c r="F527" s="4"/>
      <c r="G527" s="4"/>
    </row>
    <row r="528" spans="2:7" ht="13">
      <c r="B528" s="2"/>
      <c r="C528" s="1"/>
      <c r="D528" s="3"/>
      <c r="E528" s="3"/>
      <c r="F528" s="4"/>
      <c r="G528" s="4"/>
    </row>
    <row r="529" spans="2:7" ht="13">
      <c r="B529" s="2"/>
      <c r="C529" s="1"/>
      <c r="D529" s="3"/>
      <c r="E529" s="3"/>
      <c r="F529" s="4"/>
      <c r="G529" s="4"/>
    </row>
    <row r="530" spans="2:7" ht="13">
      <c r="B530" s="2"/>
      <c r="C530" s="1"/>
      <c r="D530" s="3"/>
      <c r="E530" s="3"/>
      <c r="F530" s="4"/>
      <c r="G530" s="4"/>
    </row>
    <row r="531" spans="2:7" ht="13">
      <c r="B531" s="2"/>
      <c r="C531" s="1"/>
      <c r="D531" s="3"/>
      <c r="E531" s="3"/>
      <c r="F531" s="4"/>
      <c r="G531" s="4"/>
    </row>
    <row r="532" spans="2:7" ht="13">
      <c r="B532" s="2"/>
      <c r="C532" s="1"/>
      <c r="D532" s="3"/>
      <c r="E532" s="3"/>
      <c r="F532" s="4"/>
      <c r="G532" s="4"/>
    </row>
    <row r="533" spans="2:7" ht="13">
      <c r="B533" s="2"/>
      <c r="C533" s="1"/>
      <c r="D533" s="3"/>
      <c r="E533" s="3"/>
      <c r="F533" s="4"/>
      <c r="G533" s="4"/>
    </row>
    <row r="534" spans="2:7" ht="13">
      <c r="B534" s="2"/>
      <c r="C534" s="1"/>
      <c r="D534" s="3"/>
      <c r="E534" s="3"/>
      <c r="F534" s="4"/>
      <c r="G534" s="4"/>
    </row>
    <row r="535" spans="2:7" ht="13">
      <c r="B535" s="2"/>
      <c r="C535" s="1"/>
      <c r="D535" s="3"/>
      <c r="E535" s="3"/>
      <c r="F535" s="4"/>
      <c r="G535" s="4"/>
    </row>
    <row r="536" spans="2:7" ht="13">
      <c r="B536" s="2"/>
      <c r="C536" s="1"/>
      <c r="D536" s="3"/>
      <c r="E536" s="3"/>
      <c r="F536" s="4"/>
      <c r="G536" s="4"/>
    </row>
    <row r="537" spans="2:7" ht="13">
      <c r="B537" s="2"/>
      <c r="C537" s="1"/>
      <c r="D537" s="3"/>
      <c r="E537" s="3"/>
      <c r="F537" s="4"/>
      <c r="G537" s="4"/>
    </row>
    <row r="538" spans="2:7" ht="13">
      <c r="B538" s="2"/>
      <c r="C538" s="1"/>
      <c r="D538" s="3"/>
      <c r="E538" s="3"/>
      <c r="F538" s="4"/>
      <c r="G538" s="4"/>
    </row>
    <row r="539" spans="2:7" ht="13">
      <c r="B539" s="2"/>
      <c r="C539" s="1"/>
      <c r="D539" s="3"/>
      <c r="E539" s="3"/>
      <c r="F539" s="4"/>
      <c r="G539" s="4"/>
    </row>
    <row r="540" spans="2:7" ht="13">
      <c r="B540" s="2"/>
      <c r="C540" s="1"/>
      <c r="D540" s="3"/>
      <c r="E540" s="3"/>
      <c r="F540" s="4"/>
      <c r="G540" s="4"/>
    </row>
    <row r="541" spans="2:7" ht="13">
      <c r="B541" s="2"/>
      <c r="C541" s="1"/>
      <c r="D541" s="3"/>
      <c r="E541" s="3"/>
      <c r="F541" s="4"/>
      <c r="G541" s="4"/>
    </row>
    <row r="542" spans="2:7" ht="13">
      <c r="B542" s="2"/>
      <c r="C542" s="1"/>
      <c r="D542" s="3"/>
      <c r="E542" s="3"/>
      <c r="F542" s="4"/>
      <c r="G542" s="4"/>
    </row>
    <row r="543" spans="2:7" ht="13">
      <c r="B543" s="2"/>
      <c r="C543" s="1"/>
      <c r="D543" s="3"/>
      <c r="E543" s="3"/>
      <c r="F543" s="4"/>
      <c r="G543" s="4"/>
    </row>
    <row r="544" spans="2:7" ht="13">
      <c r="B544" s="2"/>
      <c r="C544" s="1"/>
      <c r="D544" s="3"/>
      <c r="E544" s="3"/>
      <c r="F544" s="4"/>
      <c r="G544" s="4"/>
    </row>
    <row r="545" spans="2:7" ht="13">
      <c r="B545" s="2"/>
      <c r="C545" s="1"/>
      <c r="D545" s="3"/>
      <c r="E545" s="3"/>
      <c r="F545" s="4"/>
      <c r="G545" s="4"/>
    </row>
    <row r="546" spans="2:7" ht="13">
      <c r="B546" s="2"/>
      <c r="C546" s="1"/>
      <c r="D546" s="3"/>
      <c r="E546" s="3"/>
      <c r="F546" s="4"/>
      <c r="G546" s="4"/>
    </row>
    <row r="547" spans="2:7" ht="13">
      <c r="B547" s="2"/>
      <c r="C547" s="1"/>
      <c r="D547" s="3"/>
      <c r="E547" s="3"/>
      <c r="F547" s="4"/>
      <c r="G547" s="4"/>
    </row>
    <row r="548" spans="2:7" ht="13">
      <c r="B548" s="2"/>
      <c r="C548" s="1"/>
      <c r="D548" s="3"/>
      <c r="E548" s="3"/>
      <c r="F548" s="4"/>
      <c r="G548" s="4"/>
    </row>
    <row r="549" spans="2:7" ht="13">
      <c r="B549" s="2"/>
      <c r="C549" s="1"/>
      <c r="D549" s="3"/>
      <c r="E549" s="3"/>
      <c r="F549" s="4"/>
      <c r="G549" s="4"/>
    </row>
    <row r="550" spans="2:7" ht="13">
      <c r="B550" s="2"/>
      <c r="C550" s="1"/>
      <c r="D550" s="3"/>
      <c r="E550" s="3"/>
      <c r="F550" s="4"/>
      <c r="G550" s="4"/>
    </row>
    <row r="551" spans="2:7" ht="13">
      <c r="B551" s="2"/>
      <c r="C551" s="1"/>
      <c r="D551" s="3"/>
      <c r="E551" s="3"/>
      <c r="F551" s="4"/>
      <c r="G551" s="4"/>
    </row>
    <row r="552" spans="2:7" ht="13">
      <c r="B552" s="2"/>
      <c r="C552" s="1"/>
      <c r="D552" s="3"/>
      <c r="E552" s="3"/>
      <c r="F552" s="4"/>
      <c r="G552" s="4"/>
    </row>
    <row r="553" spans="2:7" ht="13">
      <c r="B553" s="2"/>
      <c r="C553" s="1"/>
      <c r="D553" s="3"/>
      <c r="E553" s="3"/>
      <c r="F553" s="4"/>
      <c r="G553" s="4"/>
    </row>
    <row r="554" spans="2:7" ht="13">
      <c r="B554" s="2"/>
      <c r="C554" s="1"/>
      <c r="D554" s="3"/>
      <c r="E554" s="3"/>
      <c r="F554" s="4"/>
      <c r="G554" s="4"/>
    </row>
    <row r="555" spans="2:7" ht="13">
      <c r="B555" s="2"/>
      <c r="C555" s="1"/>
      <c r="D555" s="3"/>
      <c r="E555" s="3"/>
      <c r="F555" s="4"/>
      <c r="G555" s="4"/>
    </row>
    <row r="556" spans="2:7" ht="13">
      <c r="B556" s="2"/>
      <c r="C556" s="1"/>
      <c r="D556" s="3"/>
      <c r="E556" s="3"/>
      <c r="F556" s="4"/>
      <c r="G556" s="4"/>
    </row>
    <row r="557" spans="2:7" ht="13">
      <c r="B557" s="2"/>
      <c r="C557" s="1"/>
      <c r="D557" s="3"/>
      <c r="E557" s="3"/>
      <c r="F557" s="4"/>
      <c r="G557" s="4"/>
    </row>
    <row r="558" spans="2:7" ht="13">
      <c r="B558" s="2"/>
      <c r="C558" s="1"/>
      <c r="D558" s="3"/>
      <c r="E558" s="3"/>
      <c r="F558" s="4"/>
      <c r="G558" s="4"/>
    </row>
    <row r="559" spans="2:7" ht="13">
      <c r="B559" s="2"/>
      <c r="C559" s="1"/>
      <c r="D559" s="3"/>
      <c r="E559" s="3"/>
      <c r="F559" s="4"/>
      <c r="G559" s="4"/>
    </row>
    <row r="560" spans="2:7" ht="13">
      <c r="B560" s="2"/>
      <c r="C560" s="1"/>
      <c r="D560" s="3"/>
      <c r="E560" s="3"/>
      <c r="F560" s="4"/>
      <c r="G560" s="4"/>
    </row>
    <row r="561" spans="2:7" ht="13">
      <c r="B561" s="2"/>
      <c r="C561" s="1"/>
      <c r="D561" s="3"/>
      <c r="E561" s="3"/>
      <c r="F561" s="4"/>
      <c r="G561" s="4"/>
    </row>
    <row r="562" spans="2:7" ht="13">
      <c r="B562" s="2"/>
      <c r="C562" s="1"/>
      <c r="D562" s="3"/>
      <c r="E562" s="3"/>
      <c r="F562" s="4"/>
      <c r="G562" s="4"/>
    </row>
    <row r="563" spans="2:7" ht="13">
      <c r="B563" s="2"/>
      <c r="C563" s="1"/>
      <c r="D563" s="3"/>
      <c r="E563" s="3"/>
      <c r="F563" s="4"/>
      <c r="G563" s="4"/>
    </row>
    <row r="564" spans="2:7" ht="13">
      <c r="B564" s="2"/>
      <c r="C564" s="1"/>
      <c r="D564" s="3"/>
      <c r="E564" s="3"/>
      <c r="F564" s="4"/>
      <c r="G564" s="4"/>
    </row>
    <row r="565" spans="2:7" ht="13">
      <c r="B565" s="2"/>
      <c r="C565" s="1"/>
      <c r="D565" s="3"/>
      <c r="E565" s="3"/>
      <c r="F565" s="4"/>
      <c r="G565" s="4"/>
    </row>
    <row r="566" spans="2:7" ht="13">
      <c r="B566" s="2"/>
      <c r="C566" s="1"/>
      <c r="D566" s="3"/>
      <c r="E566" s="3"/>
      <c r="F566" s="4"/>
      <c r="G566" s="4"/>
    </row>
    <row r="567" spans="2:7" ht="13">
      <c r="B567" s="2"/>
      <c r="C567" s="1"/>
      <c r="D567" s="3"/>
      <c r="E567" s="3"/>
      <c r="F567" s="4"/>
      <c r="G567" s="4"/>
    </row>
    <row r="568" spans="2:7" ht="13">
      <c r="B568" s="2"/>
      <c r="C568" s="1"/>
      <c r="D568" s="3"/>
      <c r="E568" s="3"/>
      <c r="F568" s="4"/>
      <c r="G568" s="4"/>
    </row>
    <row r="569" spans="2:7" ht="13">
      <c r="B569" s="2"/>
      <c r="C569" s="1"/>
      <c r="D569" s="3"/>
      <c r="E569" s="3"/>
      <c r="F569" s="4"/>
      <c r="G569" s="4"/>
    </row>
    <row r="570" spans="2:7" ht="13">
      <c r="B570" s="2"/>
      <c r="C570" s="1"/>
      <c r="D570" s="3"/>
      <c r="E570" s="3"/>
      <c r="F570" s="4"/>
      <c r="G570" s="4"/>
    </row>
    <row r="571" spans="2:7" ht="13">
      <c r="B571" s="2"/>
      <c r="C571" s="1"/>
      <c r="D571" s="3"/>
      <c r="E571" s="3"/>
      <c r="F571" s="4"/>
      <c r="G571" s="4"/>
    </row>
    <row r="572" spans="2:7" ht="13">
      <c r="B572" s="2"/>
      <c r="C572" s="1"/>
      <c r="D572" s="3"/>
      <c r="E572" s="3"/>
      <c r="F572" s="4"/>
      <c r="G572" s="4"/>
    </row>
    <row r="573" spans="2:7" ht="13">
      <c r="B573" s="2"/>
      <c r="C573" s="1"/>
      <c r="D573" s="3"/>
      <c r="E573" s="3"/>
      <c r="F573" s="4"/>
      <c r="G573" s="4"/>
    </row>
    <row r="574" spans="2:7" ht="13">
      <c r="B574" s="2"/>
      <c r="C574" s="1"/>
      <c r="D574" s="3"/>
      <c r="E574" s="3"/>
      <c r="F574" s="4"/>
      <c r="G574" s="4"/>
    </row>
    <row r="575" spans="2:7" ht="13">
      <c r="B575" s="2"/>
      <c r="C575" s="1"/>
      <c r="D575" s="3"/>
      <c r="E575" s="3"/>
      <c r="F575" s="4"/>
      <c r="G575" s="4"/>
    </row>
    <row r="576" spans="2:7" ht="13">
      <c r="B576" s="2"/>
      <c r="C576" s="1"/>
      <c r="D576" s="3"/>
      <c r="E576" s="3"/>
      <c r="F576" s="4"/>
      <c r="G576" s="4"/>
    </row>
    <row r="577" spans="2:7" ht="13">
      <c r="B577" s="2"/>
      <c r="C577" s="1"/>
      <c r="D577" s="3"/>
      <c r="E577" s="3"/>
      <c r="F577" s="4"/>
      <c r="G577" s="4"/>
    </row>
    <row r="578" spans="2:7" ht="13">
      <c r="B578" s="2"/>
      <c r="C578" s="1"/>
      <c r="D578" s="3"/>
      <c r="E578" s="3"/>
      <c r="F578" s="4"/>
      <c r="G578" s="4"/>
    </row>
    <row r="579" spans="2:7" ht="13">
      <c r="B579" s="2"/>
      <c r="C579" s="1"/>
      <c r="D579" s="3"/>
      <c r="E579" s="3"/>
      <c r="F579" s="4"/>
      <c r="G579" s="4"/>
    </row>
    <row r="580" spans="2:7" ht="13">
      <c r="B580" s="2"/>
      <c r="C580" s="1"/>
      <c r="D580" s="3"/>
      <c r="E580" s="3"/>
      <c r="F580" s="4"/>
      <c r="G580" s="4"/>
    </row>
    <row r="581" spans="2:7" ht="13">
      <c r="B581" s="2"/>
      <c r="C581" s="1"/>
      <c r="D581" s="3"/>
      <c r="E581" s="3"/>
      <c r="F581" s="4"/>
      <c r="G581" s="4"/>
    </row>
    <row r="582" spans="2:7" ht="13">
      <c r="B582" s="2"/>
      <c r="C582" s="1"/>
      <c r="D582" s="3"/>
      <c r="E582" s="3"/>
      <c r="F582" s="4"/>
      <c r="G582" s="4"/>
    </row>
    <row r="583" spans="2:7" ht="13">
      <c r="B583" s="2"/>
      <c r="C583" s="1"/>
      <c r="D583" s="3"/>
      <c r="E583" s="3"/>
      <c r="F583" s="4"/>
      <c r="G583" s="4"/>
    </row>
    <row r="584" spans="2:7" ht="13">
      <c r="B584" s="2"/>
      <c r="C584" s="1"/>
      <c r="D584" s="3"/>
      <c r="E584" s="3"/>
      <c r="F584" s="4"/>
      <c r="G584" s="4"/>
    </row>
    <row r="585" spans="2:7" ht="13">
      <c r="B585" s="2"/>
      <c r="C585" s="1"/>
      <c r="D585" s="3"/>
      <c r="E585" s="3"/>
      <c r="F585" s="4"/>
      <c r="G585" s="4"/>
    </row>
    <row r="586" spans="2:7" ht="13">
      <c r="B586" s="2"/>
      <c r="C586" s="1"/>
      <c r="D586" s="3"/>
      <c r="E586" s="3"/>
      <c r="F586" s="4"/>
      <c r="G586" s="4"/>
    </row>
    <row r="587" spans="2:7" ht="13">
      <c r="B587" s="2"/>
      <c r="C587" s="1"/>
      <c r="D587" s="3"/>
      <c r="E587" s="3"/>
      <c r="F587" s="4"/>
      <c r="G587" s="4"/>
    </row>
    <row r="588" spans="2:7" ht="13">
      <c r="B588" s="2"/>
      <c r="C588" s="1"/>
      <c r="D588" s="3"/>
      <c r="E588" s="3"/>
      <c r="F588" s="4"/>
      <c r="G588" s="4"/>
    </row>
    <row r="589" spans="2:7" ht="13">
      <c r="B589" s="2"/>
      <c r="C589" s="1"/>
      <c r="D589" s="3"/>
      <c r="E589" s="3"/>
      <c r="F589" s="4"/>
      <c r="G589" s="4"/>
    </row>
    <row r="590" spans="2:7" ht="13">
      <c r="B590" s="2"/>
      <c r="C590" s="1"/>
      <c r="D590" s="3"/>
      <c r="E590" s="3"/>
      <c r="F590" s="4"/>
      <c r="G590" s="4"/>
    </row>
    <row r="591" spans="2:7" ht="13">
      <c r="B591" s="2"/>
      <c r="C591" s="1"/>
      <c r="D591" s="3"/>
      <c r="E591" s="3"/>
      <c r="F591" s="4"/>
      <c r="G591" s="4"/>
    </row>
    <row r="592" spans="2:7" ht="13">
      <c r="B592" s="2"/>
      <c r="C592" s="1"/>
      <c r="D592" s="3"/>
      <c r="E592" s="3"/>
      <c r="F592" s="4"/>
      <c r="G592" s="4"/>
    </row>
    <row r="593" spans="2:7" ht="13">
      <c r="B593" s="2"/>
      <c r="C593" s="1"/>
      <c r="D593" s="3"/>
      <c r="E593" s="3"/>
      <c r="F593" s="4"/>
      <c r="G593" s="4"/>
    </row>
    <row r="594" spans="2:7" ht="13">
      <c r="B594" s="2"/>
      <c r="C594" s="1"/>
      <c r="D594" s="3"/>
      <c r="E594" s="3"/>
      <c r="F594" s="4"/>
      <c r="G594" s="4"/>
    </row>
    <row r="595" spans="2:7" ht="13">
      <c r="B595" s="2"/>
      <c r="C595" s="1"/>
      <c r="D595" s="3"/>
      <c r="E595" s="3"/>
      <c r="F595" s="4"/>
      <c r="G595" s="4"/>
    </row>
    <row r="596" spans="2:7" ht="13">
      <c r="B596" s="2"/>
      <c r="C596" s="1"/>
      <c r="D596" s="3"/>
      <c r="E596" s="3"/>
      <c r="F596" s="4"/>
      <c r="G596" s="4"/>
    </row>
    <row r="597" spans="2:7" ht="13">
      <c r="B597" s="2"/>
      <c r="C597" s="1"/>
      <c r="D597" s="3"/>
      <c r="E597" s="3"/>
      <c r="F597" s="4"/>
      <c r="G597" s="4"/>
    </row>
    <row r="598" spans="2:7" ht="13">
      <c r="B598" s="2"/>
      <c r="C598" s="1"/>
      <c r="D598" s="3"/>
      <c r="E598" s="3"/>
      <c r="F598" s="4"/>
      <c r="G598" s="4"/>
    </row>
    <row r="599" spans="2:7" ht="13">
      <c r="B599" s="2"/>
      <c r="C599" s="1"/>
      <c r="D599" s="3"/>
      <c r="E599" s="3"/>
      <c r="F599" s="4"/>
      <c r="G599" s="4"/>
    </row>
    <row r="600" spans="2:7" ht="13">
      <c r="B600" s="2"/>
      <c r="C600" s="1"/>
      <c r="D600" s="3"/>
      <c r="E600" s="3"/>
      <c r="F600" s="4"/>
      <c r="G600" s="4"/>
    </row>
    <row r="601" spans="2:7" ht="13">
      <c r="B601" s="2"/>
      <c r="C601" s="1"/>
      <c r="D601" s="3"/>
      <c r="E601" s="3"/>
      <c r="F601" s="4"/>
      <c r="G601" s="4"/>
    </row>
    <row r="602" spans="2:7" ht="13">
      <c r="B602" s="2"/>
      <c r="C602" s="1"/>
      <c r="D602" s="3"/>
      <c r="E602" s="3"/>
      <c r="F602" s="4"/>
      <c r="G602" s="4"/>
    </row>
    <row r="603" spans="2:7" ht="13">
      <c r="B603" s="2"/>
      <c r="C603" s="1"/>
      <c r="D603" s="3"/>
      <c r="E603" s="3"/>
      <c r="F603" s="4"/>
      <c r="G603" s="4"/>
    </row>
    <row r="604" spans="2:7" ht="13">
      <c r="B604" s="2"/>
      <c r="C604" s="1"/>
      <c r="D604" s="3"/>
      <c r="E604" s="3"/>
      <c r="F604" s="4"/>
      <c r="G604" s="4"/>
    </row>
    <row r="605" spans="2:7" ht="13">
      <c r="B605" s="2"/>
      <c r="C605" s="1"/>
      <c r="D605" s="3"/>
      <c r="E605" s="3"/>
      <c r="F605" s="4"/>
      <c r="G605" s="4"/>
    </row>
    <row r="606" spans="2:7" ht="13">
      <c r="B606" s="2"/>
      <c r="C606" s="1"/>
      <c r="D606" s="3"/>
      <c r="E606" s="3"/>
      <c r="F606" s="4"/>
      <c r="G606" s="4"/>
    </row>
    <row r="607" spans="2:7" ht="13">
      <c r="B607" s="2"/>
      <c r="C607" s="1"/>
      <c r="D607" s="3"/>
      <c r="E607" s="3"/>
      <c r="F607" s="4"/>
      <c r="G607" s="4"/>
    </row>
    <row r="608" spans="2:7" ht="13">
      <c r="B608" s="2"/>
      <c r="C608" s="1"/>
      <c r="D608" s="3"/>
      <c r="E608" s="3"/>
      <c r="F608" s="4"/>
      <c r="G608" s="4"/>
    </row>
    <row r="609" spans="2:7" ht="13">
      <c r="B609" s="2"/>
      <c r="C609" s="1"/>
      <c r="D609" s="3"/>
      <c r="E609" s="3"/>
      <c r="F609" s="4"/>
      <c r="G609" s="4"/>
    </row>
    <row r="610" spans="2:7" ht="13">
      <c r="B610" s="2"/>
      <c r="C610" s="1"/>
      <c r="D610" s="3"/>
      <c r="E610" s="3"/>
      <c r="F610" s="4"/>
      <c r="G610" s="4"/>
    </row>
    <row r="611" spans="2:7" ht="13">
      <c r="B611" s="2"/>
      <c r="C611" s="1"/>
      <c r="D611" s="3"/>
      <c r="E611" s="3"/>
      <c r="F611" s="4"/>
      <c r="G611" s="4"/>
    </row>
    <row r="612" spans="2:7" ht="13">
      <c r="B612" s="2"/>
      <c r="C612" s="1"/>
      <c r="D612" s="3"/>
      <c r="E612" s="3"/>
      <c r="F612" s="4"/>
      <c r="G612" s="4"/>
    </row>
    <row r="613" spans="2:7" ht="13">
      <c r="B613" s="2"/>
      <c r="C613" s="1"/>
      <c r="D613" s="3"/>
      <c r="E613" s="3"/>
      <c r="F613" s="4"/>
      <c r="G613" s="4"/>
    </row>
    <row r="614" spans="2:7" ht="13">
      <c r="B614" s="2"/>
      <c r="C614" s="1"/>
      <c r="D614" s="3"/>
      <c r="E614" s="3"/>
      <c r="F614" s="4"/>
      <c r="G614" s="4"/>
    </row>
    <row r="615" spans="2:7" ht="13">
      <c r="B615" s="2"/>
      <c r="C615" s="1"/>
      <c r="D615" s="3"/>
      <c r="E615" s="3"/>
      <c r="F615" s="4"/>
      <c r="G615" s="4"/>
    </row>
    <row r="616" spans="2:7" ht="13">
      <c r="B616" s="2"/>
      <c r="C616" s="1"/>
      <c r="D616" s="3"/>
      <c r="E616" s="3"/>
      <c r="F616" s="4"/>
      <c r="G616" s="4"/>
    </row>
    <row r="617" spans="2:7" ht="13">
      <c r="B617" s="2"/>
      <c r="C617" s="1"/>
      <c r="D617" s="3"/>
      <c r="E617" s="3"/>
      <c r="F617" s="4"/>
      <c r="G617" s="4"/>
    </row>
    <row r="618" spans="2:7" ht="13">
      <c r="B618" s="2"/>
      <c r="C618" s="1"/>
      <c r="D618" s="3"/>
      <c r="E618" s="3"/>
      <c r="F618" s="4"/>
      <c r="G618" s="4"/>
    </row>
    <row r="619" spans="2:7" ht="13">
      <c r="B619" s="2"/>
      <c r="C619" s="1"/>
      <c r="D619" s="3"/>
      <c r="E619" s="3"/>
      <c r="F619" s="4"/>
      <c r="G619" s="4"/>
    </row>
    <row r="620" spans="2:7" ht="13">
      <c r="B620" s="2"/>
      <c r="C620" s="1"/>
      <c r="D620" s="3"/>
      <c r="E620" s="3"/>
      <c r="F620" s="4"/>
      <c r="G620" s="4"/>
    </row>
    <row r="621" spans="2:7" ht="13">
      <c r="B621" s="2"/>
      <c r="C621" s="1"/>
      <c r="D621" s="3"/>
      <c r="E621" s="3"/>
      <c r="F621" s="4"/>
      <c r="G621" s="4"/>
    </row>
    <row r="622" spans="2:7" ht="13">
      <c r="B622" s="2"/>
      <c r="C622" s="1"/>
      <c r="D622" s="3"/>
      <c r="E622" s="3"/>
      <c r="F622" s="4"/>
      <c r="G622" s="4"/>
    </row>
    <row r="623" spans="2:7" ht="13">
      <c r="B623" s="2"/>
      <c r="C623" s="1"/>
      <c r="D623" s="3"/>
      <c r="E623" s="3"/>
      <c r="F623" s="4"/>
      <c r="G623" s="4"/>
    </row>
    <row r="624" spans="2:7" ht="13">
      <c r="B624" s="2"/>
      <c r="C624" s="1"/>
      <c r="D624" s="3"/>
      <c r="E624" s="3"/>
      <c r="F624" s="4"/>
      <c r="G624" s="4"/>
    </row>
    <row r="625" spans="2:7" ht="13">
      <c r="B625" s="2"/>
      <c r="C625" s="1"/>
      <c r="D625" s="3"/>
      <c r="E625" s="3"/>
      <c r="F625" s="4"/>
      <c r="G625" s="4"/>
    </row>
    <row r="626" spans="2:7" ht="13">
      <c r="B626" s="2"/>
      <c r="C626" s="1"/>
      <c r="D626" s="3"/>
      <c r="E626" s="3"/>
      <c r="F626" s="4"/>
      <c r="G626" s="4"/>
    </row>
    <row r="627" spans="2:7" ht="13">
      <c r="B627" s="2"/>
      <c r="C627" s="1"/>
      <c r="D627" s="3"/>
      <c r="E627" s="3"/>
      <c r="F627" s="4"/>
      <c r="G627" s="4"/>
    </row>
    <row r="628" spans="2:7" ht="13">
      <c r="B628" s="2"/>
      <c r="C628" s="1"/>
      <c r="D628" s="3"/>
      <c r="E628" s="3"/>
      <c r="F628" s="4"/>
      <c r="G628" s="4"/>
    </row>
    <row r="629" spans="2:7" ht="13">
      <c r="B629" s="2"/>
      <c r="C629" s="1"/>
      <c r="D629" s="3"/>
      <c r="E629" s="3"/>
      <c r="F629" s="4"/>
      <c r="G629" s="4"/>
    </row>
    <row r="630" spans="2:7" ht="13">
      <c r="B630" s="2"/>
      <c r="C630" s="1"/>
      <c r="D630" s="3"/>
      <c r="E630" s="3"/>
      <c r="F630" s="4"/>
      <c r="G630" s="4"/>
    </row>
    <row r="631" spans="2:7" ht="13">
      <c r="B631" s="2"/>
      <c r="C631" s="1"/>
      <c r="D631" s="3"/>
      <c r="E631" s="3"/>
      <c r="F631" s="4"/>
      <c r="G631" s="4"/>
    </row>
    <row r="632" spans="2:7" ht="13">
      <c r="B632" s="2"/>
      <c r="C632" s="1"/>
      <c r="D632" s="3"/>
      <c r="E632" s="3"/>
      <c r="F632" s="4"/>
      <c r="G632" s="4"/>
    </row>
    <row r="633" spans="2:7" ht="13">
      <c r="B633" s="2"/>
      <c r="C633" s="1"/>
      <c r="D633" s="3"/>
      <c r="E633" s="3"/>
      <c r="F633" s="4"/>
      <c r="G633" s="4"/>
    </row>
    <row r="634" spans="2:7" ht="13">
      <c r="B634" s="2"/>
      <c r="C634" s="1"/>
      <c r="D634" s="3"/>
      <c r="E634" s="3"/>
      <c r="F634" s="4"/>
      <c r="G634" s="4"/>
    </row>
    <row r="635" spans="2:7" ht="13">
      <c r="B635" s="2"/>
      <c r="C635" s="1"/>
      <c r="D635" s="3"/>
      <c r="E635" s="3"/>
      <c r="F635" s="4"/>
      <c r="G635" s="4"/>
    </row>
    <row r="636" spans="2:7" ht="13">
      <c r="B636" s="2"/>
      <c r="C636" s="1"/>
      <c r="D636" s="3"/>
      <c r="E636" s="3"/>
      <c r="F636" s="4"/>
      <c r="G636" s="4"/>
    </row>
    <row r="637" spans="2:7" ht="13">
      <c r="B637" s="2"/>
      <c r="C637" s="1"/>
      <c r="D637" s="3"/>
      <c r="E637" s="3"/>
      <c r="F637" s="4"/>
      <c r="G637" s="4"/>
    </row>
    <row r="638" spans="2:7" ht="13">
      <c r="B638" s="2"/>
      <c r="C638" s="1"/>
      <c r="D638" s="3"/>
      <c r="E638" s="3"/>
      <c r="F638" s="4"/>
      <c r="G638" s="4"/>
    </row>
    <row r="639" spans="2:7" ht="13">
      <c r="B639" s="2"/>
      <c r="C639" s="1"/>
      <c r="D639" s="3"/>
      <c r="E639" s="3"/>
      <c r="F639" s="4"/>
      <c r="G639" s="4"/>
    </row>
    <row r="640" spans="2:7" ht="13">
      <c r="B640" s="2"/>
      <c r="C640" s="1"/>
      <c r="D640" s="3"/>
      <c r="E640" s="3"/>
      <c r="F640" s="4"/>
      <c r="G640" s="4"/>
    </row>
    <row r="641" spans="2:7" ht="13">
      <c r="B641" s="2"/>
      <c r="C641" s="1"/>
      <c r="D641" s="3"/>
      <c r="E641" s="3"/>
      <c r="F641" s="4"/>
      <c r="G641" s="4"/>
    </row>
    <row r="642" spans="2:7" ht="13">
      <c r="B642" s="2"/>
      <c r="C642" s="1"/>
      <c r="D642" s="3"/>
      <c r="E642" s="3"/>
      <c r="F642" s="4"/>
      <c r="G642" s="4"/>
    </row>
    <row r="643" spans="2:7" ht="13">
      <c r="B643" s="2"/>
      <c r="C643" s="1"/>
      <c r="D643" s="3"/>
      <c r="E643" s="3"/>
      <c r="F643" s="4"/>
      <c r="G643" s="4"/>
    </row>
    <row r="644" spans="2:7" ht="13">
      <c r="B644" s="2"/>
      <c r="C644" s="1"/>
      <c r="D644" s="3"/>
      <c r="E644" s="3"/>
      <c r="F644" s="4"/>
      <c r="G644" s="4"/>
    </row>
    <row r="645" spans="2:7" ht="13">
      <c r="B645" s="2"/>
      <c r="C645" s="1"/>
      <c r="D645" s="3"/>
      <c r="E645" s="3"/>
      <c r="F645" s="4"/>
      <c r="G645" s="4"/>
    </row>
    <row r="646" spans="2:7" ht="13">
      <c r="B646" s="2"/>
      <c r="C646" s="1"/>
      <c r="D646" s="3"/>
      <c r="E646" s="3"/>
      <c r="F646" s="4"/>
      <c r="G646" s="4"/>
    </row>
    <row r="647" spans="2:7" ht="13">
      <c r="B647" s="2"/>
      <c r="C647" s="1"/>
      <c r="D647" s="3"/>
      <c r="E647" s="3"/>
      <c r="F647" s="4"/>
      <c r="G647" s="4"/>
    </row>
    <row r="648" spans="2:7" ht="13">
      <c r="B648" s="2"/>
      <c r="C648" s="1"/>
      <c r="D648" s="3"/>
      <c r="E648" s="3"/>
      <c r="F648" s="4"/>
      <c r="G648" s="4"/>
    </row>
    <row r="649" spans="2:7" ht="13">
      <c r="B649" s="2"/>
      <c r="C649" s="1"/>
      <c r="D649" s="3"/>
      <c r="E649" s="3"/>
      <c r="F649" s="4"/>
      <c r="G649" s="4"/>
    </row>
    <row r="650" spans="2:7" ht="13">
      <c r="B650" s="2"/>
      <c r="C650" s="1"/>
      <c r="D650" s="3"/>
      <c r="E650" s="3"/>
      <c r="F650" s="4"/>
      <c r="G650" s="4"/>
    </row>
    <row r="651" spans="2:7" ht="13">
      <c r="B651" s="2"/>
      <c r="C651" s="1"/>
      <c r="D651" s="3"/>
      <c r="E651" s="3"/>
      <c r="F651" s="4"/>
      <c r="G651" s="4"/>
    </row>
    <row r="652" spans="2:7" ht="13">
      <c r="B652" s="2"/>
      <c r="C652" s="1"/>
      <c r="D652" s="3"/>
      <c r="E652" s="3"/>
      <c r="F652" s="4"/>
      <c r="G652" s="4"/>
    </row>
    <row r="653" spans="2:7" ht="13">
      <c r="B653" s="2"/>
      <c r="C653" s="1"/>
      <c r="D653" s="3"/>
      <c r="E653" s="3"/>
      <c r="F653" s="4"/>
      <c r="G653" s="4"/>
    </row>
    <row r="654" spans="2:7" ht="13">
      <c r="B654" s="2"/>
      <c r="C654" s="1"/>
      <c r="D654" s="3"/>
      <c r="E654" s="3"/>
      <c r="F654" s="4"/>
      <c r="G654" s="4"/>
    </row>
    <row r="655" spans="2:7" ht="13">
      <c r="B655" s="2"/>
      <c r="C655" s="1"/>
      <c r="D655" s="3"/>
      <c r="E655" s="3"/>
      <c r="F655" s="4"/>
      <c r="G655" s="4"/>
    </row>
    <row r="656" spans="2:7" ht="13">
      <c r="B656" s="2"/>
      <c r="C656" s="1"/>
      <c r="D656" s="3"/>
      <c r="E656" s="3"/>
      <c r="F656" s="4"/>
      <c r="G656" s="4"/>
    </row>
    <row r="657" spans="2:7" ht="13">
      <c r="B657" s="2"/>
      <c r="C657" s="1"/>
      <c r="D657" s="3"/>
      <c r="E657" s="3"/>
      <c r="F657" s="4"/>
      <c r="G657" s="4"/>
    </row>
    <row r="658" spans="2:7" ht="13">
      <c r="B658" s="2"/>
      <c r="C658" s="1"/>
      <c r="D658" s="3"/>
      <c r="E658" s="3"/>
      <c r="F658" s="4"/>
      <c r="G658" s="4"/>
    </row>
    <row r="659" spans="2:7" ht="13">
      <c r="B659" s="2"/>
      <c r="C659" s="1"/>
      <c r="D659" s="3"/>
      <c r="E659" s="3"/>
      <c r="F659" s="4"/>
      <c r="G659" s="4"/>
    </row>
    <row r="660" spans="2:7" ht="13">
      <c r="B660" s="2"/>
      <c r="C660" s="1"/>
      <c r="D660" s="3"/>
      <c r="E660" s="3"/>
      <c r="F660" s="4"/>
      <c r="G660" s="4"/>
    </row>
    <row r="661" spans="2:7" ht="13">
      <c r="B661" s="2"/>
      <c r="C661" s="1"/>
      <c r="D661" s="3"/>
      <c r="E661" s="3"/>
      <c r="F661" s="4"/>
      <c r="G661" s="4"/>
    </row>
    <row r="662" spans="2:7" ht="13">
      <c r="B662" s="2"/>
      <c r="C662" s="1"/>
      <c r="D662" s="3"/>
      <c r="E662" s="3"/>
      <c r="F662" s="4"/>
      <c r="G662" s="4"/>
    </row>
    <row r="663" spans="2:7" ht="13">
      <c r="B663" s="2"/>
      <c r="C663" s="1"/>
      <c r="D663" s="3"/>
      <c r="E663" s="3"/>
      <c r="F663" s="4"/>
      <c r="G663" s="4"/>
    </row>
    <row r="664" spans="2:7" ht="13">
      <c r="B664" s="2"/>
      <c r="C664" s="1"/>
      <c r="D664" s="3"/>
      <c r="E664" s="3"/>
      <c r="F664" s="4"/>
      <c r="G664" s="4"/>
    </row>
    <row r="665" spans="2:7" ht="13">
      <c r="B665" s="2"/>
      <c r="C665" s="1"/>
      <c r="D665" s="3"/>
      <c r="E665" s="3"/>
      <c r="F665" s="4"/>
      <c r="G665" s="4"/>
    </row>
    <row r="666" spans="2:7" ht="13">
      <c r="B666" s="2"/>
      <c r="C666" s="1"/>
      <c r="D666" s="3"/>
      <c r="E666" s="3"/>
      <c r="F666" s="4"/>
      <c r="G666" s="4"/>
    </row>
    <row r="667" spans="2:7" ht="13">
      <c r="B667" s="2"/>
      <c r="C667" s="1"/>
      <c r="D667" s="3"/>
      <c r="E667" s="3"/>
      <c r="F667" s="4"/>
      <c r="G667" s="4"/>
    </row>
    <row r="668" spans="2:7" ht="13">
      <c r="B668" s="2"/>
      <c r="C668" s="1"/>
      <c r="D668" s="3"/>
      <c r="E668" s="3"/>
      <c r="F668" s="4"/>
      <c r="G668" s="4"/>
    </row>
    <row r="669" spans="2:7" ht="13">
      <c r="B669" s="2"/>
      <c r="C669" s="1"/>
      <c r="D669" s="3"/>
      <c r="E669" s="3"/>
      <c r="F669" s="4"/>
      <c r="G669" s="4"/>
    </row>
    <row r="670" spans="2:7" ht="13">
      <c r="B670" s="2"/>
      <c r="C670" s="1"/>
      <c r="D670" s="3"/>
      <c r="E670" s="3"/>
      <c r="F670" s="4"/>
      <c r="G670" s="4"/>
    </row>
    <row r="671" spans="2:7" ht="13">
      <c r="B671" s="2"/>
      <c r="C671" s="1"/>
      <c r="D671" s="3"/>
      <c r="E671" s="3"/>
      <c r="F671" s="4"/>
      <c r="G671" s="4"/>
    </row>
    <row r="672" spans="2:7" ht="13">
      <c r="B672" s="2"/>
      <c r="C672" s="1"/>
      <c r="D672" s="3"/>
      <c r="E672" s="3"/>
      <c r="F672" s="4"/>
      <c r="G672" s="4"/>
    </row>
    <row r="673" spans="2:7" ht="13">
      <c r="B673" s="2"/>
      <c r="C673" s="1"/>
      <c r="D673" s="3"/>
      <c r="E673" s="3"/>
      <c r="F673" s="4"/>
      <c r="G673" s="4"/>
    </row>
    <row r="674" spans="2:7" ht="13">
      <c r="B674" s="2"/>
      <c r="C674" s="1"/>
      <c r="D674" s="3"/>
      <c r="E674" s="3"/>
      <c r="F674" s="4"/>
      <c r="G674" s="4"/>
    </row>
    <row r="675" spans="2:7" ht="13">
      <c r="B675" s="2"/>
      <c r="C675" s="1"/>
      <c r="D675" s="3"/>
      <c r="E675" s="3"/>
      <c r="F675" s="4"/>
      <c r="G675" s="4"/>
    </row>
    <row r="676" spans="2:7" ht="13">
      <c r="B676" s="2"/>
      <c r="C676" s="1"/>
      <c r="D676" s="3"/>
      <c r="E676" s="3"/>
      <c r="F676" s="4"/>
      <c r="G676" s="4"/>
    </row>
    <row r="677" spans="2:7" ht="13">
      <c r="B677" s="2"/>
      <c r="C677" s="1"/>
      <c r="D677" s="3"/>
      <c r="E677" s="3"/>
      <c r="F677" s="4"/>
      <c r="G677" s="4"/>
    </row>
    <row r="678" spans="2:7" ht="13">
      <c r="B678" s="2"/>
      <c r="C678" s="1"/>
      <c r="D678" s="3"/>
      <c r="E678" s="3"/>
      <c r="F678" s="4"/>
      <c r="G678" s="4"/>
    </row>
    <row r="679" spans="2:7" ht="13">
      <c r="B679" s="2"/>
      <c r="C679" s="1"/>
      <c r="D679" s="3"/>
      <c r="E679" s="3"/>
      <c r="F679" s="4"/>
      <c r="G679" s="4"/>
    </row>
    <row r="680" spans="2:7" ht="13">
      <c r="B680" s="2"/>
      <c r="C680" s="1"/>
      <c r="D680" s="3"/>
      <c r="E680" s="3"/>
      <c r="F680" s="4"/>
      <c r="G680" s="4"/>
    </row>
    <row r="681" spans="2:7" ht="13">
      <c r="B681" s="2"/>
      <c r="C681" s="1"/>
      <c r="D681" s="3"/>
      <c r="E681" s="3"/>
      <c r="F681" s="4"/>
      <c r="G681" s="4"/>
    </row>
    <row r="682" spans="2:7" ht="13">
      <c r="B682" s="2"/>
      <c r="C682" s="1"/>
      <c r="D682" s="3"/>
      <c r="E682" s="3"/>
      <c r="F682" s="4"/>
      <c r="G682" s="4"/>
    </row>
    <row r="683" spans="2:7" ht="13">
      <c r="B683" s="2"/>
      <c r="C683" s="1"/>
      <c r="D683" s="3"/>
      <c r="E683" s="3"/>
      <c r="F683" s="4"/>
      <c r="G683" s="4"/>
    </row>
    <row r="684" spans="2:7" ht="13">
      <c r="B684" s="2"/>
      <c r="C684" s="1"/>
      <c r="D684" s="3"/>
      <c r="E684" s="3"/>
      <c r="F684" s="4"/>
      <c r="G684" s="4"/>
    </row>
    <row r="685" spans="2:7" ht="13">
      <c r="B685" s="2"/>
      <c r="C685" s="1"/>
      <c r="D685" s="3"/>
      <c r="E685" s="3"/>
      <c r="F685" s="4"/>
      <c r="G685" s="4"/>
    </row>
    <row r="686" spans="2:7" ht="13">
      <c r="B686" s="2"/>
      <c r="C686" s="1"/>
      <c r="D686" s="3"/>
      <c r="E686" s="3"/>
      <c r="F686" s="4"/>
      <c r="G686" s="4"/>
    </row>
    <row r="687" spans="2:7" ht="13">
      <c r="B687" s="2"/>
      <c r="C687" s="1"/>
      <c r="D687" s="3"/>
      <c r="E687" s="3"/>
      <c r="F687" s="4"/>
      <c r="G687" s="4"/>
    </row>
    <row r="688" spans="2:7" ht="13">
      <c r="B688" s="2"/>
      <c r="C688" s="1"/>
      <c r="D688" s="3"/>
      <c r="E688" s="3"/>
      <c r="F688" s="4"/>
      <c r="G688" s="4"/>
    </row>
    <row r="689" spans="2:7" ht="13">
      <c r="B689" s="2"/>
      <c r="C689" s="1"/>
      <c r="D689" s="3"/>
      <c r="E689" s="3"/>
      <c r="F689" s="4"/>
      <c r="G689" s="4"/>
    </row>
    <row r="690" spans="2:7" ht="13">
      <c r="B690" s="2"/>
      <c r="C690" s="1"/>
      <c r="D690" s="3"/>
      <c r="E690" s="3"/>
      <c r="F690" s="4"/>
      <c r="G690" s="4"/>
    </row>
    <row r="691" spans="2:7" ht="13">
      <c r="B691" s="2"/>
      <c r="C691" s="1"/>
      <c r="D691" s="3"/>
      <c r="E691" s="3"/>
      <c r="F691" s="4"/>
      <c r="G691" s="4"/>
    </row>
    <row r="692" spans="2:7" ht="13">
      <c r="B692" s="2"/>
      <c r="C692" s="1"/>
      <c r="D692" s="3"/>
      <c r="E692" s="3"/>
      <c r="F692" s="4"/>
      <c r="G692" s="4"/>
    </row>
    <row r="693" spans="2:7" ht="13">
      <c r="B693" s="2"/>
      <c r="C693" s="1"/>
      <c r="D693" s="3"/>
      <c r="E693" s="3"/>
      <c r="F693" s="4"/>
      <c r="G693" s="4"/>
    </row>
    <row r="694" spans="2:7" ht="13">
      <c r="B694" s="2"/>
      <c r="C694" s="1"/>
      <c r="D694" s="3"/>
      <c r="E694" s="3"/>
      <c r="F694" s="4"/>
      <c r="G694" s="4"/>
    </row>
    <row r="695" spans="2:7" ht="13">
      <c r="B695" s="2"/>
      <c r="C695" s="1"/>
      <c r="D695" s="3"/>
      <c r="E695" s="3"/>
      <c r="F695" s="4"/>
      <c r="G695" s="4"/>
    </row>
    <row r="696" spans="2:7" ht="13">
      <c r="B696" s="2"/>
      <c r="C696" s="1"/>
      <c r="D696" s="3"/>
      <c r="E696" s="3"/>
      <c r="F696" s="4"/>
      <c r="G696" s="4"/>
    </row>
    <row r="697" spans="2:7" ht="13">
      <c r="B697" s="2"/>
      <c r="C697" s="1"/>
      <c r="D697" s="3"/>
      <c r="E697" s="3"/>
      <c r="F697" s="4"/>
      <c r="G697" s="4"/>
    </row>
    <row r="698" spans="2:7" ht="13">
      <c r="B698" s="2"/>
      <c r="C698" s="1"/>
      <c r="D698" s="3"/>
      <c r="E698" s="3"/>
      <c r="F698" s="4"/>
      <c r="G698" s="4"/>
    </row>
    <row r="699" spans="2:7" ht="13">
      <c r="B699" s="2"/>
      <c r="C699" s="1"/>
      <c r="D699" s="3"/>
      <c r="E699" s="3"/>
      <c r="F699" s="4"/>
      <c r="G699" s="4"/>
    </row>
    <row r="700" spans="2:7" ht="13">
      <c r="B700" s="2"/>
      <c r="C700" s="1"/>
      <c r="D700" s="3"/>
      <c r="E700" s="3"/>
      <c r="F700" s="4"/>
      <c r="G700" s="4"/>
    </row>
    <row r="701" spans="2:7" ht="13">
      <c r="B701" s="2"/>
      <c r="C701" s="1"/>
      <c r="D701" s="3"/>
      <c r="E701" s="3"/>
      <c r="F701" s="4"/>
      <c r="G701" s="4"/>
    </row>
    <row r="702" spans="2:7" ht="13">
      <c r="B702" s="2"/>
      <c r="C702" s="1"/>
      <c r="D702" s="3"/>
      <c r="E702" s="3"/>
      <c r="F702" s="4"/>
      <c r="G702" s="4"/>
    </row>
    <row r="703" spans="2:7" ht="13">
      <c r="B703" s="2"/>
      <c r="C703" s="1"/>
      <c r="D703" s="3"/>
      <c r="E703" s="3"/>
      <c r="F703" s="4"/>
      <c r="G703" s="4"/>
    </row>
    <row r="704" spans="2:7" ht="13">
      <c r="B704" s="2"/>
      <c r="C704" s="1"/>
      <c r="D704" s="3"/>
      <c r="E704" s="3"/>
      <c r="F704" s="4"/>
      <c r="G704" s="4"/>
    </row>
    <row r="705" spans="2:7" ht="13">
      <c r="B705" s="2"/>
      <c r="C705" s="1"/>
      <c r="D705" s="3"/>
      <c r="E705" s="3"/>
      <c r="F705" s="4"/>
      <c r="G705" s="4"/>
    </row>
    <row r="706" spans="2:7" ht="13">
      <c r="B706" s="2"/>
      <c r="C706" s="1"/>
      <c r="D706" s="3"/>
      <c r="E706" s="3"/>
      <c r="F706" s="4"/>
      <c r="G706" s="4"/>
    </row>
    <row r="707" spans="2:7" ht="13">
      <c r="B707" s="2"/>
      <c r="C707" s="1"/>
      <c r="D707" s="3"/>
      <c r="E707" s="3"/>
      <c r="F707" s="4"/>
      <c r="G707" s="4"/>
    </row>
    <row r="708" spans="2:7" ht="13">
      <c r="B708" s="2"/>
      <c r="C708" s="1"/>
      <c r="D708" s="3"/>
      <c r="E708" s="3"/>
      <c r="F708" s="4"/>
      <c r="G708" s="4"/>
    </row>
    <row r="709" spans="2:7" ht="13">
      <c r="B709" s="2"/>
      <c r="C709" s="1"/>
      <c r="D709" s="3"/>
      <c r="E709" s="3"/>
      <c r="F709" s="4"/>
      <c r="G709" s="4"/>
    </row>
    <row r="710" spans="2:7" ht="13">
      <c r="B710" s="2"/>
      <c r="C710" s="1"/>
      <c r="D710" s="3"/>
      <c r="E710" s="3"/>
      <c r="F710" s="4"/>
      <c r="G710" s="4"/>
    </row>
    <row r="711" spans="2:7" ht="13">
      <c r="B711" s="2"/>
      <c r="C711" s="1"/>
      <c r="D711" s="3"/>
      <c r="E711" s="3"/>
      <c r="F711" s="4"/>
      <c r="G711" s="4"/>
    </row>
    <row r="712" spans="2:7" ht="13">
      <c r="B712" s="2"/>
      <c r="C712" s="1"/>
      <c r="D712" s="3"/>
      <c r="E712" s="3"/>
      <c r="F712" s="4"/>
      <c r="G712" s="4"/>
    </row>
    <row r="713" spans="2:7" ht="13">
      <c r="B713" s="2"/>
      <c r="C713" s="1"/>
      <c r="D713" s="3"/>
      <c r="E713" s="3"/>
      <c r="F713" s="4"/>
      <c r="G713" s="4"/>
    </row>
    <row r="714" spans="2:7" ht="13">
      <c r="B714" s="2"/>
      <c r="C714" s="1"/>
      <c r="D714" s="3"/>
      <c r="E714" s="3"/>
      <c r="F714" s="4"/>
      <c r="G714" s="4"/>
    </row>
    <row r="715" spans="2:7" ht="13">
      <c r="B715" s="2"/>
      <c r="C715" s="1"/>
      <c r="D715" s="3"/>
      <c r="E715" s="3"/>
      <c r="F715" s="4"/>
      <c r="G715" s="4"/>
    </row>
    <row r="716" spans="2:7" ht="13">
      <c r="B716" s="2"/>
      <c r="C716" s="1"/>
      <c r="D716" s="3"/>
      <c r="E716" s="3"/>
      <c r="F716" s="4"/>
      <c r="G716" s="4"/>
    </row>
    <row r="717" spans="2:7" ht="13">
      <c r="B717" s="2"/>
      <c r="C717" s="1"/>
      <c r="D717" s="3"/>
      <c r="E717" s="3"/>
      <c r="F717" s="4"/>
      <c r="G717" s="4"/>
    </row>
    <row r="718" spans="2:7" ht="13">
      <c r="B718" s="2"/>
      <c r="C718" s="1"/>
      <c r="D718" s="3"/>
      <c r="E718" s="3"/>
      <c r="F718" s="4"/>
      <c r="G718" s="4"/>
    </row>
    <row r="719" spans="2:7" ht="13">
      <c r="B719" s="2"/>
      <c r="C719" s="1"/>
      <c r="D719" s="3"/>
      <c r="E719" s="3"/>
      <c r="F719" s="4"/>
      <c r="G719" s="4"/>
    </row>
    <row r="720" spans="2:7" ht="13">
      <c r="B720" s="2"/>
      <c r="C720" s="1"/>
      <c r="D720" s="3"/>
      <c r="E720" s="3"/>
      <c r="F720" s="4"/>
      <c r="G720" s="4"/>
    </row>
    <row r="721" spans="2:7" ht="13">
      <c r="B721" s="2"/>
      <c r="C721" s="1"/>
      <c r="D721" s="3"/>
      <c r="E721" s="3"/>
      <c r="F721" s="4"/>
      <c r="G721" s="4"/>
    </row>
    <row r="722" spans="2:7" ht="13">
      <c r="B722" s="2"/>
      <c r="C722" s="1"/>
      <c r="D722" s="3"/>
      <c r="E722" s="3"/>
      <c r="F722" s="4"/>
      <c r="G722" s="4"/>
    </row>
    <row r="723" spans="2:7" ht="13">
      <c r="B723" s="2"/>
      <c r="C723" s="1"/>
      <c r="D723" s="3"/>
      <c r="E723" s="3"/>
      <c r="F723" s="4"/>
      <c r="G723" s="4"/>
    </row>
    <row r="724" spans="2:7" ht="13">
      <c r="B724" s="2"/>
      <c r="C724" s="1"/>
      <c r="D724" s="3"/>
      <c r="E724" s="3"/>
      <c r="F724" s="4"/>
      <c r="G724" s="4"/>
    </row>
    <row r="725" spans="2:7" ht="13">
      <c r="B725" s="2"/>
      <c r="C725" s="1"/>
      <c r="D725" s="3"/>
      <c r="E725" s="3"/>
      <c r="F725" s="4"/>
      <c r="G725" s="4"/>
    </row>
    <row r="726" spans="2:7" ht="13">
      <c r="B726" s="2"/>
      <c r="C726" s="1"/>
      <c r="D726" s="3"/>
      <c r="E726" s="3"/>
      <c r="F726" s="4"/>
      <c r="G726" s="4"/>
    </row>
    <row r="727" spans="2:7" ht="13">
      <c r="B727" s="2"/>
      <c r="C727" s="1"/>
      <c r="D727" s="3"/>
      <c r="E727" s="3"/>
      <c r="F727" s="4"/>
      <c r="G727" s="4"/>
    </row>
    <row r="728" spans="2:7" ht="13">
      <c r="B728" s="2"/>
      <c r="C728" s="1"/>
      <c r="D728" s="3"/>
      <c r="E728" s="3"/>
      <c r="F728" s="4"/>
      <c r="G728" s="4"/>
    </row>
    <row r="729" spans="2:7" ht="13">
      <c r="B729" s="2"/>
      <c r="C729" s="1"/>
      <c r="D729" s="3"/>
      <c r="E729" s="3"/>
      <c r="F729" s="4"/>
      <c r="G729" s="4"/>
    </row>
    <row r="730" spans="2:7" ht="13">
      <c r="B730" s="2"/>
      <c r="C730" s="1"/>
      <c r="D730" s="3"/>
      <c r="E730" s="3"/>
      <c r="F730" s="4"/>
      <c r="G730" s="4"/>
    </row>
    <row r="731" spans="2:7" ht="13">
      <c r="B731" s="2"/>
      <c r="C731" s="1"/>
      <c r="D731" s="3"/>
      <c r="E731" s="3"/>
      <c r="F731" s="4"/>
      <c r="G731" s="4"/>
    </row>
    <row r="732" spans="2:7" ht="13">
      <c r="B732" s="2"/>
      <c r="C732" s="1"/>
      <c r="D732" s="3"/>
      <c r="E732" s="3"/>
      <c r="F732" s="4"/>
      <c r="G732" s="4"/>
    </row>
    <row r="733" spans="2:7" ht="13">
      <c r="B733" s="2"/>
      <c r="C733" s="1"/>
      <c r="D733" s="3"/>
      <c r="E733" s="3"/>
      <c r="F733" s="4"/>
      <c r="G733" s="4"/>
    </row>
    <row r="734" spans="2:7" ht="13">
      <c r="B734" s="2"/>
      <c r="C734" s="1"/>
      <c r="D734" s="3"/>
      <c r="E734" s="3"/>
      <c r="F734" s="4"/>
      <c r="G734" s="4"/>
    </row>
    <row r="735" spans="2:7" ht="13">
      <c r="B735" s="2"/>
      <c r="C735" s="1"/>
      <c r="D735" s="3"/>
      <c r="E735" s="3"/>
      <c r="F735" s="4"/>
      <c r="G735" s="4"/>
    </row>
    <row r="736" spans="2:7" ht="13">
      <c r="B736" s="2"/>
      <c r="C736" s="1"/>
      <c r="D736" s="3"/>
      <c r="E736" s="3"/>
      <c r="F736" s="4"/>
      <c r="G736" s="4"/>
    </row>
    <row r="737" spans="2:7" ht="13">
      <c r="B737" s="2"/>
      <c r="C737" s="1"/>
      <c r="D737" s="3"/>
      <c r="E737" s="3"/>
      <c r="F737" s="4"/>
      <c r="G737" s="4"/>
    </row>
    <row r="738" spans="2:7" ht="13">
      <c r="B738" s="2"/>
      <c r="C738" s="1"/>
      <c r="D738" s="3"/>
      <c r="E738" s="3"/>
      <c r="F738" s="4"/>
      <c r="G738" s="4"/>
    </row>
    <row r="739" spans="2:7" ht="13">
      <c r="B739" s="2"/>
      <c r="C739" s="1"/>
      <c r="D739" s="3"/>
      <c r="E739" s="3"/>
      <c r="F739" s="4"/>
      <c r="G739" s="4"/>
    </row>
    <row r="740" spans="2:7" ht="13">
      <c r="B740" s="2"/>
      <c r="C740" s="1"/>
      <c r="D740" s="3"/>
      <c r="E740" s="3"/>
      <c r="F740" s="4"/>
      <c r="G740" s="4"/>
    </row>
    <row r="741" spans="2:7" ht="13">
      <c r="B741" s="2"/>
      <c r="C741" s="1"/>
      <c r="D741" s="3"/>
      <c r="E741" s="3"/>
      <c r="F741" s="4"/>
      <c r="G741" s="4"/>
    </row>
    <row r="742" spans="2:7" ht="13">
      <c r="B742" s="2"/>
      <c r="C742" s="1"/>
      <c r="D742" s="3"/>
      <c r="E742" s="3"/>
      <c r="F742" s="4"/>
      <c r="G742" s="4"/>
    </row>
    <row r="743" spans="2:7" ht="13">
      <c r="B743" s="2"/>
      <c r="C743" s="1"/>
      <c r="D743" s="3"/>
      <c r="E743" s="3"/>
      <c r="F743" s="4"/>
      <c r="G743" s="4"/>
    </row>
    <row r="744" spans="2:7" ht="13">
      <c r="B744" s="2"/>
      <c r="C744" s="1"/>
      <c r="D744" s="3"/>
      <c r="E744" s="3"/>
      <c r="F744" s="4"/>
      <c r="G744" s="4"/>
    </row>
    <row r="745" spans="2:7" ht="13">
      <c r="B745" s="2"/>
      <c r="C745" s="1"/>
      <c r="D745" s="3"/>
      <c r="E745" s="3"/>
      <c r="F745" s="4"/>
      <c r="G745" s="4"/>
    </row>
    <row r="746" spans="2:7" ht="13">
      <c r="B746" s="2"/>
      <c r="C746" s="1"/>
      <c r="D746" s="3"/>
      <c r="E746" s="3"/>
      <c r="F746" s="4"/>
      <c r="G746" s="4"/>
    </row>
    <row r="747" spans="2:7" ht="13">
      <c r="B747" s="2"/>
      <c r="C747" s="1"/>
      <c r="D747" s="3"/>
      <c r="E747" s="3"/>
      <c r="F747" s="4"/>
      <c r="G747" s="4"/>
    </row>
    <row r="748" spans="2:7" ht="13">
      <c r="B748" s="2"/>
      <c r="C748" s="1"/>
      <c r="D748" s="3"/>
      <c r="E748" s="3"/>
      <c r="F748" s="4"/>
      <c r="G748" s="4"/>
    </row>
    <row r="749" spans="2:7" ht="13">
      <c r="B749" s="2"/>
      <c r="C749" s="1"/>
      <c r="D749" s="3"/>
      <c r="E749" s="3"/>
      <c r="F749" s="4"/>
      <c r="G749" s="4"/>
    </row>
    <row r="750" spans="2:7" ht="13">
      <c r="B750" s="2"/>
      <c r="C750" s="1"/>
      <c r="D750" s="3"/>
      <c r="E750" s="3"/>
      <c r="F750" s="4"/>
      <c r="G750" s="4"/>
    </row>
    <row r="751" spans="2:7" ht="13">
      <c r="B751" s="2"/>
      <c r="C751" s="1"/>
      <c r="D751" s="3"/>
      <c r="E751" s="3"/>
      <c r="F751" s="4"/>
      <c r="G751" s="4"/>
    </row>
    <row r="752" spans="2:7" ht="13">
      <c r="B752" s="2"/>
      <c r="C752" s="1"/>
      <c r="D752" s="3"/>
      <c r="E752" s="3"/>
      <c r="F752" s="4"/>
      <c r="G752" s="4"/>
    </row>
    <row r="753" spans="2:7" ht="13">
      <c r="B753" s="2"/>
      <c r="C753" s="1"/>
      <c r="D753" s="3"/>
      <c r="E753" s="3"/>
      <c r="F753" s="4"/>
      <c r="G753" s="4"/>
    </row>
    <row r="754" spans="2:7" ht="13">
      <c r="B754" s="2"/>
      <c r="C754" s="1"/>
      <c r="D754" s="3"/>
      <c r="E754" s="3"/>
      <c r="F754" s="4"/>
      <c r="G754" s="4"/>
    </row>
    <row r="755" spans="2:7" ht="13">
      <c r="B755" s="2"/>
      <c r="C755" s="1"/>
      <c r="D755" s="3"/>
      <c r="E755" s="3"/>
      <c r="F755" s="4"/>
      <c r="G755" s="4"/>
    </row>
    <row r="756" spans="2:7" ht="13">
      <c r="B756" s="2"/>
      <c r="C756" s="1"/>
      <c r="D756" s="3"/>
      <c r="E756" s="3"/>
      <c r="F756" s="4"/>
      <c r="G756" s="4"/>
    </row>
    <row r="757" spans="2:7" ht="13">
      <c r="B757" s="2"/>
      <c r="C757" s="1"/>
      <c r="D757" s="3"/>
      <c r="E757" s="3"/>
      <c r="F757" s="4"/>
      <c r="G757" s="4"/>
    </row>
    <row r="758" spans="2:7" ht="13">
      <c r="B758" s="2"/>
      <c r="C758" s="1"/>
      <c r="D758" s="3"/>
      <c r="E758" s="3"/>
      <c r="F758" s="4"/>
      <c r="G758" s="4"/>
    </row>
    <row r="759" spans="2:7" ht="13">
      <c r="B759" s="2"/>
      <c r="C759" s="1"/>
      <c r="D759" s="3"/>
      <c r="E759" s="3"/>
      <c r="F759" s="4"/>
      <c r="G759" s="4"/>
    </row>
    <row r="760" spans="2:7" ht="13">
      <c r="B760" s="2"/>
      <c r="C760" s="1"/>
      <c r="D760" s="3"/>
      <c r="E760" s="3"/>
      <c r="F760" s="4"/>
      <c r="G760" s="4"/>
    </row>
    <row r="761" spans="2:7" ht="13">
      <c r="B761" s="2"/>
      <c r="C761" s="1"/>
      <c r="D761" s="3"/>
      <c r="E761" s="3"/>
      <c r="F761" s="4"/>
      <c r="G761" s="4"/>
    </row>
    <row r="762" spans="2:7" ht="13">
      <c r="B762" s="2"/>
      <c r="C762" s="1"/>
      <c r="D762" s="3"/>
      <c r="E762" s="3"/>
      <c r="F762" s="4"/>
      <c r="G762" s="4"/>
    </row>
    <row r="763" spans="2:7" ht="13">
      <c r="B763" s="2"/>
      <c r="C763" s="1"/>
      <c r="D763" s="3"/>
      <c r="E763" s="3"/>
      <c r="F763" s="4"/>
      <c r="G763" s="4"/>
    </row>
    <row r="764" spans="2:7" ht="13">
      <c r="B764" s="2"/>
      <c r="C764" s="1"/>
      <c r="D764" s="3"/>
      <c r="E764" s="3"/>
      <c r="F764" s="4"/>
      <c r="G764" s="4"/>
    </row>
    <row r="765" spans="2:7" ht="13">
      <c r="B765" s="2"/>
      <c r="C765" s="1"/>
      <c r="D765" s="3"/>
      <c r="E765" s="3"/>
      <c r="F765" s="4"/>
      <c r="G765" s="4"/>
    </row>
    <row r="766" spans="2:7" ht="13">
      <c r="B766" s="2"/>
      <c r="C766" s="1"/>
      <c r="D766" s="3"/>
      <c r="E766" s="3"/>
      <c r="F766" s="4"/>
      <c r="G766" s="4"/>
    </row>
    <row r="767" spans="2:7" ht="13">
      <c r="B767" s="2"/>
      <c r="C767" s="1"/>
      <c r="D767" s="3"/>
      <c r="E767" s="3"/>
      <c r="F767" s="4"/>
      <c r="G767" s="4"/>
    </row>
    <row r="768" spans="2:7" ht="13">
      <c r="B768" s="2"/>
      <c r="C768" s="1"/>
      <c r="D768" s="3"/>
      <c r="E768" s="3"/>
      <c r="F768" s="4"/>
      <c r="G768" s="4"/>
    </row>
    <row r="769" spans="2:7" ht="13">
      <c r="B769" s="2"/>
      <c r="C769" s="1"/>
      <c r="D769" s="3"/>
      <c r="E769" s="3"/>
      <c r="F769" s="4"/>
      <c r="G769" s="4"/>
    </row>
    <row r="770" spans="2:7" ht="13">
      <c r="B770" s="2"/>
      <c r="C770" s="1"/>
      <c r="D770" s="3"/>
      <c r="E770" s="3"/>
      <c r="F770" s="4"/>
      <c r="G770" s="4"/>
    </row>
    <row r="771" spans="2:7" ht="13">
      <c r="B771" s="2"/>
      <c r="C771" s="1"/>
      <c r="D771" s="3"/>
      <c r="E771" s="3"/>
      <c r="F771" s="4"/>
      <c r="G771" s="4"/>
    </row>
    <row r="772" spans="2:7" ht="13">
      <c r="B772" s="2"/>
      <c r="C772" s="1"/>
      <c r="D772" s="3"/>
      <c r="E772" s="3"/>
      <c r="F772" s="4"/>
      <c r="G772" s="4"/>
    </row>
    <row r="773" spans="2:7" ht="13">
      <c r="B773" s="2"/>
      <c r="C773" s="1"/>
      <c r="D773" s="3"/>
      <c r="E773" s="3"/>
      <c r="F773" s="4"/>
      <c r="G773" s="4"/>
    </row>
    <row r="774" spans="2:7" ht="13">
      <c r="B774" s="2"/>
      <c r="C774" s="1"/>
      <c r="D774" s="3"/>
      <c r="E774" s="3"/>
      <c r="F774" s="4"/>
      <c r="G774" s="4"/>
    </row>
    <row r="775" spans="2:7" ht="13">
      <c r="B775" s="2"/>
      <c r="C775" s="1"/>
      <c r="D775" s="3"/>
      <c r="E775" s="3"/>
      <c r="F775" s="4"/>
      <c r="G775" s="4"/>
    </row>
    <row r="776" spans="2:7" ht="13">
      <c r="B776" s="2"/>
      <c r="C776" s="1"/>
      <c r="D776" s="3"/>
      <c r="E776" s="3"/>
      <c r="F776" s="4"/>
      <c r="G776" s="4"/>
    </row>
    <row r="777" spans="2:7" ht="13">
      <c r="B777" s="2"/>
      <c r="C777" s="1"/>
      <c r="D777" s="3"/>
      <c r="E777" s="3"/>
      <c r="F777" s="4"/>
      <c r="G777" s="4"/>
    </row>
    <row r="778" spans="2:7" ht="13">
      <c r="B778" s="2"/>
      <c r="C778" s="1"/>
      <c r="D778" s="3"/>
      <c r="E778" s="3"/>
      <c r="F778" s="4"/>
      <c r="G778" s="4"/>
    </row>
    <row r="779" spans="2:7" ht="13">
      <c r="B779" s="2"/>
      <c r="C779" s="1"/>
      <c r="D779" s="3"/>
      <c r="E779" s="3"/>
      <c r="F779" s="4"/>
      <c r="G779" s="4"/>
    </row>
    <row r="780" spans="2:7" ht="13">
      <c r="B780" s="2"/>
      <c r="C780" s="1"/>
      <c r="D780" s="3"/>
      <c r="E780" s="3"/>
      <c r="F780" s="4"/>
      <c r="G780" s="4"/>
    </row>
    <row r="781" spans="2:7" ht="13">
      <c r="B781" s="2"/>
      <c r="C781" s="1"/>
      <c r="D781" s="3"/>
      <c r="E781" s="3"/>
      <c r="F781" s="4"/>
      <c r="G781" s="4"/>
    </row>
    <row r="782" spans="2:7" ht="13">
      <c r="B782" s="2"/>
      <c r="C782" s="1"/>
      <c r="D782" s="3"/>
      <c r="E782" s="3"/>
      <c r="F782" s="4"/>
      <c r="G782" s="4"/>
    </row>
    <row r="783" spans="2:7" ht="13">
      <c r="B783" s="2"/>
      <c r="C783" s="1"/>
      <c r="D783" s="3"/>
      <c r="E783" s="3"/>
      <c r="F783" s="4"/>
      <c r="G783" s="4"/>
    </row>
    <row r="784" spans="2:7" ht="13">
      <c r="B784" s="2"/>
      <c r="C784" s="1"/>
      <c r="D784" s="3"/>
      <c r="E784" s="3"/>
      <c r="F784" s="4"/>
      <c r="G784" s="4"/>
    </row>
    <row r="785" spans="2:7" ht="13">
      <c r="B785" s="2"/>
      <c r="C785" s="1"/>
      <c r="D785" s="3"/>
      <c r="E785" s="3"/>
      <c r="F785" s="4"/>
      <c r="G785" s="4"/>
    </row>
    <row r="786" spans="2:7" ht="13">
      <c r="B786" s="2"/>
      <c r="C786" s="1"/>
      <c r="D786" s="3"/>
      <c r="E786" s="3"/>
      <c r="F786" s="4"/>
      <c r="G786" s="4"/>
    </row>
    <row r="787" spans="2:7" ht="13">
      <c r="B787" s="2"/>
      <c r="C787" s="1"/>
      <c r="D787" s="3"/>
      <c r="E787" s="3"/>
      <c r="F787" s="4"/>
      <c r="G787" s="4"/>
    </row>
    <row r="788" spans="2:7" ht="13">
      <c r="B788" s="2"/>
      <c r="C788" s="1"/>
      <c r="D788" s="3"/>
      <c r="E788" s="3"/>
      <c r="F788" s="4"/>
      <c r="G788" s="4"/>
    </row>
    <row r="789" spans="2:7" ht="13">
      <c r="B789" s="2"/>
      <c r="C789" s="1"/>
      <c r="D789" s="3"/>
      <c r="E789" s="3"/>
      <c r="F789" s="4"/>
      <c r="G789" s="4"/>
    </row>
    <row r="790" spans="2:7" ht="13">
      <c r="B790" s="2"/>
      <c r="C790" s="1"/>
      <c r="D790" s="3"/>
      <c r="E790" s="3"/>
      <c r="F790" s="4"/>
      <c r="G790" s="4"/>
    </row>
    <row r="791" spans="2:7" ht="13">
      <c r="B791" s="2"/>
      <c r="C791" s="1"/>
      <c r="D791" s="3"/>
      <c r="E791" s="3"/>
      <c r="F791" s="4"/>
      <c r="G791" s="4"/>
    </row>
    <row r="792" spans="2:7" ht="13">
      <c r="B792" s="2"/>
      <c r="C792" s="1"/>
      <c r="D792" s="3"/>
      <c r="E792" s="3"/>
      <c r="F792" s="4"/>
      <c r="G792" s="4"/>
    </row>
    <row r="793" spans="2:7" ht="13">
      <c r="B793" s="2"/>
      <c r="C793" s="1"/>
      <c r="D793" s="3"/>
      <c r="E793" s="3"/>
      <c r="F793" s="4"/>
      <c r="G793" s="4"/>
    </row>
    <row r="794" spans="2:7" ht="13">
      <c r="B794" s="2"/>
      <c r="C794" s="1"/>
      <c r="D794" s="3"/>
      <c r="E794" s="3"/>
      <c r="F794" s="4"/>
      <c r="G794" s="4"/>
    </row>
    <row r="795" spans="2:7" ht="13">
      <c r="B795" s="2"/>
      <c r="C795" s="1"/>
      <c r="D795" s="3"/>
      <c r="E795" s="3"/>
      <c r="F795" s="4"/>
      <c r="G795" s="4"/>
    </row>
    <row r="796" spans="2:7" ht="13">
      <c r="B796" s="2"/>
      <c r="C796" s="1"/>
      <c r="D796" s="3"/>
      <c r="E796" s="3"/>
      <c r="F796" s="4"/>
      <c r="G796" s="4"/>
    </row>
    <row r="797" spans="2:7" ht="13">
      <c r="B797" s="2"/>
      <c r="C797" s="1"/>
      <c r="D797" s="3"/>
      <c r="E797" s="3"/>
      <c r="F797" s="4"/>
      <c r="G797" s="4"/>
    </row>
    <row r="798" spans="2:7" ht="13">
      <c r="B798" s="2"/>
      <c r="C798" s="1"/>
      <c r="D798" s="3"/>
      <c r="E798" s="3"/>
      <c r="F798" s="4"/>
      <c r="G798" s="4"/>
    </row>
    <row r="799" spans="2:7" ht="13">
      <c r="B799" s="2"/>
      <c r="C799" s="1"/>
      <c r="D799" s="3"/>
      <c r="E799" s="3"/>
      <c r="F799" s="4"/>
      <c r="G799" s="4"/>
    </row>
    <row r="800" spans="2:7" ht="13">
      <c r="B800" s="2"/>
      <c r="C800" s="1"/>
      <c r="D800" s="3"/>
      <c r="E800" s="3"/>
      <c r="F800" s="4"/>
      <c r="G800" s="4"/>
    </row>
    <row r="801" spans="2:7" ht="13">
      <c r="B801" s="2"/>
      <c r="C801" s="1"/>
      <c r="D801" s="3"/>
      <c r="E801" s="3"/>
      <c r="F801" s="4"/>
      <c r="G801" s="4"/>
    </row>
    <row r="802" spans="2:7" ht="13">
      <c r="B802" s="2"/>
      <c r="C802" s="1"/>
      <c r="D802" s="3"/>
      <c r="E802" s="3"/>
      <c r="F802" s="4"/>
      <c r="G802" s="4"/>
    </row>
    <row r="803" spans="2:7" ht="13">
      <c r="B803" s="2"/>
      <c r="C803" s="1"/>
      <c r="D803" s="3"/>
      <c r="E803" s="3"/>
      <c r="F803" s="4"/>
      <c r="G803" s="4"/>
    </row>
    <row r="804" spans="2:7" ht="13">
      <c r="B804" s="2"/>
      <c r="C804" s="1"/>
      <c r="D804" s="3"/>
      <c r="E804" s="3"/>
      <c r="F804" s="4"/>
      <c r="G804" s="4"/>
    </row>
    <row r="805" spans="2:7" ht="13">
      <c r="B805" s="2"/>
      <c r="C805" s="1"/>
      <c r="D805" s="3"/>
      <c r="E805" s="3"/>
      <c r="F805" s="4"/>
      <c r="G805" s="4"/>
    </row>
    <row r="806" spans="2:7" ht="13">
      <c r="B806" s="2"/>
      <c r="C806" s="1"/>
      <c r="D806" s="3"/>
      <c r="E806" s="3"/>
      <c r="F806" s="4"/>
      <c r="G806" s="4"/>
    </row>
    <row r="807" spans="2:7" ht="13">
      <c r="B807" s="2"/>
      <c r="C807" s="1"/>
      <c r="D807" s="3"/>
      <c r="E807" s="3"/>
      <c r="F807" s="4"/>
      <c r="G807" s="4"/>
    </row>
    <row r="808" spans="2:7" ht="13">
      <c r="B808" s="2"/>
      <c r="C808" s="1"/>
      <c r="D808" s="3"/>
      <c r="E808" s="3"/>
      <c r="F808" s="4"/>
      <c r="G808" s="4"/>
    </row>
    <row r="809" spans="2:7" ht="13">
      <c r="B809" s="2"/>
      <c r="C809" s="1"/>
      <c r="D809" s="3"/>
      <c r="E809" s="3"/>
      <c r="F809" s="4"/>
      <c r="G809" s="4"/>
    </row>
    <row r="810" spans="2:7" ht="13">
      <c r="B810" s="2"/>
      <c r="C810" s="1"/>
      <c r="D810" s="3"/>
      <c r="E810" s="3"/>
      <c r="F810" s="4"/>
      <c r="G810" s="4"/>
    </row>
    <row r="811" spans="2:7" ht="13">
      <c r="B811" s="2"/>
      <c r="C811" s="1"/>
      <c r="D811" s="3"/>
      <c r="E811" s="3"/>
      <c r="F811" s="4"/>
      <c r="G811" s="4"/>
    </row>
    <row r="812" spans="2:7" ht="13">
      <c r="B812" s="2"/>
      <c r="C812" s="1"/>
      <c r="D812" s="3"/>
      <c r="E812" s="3"/>
      <c r="F812" s="4"/>
      <c r="G812" s="4"/>
    </row>
    <row r="813" spans="2:7" ht="13">
      <c r="B813" s="2"/>
      <c r="C813" s="1"/>
      <c r="D813" s="3"/>
      <c r="E813" s="3"/>
      <c r="F813" s="4"/>
      <c r="G813" s="4"/>
    </row>
    <row r="814" spans="2:7" ht="13">
      <c r="B814" s="2"/>
      <c r="C814" s="1"/>
      <c r="D814" s="3"/>
      <c r="E814" s="3"/>
      <c r="F814" s="4"/>
      <c r="G814" s="4"/>
    </row>
    <row r="815" spans="2:7" ht="13">
      <c r="B815" s="2"/>
      <c r="C815" s="1"/>
      <c r="D815" s="3"/>
      <c r="E815" s="3"/>
      <c r="F815" s="4"/>
      <c r="G815" s="4"/>
    </row>
    <row r="816" spans="2:7" ht="13">
      <c r="B816" s="2"/>
      <c r="C816" s="1"/>
      <c r="D816" s="3"/>
      <c r="E816" s="3"/>
      <c r="F816" s="4"/>
      <c r="G816" s="4"/>
    </row>
    <row r="817" spans="2:7" ht="13">
      <c r="B817" s="2"/>
      <c r="C817" s="1"/>
      <c r="D817" s="3"/>
      <c r="E817" s="3"/>
      <c r="F817" s="4"/>
      <c r="G817" s="4"/>
    </row>
    <row r="818" spans="2:7" ht="13">
      <c r="B818" s="2"/>
      <c r="C818" s="1"/>
      <c r="D818" s="3"/>
      <c r="E818" s="3"/>
      <c r="F818" s="4"/>
      <c r="G818" s="4"/>
    </row>
    <row r="819" spans="2:7" ht="13">
      <c r="B819" s="2"/>
      <c r="C819" s="1"/>
      <c r="D819" s="3"/>
      <c r="E819" s="3"/>
      <c r="F819" s="4"/>
      <c r="G819" s="4"/>
    </row>
    <row r="820" spans="2:7" ht="13">
      <c r="B820" s="2"/>
      <c r="C820" s="1"/>
      <c r="D820" s="3"/>
      <c r="E820" s="3"/>
      <c r="F820" s="4"/>
      <c r="G820" s="4"/>
    </row>
    <row r="821" spans="2:7" ht="13">
      <c r="B821" s="2"/>
      <c r="C821" s="1"/>
      <c r="D821" s="3"/>
      <c r="E821" s="3"/>
      <c r="F821" s="4"/>
      <c r="G821" s="4"/>
    </row>
    <row r="822" spans="2:7" ht="13">
      <c r="B822" s="2"/>
      <c r="C822" s="1"/>
      <c r="D822" s="3"/>
      <c r="E822" s="3"/>
      <c r="F822" s="4"/>
      <c r="G822" s="4"/>
    </row>
    <row r="823" spans="2:7" ht="13">
      <c r="B823" s="2"/>
      <c r="C823" s="1"/>
      <c r="D823" s="3"/>
      <c r="E823" s="3"/>
      <c r="F823" s="4"/>
      <c r="G823" s="4"/>
    </row>
    <row r="824" spans="2:7" ht="13">
      <c r="B824" s="2"/>
      <c r="C824" s="1"/>
      <c r="D824" s="3"/>
      <c r="E824" s="3"/>
      <c r="F824" s="4"/>
      <c r="G824" s="4"/>
    </row>
    <row r="825" spans="2:7" ht="13">
      <c r="B825" s="2"/>
      <c r="C825" s="1"/>
      <c r="D825" s="3"/>
      <c r="E825" s="3"/>
      <c r="F825" s="4"/>
      <c r="G825" s="4"/>
    </row>
    <row r="826" spans="2:7" ht="13">
      <c r="B826" s="2"/>
      <c r="C826" s="1"/>
      <c r="D826" s="3"/>
      <c r="E826" s="3"/>
      <c r="F826" s="4"/>
      <c r="G826" s="4"/>
    </row>
    <row r="827" spans="2:7" ht="13">
      <c r="B827" s="2"/>
      <c r="C827" s="1"/>
      <c r="D827" s="3"/>
      <c r="E827" s="3"/>
      <c r="F827" s="4"/>
      <c r="G827" s="4"/>
    </row>
    <row r="828" spans="2:7" ht="13">
      <c r="B828" s="2"/>
      <c r="C828" s="1"/>
      <c r="D828" s="3"/>
      <c r="E828" s="3"/>
      <c r="F828" s="4"/>
      <c r="G828" s="4"/>
    </row>
    <row r="829" spans="2:7" ht="13">
      <c r="B829" s="2"/>
      <c r="C829" s="1"/>
      <c r="D829" s="3"/>
      <c r="E829" s="3"/>
      <c r="F829" s="4"/>
      <c r="G829" s="4"/>
    </row>
    <row r="830" spans="2:7" ht="13">
      <c r="B830" s="2"/>
      <c r="C830" s="1"/>
      <c r="D830" s="3"/>
      <c r="E830" s="3"/>
      <c r="F830" s="4"/>
      <c r="G830" s="4"/>
    </row>
    <row r="831" spans="2:7" ht="13">
      <c r="B831" s="2"/>
      <c r="C831" s="1"/>
      <c r="D831" s="3"/>
      <c r="E831" s="3"/>
      <c r="F831" s="4"/>
      <c r="G831" s="4"/>
    </row>
    <row r="832" spans="2:7" ht="13">
      <c r="B832" s="2"/>
      <c r="C832" s="1"/>
      <c r="D832" s="3"/>
      <c r="E832" s="3"/>
      <c r="F832" s="4"/>
      <c r="G832" s="4"/>
    </row>
    <row r="833" spans="2:7" ht="13">
      <c r="B833" s="2"/>
      <c r="C833" s="1"/>
      <c r="D833" s="3"/>
      <c r="E833" s="3"/>
      <c r="F833" s="4"/>
      <c r="G833" s="4"/>
    </row>
    <row r="834" spans="2:7" ht="13">
      <c r="B834" s="2"/>
      <c r="C834" s="1"/>
      <c r="D834" s="3"/>
      <c r="E834" s="3"/>
      <c r="F834" s="4"/>
      <c r="G834" s="4"/>
    </row>
    <row r="835" spans="2:7" ht="13">
      <c r="B835" s="2"/>
      <c r="C835" s="1"/>
      <c r="D835" s="3"/>
      <c r="E835" s="3"/>
      <c r="F835" s="4"/>
      <c r="G835" s="4"/>
    </row>
    <row r="836" spans="2:7" ht="13">
      <c r="B836" s="2"/>
      <c r="C836" s="1"/>
      <c r="D836" s="3"/>
      <c r="E836" s="3"/>
      <c r="F836" s="4"/>
      <c r="G836" s="4"/>
    </row>
    <row r="837" spans="2:7" ht="13">
      <c r="B837" s="2"/>
      <c r="C837" s="1"/>
      <c r="D837" s="3"/>
      <c r="E837" s="3"/>
      <c r="F837" s="4"/>
      <c r="G837" s="4"/>
    </row>
    <row r="838" spans="2:7" ht="13">
      <c r="B838" s="2"/>
      <c r="C838" s="1"/>
      <c r="D838" s="3"/>
      <c r="E838" s="3"/>
      <c r="F838" s="4"/>
      <c r="G838" s="4"/>
    </row>
    <row r="839" spans="2:7" ht="13">
      <c r="B839" s="2"/>
      <c r="C839" s="1"/>
      <c r="D839" s="3"/>
      <c r="E839" s="3"/>
      <c r="F839" s="4"/>
      <c r="G839" s="4"/>
    </row>
    <row r="840" spans="2:7" ht="13">
      <c r="B840" s="2"/>
      <c r="C840" s="1"/>
      <c r="D840" s="3"/>
      <c r="E840" s="3"/>
      <c r="F840" s="4"/>
      <c r="G840" s="4"/>
    </row>
    <row r="841" spans="2:7" ht="13">
      <c r="B841" s="2"/>
      <c r="C841" s="1"/>
      <c r="D841" s="3"/>
      <c r="E841" s="3"/>
      <c r="F841" s="4"/>
      <c r="G841" s="4"/>
    </row>
    <row r="842" spans="2:7" ht="13">
      <c r="B842" s="2"/>
      <c r="C842" s="1"/>
      <c r="D842" s="3"/>
      <c r="E842" s="3"/>
      <c r="F842" s="4"/>
      <c r="G842" s="4"/>
    </row>
    <row r="843" spans="2:7" ht="13">
      <c r="B843" s="2"/>
      <c r="C843" s="1"/>
      <c r="D843" s="3"/>
      <c r="E843" s="3"/>
      <c r="F843" s="4"/>
      <c r="G843" s="4"/>
    </row>
    <row r="844" spans="2:7" ht="13">
      <c r="B844" s="2"/>
      <c r="C844" s="1"/>
      <c r="D844" s="3"/>
      <c r="E844" s="3"/>
      <c r="F844" s="4"/>
      <c r="G844" s="4"/>
    </row>
    <row r="845" spans="2:7" ht="13">
      <c r="B845" s="2"/>
      <c r="C845" s="1"/>
      <c r="D845" s="3"/>
      <c r="E845" s="3"/>
      <c r="F845" s="4"/>
      <c r="G845" s="4"/>
    </row>
    <row r="846" spans="2:7" ht="13">
      <c r="B846" s="2"/>
      <c r="C846" s="1"/>
      <c r="D846" s="3"/>
      <c r="E846" s="3"/>
      <c r="F846" s="4"/>
      <c r="G846" s="4"/>
    </row>
    <row r="847" spans="2:7" ht="13">
      <c r="B847" s="2"/>
      <c r="C847" s="1"/>
      <c r="D847" s="3"/>
      <c r="E847" s="3"/>
      <c r="F847" s="4"/>
      <c r="G847" s="4"/>
    </row>
    <row r="848" spans="2:7" ht="13">
      <c r="B848" s="2"/>
      <c r="C848" s="1"/>
      <c r="D848" s="3"/>
      <c r="E848" s="3"/>
      <c r="F848" s="4"/>
      <c r="G848" s="4"/>
    </row>
    <row r="849" spans="2:7" ht="13">
      <c r="B849" s="2"/>
      <c r="C849" s="1"/>
      <c r="D849" s="3"/>
      <c r="E849" s="3"/>
      <c r="F849" s="4"/>
      <c r="G849" s="4"/>
    </row>
    <row r="850" spans="2:7" ht="13">
      <c r="B850" s="2"/>
      <c r="C850" s="1"/>
      <c r="D850" s="3"/>
      <c r="E850" s="3"/>
      <c r="F850" s="4"/>
      <c r="G850" s="4"/>
    </row>
    <row r="851" spans="2:7" ht="13">
      <c r="B851" s="2"/>
      <c r="C851" s="1"/>
      <c r="D851" s="3"/>
      <c r="E851" s="3"/>
      <c r="F851" s="4"/>
      <c r="G851" s="4"/>
    </row>
    <row r="852" spans="2:7" ht="13">
      <c r="B852" s="2"/>
      <c r="C852" s="1"/>
      <c r="D852" s="3"/>
      <c r="E852" s="3"/>
      <c r="F852" s="4"/>
      <c r="G852" s="4"/>
    </row>
    <row r="853" spans="2:7" ht="13">
      <c r="B853" s="2"/>
      <c r="C853" s="1"/>
      <c r="D853" s="3"/>
      <c r="E853" s="3"/>
      <c r="F853" s="4"/>
      <c r="G853" s="4"/>
    </row>
    <row r="854" spans="2:7" ht="13">
      <c r="B854" s="2"/>
      <c r="C854" s="1"/>
      <c r="D854" s="3"/>
      <c r="E854" s="3"/>
      <c r="F854" s="4"/>
      <c r="G854" s="4"/>
    </row>
    <row r="855" spans="2:7" ht="13">
      <c r="B855" s="2"/>
      <c r="C855" s="1"/>
      <c r="D855" s="3"/>
      <c r="E855" s="3"/>
      <c r="F855" s="4"/>
      <c r="G855" s="4"/>
    </row>
    <row r="856" spans="2:7" ht="13">
      <c r="B856" s="2"/>
      <c r="C856" s="1"/>
      <c r="D856" s="3"/>
      <c r="E856" s="3"/>
      <c r="F856" s="4"/>
      <c r="G856" s="4"/>
    </row>
    <row r="857" spans="2:7" ht="13">
      <c r="B857" s="2"/>
      <c r="C857" s="1"/>
      <c r="D857" s="3"/>
      <c r="E857" s="3"/>
      <c r="F857" s="4"/>
      <c r="G857" s="4"/>
    </row>
    <row r="858" spans="2:7" ht="13">
      <c r="B858" s="2"/>
      <c r="C858" s="1"/>
      <c r="D858" s="3"/>
      <c r="E858" s="3"/>
      <c r="F858" s="4"/>
      <c r="G858" s="4"/>
    </row>
    <row r="859" spans="2:7" ht="13">
      <c r="B859" s="2"/>
      <c r="C859" s="1"/>
      <c r="D859" s="3"/>
      <c r="E859" s="3"/>
      <c r="F859" s="4"/>
      <c r="G859" s="4"/>
    </row>
    <row r="860" spans="2:7" ht="13">
      <c r="B860" s="2"/>
      <c r="C860" s="1"/>
      <c r="D860" s="3"/>
      <c r="E860" s="3"/>
      <c r="F860" s="4"/>
      <c r="G860" s="4"/>
    </row>
    <row r="861" spans="2:7" ht="13">
      <c r="B861" s="2"/>
      <c r="C861" s="1"/>
      <c r="D861" s="3"/>
      <c r="E861" s="3"/>
      <c r="F861" s="4"/>
      <c r="G861" s="4"/>
    </row>
    <row r="862" spans="2:7" ht="13">
      <c r="B862" s="2"/>
      <c r="C862" s="1"/>
      <c r="D862" s="3"/>
      <c r="E862" s="3"/>
      <c r="F862" s="4"/>
      <c r="G862" s="4"/>
    </row>
    <row r="863" spans="2:7" ht="13">
      <c r="B863" s="2"/>
      <c r="C863" s="1"/>
      <c r="D863" s="3"/>
      <c r="E863" s="3"/>
      <c r="F863" s="4"/>
      <c r="G863" s="4"/>
    </row>
    <row r="864" spans="2:7" ht="13">
      <c r="B864" s="2"/>
      <c r="C864" s="1"/>
      <c r="D864" s="3"/>
      <c r="E864" s="3"/>
      <c r="F864" s="4"/>
      <c r="G864" s="4"/>
    </row>
    <row r="865" spans="2:7" ht="13">
      <c r="B865" s="2"/>
      <c r="C865" s="1"/>
      <c r="D865" s="3"/>
      <c r="E865" s="3"/>
      <c r="F865" s="4"/>
      <c r="G865" s="4"/>
    </row>
    <row r="866" spans="2:7" ht="13">
      <c r="B866" s="2"/>
      <c r="C866" s="1"/>
      <c r="D866" s="3"/>
      <c r="E866" s="3"/>
      <c r="F866" s="4"/>
      <c r="G866" s="4"/>
    </row>
    <row r="867" spans="2:7" ht="13">
      <c r="B867" s="2"/>
      <c r="C867" s="1"/>
      <c r="D867" s="3"/>
      <c r="E867" s="3"/>
      <c r="F867" s="4"/>
      <c r="G867" s="4"/>
    </row>
    <row r="868" spans="2:7" ht="13">
      <c r="B868" s="2"/>
      <c r="C868" s="1"/>
      <c r="D868" s="3"/>
      <c r="E868" s="3"/>
      <c r="F868" s="4"/>
      <c r="G868" s="4"/>
    </row>
    <row r="869" spans="2:7" ht="13">
      <c r="B869" s="2"/>
      <c r="C869" s="1"/>
      <c r="D869" s="3"/>
      <c r="E869" s="3"/>
      <c r="F869" s="4"/>
      <c r="G869" s="4"/>
    </row>
    <row r="870" spans="2:7" ht="13">
      <c r="B870" s="2"/>
      <c r="C870" s="1"/>
      <c r="D870" s="3"/>
      <c r="E870" s="3"/>
      <c r="F870" s="4"/>
      <c r="G870" s="4"/>
    </row>
    <row r="871" spans="2:7" ht="13">
      <c r="B871" s="2"/>
      <c r="C871" s="1"/>
      <c r="D871" s="3"/>
      <c r="E871" s="3"/>
      <c r="F871" s="4"/>
      <c r="G871" s="4"/>
    </row>
    <row r="872" spans="2:7" ht="13">
      <c r="B872" s="2"/>
      <c r="C872" s="1"/>
      <c r="D872" s="3"/>
      <c r="E872" s="3"/>
      <c r="F872" s="4"/>
      <c r="G872" s="4"/>
    </row>
    <row r="873" spans="2:7" ht="13">
      <c r="B873" s="2"/>
      <c r="C873" s="1"/>
      <c r="D873" s="3"/>
      <c r="E873" s="3"/>
      <c r="F873" s="4"/>
      <c r="G873" s="4"/>
    </row>
    <row r="874" spans="2:7" ht="13">
      <c r="B874" s="2"/>
      <c r="C874" s="1"/>
      <c r="D874" s="3"/>
      <c r="E874" s="3"/>
      <c r="F874" s="4"/>
      <c r="G874" s="4"/>
    </row>
    <row r="875" spans="2:7" ht="13">
      <c r="B875" s="2"/>
      <c r="C875" s="1"/>
      <c r="D875" s="3"/>
      <c r="E875" s="3"/>
      <c r="F875" s="4"/>
      <c r="G875" s="4"/>
    </row>
    <row r="876" spans="2:7" ht="13">
      <c r="B876" s="2"/>
      <c r="C876" s="1"/>
      <c r="D876" s="3"/>
      <c r="E876" s="3"/>
      <c r="F876" s="4"/>
      <c r="G876" s="4"/>
    </row>
    <row r="877" spans="2:7" ht="13">
      <c r="B877" s="2"/>
      <c r="C877" s="1"/>
      <c r="D877" s="3"/>
      <c r="E877" s="3"/>
      <c r="F877" s="4"/>
      <c r="G877" s="4"/>
    </row>
    <row r="878" spans="2:7" ht="13">
      <c r="B878" s="2"/>
      <c r="C878" s="1"/>
      <c r="D878" s="3"/>
      <c r="E878" s="3"/>
      <c r="F878" s="4"/>
      <c r="G878" s="4"/>
    </row>
    <row r="879" spans="2:7" ht="13">
      <c r="B879" s="2"/>
      <c r="C879" s="1"/>
      <c r="D879" s="3"/>
      <c r="E879" s="3"/>
      <c r="F879" s="4"/>
      <c r="G879" s="4"/>
    </row>
    <row r="880" spans="2:7" ht="13">
      <c r="B880" s="2"/>
      <c r="C880" s="1"/>
      <c r="D880" s="3"/>
      <c r="E880" s="3"/>
      <c r="F880" s="4"/>
      <c r="G880" s="4"/>
    </row>
    <row r="881" spans="2:7" ht="13">
      <c r="B881" s="2"/>
      <c r="C881" s="1"/>
      <c r="D881" s="3"/>
      <c r="E881" s="3"/>
      <c r="F881" s="4"/>
      <c r="G881" s="4"/>
    </row>
    <row r="882" spans="2:7" ht="13">
      <c r="B882" s="2"/>
      <c r="C882" s="1"/>
      <c r="D882" s="3"/>
      <c r="E882" s="3"/>
      <c r="F882" s="4"/>
      <c r="G882" s="4"/>
    </row>
    <row r="883" spans="2:7" ht="13">
      <c r="B883" s="2"/>
      <c r="C883" s="1"/>
      <c r="D883" s="3"/>
      <c r="E883" s="3"/>
      <c r="F883" s="4"/>
      <c r="G883" s="4"/>
    </row>
    <row r="884" spans="2:7" ht="13">
      <c r="B884" s="2"/>
      <c r="C884" s="1"/>
      <c r="D884" s="3"/>
      <c r="E884" s="3"/>
      <c r="F884" s="4"/>
      <c r="G884" s="4"/>
    </row>
    <row r="885" spans="2:7" ht="13">
      <c r="B885" s="2"/>
      <c r="C885" s="1"/>
      <c r="D885" s="3"/>
      <c r="E885" s="3"/>
      <c r="F885" s="4"/>
      <c r="G885" s="4"/>
    </row>
    <row r="886" spans="2:7" ht="13">
      <c r="B886" s="2"/>
      <c r="C886" s="1"/>
      <c r="D886" s="3"/>
      <c r="E886" s="3"/>
      <c r="F886" s="4"/>
      <c r="G886" s="4"/>
    </row>
    <row r="887" spans="2:7" ht="13">
      <c r="B887" s="2"/>
      <c r="C887" s="1"/>
      <c r="D887" s="3"/>
      <c r="E887" s="3"/>
      <c r="F887" s="4"/>
      <c r="G887" s="4"/>
    </row>
    <row r="888" spans="2:7" ht="13">
      <c r="B888" s="2"/>
      <c r="C888" s="1"/>
      <c r="D888" s="3"/>
      <c r="E888" s="3"/>
      <c r="F888" s="4"/>
      <c r="G888" s="4"/>
    </row>
    <row r="889" spans="2:7" ht="13">
      <c r="B889" s="2"/>
      <c r="C889" s="1"/>
      <c r="D889" s="3"/>
      <c r="E889" s="3"/>
      <c r="F889" s="4"/>
      <c r="G889" s="4"/>
    </row>
    <row r="890" spans="2:7" ht="13">
      <c r="B890" s="2"/>
      <c r="C890" s="1"/>
      <c r="D890" s="3"/>
      <c r="E890" s="3"/>
      <c r="F890" s="4"/>
      <c r="G890" s="4"/>
    </row>
    <row r="891" spans="2:7" ht="13">
      <c r="B891" s="2"/>
      <c r="C891" s="1"/>
      <c r="D891" s="3"/>
      <c r="E891" s="3"/>
      <c r="F891" s="4"/>
      <c r="G891" s="4"/>
    </row>
    <row r="892" spans="2:7" ht="13">
      <c r="B892" s="2"/>
      <c r="C892" s="1"/>
      <c r="D892" s="3"/>
      <c r="E892" s="3"/>
      <c r="F892" s="4"/>
      <c r="G892" s="4"/>
    </row>
    <row r="893" spans="2:7" ht="13">
      <c r="B893" s="2"/>
      <c r="C893" s="1"/>
      <c r="D893" s="3"/>
      <c r="E893" s="3"/>
      <c r="F893" s="4"/>
      <c r="G893" s="4"/>
    </row>
    <row r="894" spans="2:7" ht="13">
      <c r="B894" s="2"/>
      <c r="C894" s="1"/>
      <c r="D894" s="3"/>
      <c r="E894" s="3"/>
      <c r="F894" s="4"/>
      <c r="G894" s="4"/>
    </row>
    <row r="895" spans="2:7" ht="13">
      <c r="B895" s="2"/>
      <c r="C895" s="1"/>
      <c r="D895" s="3"/>
      <c r="E895" s="3"/>
      <c r="F895" s="4"/>
      <c r="G895" s="4"/>
    </row>
    <row r="896" spans="2:7" ht="13">
      <c r="B896" s="2"/>
      <c r="C896" s="1"/>
      <c r="D896" s="3"/>
      <c r="E896" s="3"/>
      <c r="F896" s="4"/>
      <c r="G896" s="4"/>
    </row>
    <row r="897" spans="2:7" ht="13">
      <c r="B897" s="2"/>
      <c r="C897" s="1"/>
      <c r="D897" s="3"/>
      <c r="E897" s="3"/>
      <c r="F897" s="4"/>
      <c r="G897" s="4"/>
    </row>
    <row r="898" spans="2:7" ht="13">
      <c r="B898" s="2"/>
      <c r="C898" s="1"/>
      <c r="D898" s="3"/>
      <c r="E898" s="3"/>
      <c r="F898" s="4"/>
      <c r="G898" s="4"/>
    </row>
    <row r="899" spans="2:7" ht="13">
      <c r="B899" s="2"/>
      <c r="C899" s="1"/>
      <c r="D899" s="3"/>
      <c r="E899" s="3"/>
      <c r="F899" s="4"/>
      <c r="G899" s="4"/>
    </row>
    <row r="900" spans="2:7" ht="13">
      <c r="B900" s="2"/>
      <c r="C900" s="1"/>
      <c r="D900" s="3"/>
      <c r="E900" s="3"/>
      <c r="F900" s="4"/>
      <c r="G900" s="4"/>
    </row>
    <row r="901" spans="2:7" ht="13">
      <c r="B901" s="2"/>
      <c r="C901" s="1"/>
      <c r="D901" s="3"/>
      <c r="E901" s="3"/>
      <c r="F901" s="4"/>
      <c r="G901" s="4"/>
    </row>
    <row r="902" spans="2:7" ht="13">
      <c r="B902" s="2"/>
      <c r="C902" s="1"/>
      <c r="D902" s="3"/>
      <c r="E902" s="3"/>
      <c r="F902" s="4"/>
      <c r="G902" s="4"/>
    </row>
    <row r="903" spans="2:7" ht="13">
      <c r="B903" s="2"/>
      <c r="C903" s="1"/>
      <c r="D903" s="3"/>
      <c r="E903" s="3"/>
      <c r="F903" s="4"/>
      <c r="G903" s="4"/>
    </row>
    <row r="904" spans="2:7" ht="13">
      <c r="B904" s="2"/>
      <c r="C904" s="1"/>
      <c r="D904" s="3"/>
      <c r="E904" s="3"/>
      <c r="F904" s="4"/>
      <c r="G904" s="4"/>
    </row>
    <row r="905" spans="2:7" ht="13">
      <c r="B905" s="2"/>
      <c r="C905" s="1"/>
      <c r="D905" s="3"/>
      <c r="E905" s="3"/>
      <c r="F905" s="4"/>
      <c r="G905" s="4"/>
    </row>
    <row r="906" spans="2:7" ht="13">
      <c r="B906" s="2"/>
      <c r="C906" s="1"/>
      <c r="D906" s="3"/>
      <c r="E906" s="3"/>
      <c r="F906" s="4"/>
      <c r="G906" s="4"/>
    </row>
    <row r="907" spans="2:7" ht="13">
      <c r="B907" s="2"/>
      <c r="C907" s="1"/>
      <c r="D907" s="3"/>
      <c r="E907" s="3"/>
      <c r="F907" s="4"/>
      <c r="G907" s="4"/>
    </row>
    <row r="908" spans="2:7" ht="13">
      <c r="B908" s="2"/>
      <c r="C908" s="1"/>
      <c r="D908" s="3"/>
      <c r="E908" s="3"/>
      <c r="F908" s="4"/>
      <c r="G908" s="4"/>
    </row>
    <row r="909" spans="2:7" ht="13">
      <c r="B909" s="2"/>
      <c r="C909" s="1"/>
      <c r="D909" s="3"/>
      <c r="E909" s="3"/>
      <c r="F909" s="4"/>
      <c r="G909" s="4"/>
    </row>
    <row r="910" spans="2:7" ht="13">
      <c r="B910" s="2"/>
      <c r="C910" s="1"/>
      <c r="D910" s="3"/>
      <c r="E910" s="3"/>
      <c r="F910" s="4"/>
      <c r="G910" s="4"/>
    </row>
    <row r="911" spans="2:7" ht="13">
      <c r="B911" s="2"/>
      <c r="C911" s="1"/>
      <c r="D911" s="3"/>
      <c r="E911" s="3"/>
      <c r="F911" s="4"/>
      <c r="G911" s="4"/>
    </row>
    <row r="912" spans="2:7" ht="13">
      <c r="B912" s="2"/>
      <c r="C912" s="1"/>
      <c r="D912" s="3"/>
      <c r="E912" s="3"/>
      <c r="F912" s="4"/>
      <c r="G912" s="4"/>
    </row>
    <row r="913" spans="2:7" ht="13">
      <c r="B913" s="2"/>
      <c r="C913" s="1"/>
      <c r="D913" s="3"/>
      <c r="E913" s="3"/>
      <c r="F913" s="4"/>
      <c r="G913" s="4"/>
    </row>
    <row r="914" spans="2:7" ht="13">
      <c r="B914" s="2"/>
      <c r="C914" s="1"/>
      <c r="D914" s="3"/>
      <c r="E914" s="3"/>
      <c r="F914" s="4"/>
      <c r="G914" s="4"/>
    </row>
    <row r="915" spans="2:7" ht="13">
      <c r="B915" s="2"/>
      <c r="C915" s="1"/>
      <c r="D915" s="3"/>
      <c r="E915" s="3"/>
      <c r="F915" s="4"/>
      <c r="G915" s="4"/>
    </row>
    <row r="916" spans="2:7" ht="13">
      <c r="B916" s="2"/>
      <c r="C916" s="1"/>
      <c r="D916" s="3"/>
      <c r="E916" s="3"/>
      <c r="F916" s="4"/>
      <c r="G916" s="4"/>
    </row>
    <row r="917" spans="2:7" ht="13">
      <c r="B917" s="2"/>
      <c r="C917" s="1"/>
      <c r="D917" s="3"/>
      <c r="E917" s="3"/>
      <c r="F917" s="4"/>
      <c r="G917" s="4"/>
    </row>
    <row r="918" spans="2:7" ht="13">
      <c r="B918" s="2"/>
      <c r="C918" s="1"/>
      <c r="D918" s="3"/>
      <c r="E918" s="3"/>
      <c r="F918" s="4"/>
      <c r="G918" s="4"/>
    </row>
    <row r="919" spans="2:7" ht="13">
      <c r="B919" s="2"/>
      <c r="C919" s="1"/>
      <c r="D919" s="3"/>
      <c r="E919" s="3"/>
      <c r="F919" s="4"/>
      <c r="G919" s="4"/>
    </row>
    <row r="920" spans="2:7" ht="13">
      <c r="B920" s="2"/>
      <c r="C920" s="1"/>
      <c r="D920" s="3"/>
      <c r="E920" s="3"/>
      <c r="F920" s="4"/>
      <c r="G920" s="4"/>
    </row>
    <row r="921" spans="2:7" ht="13">
      <c r="B921" s="2"/>
      <c r="C921" s="1"/>
      <c r="D921" s="3"/>
      <c r="E921" s="3"/>
      <c r="F921" s="4"/>
      <c r="G921" s="4"/>
    </row>
    <row r="922" spans="2:7" ht="13">
      <c r="B922" s="2"/>
      <c r="C922" s="1"/>
      <c r="D922" s="3"/>
      <c r="E922" s="3"/>
      <c r="F922" s="4"/>
      <c r="G922" s="4"/>
    </row>
    <row r="923" spans="2:7" ht="13">
      <c r="B923" s="2"/>
      <c r="C923" s="1"/>
      <c r="D923" s="3"/>
      <c r="E923" s="3"/>
      <c r="F923" s="4"/>
      <c r="G923" s="4"/>
    </row>
    <row r="924" spans="2:7" ht="13">
      <c r="B924" s="2"/>
      <c r="C924" s="1"/>
      <c r="D924" s="3"/>
      <c r="E924" s="3"/>
      <c r="F924" s="4"/>
      <c r="G924" s="4"/>
    </row>
    <row r="925" spans="2:7" ht="13">
      <c r="B925" s="2"/>
      <c r="C925" s="1"/>
      <c r="D925" s="3"/>
      <c r="E925" s="3"/>
      <c r="F925" s="4"/>
      <c r="G925" s="4"/>
    </row>
    <row r="926" spans="2:7" ht="13">
      <c r="B926" s="2"/>
      <c r="C926" s="1"/>
      <c r="D926" s="3"/>
      <c r="E926" s="3"/>
      <c r="F926" s="4"/>
      <c r="G926" s="4"/>
    </row>
    <row r="927" spans="2:7" ht="13">
      <c r="B927" s="2"/>
      <c r="C927" s="1"/>
      <c r="D927" s="3"/>
      <c r="E927" s="3"/>
      <c r="F927" s="4"/>
      <c r="G927" s="4"/>
    </row>
    <row r="928" spans="2:7" ht="13">
      <c r="B928" s="2"/>
      <c r="C928" s="1"/>
      <c r="D928" s="3"/>
      <c r="E928" s="3"/>
      <c r="F928" s="4"/>
      <c r="G928" s="4"/>
    </row>
    <row r="929" spans="2:7" ht="13">
      <c r="B929" s="2"/>
      <c r="C929" s="1"/>
      <c r="D929" s="3"/>
      <c r="E929" s="3"/>
      <c r="F929" s="4"/>
      <c r="G929" s="4"/>
    </row>
    <row r="930" spans="2:7" ht="13">
      <c r="B930" s="2"/>
      <c r="C930" s="1"/>
      <c r="D930" s="3"/>
      <c r="E930" s="3"/>
      <c r="F930" s="4"/>
      <c r="G930" s="4"/>
    </row>
    <row r="931" spans="2:7" ht="13">
      <c r="B931" s="2"/>
      <c r="C931" s="1"/>
      <c r="D931" s="3"/>
      <c r="E931" s="3"/>
      <c r="F931" s="4"/>
      <c r="G931" s="4"/>
    </row>
    <row r="932" spans="2:7" ht="13">
      <c r="B932" s="2"/>
      <c r="C932" s="1"/>
      <c r="D932" s="3"/>
      <c r="E932" s="3"/>
      <c r="F932" s="4"/>
      <c r="G932" s="4"/>
    </row>
    <row r="933" spans="2:7" ht="13">
      <c r="B933" s="2"/>
      <c r="C933" s="1"/>
      <c r="D933" s="3"/>
      <c r="E933" s="3"/>
      <c r="F933" s="4"/>
      <c r="G933" s="4"/>
    </row>
    <row r="934" spans="2:7" ht="13">
      <c r="B934" s="2"/>
      <c r="C934" s="1"/>
      <c r="D934" s="3"/>
      <c r="E934" s="3"/>
      <c r="F934" s="4"/>
      <c r="G934" s="4"/>
    </row>
    <row r="935" spans="2:7" ht="13">
      <c r="B935" s="2"/>
      <c r="C935" s="1"/>
      <c r="D935" s="3"/>
      <c r="E935" s="3"/>
      <c r="F935" s="4"/>
      <c r="G935" s="4"/>
    </row>
    <row r="936" spans="2:7" ht="13">
      <c r="B936" s="2"/>
      <c r="C936" s="1"/>
      <c r="D936" s="3"/>
      <c r="E936" s="3"/>
      <c r="F936" s="4"/>
      <c r="G936" s="4"/>
    </row>
    <row r="937" spans="2:7" ht="13">
      <c r="B937" s="2"/>
      <c r="C937" s="1"/>
      <c r="D937" s="3"/>
      <c r="E937" s="3"/>
      <c r="F937" s="4"/>
      <c r="G937" s="4"/>
    </row>
    <row r="938" spans="2:7" ht="13">
      <c r="B938" s="2"/>
      <c r="C938" s="1"/>
      <c r="D938" s="3"/>
      <c r="E938" s="3"/>
      <c r="F938" s="4"/>
      <c r="G938" s="4"/>
    </row>
    <row r="939" spans="2:7" ht="13">
      <c r="B939" s="2"/>
      <c r="C939" s="1"/>
      <c r="D939" s="3"/>
      <c r="E939" s="3"/>
      <c r="F939" s="4"/>
      <c r="G939" s="4"/>
    </row>
    <row r="940" spans="2:7" ht="13">
      <c r="B940" s="2"/>
      <c r="C940" s="1"/>
      <c r="D940" s="3"/>
      <c r="E940" s="3"/>
      <c r="F940" s="4"/>
      <c r="G940" s="4"/>
    </row>
    <row r="941" spans="2:7" ht="13">
      <c r="B941" s="2"/>
      <c r="C941" s="1"/>
      <c r="D941" s="3"/>
      <c r="E941" s="3"/>
      <c r="F941" s="4"/>
      <c r="G941" s="4"/>
    </row>
    <row r="942" spans="2:7" ht="13">
      <c r="B942" s="2"/>
      <c r="C942" s="1"/>
      <c r="D942" s="3"/>
      <c r="E942" s="3"/>
      <c r="F942" s="4"/>
      <c r="G942" s="4"/>
    </row>
    <row r="943" spans="2:7" ht="13">
      <c r="B943" s="2"/>
      <c r="C943" s="1"/>
      <c r="D943" s="3"/>
      <c r="E943" s="3"/>
      <c r="F943" s="4"/>
      <c r="G943" s="4"/>
    </row>
    <row r="944" spans="2:7" ht="13">
      <c r="B944" s="2"/>
      <c r="C944" s="1"/>
      <c r="D944" s="3"/>
      <c r="E944" s="3"/>
      <c r="F944" s="4"/>
      <c r="G944" s="4"/>
    </row>
    <row r="945" spans="2:7" ht="13">
      <c r="B945" s="2"/>
      <c r="C945" s="1"/>
      <c r="D945" s="3"/>
      <c r="E945" s="3"/>
      <c r="F945" s="4"/>
      <c r="G945" s="4"/>
    </row>
    <row r="946" spans="2:7" ht="13">
      <c r="B946" s="2"/>
      <c r="C946" s="1"/>
      <c r="D946" s="3"/>
      <c r="E946" s="3"/>
      <c r="F946" s="4"/>
      <c r="G946" s="4"/>
    </row>
    <row r="947" spans="2:7" ht="13">
      <c r="B947" s="2"/>
      <c r="C947" s="1"/>
      <c r="D947" s="3"/>
      <c r="E947" s="3"/>
      <c r="F947" s="4"/>
      <c r="G947" s="4"/>
    </row>
    <row r="948" spans="2:7" ht="13">
      <c r="B948" s="2"/>
      <c r="C948" s="1"/>
      <c r="D948" s="3"/>
      <c r="E948" s="3"/>
      <c r="F948" s="4"/>
      <c r="G948" s="4"/>
    </row>
    <row r="949" spans="2:7" ht="13">
      <c r="B949" s="2"/>
      <c r="C949" s="1"/>
      <c r="D949" s="3"/>
      <c r="E949" s="3"/>
      <c r="F949" s="4"/>
      <c r="G949" s="4"/>
    </row>
    <row r="950" spans="2:7" ht="13">
      <c r="B950" s="2"/>
      <c r="C950" s="1"/>
      <c r="D950" s="3"/>
      <c r="E950" s="3"/>
      <c r="F950" s="4"/>
      <c r="G950" s="4"/>
    </row>
    <row r="951" spans="2:7" ht="13">
      <c r="B951" s="2"/>
      <c r="C951" s="1"/>
      <c r="D951" s="3"/>
      <c r="E951" s="3"/>
      <c r="F951" s="4"/>
      <c r="G951" s="4"/>
    </row>
    <row r="952" spans="2:7" ht="13">
      <c r="B952" s="2"/>
      <c r="C952" s="1"/>
      <c r="D952" s="3"/>
      <c r="E952" s="3"/>
      <c r="F952" s="4"/>
      <c r="G952" s="4"/>
    </row>
    <row r="953" spans="2:7" ht="13">
      <c r="B953" s="2"/>
      <c r="C953" s="1"/>
      <c r="D953" s="3"/>
      <c r="E953" s="3"/>
      <c r="F953" s="4"/>
      <c r="G953" s="4"/>
    </row>
    <row r="954" spans="2:7" ht="13">
      <c r="B954" s="2"/>
      <c r="C954" s="1"/>
      <c r="D954" s="3"/>
      <c r="E954" s="3"/>
      <c r="F954" s="4"/>
      <c r="G954" s="4"/>
    </row>
    <row r="955" spans="2:7" ht="13">
      <c r="B955" s="2"/>
      <c r="C955" s="1"/>
      <c r="D955" s="3"/>
      <c r="E955" s="3"/>
      <c r="F955" s="4"/>
      <c r="G955" s="4"/>
    </row>
    <row r="956" spans="2:7" ht="13">
      <c r="B956" s="2"/>
      <c r="C956" s="1"/>
      <c r="D956" s="3"/>
      <c r="E956" s="3"/>
      <c r="F956" s="4"/>
      <c r="G956" s="4"/>
    </row>
    <row r="957" spans="2:7" ht="13">
      <c r="B957" s="2"/>
      <c r="C957" s="1"/>
      <c r="D957" s="3"/>
      <c r="E957" s="3"/>
      <c r="F957" s="4"/>
      <c r="G957" s="4"/>
    </row>
    <row r="958" spans="2:7" ht="13">
      <c r="B958" s="2"/>
      <c r="C958" s="1"/>
      <c r="D958" s="3"/>
      <c r="E958" s="3"/>
      <c r="F958" s="4"/>
      <c r="G958" s="4"/>
    </row>
    <row r="959" spans="2:7" ht="13">
      <c r="B959" s="2"/>
      <c r="C959" s="1"/>
      <c r="D959" s="3"/>
      <c r="E959" s="3"/>
      <c r="F959" s="4"/>
      <c r="G959" s="4"/>
    </row>
    <row r="960" spans="2:7" ht="13">
      <c r="B960" s="2"/>
      <c r="C960" s="1"/>
      <c r="D960" s="3"/>
      <c r="E960" s="3"/>
      <c r="F960" s="4"/>
      <c r="G960" s="4"/>
    </row>
    <row r="961" spans="2:7" ht="13">
      <c r="B961" s="2"/>
      <c r="C961" s="1"/>
      <c r="D961" s="3"/>
      <c r="E961" s="3"/>
      <c r="F961" s="4"/>
      <c r="G961" s="4"/>
    </row>
    <row r="962" spans="2:7" ht="13">
      <c r="B962" s="2"/>
      <c r="C962" s="1"/>
      <c r="D962" s="3"/>
      <c r="E962" s="3"/>
      <c r="F962" s="4"/>
      <c r="G962" s="4"/>
    </row>
    <row r="963" spans="2:7" ht="13">
      <c r="B963" s="2"/>
      <c r="C963" s="1"/>
      <c r="D963" s="3"/>
      <c r="E963" s="3"/>
      <c r="F963" s="4"/>
      <c r="G963" s="4"/>
    </row>
    <row r="964" spans="2:7" ht="13">
      <c r="B964" s="2"/>
      <c r="C964" s="1"/>
      <c r="D964" s="3"/>
      <c r="E964" s="3"/>
      <c r="F964" s="4"/>
      <c r="G964" s="4"/>
    </row>
    <row r="965" spans="2:7" ht="13">
      <c r="B965" s="2"/>
      <c r="C965" s="1"/>
      <c r="D965" s="3"/>
      <c r="E965" s="3"/>
      <c r="F965" s="4"/>
      <c r="G965" s="4"/>
    </row>
    <row r="966" spans="2:7" ht="13">
      <c r="B966" s="2"/>
      <c r="C966" s="1"/>
      <c r="D966" s="3"/>
      <c r="E966" s="3"/>
      <c r="F966" s="4"/>
      <c r="G966" s="4"/>
    </row>
    <row r="967" spans="2:7" ht="13">
      <c r="B967" s="2"/>
      <c r="C967" s="1"/>
      <c r="D967" s="3"/>
      <c r="E967" s="3"/>
      <c r="F967" s="4"/>
      <c r="G967" s="4"/>
    </row>
    <row r="968" spans="2:7" ht="13">
      <c r="B968" s="2"/>
      <c r="C968" s="1"/>
      <c r="D968" s="3"/>
      <c r="E968" s="3"/>
      <c r="F968" s="4"/>
      <c r="G968" s="4"/>
    </row>
    <row r="969" spans="2:7" ht="13">
      <c r="B969" s="2"/>
      <c r="C969" s="1"/>
      <c r="D969" s="3"/>
      <c r="E969" s="3"/>
      <c r="F969" s="4"/>
      <c r="G969" s="4"/>
    </row>
    <row r="970" spans="2:7" ht="13">
      <c r="B970" s="2"/>
      <c r="C970" s="1"/>
      <c r="D970" s="3"/>
      <c r="E970" s="3"/>
      <c r="F970" s="4"/>
      <c r="G970" s="4"/>
    </row>
    <row r="971" spans="2:7" ht="13">
      <c r="B971" s="2"/>
      <c r="C971" s="1"/>
      <c r="D971" s="3"/>
      <c r="E971" s="3"/>
      <c r="F971" s="4"/>
      <c r="G971" s="4"/>
    </row>
    <row r="972" spans="2:7" ht="13">
      <c r="B972" s="2"/>
      <c r="C972" s="1"/>
      <c r="D972" s="3"/>
      <c r="E972" s="3"/>
      <c r="F972" s="4"/>
      <c r="G972" s="4"/>
    </row>
    <row r="973" spans="2:7" ht="13">
      <c r="B973" s="2"/>
      <c r="C973" s="1"/>
      <c r="D973" s="3"/>
      <c r="E973" s="3"/>
      <c r="F973" s="4"/>
      <c r="G973" s="4"/>
    </row>
    <row r="974" spans="2:7" ht="13">
      <c r="B974" s="2"/>
      <c r="C974" s="1"/>
      <c r="D974" s="3"/>
      <c r="E974" s="3"/>
      <c r="F974" s="4"/>
      <c r="G974" s="4"/>
    </row>
    <row r="975" spans="2:7" ht="13">
      <c r="B975" s="2"/>
      <c r="C975" s="1"/>
      <c r="D975" s="3"/>
      <c r="E975" s="3"/>
      <c r="F975" s="4"/>
      <c r="G975" s="4"/>
    </row>
    <row r="976" spans="2:7" ht="13">
      <c r="B976" s="2"/>
      <c r="C976" s="1"/>
      <c r="D976" s="3"/>
      <c r="E976" s="3"/>
      <c r="F976" s="4"/>
      <c r="G976" s="4"/>
    </row>
    <row r="977" spans="2:7" ht="13">
      <c r="B977" s="2"/>
      <c r="C977" s="1"/>
      <c r="D977" s="3"/>
      <c r="E977" s="3"/>
      <c r="F977" s="4"/>
      <c r="G977" s="4"/>
    </row>
    <row r="978" spans="2:7" ht="13">
      <c r="B978" s="2"/>
      <c r="C978" s="1"/>
      <c r="D978" s="3"/>
      <c r="E978" s="3"/>
      <c r="F978" s="4"/>
      <c r="G978" s="4"/>
    </row>
    <row r="979" spans="2:7" ht="13">
      <c r="B979" s="2"/>
      <c r="C979" s="1"/>
      <c r="D979" s="3"/>
      <c r="E979" s="3"/>
      <c r="F979" s="4"/>
      <c r="G979" s="4"/>
    </row>
    <row r="980" spans="2:7" ht="13">
      <c r="B980" s="2"/>
      <c r="C980" s="1"/>
      <c r="D980" s="3"/>
      <c r="E980" s="3"/>
      <c r="F980" s="4"/>
      <c r="G980" s="4"/>
    </row>
    <row r="981" spans="2:7" ht="13">
      <c r="B981" s="2"/>
      <c r="C981" s="1"/>
      <c r="D981" s="3"/>
      <c r="E981" s="3"/>
      <c r="F981" s="4"/>
      <c r="G981" s="4"/>
    </row>
    <row r="982" spans="2:7" ht="13">
      <c r="B982" s="2"/>
      <c r="C982" s="1"/>
      <c r="D982" s="3"/>
      <c r="E982" s="3"/>
      <c r="F982" s="4"/>
      <c r="G982" s="4"/>
    </row>
    <row r="983" spans="2:7" ht="13">
      <c r="B983" s="2"/>
      <c r="C983" s="1"/>
      <c r="D983" s="3"/>
      <c r="E983" s="3"/>
      <c r="F983" s="4"/>
      <c r="G983" s="4"/>
    </row>
    <row r="984" spans="2:7" ht="13">
      <c r="B984" s="2"/>
      <c r="C984" s="1"/>
      <c r="D984" s="3"/>
      <c r="E984" s="3"/>
      <c r="F984" s="4"/>
      <c r="G984" s="4"/>
    </row>
    <row r="985" spans="2:7" ht="13">
      <c r="B985" s="2"/>
      <c r="C985" s="1"/>
      <c r="D985" s="3"/>
      <c r="E985" s="3"/>
      <c r="F985" s="4"/>
      <c r="G985" s="4"/>
    </row>
    <row r="986" spans="2:7" ht="13">
      <c r="B986" s="2"/>
      <c r="C986" s="1"/>
      <c r="D986" s="3"/>
      <c r="E986" s="3"/>
      <c r="F986" s="4"/>
      <c r="G986" s="4"/>
    </row>
    <row r="987" spans="2:7" ht="13">
      <c r="B987" s="2"/>
      <c r="C987" s="1"/>
      <c r="D987" s="3"/>
      <c r="E987" s="3"/>
      <c r="F987" s="4"/>
      <c r="G987" s="4"/>
    </row>
    <row r="988" spans="2:7" ht="13">
      <c r="B988" s="2"/>
      <c r="C988" s="1"/>
      <c r="D988" s="3"/>
      <c r="E988" s="3"/>
      <c r="F988" s="4"/>
      <c r="G988" s="4"/>
    </row>
    <row r="989" spans="2:7" ht="13">
      <c r="B989" s="2"/>
      <c r="C989" s="1"/>
      <c r="D989" s="3"/>
      <c r="E989" s="3"/>
      <c r="F989" s="4"/>
      <c r="G989" s="4"/>
    </row>
    <row r="990" spans="2:7" ht="13">
      <c r="B990" s="2"/>
      <c r="C990" s="1"/>
      <c r="D990" s="3"/>
      <c r="E990" s="3"/>
      <c r="F990" s="4"/>
      <c r="G990" s="4"/>
    </row>
  </sheetData>
  <autoFilter ref="A1:F990" xr:uid="{00000000-0009-0000-0000-000001000000}"/>
  <conditionalFormatting sqref="A2:A156">
    <cfRule type="expression" dxfId="1" priority="1">
      <formula>COUNTIF(A:A,A2)&gt;1</formula>
    </cfRule>
  </conditionalFormatting>
  <conditionalFormatting sqref="D2:D990">
    <cfRule type="expression" dxfId="0" priority="2">
      <formula>COUNTIF(D:D,D2)&gt;1</formula>
    </cfRule>
  </conditionalFormatting>
  <hyperlinks>
    <hyperlink ref="B2" r:id="rId1" xr:uid="{00000000-0004-0000-0100-000000000000}"/>
    <hyperlink ref="D2" r:id="rId2" xr:uid="{00000000-0004-0000-0100-000001000000}"/>
    <hyperlink ref="F2" r:id="rId3" xr:uid="{00000000-0004-0000-0100-000002000000}"/>
    <hyperlink ref="B3" r:id="rId4" xr:uid="{00000000-0004-0000-0100-000003000000}"/>
    <hyperlink ref="D3" r:id="rId5" xr:uid="{00000000-0004-0000-0100-000004000000}"/>
    <hyperlink ref="B4" r:id="rId6" xr:uid="{00000000-0004-0000-0100-000005000000}"/>
    <hyperlink ref="D4" r:id="rId7" xr:uid="{00000000-0004-0000-0100-000006000000}"/>
    <hyperlink ref="B5" r:id="rId8" xr:uid="{00000000-0004-0000-0100-000007000000}"/>
    <hyperlink ref="D5" r:id="rId9" xr:uid="{00000000-0004-0000-0100-000008000000}"/>
    <hyperlink ref="F5" r:id="rId10" xr:uid="{00000000-0004-0000-0100-000009000000}"/>
    <hyperlink ref="B6" r:id="rId11" xr:uid="{00000000-0004-0000-0100-00000A000000}"/>
    <hyperlink ref="D6" r:id="rId12" xr:uid="{00000000-0004-0000-0100-00000B000000}"/>
    <hyperlink ref="B7" r:id="rId13" xr:uid="{00000000-0004-0000-0100-00000C000000}"/>
    <hyperlink ref="D7" r:id="rId14" xr:uid="{00000000-0004-0000-0100-00000D000000}"/>
    <hyperlink ref="B8" r:id="rId15" xr:uid="{00000000-0004-0000-0100-00000E000000}"/>
    <hyperlink ref="D8" r:id="rId16" xr:uid="{00000000-0004-0000-0100-00000F000000}"/>
    <hyperlink ref="B9" r:id="rId17" xr:uid="{00000000-0004-0000-0100-000010000000}"/>
    <hyperlink ref="D9" r:id="rId18" xr:uid="{00000000-0004-0000-0100-000011000000}"/>
    <hyperlink ref="B10" r:id="rId19" xr:uid="{00000000-0004-0000-0100-000012000000}"/>
    <hyperlink ref="D10" r:id="rId20" xr:uid="{00000000-0004-0000-0100-000013000000}"/>
    <hyperlink ref="F10" r:id="rId21" xr:uid="{00000000-0004-0000-0100-000014000000}"/>
    <hyperlink ref="B11" r:id="rId22" xr:uid="{00000000-0004-0000-0100-000015000000}"/>
    <hyperlink ref="D11" r:id="rId23" xr:uid="{00000000-0004-0000-0100-000016000000}"/>
    <hyperlink ref="F11" r:id="rId24" xr:uid="{00000000-0004-0000-0100-000017000000}"/>
    <hyperlink ref="B12" r:id="rId25" xr:uid="{00000000-0004-0000-0100-000018000000}"/>
    <hyperlink ref="D12" r:id="rId26" xr:uid="{00000000-0004-0000-0100-000019000000}"/>
    <hyperlink ref="B13" r:id="rId27" xr:uid="{00000000-0004-0000-0100-00001A000000}"/>
    <hyperlink ref="D13" r:id="rId28" xr:uid="{00000000-0004-0000-0100-00001B000000}"/>
    <hyperlink ref="B14" r:id="rId29" xr:uid="{00000000-0004-0000-0100-00001C000000}"/>
    <hyperlink ref="D14" r:id="rId30" xr:uid="{00000000-0004-0000-0100-00001D000000}"/>
    <hyperlink ref="B15" r:id="rId31" xr:uid="{00000000-0004-0000-0100-00001E000000}"/>
    <hyperlink ref="D15" r:id="rId32" xr:uid="{00000000-0004-0000-0100-00001F000000}"/>
    <hyperlink ref="B16" r:id="rId33" xr:uid="{00000000-0004-0000-0100-000020000000}"/>
    <hyperlink ref="D16" r:id="rId34" xr:uid="{00000000-0004-0000-0100-000021000000}"/>
    <hyperlink ref="B17" r:id="rId35" xr:uid="{00000000-0004-0000-0100-000022000000}"/>
    <hyperlink ref="D17" r:id="rId36" xr:uid="{00000000-0004-0000-0100-000023000000}"/>
    <hyperlink ref="B18" r:id="rId37" xr:uid="{00000000-0004-0000-0100-000024000000}"/>
    <hyperlink ref="D18" r:id="rId38" xr:uid="{00000000-0004-0000-0100-000025000000}"/>
    <hyperlink ref="B19" r:id="rId39" xr:uid="{00000000-0004-0000-0100-000026000000}"/>
    <hyperlink ref="D19" r:id="rId40" xr:uid="{00000000-0004-0000-0100-000027000000}"/>
    <hyperlink ref="B20" r:id="rId41" xr:uid="{00000000-0004-0000-0100-000028000000}"/>
    <hyperlink ref="D20" r:id="rId42" xr:uid="{00000000-0004-0000-0100-000029000000}"/>
    <hyperlink ref="B21" r:id="rId43" xr:uid="{00000000-0004-0000-0100-00002A000000}"/>
    <hyperlink ref="D21" r:id="rId44" xr:uid="{00000000-0004-0000-0100-00002B000000}"/>
    <hyperlink ref="B22" r:id="rId45" xr:uid="{00000000-0004-0000-0100-00002C000000}"/>
    <hyperlink ref="D22" r:id="rId46" xr:uid="{00000000-0004-0000-0100-00002D000000}"/>
    <hyperlink ref="B23" r:id="rId47" xr:uid="{00000000-0004-0000-0100-00002E000000}"/>
    <hyperlink ref="D23" r:id="rId48" xr:uid="{00000000-0004-0000-0100-00002F000000}"/>
    <hyperlink ref="F23" r:id="rId49" xr:uid="{00000000-0004-0000-0100-000030000000}"/>
    <hyperlink ref="B24" r:id="rId50" xr:uid="{00000000-0004-0000-0100-000031000000}"/>
    <hyperlink ref="D24" r:id="rId51" xr:uid="{00000000-0004-0000-0100-000032000000}"/>
    <hyperlink ref="F24" r:id="rId52" xr:uid="{00000000-0004-0000-0100-000033000000}"/>
    <hyperlink ref="B25" r:id="rId53" xr:uid="{00000000-0004-0000-0100-000034000000}"/>
    <hyperlink ref="D25" r:id="rId54" xr:uid="{00000000-0004-0000-0100-000035000000}"/>
    <hyperlink ref="B26" r:id="rId55" xr:uid="{00000000-0004-0000-0100-000036000000}"/>
    <hyperlink ref="D26" r:id="rId56" xr:uid="{00000000-0004-0000-0100-000037000000}"/>
    <hyperlink ref="B27" r:id="rId57" xr:uid="{00000000-0004-0000-0100-000038000000}"/>
    <hyperlink ref="D27" r:id="rId58" xr:uid="{00000000-0004-0000-0100-000039000000}"/>
    <hyperlink ref="B28" r:id="rId59" xr:uid="{00000000-0004-0000-0100-00003A000000}"/>
    <hyperlink ref="D28" r:id="rId60" xr:uid="{00000000-0004-0000-0100-00003B000000}"/>
    <hyperlink ref="B29" r:id="rId61" xr:uid="{00000000-0004-0000-0100-00003C000000}"/>
    <hyperlink ref="D29" r:id="rId62" xr:uid="{00000000-0004-0000-0100-00003D000000}"/>
    <hyperlink ref="F29" r:id="rId63" xr:uid="{00000000-0004-0000-0100-00003E000000}"/>
    <hyperlink ref="B30" r:id="rId64" xr:uid="{00000000-0004-0000-0100-00003F000000}"/>
    <hyperlink ref="D30" r:id="rId65" xr:uid="{00000000-0004-0000-0100-000040000000}"/>
    <hyperlink ref="B31" r:id="rId66" xr:uid="{00000000-0004-0000-0100-000041000000}"/>
    <hyperlink ref="D31" r:id="rId67" xr:uid="{00000000-0004-0000-0100-000042000000}"/>
    <hyperlink ref="F31" r:id="rId68" xr:uid="{00000000-0004-0000-0100-000043000000}"/>
    <hyperlink ref="B32" r:id="rId69" xr:uid="{00000000-0004-0000-0100-000044000000}"/>
    <hyperlink ref="D32" r:id="rId70" xr:uid="{00000000-0004-0000-0100-000045000000}"/>
    <hyperlink ref="F32" r:id="rId71" xr:uid="{00000000-0004-0000-0100-000046000000}"/>
    <hyperlink ref="B33" r:id="rId72" xr:uid="{00000000-0004-0000-0100-000047000000}"/>
    <hyperlink ref="D33" r:id="rId73" xr:uid="{00000000-0004-0000-0100-000048000000}"/>
    <hyperlink ref="B34" r:id="rId74" xr:uid="{00000000-0004-0000-0100-000049000000}"/>
    <hyperlink ref="D34" r:id="rId75" xr:uid="{00000000-0004-0000-0100-00004A000000}"/>
    <hyperlink ref="B35" r:id="rId76" xr:uid="{00000000-0004-0000-0100-00004B000000}"/>
    <hyperlink ref="D35" r:id="rId77" xr:uid="{00000000-0004-0000-0100-00004C000000}"/>
    <hyperlink ref="B36" r:id="rId78" xr:uid="{00000000-0004-0000-0100-00004D000000}"/>
    <hyperlink ref="D36" r:id="rId79" xr:uid="{00000000-0004-0000-0100-00004E000000}"/>
    <hyperlink ref="F36" r:id="rId80" xr:uid="{00000000-0004-0000-0100-00004F000000}"/>
    <hyperlink ref="B37" r:id="rId81" xr:uid="{00000000-0004-0000-0100-000050000000}"/>
    <hyperlink ref="D37" r:id="rId82" xr:uid="{00000000-0004-0000-0100-000051000000}"/>
    <hyperlink ref="F37" r:id="rId83" xr:uid="{00000000-0004-0000-0100-000052000000}"/>
    <hyperlink ref="B38" r:id="rId84" xr:uid="{00000000-0004-0000-0100-000053000000}"/>
    <hyperlink ref="D38" r:id="rId85" xr:uid="{00000000-0004-0000-0100-000054000000}"/>
    <hyperlink ref="B39" r:id="rId86" xr:uid="{00000000-0004-0000-0100-000055000000}"/>
    <hyperlink ref="D39" r:id="rId87" xr:uid="{00000000-0004-0000-0100-000056000000}"/>
    <hyperlink ref="B40" r:id="rId88" xr:uid="{00000000-0004-0000-0100-000057000000}"/>
    <hyperlink ref="D40" r:id="rId89" xr:uid="{00000000-0004-0000-0100-000058000000}"/>
    <hyperlink ref="F40" r:id="rId90" xr:uid="{00000000-0004-0000-0100-000059000000}"/>
    <hyperlink ref="B41" r:id="rId91" xr:uid="{00000000-0004-0000-0100-00005A000000}"/>
    <hyperlink ref="D41" r:id="rId92" xr:uid="{00000000-0004-0000-0100-00005B000000}"/>
    <hyperlink ref="F41" r:id="rId93" xr:uid="{00000000-0004-0000-0100-00005C000000}"/>
    <hyperlink ref="B42" r:id="rId94" xr:uid="{00000000-0004-0000-0100-00005D000000}"/>
    <hyperlink ref="D42" r:id="rId95" xr:uid="{00000000-0004-0000-0100-00005E000000}"/>
    <hyperlink ref="F42" r:id="rId96" xr:uid="{00000000-0004-0000-0100-00005F000000}"/>
    <hyperlink ref="B43" r:id="rId97" xr:uid="{00000000-0004-0000-0100-000060000000}"/>
    <hyperlink ref="D43" r:id="rId98" xr:uid="{00000000-0004-0000-0100-000061000000}"/>
    <hyperlink ref="F43" r:id="rId99" xr:uid="{00000000-0004-0000-0100-000062000000}"/>
    <hyperlink ref="B44" r:id="rId100" xr:uid="{00000000-0004-0000-0100-000063000000}"/>
    <hyperlink ref="D44" r:id="rId101" xr:uid="{00000000-0004-0000-0100-000064000000}"/>
    <hyperlink ref="F44" r:id="rId102" xr:uid="{00000000-0004-0000-0100-000065000000}"/>
    <hyperlink ref="B45" r:id="rId103" xr:uid="{00000000-0004-0000-0100-000066000000}"/>
    <hyperlink ref="D45" r:id="rId104" xr:uid="{00000000-0004-0000-0100-000067000000}"/>
    <hyperlink ref="B46" r:id="rId105" xr:uid="{00000000-0004-0000-0100-000068000000}"/>
    <hyperlink ref="D46" r:id="rId106" xr:uid="{00000000-0004-0000-0100-000069000000}"/>
    <hyperlink ref="B47" r:id="rId107" xr:uid="{00000000-0004-0000-0100-00006A000000}"/>
    <hyperlink ref="D47" r:id="rId108" xr:uid="{00000000-0004-0000-0100-00006B000000}"/>
    <hyperlink ref="B48" r:id="rId109" xr:uid="{00000000-0004-0000-0100-00006C000000}"/>
    <hyperlink ref="D48" r:id="rId110" xr:uid="{00000000-0004-0000-0100-00006D000000}"/>
    <hyperlink ref="B49" r:id="rId111" xr:uid="{00000000-0004-0000-0100-00006E000000}"/>
    <hyperlink ref="D49" r:id="rId112" xr:uid="{00000000-0004-0000-0100-00006F000000}"/>
    <hyperlink ref="B50" r:id="rId113" xr:uid="{00000000-0004-0000-0100-000070000000}"/>
    <hyperlink ref="D50" r:id="rId114" xr:uid="{00000000-0004-0000-0100-000071000000}"/>
    <hyperlink ref="B51" r:id="rId115" xr:uid="{00000000-0004-0000-0100-000072000000}"/>
    <hyperlink ref="D51" r:id="rId116" xr:uid="{00000000-0004-0000-0100-000073000000}"/>
    <hyperlink ref="B52" r:id="rId117" xr:uid="{00000000-0004-0000-0100-000074000000}"/>
    <hyperlink ref="D52" r:id="rId118" xr:uid="{00000000-0004-0000-0100-000075000000}"/>
    <hyperlink ref="F52" r:id="rId119" xr:uid="{00000000-0004-0000-0100-000076000000}"/>
    <hyperlink ref="B53" r:id="rId120" xr:uid="{00000000-0004-0000-0100-000077000000}"/>
    <hyperlink ref="D53" r:id="rId121" xr:uid="{00000000-0004-0000-0100-000078000000}"/>
    <hyperlink ref="F53" r:id="rId122" xr:uid="{00000000-0004-0000-0100-000079000000}"/>
    <hyperlink ref="B54" r:id="rId123" xr:uid="{00000000-0004-0000-0100-00007A000000}"/>
    <hyperlink ref="D54" r:id="rId124" xr:uid="{00000000-0004-0000-0100-00007B000000}"/>
    <hyperlink ref="F54" r:id="rId125" xr:uid="{00000000-0004-0000-0100-00007C000000}"/>
    <hyperlink ref="B55" r:id="rId126" xr:uid="{00000000-0004-0000-0100-00007D000000}"/>
    <hyperlink ref="D55" r:id="rId127" xr:uid="{00000000-0004-0000-0100-00007E000000}"/>
    <hyperlink ref="F55" r:id="rId128" xr:uid="{00000000-0004-0000-0100-00007F000000}"/>
    <hyperlink ref="B56" r:id="rId129" xr:uid="{00000000-0004-0000-0100-000080000000}"/>
    <hyperlink ref="D56" r:id="rId130" xr:uid="{00000000-0004-0000-0100-000081000000}"/>
    <hyperlink ref="F56" r:id="rId131" xr:uid="{00000000-0004-0000-0100-000082000000}"/>
    <hyperlink ref="B57" r:id="rId132" xr:uid="{00000000-0004-0000-0100-000083000000}"/>
    <hyperlink ref="D57" r:id="rId133" xr:uid="{00000000-0004-0000-0100-000084000000}"/>
    <hyperlink ref="B58" r:id="rId134" xr:uid="{00000000-0004-0000-0100-000085000000}"/>
    <hyperlink ref="D58" r:id="rId135" xr:uid="{00000000-0004-0000-0100-000086000000}"/>
    <hyperlink ref="F58" r:id="rId136" xr:uid="{00000000-0004-0000-0100-000087000000}"/>
    <hyperlink ref="B59" r:id="rId137" xr:uid="{00000000-0004-0000-0100-000088000000}"/>
    <hyperlink ref="D59" r:id="rId138" xr:uid="{00000000-0004-0000-0100-000089000000}"/>
    <hyperlink ref="B60" r:id="rId139" xr:uid="{00000000-0004-0000-0100-00008A000000}"/>
    <hyperlink ref="D60" r:id="rId140" xr:uid="{00000000-0004-0000-0100-00008B000000}"/>
    <hyperlink ref="B61" r:id="rId141" xr:uid="{00000000-0004-0000-0100-00008C000000}"/>
    <hyperlink ref="D61" r:id="rId142" xr:uid="{00000000-0004-0000-0100-00008D000000}"/>
    <hyperlink ref="B62" r:id="rId143" xr:uid="{00000000-0004-0000-0100-00008E000000}"/>
    <hyperlink ref="D62" r:id="rId144" xr:uid="{00000000-0004-0000-0100-00008F000000}"/>
    <hyperlink ref="B63" r:id="rId145" xr:uid="{00000000-0004-0000-0100-000090000000}"/>
    <hyperlink ref="D63" r:id="rId146" xr:uid="{00000000-0004-0000-0100-000091000000}"/>
    <hyperlink ref="F63" r:id="rId147" xr:uid="{00000000-0004-0000-0100-000092000000}"/>
    <hyperlink ref="B64" r:id="rId148" xr:uid="{00000000-0004-0000-0100-000093000000}"/>
    <hyperlink ref="D64" r:id="rId149" xr:uid="{00000000-0004-0000-0100-000094000000}"/>
    <hyperlink ref="B65" r:id="rId150" xr:uid="{00000000-0004-0000-0100-000095000000}"/>
    <hyperlink ref="D65" r:id="rId151" xr:uid="{00000000-0004-0000-0100-000096000000}"/>
    <hyperlink ref="F65" r:id="rId152" xr:uid="{00000000-0004-0000-0100-000097000000}"/>
    <hyperlink ref="B66" r:id="rId153" xr:uid="{00000000-0004-0000-0100-000098000000}"/>
    <hyperlink ref="D66" r:id="rId154" xr:uid="{00000000-0004-0000-0100-000099000000}"/>
    <hyperlink ref="F66" r:id="rId155" xr:uid="{00000000-0004-0000-0100-00009A000000}"/>
    <hyperlink ref="B67" r:id="rId156" xr:uid="{00000000-0004-0000-0100-00009B000000}"/>
    <hyperlink ref="D67" r:id="rId157" xr:uid="{00000000-0004-0000-0100-00009C000000}"/>
    <hyperlink ref="F67" r:id="rId158" xr:uid="{00000000-0004-0000-0100-00009D000000}"/>
    <hyperlink ref="B68" r:id="rId159" xr:uid="{00000000-0004-0000-0100-00009E000000}"/>
    <hyperlink ref="D68" r:id="rId160" xr:uid="{00000000-0004-0000-0100-00009F000000}"/>
    <hyperlink ref="B69" r:id="rId161" xr:uid="{00000000-0004-0000-0100-0000A0000000}"/>
    <hyperlink ref="D69" r:id="rId162" xr:uid="{00000000-0004-0000-0100-0000A1000000}"/>
    <hyperlink ref="F69" r:id="rId163" xr:uid="{00000000-0004-0000-0100-0000A2000000}"/>
    <hyperlink ref="B70" r:id="rId164" xr:uid="{00000000-0004-0000-0100-0000A3000000}"/>
    <hyperlink ref="D70" r:id="rId165" xr:uid="{00000000-0004-0000-0100-0000A4000000}"/>
    <hyperlink ref="F70" r:id="rId166" xr:uid="{00000000-0004-0000-0100-0000A5000000}"/>
    <hyperlink ref="B71" r:id="rId167" xr:uid="{00000000-0004-0000-0100-0000A6000000}"/>
    <hyperlink ref="D71" r:id="rId168" xr:uid="{00000000-0004-0000-0100-0000A7000000}"/>
    <hyperlink ref="F71" r:id="rId169" xr:uid="{00000000-0004-0000-0100-0000A8000000}"/>
    <hyperlink ref="B72" r:id="rId170" xr:uid="{00000000-0004-0000-0100-0000A9000000}"/>
    <hyperlink ref="D72" r:id="rId171" xr:uid="{00000000-0004-0000-0100-0000AA000000}"/>
    <hyperlink ref="F72" r:id="rId172" xr:uid="{00000000-0004-0000-0100-0000AB000000}"/>
    <hyperlink ref="B73" r:id="rId173" xr:uid="{00000000-0004-0000-0100-0000AC000000}"/>
    <hyperlink ref="D73" r:id="rId174" xr:uid="{00000000-0004-0000-0100-0000AD000000}"/>
    <hyperlink ref="F73" r:id="rId175" xr:uid="{00000000-0004-0000-0100-0000AE000000}"/>
    <hyperlink ref="B74" r:id="rId176" xr:uid="{00000000-0004-0000-0100-0000AF000000}"/>
    <hyperlink ref="D74" r:id="rId177" xr:uid="{00000000-0004-0000-0100-0000B0000000}"/>
    <hyperlink ref="F74" r:id="rId178" xr:uid="{00000000-0004-0000-0100-0000B1000000}"/>
    <hyperlink ref="B75" r:id="rId179" xr:uid="{00000000-0004-0000-0100-0000B2000000}"/>
    <hyperlink ref="D75" r:id="rId180" xr:uid="{00000000-0004-0000-0100-0000B3000000}"/>
    <hyperlink ref="B76" r:id="rId181" xr:uid="{00000000-0004-0000-0100-0000B4000000}"/>
    <hyperlink ref="D76" r:id="rId182" xr:uid="{00000000-0004-0000-0100-0000B5000000}"/>
    <hyperlink ref="B77" r:id="rId183" xr:uid="{00000000-0004-0000-0100-0000B6000000}"/>
    <hyperlink ref="D77" r:id="rId184" xr:uid="{00000000-0004-0000-0100-0000B7000000}"/>
    <hyperlink ref="B78" r:id="rId185" xr:uid="{00000000-0004-0000-0100-0000B8000000}"/>
    <hyperlink ref="D78" r:id="rId186" xr:uid="{00000000-0004-0000-0100-0000B9000000}"/>
    <hyperlink ref="B79" r:id="rId187" xr:uid="{00000000-0004-0000-0100-0000BA000000}"/>
    <hyperlink ref="D79" r:id="rId188" xr:uid="{00000000-0004-0000-0100-0000BB000000}"/>
    <hyperlink ref="F79" r:id="rId189" xr:uid="{00000000-0004-0000-0100-0000BC000000}"/>
    <hyperlink ref="B80" r:id="rId190" xr:uid="{00000000-0004-0000-0100-0000BD000000}"/>
    <hyperlink ref="D80" r:id="rId191" xr:uid="{00000000-0004-0000-0100-0000BE000000}"/>
    <hyperlink ref="B81" r:id="rId192" xr:uid="{00000000-0004-0000-0100-0000BF000000}"/>
    <hyperlink ref="D81" r:id="rId193" xr:uid="{00000000-0004-0000-0100-0000C0000000}"/>
    <hyperlink ref="B82" r:id="rId194" xr:uid="{00000000-0004-0000-0100-0000C1000000}"/>
    <hyperlink ref="D82" r:id="rId195" xr:uid="{00000000-0004-0000-0100-0000C2000000}"/>
    <hyperlink ref="B83" r:id="rId196" xr:uid="{00000000-0004-0000-0100-0000C3000000}"/>
    <hyperlink ref="F83" r:id="rId197" xr:uid="{00000000-0004-0000-0100-0000C4000000}"/>
    <hyperlink ref="B84" r:id="rId198" xr:uid="{00000000-0004-0000-0100-0000C5000000}"/>
    <hyperlink ref="D84" r:id="rId199" xr:uid="{00000000-0004-0000-0100-0000C6000000}"/>
    <hyperlink ref="B85" r:id="rId200" xr:uid="{00000000-0004-0000-0100-0000C7000000}"/>
    <hyperlink ref="D85" r:id="rId201" xr:uid="{00000000-0004-0000-0100-0000C8000000}"/>
    <hyperlink ref="F85" r:id="rId202" xr:uid="{00000000-0004-0000-0100-0000C9000000}"/>
    <hyperlink ref="B86" r:id="rId203" xr:uid="{00000000-0004-0000-0100-0000CA000000}"/>
    <hyperlink ref="D86" r:id="rId204" xr:uid="{00000000-0004-0000-0100-0000CB000000}"/>
    <hyperlink ref="B87" r:id="rId205" xr:uid="{00000000-0004-0000-0100-0000CC000000}"/>
    <hyperlink ref="D87" r:id="rId206" xr:uid="{00000000-0004-0000-0100-0000CD000000}"/>
    <hyperlink ref="B88" r:id="rId207" xr:uid="{00000000-0004-0000-0100-0000CE000000}"/>
    <hyperlink ref="D88" r:id="rId208" xr:uid="{00000000-0004-0000-0100-0000CF000000}"/>
    <hyperlink ref="B89" r:id="rId209" xr:uid="{00000000-0004-0000-0100-0000D0000000}"/>
    <hyperlink ref="D89" r:id="rId210" xr:uid="{00000000-0004-0000-0100-0000D1000000}"/>
    <hyperlink ref="F89" r:id="rId211" xr:uid="{00000000-0004-0000-0100-0000D2000000}"/>
    <hyperlink ref="B90" r:id="rId212" xr:uid="{00000000-0004-0000-0100-0000D3000000}"/>
    <hyperlink ref="D90" r:id="rId213" xr:uid="{00000000-0004-0000-0100-0000D4000000}"/>
    <hyperlink ref="B91" r:id="rId214" xr:uid="{00000000-0004-0000-0100-0000D5000000}"/>
    <hyperlink ref="D91" r:id="rId215" xr:uid="{00000000-0004-0000-0100-0000D6000000}"/>
    <hyperlink ref="F91" r:id="rId216" xr:uid="{00000000-0004-0000-0100-0000D7000000}"/>
    <hyperlink ref="B92" r:id="rId217" xr:uid="{00000000-0004-0000-0100-0000D8000000}"/>
    <hyperlink ref="D92" r:id="rId218" xr:uid="{00000000-0004-0000-0100-0000D9000000}"/>
    <hyperlink ref="B93" r:id="rId219" xr:uid="{00000000-0004-0000-0100-0000DA000000}"/>
    <hyperlink ref="D93" r:id="rId220" xr:uid="{00000000-0004-0000-0100-0000DB000000}"/>
    <hyperlink ref="B94" r:id="rId221" xr:uid="{00000000-0004-0000-0100-0000DC000000}"/>
    <hyperlink ref="D94" r:id="rId222" xr:uid="{00000000-0004-0000-0100-0000DD000000}"/>
    <hyperlink ref="B95" r:id="rId223" xr:uid="{00000000-0004-0000-0100-0000DE000000}"/>
    <hyperlink ref="D95" r:id="rId224" xr:uid="{00000000-0004-0000-0100-0000DF000000}"/>
    <hyperlink ref="B96" r:id="rId225" xr:uid="{00000000-0004-0000-0100-0000E0000000}"/>
    <hyperlink ref="D96" r:id="rId226" xr:uid="{00000000-0004-0000-0100-0000E1000000}"/>
    <hyperlink ref="B97" r:id="rId227" xr:uid="{00000000-0004-0000-0100-0000E2000000}"/>
    <hyperlink ref="D97" r:id="rId228" xr:uid="{00000000-0004-0000-0100-0000E3000000}"/>
    <hyperlink ref="B98" r:id="rId229" xr:uid="{00000000-0004-0000-0100-0000E4000000}"/>
    <hyperlink ref="D98" r:id="rId230" xr:uid="{00000000-0004-0000-0100-0000E5000000}"/>
    <hyperlink ref="B99" r:id="rId231" xr:uid="{00000000-0004-0000-0100-0000E6000000}"/>
    <hyperlink ref="D99" r:id="rId232" xr:uid="{00000000-0004-0000-0100-0000E7000000}"/>
    <hyperlink ref="B100" r:id="rId233" xr:uid="{00000000-0004-0000-0100-0000E8000000}"/>
    <hyperlink ref="D100" r:id="rId234" xr:uid="{00000000-0004-0000-0100-0000E9000000}"/>
    <hyperlink ref="F100" r:id="rId235" xr:uid="{00000000-0004-0000-0100-0000EA000000}"/>
    <hyperlink ref="B101" r:id="rId236" xr:uid="{00000000-0004-0000-0100-0000EB000000}"/>
    <hyperlink ref="D101" r:id="rId237" xr:uid="{00000000-0004-0000-0100-0000EC000000}"/>
    <hyperlink ref="F101" r:id="rId238" xr:uid="{00000000-0004-0000-0100-0000ED000000}"/>
    <hyperlink ref="B102" r:id="rId239" xr:uid="{00000000-0004-0000-0100-0000EE000000}"/>
    <hyperlink ref="D102" r:id="rId240" xr:uid="{00000000-0004-0000-0100-0000EF000000}"/>
    <hyperlink ref="F102" r:id="rId241" xr:uid="{00000000-0004-0000-0100-0000F0000000}"/>
    <hyperlink ref="B103" r:id="rId242" xr:uid="{00000000-0004-0000-0100-0000F1000000}"/>
    <hyperlink ref="D103" r:id="rId243" xr:uid="{00000000-0004-0000-0100-0000F2000000}"/>
    <hyperlink ref="B104" r:id="rId244" xr:uid="{00000000-0004-0000-0100-0000F3000000}"/>
    <hyperlink ref="D104" r:id="rId245" xr:uid="{00000000-0004-0000-0100-0000F4000000}"/>
    <hyperlink ref="F104" r:id="rId246" xr:uid="{00000000-0004-0000-0100-0000F5000000}"/>
    <hyperlink ref="B105" r:id="rId247" location="comments" xr:uid="{00000000-0004-0000-0100-0000F6000000}"/>
    <hyperlink ref="D105" r:id="rId248" xr:uid="{00000000-0004-0000-0100-0000F7000000}"/>
    <hyperlink ref="F105" r:id="rId249" xr:uid="{00000000-0004-0000-0100-0000F8000000}"/>
    <hyperlink ref="B106" r:id="rId250" location="comments" xr:uid="{00000000-0004-0000-0100-0000F9000000}"/>
    <hyperlink ref="D106" r:id="rId251" xr:uid="{00000000-0004-0000-0100-0000FA000000}"/>
    <hyperlink ref="F106" r:id="rId252" xr:uid="{00000000-0004-0000-0100-0000FB000000}"/>
    <hyperlink ref="B107" r:id="rId253" xr:uid="{00000000-0004-0000-0100-0000FC000000}"/>
    <hyperlink ref="D107" r:id="rId254" xr:uid="{00000000-0004-0000-0100-0000FD000000}"/>
    <hyperlink ref="F107" r:id="rId255" xr:uid="{00000000-0004-0000-0100-0000FE000000}"/>
    <hyperlink ref="B108" r:id="rId256" xr:uid="{00000000-0004-0000-0100-0000FF000000}"/>
    <hyperlink ref="D108" r:id="rId257" xr:uid="{00000000-0004-0000-0100-000000010000}"/>
    <hyperlink ref="B109" r:id="rId258" xr:uid="{00000000-0004-0000-0100-000001010000}"/>
    <hyperlink ref="D109" r:id="rId259" xr:uid="{00000000-0004-0000-0100-000002010000}"/>
    <hyperlink ref="B110" r:id="rId260" xr:uid="{00000000-0004-0000-0100-000003010000}"/>
    <hyperlink ref="D110" r:id="rId261" xr:uid="{00000000-0004-0000-0100-000004010000}"/>
    <hyperlink ref="B111" r:id="rId262" xr:uid="{00000000-0004-0000-0100-000005010000}"/>
    <hyperlink ref="D111" r:id="rId263" xr:uid="{00000000-0004-0000-0100-000006010000}"/>
    <hyperlink ref="B112" r:id="rId264" xr:uid="{00000000-0004-0000-0100-000007010000}"/>
    <hyperlink ref="D112" r:id="rId265" xr:uid="{00000000-0004-0000-0100-000008010000}"/>
    <hyperlink ref="F112" r:id="rId266" xr:uid="{00000000-0004-0000-0100-000009010000}"/>
    <hyperlink ref="B113" r:id="rId267" xr:uid="{00000000-0004-0000-0100-00000A010000}"/>
    <hyperlink ref="D113" r:id="rId268" xr:uid="{00000000-0004-0000-0100-00000B010000}"/>
    <hyperlink ref="F113" r:id="rId269" xr:uid="{00000000-0004-0000-0100-00000C010000}"/>
    <hyperlink ref="B114" r:id="rId270" xr:uid="{00000000-0004-0000-0100-00000D010000}"/>
    <hyperlink ref="D114" r:id="rId271" xr:uid="{00000000-0004-0000-0100-00000E010000}"/>
    <hyperlink ref="B115" r:id="rId272" xr:uid="{00000000-0004-0000-0100-00000F010000}"/>
    <hyperlink ref="D115" r:id="rId273" xr:uid="{00000000-0004-0000-0100-000010010000}"/>
    <hyperlink ref="B116" r:id="rId274" xr:uid="{00000000-0004-0000-0100-000011010000}"/>
    <hyperlink ref="D116" r:id="rId275" xr:uid="{00000000-0004-0000-0100-000012010000}"/>
    <hyperlink ref="F116" r:id="rId276" xr:uid="{00000000-0004-0000-0100-000013010000}"/>
    <hyperlink ref="B117" r:id="rId277" xr:uid="{00000000-0004-0000-0100-000014010000}"/>
    <hyperlink ref="D117" r:id="rId278" xr:uid="{00000000-0004-0000-0100-000015010000}"/>
    <hyperlink ref="F117" r:id="rId279" xr:uid="{00000000-0004-0000-0100-000016010000}"/>
    <hyperlink ref="B118" r:id="rId280" xr:uid="{00000000-0004-0000-0100-000017010000}"/>
    <hyperlink ref="D118" r:id="rId281" xr:uid="{00000000-0004-0000-0100-000018010000}"/>
    <hyperlink ref="B119" r:id="rId282" xr:uid="{00000000-0004-0000-0100-000019010000}"/>
    <hyperlink ref="D119" r:id="rId283" xr:uid="{00000000-0004-0000-0100-00001A010000}"/>
    <hyperlink ref="F119" r:id="rId284" xr:uid="{00000000-0004-0000-0100-00001B010000}"/>
    <hyperlink ref="B120" r:id="rId285" xr:uid="{00000000-0004-0000-0100-00001C010000}"/>
    <hyperlink ref="D120" r:id="rId286" xr:uid="{00000000-0004-0000-0100-00001D010000}"/>
    <hyperlink ref="F120" r:id="rId287" xr:uid="{00000000-0004-0000-0100-00001E010000}"/>
    <hyperlink ref="B121" r:id="rId288" xr:uid="{00000000-0004-0000-0100-00001F010000}"/>
    <hyperlink ref="D121" r:id="rId289" xr:uid="{00000000-0004-0000-0100-000020010000}"/>
    <hyperlink ref="B122" r:id="rId290" xr:uid="{00000000-0004-0000-0100-000021010000}"/>
    <hyperlink ref="D122" r:id="rId291" xr:uid="{00000000-0004-0000-0100-000022010000}"/>
    <hyperlink ref="F122" r:id="rId292" xr:uid="{00000000-0004-0000-0100-000023010000}"/>
    <hyperlink ref="B123" r:id="rId293" xr:uid="{00000000-0004-0000-0100-000024010000}"/>
    <hyperlink ref="D123" r:id="rId294" xr:uid="{00000000-0004-0000-0100-000025010000}"/>
    <hyperlink ref="B124" r:id="rId295" xr:uid="{00000000-0004-0000-0100-000026010000}"/>
    <hyperlink ref="D124" r:id="rId296" xr:uid="{00000000-0004-0000-0100-000027010000}"/>
    <hyperlink ref="F124" r:id="rId297" xr:uid="{00000000-0004-0000-0100-000028010000}"/>
    <hyperlink ref="B125" r:id="rId298" xr:uid="{00000000-0004-0000-0100-000029010000}"/>
    <hyperlink ref="D125" r:id="rId299" xr:uid="{00000000-0004-0000-0100-00002A010000}"/>
    <hyperlink ref="B126" r:id="rId300" xr:uid="{00000000-0004-0000-0100-00002B010000}"/>
    <hyperlink ref="D126" r:id="rId301" xr:uid="{00000000-0004-0000-0100-00002C010000}"/>
    <hyperlink ref="F126" r:id="rId302" xr:uid="{00000000-0004-0000-0100-00002D010000}"/>
    <hyperlink ref="B127" r:id="rId303" xr:uid="{00000000-0004-0000-0100-00002E010000}"/>
    <hyperlink ref="D127" r:id="rId304" xr:uid="{00000000-0004-0000-0100-00002F010000}"/>
    <hyperlink ref="B128" r:id="rId305" xr:uid="{00000000-0004-0000-0100-000030010000}"/>
    <hyperlink ref="D128" r:id="rId306" xr:uid="{00000000-0004-0000-0100-000031010000}"/>
    <hyperlink ref="F128" r:id="rId307" xr:uid="{00000000-0004-0000-0100-000032010000}"/>
    <hyperlink ref="B129" r:id="rId308" xr:uid="{00000000-0004-0000-0100-000033010000}"/>
    <hyperlink ref="D129" r:id="rId309" xr:uid="{00000000-0004-0000-0100-000034010000}"/>
    <hyperlink ref="F129" r:id="rId310" xr:uid="{00000000-0004-0000-0100-000035010000}"/>
    <hyperlink ref="B130" r:id="rId311" xr:uid="{00000000-0004-0000-0100-000036010000}"/>
    <hyperlink ref="D130" r:id="rId312" xr:uid="{00000000-0004-0000-0100-000037010000}"/>
    <hyperlink ref="B131" r:id="rId313" xr:uid="{00000000-0004-0000-0100-000038010000}"/>
    <hyperlink ref="D131" r:id="rId314" xr:uid="{00000000-0004-0000-0100-000039010000}"/>
    <hyperlink ref="F131" r:id="rId315" xr:uid="{00000000-0004-0000-0100-00003A010000}"/>
    <hyperlink ref="B132" r:id="rId316" xr:uid="{00000000-0004-0000-0100-00003B010000}"/>
    <hyperlink ref="D132" r:id="rId317" xr:uid="{00000000-0004-0000-0100-00003C010000}"/>
    <hyperlink ref="F132" r:id="rId318" xr:uid="{00000000-0004-0000-0100-00003D010000}"/>
    <hyperlink ref="B133" r:id="rId319" xr:uid="{00000000-0004-0000-0100-00003E010000}"/>
    <hyperlink ref="D133" r:id="rId320" xr:uid="{00000000-0004-0000-0100-00003F010000}"/>
    <hyperlink ref="F133" r:id="rId321" xr:uid="{00000000-0004-0000-0100-000040010000}"/>
    <hyperlink ref="B134" r:id="rId322" xr:uid="{00000000-0004-0000-0100-000041010000}"/>
    <hyperlink ref="D134" r:id="rId323" xr:uid="{00000000-0004-0000-0100-000042010000}"/>
    <hyperlink ref="F134" r:id="rId324" xr:uid="{00000000-0004-0000-0100-000043010000}"/>
    <hyperlink ref="B135" r:id="rId325" xr:uid="{00000000-0004-0000-0100-000044010000}"/>
    <hyperlink ref="D135" r:id="rId326" xr:uid="{00000000-0004-0000-0100-000045010000}"/>
    <hyperlink ref="F135" r:id="rId327" xr:uid="{00000000-0004-0000-0100-000046010000}"/>
    <hyperlink ref="B136" r:id="rId328" xr:uid="{00000000-0004-0000-0100-000047010000}"/>
    <hyperlink ref="D136" r:id="rId329" xr:uid="{00000000-0004-0000-0100-000048010000}"/>
    <hyperlink ref="F136" r:id="rId330" xr:uid="{00000000-0004-0000-0100-000049010000}"/>
    <hyperlink ref="B137" r:id="rId331" xr:uid="{00000000-0004-0000-0100-00004A010000}"/>
    <hyperlink ref="D137" r:id="rId332" xr:uid="{00000000-0004-0000-0100-00004B010000}"/>
    <hyperlink ref="F137" r:id="rId333" xr:uid="{00000000-0004-0000-0100-00004C010000}"/>
    <hyperlink ref="B138" r:id="rId334" xr:uid="{00000000-0004-0000-0100-00004D010000}"/>
    <hyperlink ref="D138" r:id="rId335" xr:uid="{00000000-0004-0000-0100-00004E010000}"/>
    <hyperlink ref="F138" r:id="rId336" xr:uid="{00000000-0004-0000-0100-00004F010000}"/>
    <hyperlink ref="B139" r:id="rId337" xr:uid="{00000000-0004-0000-0100-000050010000}"/>
    <hyperlink ref="D139" r:id="rId338" xr:uid="{00000000-0004-0000-0100-000051010000}"/>
    <hyperlink ref="B140" r:id="rId339" xr:uid="{00000000-0004-0000-0100-000052010000}"/>
    <hyperlink ref="D140" r:id="rId340" xr:uid="{00000000-0004-0000-0100-000053010000}"/>
    <hyperlink ref="F140" r:id="rId341" xr:uid="{00000000-0004-0000-0100-000054010000}"/>
    <hyperlink ref="B141" r:id="rId342" xr:uid="{00000000-0004-0000-0100-000055010000}"/>
    <hyperlink ref="D141" r:id="rId343" xr:uid="{00000000-0004-0000-0100-000056010000}"/>
    <hyperlink ref="B142" r:id="rId344" xr:uid="{00000000-0004-0000-0100-000057010000}"/>
    <hyperlink ref="D142" r:id="rId345" xr:uid="{00000000-0004-0000-0100-000058010000}"/>
    <hyperlink ref="F142" r:id="rId346" xr:uid="{00000000-0004-0000-0100-000059010000}"/>
    <hyperlink ref="B143" r:id="rId347" xr:uid="{00000000-0004-0000-0100-00005A010000}"/>
    <hyperlink ref="D143" r:id="rId348" xr:uid="{00000000-0004-0000-0100-00005B010000}"/>
    <hyperlink ref="B144" r:id="rId349" xr:uid="{00000000-0004-0000-0100-00005C010000}"/>
    <hyperlink ref="D144" r:id="rId350" xr:uid="{00000000-0004-0000-0100-00005D010000}"/>
    <hyperlink ref="F144" r:id="rId351" xr:uid="{00000000-0004-0000-0100-00005E010000}"/>
    <hyperlink ref="B145" r:id="rId352" xr:uid="{00000000-0004-0000-0100-00005F010000}"/>
    <hyperlink ref="D145" r:id="rId353" xr:uid="{00000000-0004-0000-0100-000060010000}"/>
    <hyperlink ref="B146" r:id="rId354" xr:uid="{00000000-0004-0000-0100-000061010000}"/>
    <hyperlink ref="D146" r:id="rId355" xr:uid="{00000000-0004-0000-0100-000062010000}"/>
    <hyperlink ref="B147" r:id="rId356" xr:uid="{00000000-0004-0000-0100-000063010000}"/>
    <hyperlink ref="D147" r:id="rId357" xr:uid="{00000000-0004-0000-0100-000064010000}"/>
    <hyperlink ref="F148" r:id="rId358" xr:uid="{00000000-0004-0000-0100-000065010000}"/>
    <hyperlink ref="B149" r:id="rId359" xr:uid="{00000000-0004-0000-0100-000066010000}"/>
    <hyperlink ref="D149" r:id="rId360" xr:uid="{00000000-0004-0000-0100-000067010000}"/>
    <hyperlink ref="F149" r:id="rId361" xr:uid="{00000000-0004-0000-0100-000068010000}"/>
    <hyperlink ref="B150" r:id="rId362" xr:uid="{00000000-0004-0000-0100-000069010000}"/>
    <hyperlink ref="D150" r:id="rId363" xr:uid="{00000000-0004-0000-0100-00006A010000}"/>
    <hyperlink ref="F150" r:id="rId364" xr:uid="{00000000-0004-0000-0100-00006B010000}"/>
    <hyperlink ref="B151" r:id="rId365" xr:uid="{00000000-0004-0000-0100-00006C010000}"/>
    <hyperlink ref="D151" r:id="rId366" xr:uid="{00000000-0004-0000-0100-00006D010000}"/>
    <hyperlink ref="B152" r:id="rId367" xr:uid="{00000000-0004-0000-0100-00006E010000}"/>
    <hyperlink ref="D152" r:id="rId368" xr:uid="{00000000-0004-0000-0100-00006F010000}"/>
    <hyperlink ref="B153" r:id="rId369" xr:uid="{00000000-0004-0000-0100-000070010000}"/>
    <hyperlink ref="D153" r:id="rId370" xr:uid="{00000000-0004-0000-0100-000071010000}"/>
    <hyperlink ref="B154" r:id="rId371" xr:uid="{00000000-0004-0000-0100-000072010000}"/>
    <hyperlink ref="D154" r:id="rId372" xr:uid="{00000000-0004-0000-0100-000073010000}"/>
    <hyperlink ref="B155" r:id="rId373" xr:uid="{00000000-0004-0000-0100-000074010000}"/>
    <hyperlink ref="D155" r:id="rId374" xr:uid="{00000000-0004-0000-0100-000075010000}"/>
    <hyperlink ref="B156" r:id="rId375" xr:uid="{00000000-0004-0000-0100-000076010000}"/>
    <hyperlink ref="D156" r:id="rId376" xr:uid="{00000000-0004-0000-0100-000077010000}"/>
    <hyperlink ref="B157" r:id="rId377" xr:uid="{00000000-0004-0000-0100-000078010000}"/>
    <hyperlink ref="D157" r:id="rId378" xr:uid="{00000000-0004-0000-0100-000079010000}"/>
    <hyperlink ref="F157" r:id="rId379" xr:uid="{00000000-0004-0000-0100-00007A010000}"/>
    <hyperlink ref="B158" r:id="rId380" xr:uid="{00000000-0004-0000-0100-00007B010000}"/>
    <hyperlink ref="D158" r:id="rId381" xr:uid="{00000000-0004-0000-0100-00007C010000}"/>
    <hyperlink ref="F158" r:id="rId382" xr:uid="{00000000-0004-0000-0100-00007D010000}"/>
    <hyperlink ref="B159" r:id="rId383" xr:uid="{00000000-0004-0000-0100-00007E010000}"/>
    <hyperlink ref="D159" r:id="rId384" xr:uid="{00000000-0004-0000-0100-00007F010000}"/>
    <hyperlink ref="F159" r:id="rId385" xr:uid="{00000000-0004-0000-0100-000080010000}"/>
    <hyperlink ref="B160" r:id="rId386" xr:uid="{00000000-0004-0000-0100-000081010000}"/>
    <hyperlink ref="D160" r:id="rId387" xr:uid="{00000000-0004-0000-0100-000082010000}"/>
    <hyperlink ref="F160" r:id="rId388" xr:uid="{00000000-0004-0000-0100-000083010000}"/>
    <hyperlink ref="B161" r:id="rId389" xr:uid="{00000000-0004-0000-0100-000084010000}"/>
    <hyperlink ref="D161" r:id="rId390" xr:uid="{00000000-0004-0000-0100-000085010000}"/>
    <hyperlink ref="B162" r:id="rId391" xr:uid="{00000000-0004-0000-0100-000086010000}"/>
    <hyperlink ref="D162" r:id="rId392" xr:uid="{00000000-0004-0000-0100-000087010000}"/>
    <hyperlink ref="B163" r:id="rId393" xr:uid="{00000000-0004-0000-0100-000088010000}"/>
    <hyperlink ref="D163" r:id="rId394" xr:uid="{00000000-0004-0000-0100-000089010000}"/>
    <hyperlink ref="B164" r:id="rId395" xr:uid="{00000000-0004-0000-0100-00008A010000}"/>
    <hyperlink ref="D164" r:id="rId396" xr:uid="{00000000-0004-0000-0100-00008B010000}"/>
    <hyperlink ref="F164" r:id="rId397" xr:uid="{00000000-0004-0000-0100-00008C010000}"/>
    <hyperlink ref="B165" r:id="rId398" xr:uid="{00000000-0004-0000-0100-00008D010000}"/>
    <hyperlink ref="D165" r:id="rId399" xr:uid="{00000000-0004-0000-0100-00008E010000}"/>
    <hyperlink ref="F165" r:id="rId400" xr:uid="{00000000-0004-0000-0100-00008F010000}"/>
    <hyperlink ref="B166" r:id="rId401" xr:uid="{00000000-0004-0000-0100-000090010000}"/>
    <hyperlink ref="D166" r:id="rId402" xr:uid="{00000000-0004-0000-0100-000091010000}"/>
    <hyperlink ref="B167" r:id="rId403" xr:uid="{00000000-0004-0000-0100-000092010000}"/>
    <hyperlink ref="D167" r:id="rId404" xr:uid="{00000000-0004-0000-0100-000093010000}"/>
    <hyperlink ref="B168" r:id="rId405" xr:uid="{00000000-0004-0000-0100-000094010000}"/>
    <hyperlink ref="D168" r:id="rId406" xr:uid="{00000000-0004-0000-0100-000095010000}"/>
    <hyperlink ref="F168" r:id="rId407" xr:uid="{00000000-0004-0000-0100-000096010000}"/>
    <hyperlink ref="B169" r:id="rId408" xr:uid="{00000000-0004-0000-0100-000097010000}"/>
    <hyperlink ref="D169" r:id="rId409" xr:uid="{00000000-0004-0000-0100-000098010000}"/>
    <hyperlink ref="F169" r:id="rId410" xr:uid="{00000000-0004-0000-0100-000099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2022-03-17T14:36:52Z</dcterms:created>
  <dcterms:modified xsi:type="dcterms:W3CDTF">2022-03-17T14:36:55Z</dcterms:modified>
</cp:coreProperties>
</file>