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<sst xmlns="http://schemas.openxmlformats.org/spreadsheetml/2006/main" count="47">
  <si>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</si>
  <si>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</si>
  <si>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</si>
  <si>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</si>
  <si>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</si>
  <si>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</si>
  <si>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</si>
  <si>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</si>
  <si>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</si>
  <si>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</si>
  <si>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</si>
  <si>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</si>
  <si>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</si>
  <si>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</si>
  <si>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</si>
  <si>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</si>
  <si>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</si>
  <si>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</si>
  <si>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25-02-2004</t>
  </si>
  <si>
    <t>05-08-2004</t>
  </si>
  <si>
    <t>23-02-2005</t>
  </si>
  <si>
    <t>04-08-2005</t>
  </si>
  <si>
    <t>22-02-2006</t>
  </si>
  <si>
    <t>04-08-2006</t>
  </si>
  <si>
    <t>21-02-2007</t>
  </si>
  <si>
    <t>03-08-2007</t>
  </si>
  <si>
    <t>20-02-2008</t>
  </si>
  <si>
    <t>31-07-2008</t>
  </si>
  <si>
    <t>20-02-2009</t>
  </si>
  <si>
    <t>31-07-2009</t>
  </si>
  <si>
    <t>19-02-2010</t>
  </si>
  <si>
    <t>30-07-2010</t>
  </si>
  <si>
    <t>19-02-2011</t>
  </si>
  <si>
    <t>29-07-2011</t>
  </si>
  <si>
    <t>17-02-2012</t>
  </si>
  <si>
    <t>27-07-2012</t>
  </si>
  <si>
    <t>15-02-2013</t>
  </si>
  <si>
    <t>26-07-2013</t>
  </si>
  <si>
    <t>14-02-2014</t>
  </si>
  <si>
    <t>26-07-2014</t>
  </si>
  <si>
    <t>13-02-2015</t>
  </si>
  <si>
    <t>24-07-2015</t>
  </si>
  <si>
    <t>16-02-2016</t>
  </si>
  <si>
    <t>28-07-2016</t>
  </si>
  <si>
    <t>21-02-2017</t>
  </si>
  <si>
    <t>27-07-2017</t>
  </si>
  <si>
    <t>23-02-2018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</si>
</sst>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workbookViewId="0">
      <selection activeCell="A1" sqref="A1"/>
    </sheetView>
  </sheetViews>
  <sheetFormatPr defaultColWidth="9" defaultRowHeight="15"/>
  <cols>
    <col min="1" max="1" width="11.1428571428571" customWidth="1"/>
    <col min="2" max="2" width="12.8571428571429" customWidth="1"/>
    <col min="3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2">
        <f>24909*6.6526</f>
        <v>165709.6134</v>
      </c>
      <c r="C2" s="2">
        <v>-111364.524</v>
      </c>
      <c r="D2" s="2">
        <f t="shared" ref="D2:D30" si="0">B2+C2</f>
        <v>54345.0894</v>
      </c>
      <c r="E2" s="2">
        <f>2892*6.6526</f>
        <v>19239.3192</v>
      </c>
      <c r="F2" s="2">
        <v>9965.5948</v>
      </c>
      <c r="G2" s="2">
        <v>11269.5044</v>
      </c>
      <c r="H2">
        <f>1478*1000000</f>
        <v>1478000000</v>
      </c>
      <c r="I2" s="2">
        <f>34474*6.6526</f>
        <v>229341.7324</v>
      </c>
      <c r="J2" s="2">
        <f>9253*6.6526</f>
        <v>61556.5078</v>
      </c>
      <c r="K2" s="2">
        <f>(6665+3954+3396)*6.6526</f>
        <v>93236.189</v>
      </c>
      <c r="L2" s="2">
        <f>(4094+5224)*6.6526</f>
        <v>61988.9268</v>
      </c>
      <c r="M2" s="2">
        <f>3184*6.6526</f>
        <v>21181.8784</v>
      </c>
      <c r="N2" s="2">
        <v>-3712.1508</v>
      </c>
      <c r="O2" s="2">
        <f>-2337*6.6526</f>
        <v>-15547.1262</v>
      </c>
      <c r="P2" s="2">
        <f>-51*6.6526</f>
        <v>-339.2826</v>
      </c>
      <c r="Q2">
        <f>1</f>
        <v>1</v>
      </c>
      <c r="R2">
        <f>0</f>
        <v>0</v>
      </c>
    </row>
    <row r="3" spans="1:18">
      <c r="A3" s="1" t="s">
        <v>19</v>
      </c>
      <c r="B3" s="2">
        <f>15235*6.1088</f>
        <v>93067.568</v>
      </c>
      <c r="C3" s="2">
        <f>-10279*6.1088</f>
        <v>-62792.3552</v>
      </c>
      <c r="D3" s="2">
        <f t="shared" si="0"/>
        <v>30275.2128</v>
      </c>
      <c r="E3" s="2">
        <v>13732.5824</v>
      </c>
      <c r="F3" s="2">
        <v>7330.56</v>
      </c>
      <c r="G3" s="2">
        <v>7965.8752</v>
      </c>
      <c r="H3">
        <f>1496*1000000</f>
        <v>1496000000</v>
      </c>
      <c r="I3" s="2">
        <v>227607.7792</v>
      </c>
      <c r="J3" s="2">
        <f>10643*6.1088</f>
        <v>65015.9584</v>
      </c>
      <c r="K3" s="2">
        <f>7966+44*6.108864+4001+159</f>
        <v>12394.790016</v>
      </c>
      <c r="L3" s="2">
        <f>3196+55*6.108885</f>
        <v>3531.988675</v>
      </c>
      <c r="M3" s="2">
        <f>2075*6.1088</f>
        <v>12675.76</v>
      </c>
      <c r="N3" s="2">
        <f>-279*6.1088</f>
        <v>-1704.3552</v>
      </c>
      <c r="O3" s="2">
        <f>-1262*6.1088</f>
        <v>-7709.3056</v>
      </c>
      <c r="P3" s="2">
        <f>-55*6.1088</f>
        <v>-335.984</v>
      </c>
      <c r="Q3">
        <f>0</f>
        <v>0</v>
      </c>
      <c r="R3">
        <f>1</f>
        <v>1</v>
      </c>
    </row>
    <row r="4" spans="1:18">
      <c r="A4" s="1" t="s">
        <v>20</v>
      </c>
      <c r="B4" s="2">
        <v>185046.9</v>
      </c>
      <c r="C4" s="2">
        <f>-21869*5.82</f>
        <v>-127277.58</v>
      </c>
      <c r="D4" s="2">
        <f t="shared" si="0"/>
        <v>57769.32</v>
      </c>
      <c r="E4" s="2">
        <f>4572*5.82</f>
        <v>26609.04</v>
      </c>
      <c r="F4" s="2">
        <f>2484*5.82</f>
        <v>14456.88</v>
      </c>
      <c r="G4" s="2">
        <v>15649.98</v>
      </c>
      <c r="H4">
        <f>1500*1000000</f>
        <v>1500000000</v>
      </c>
      <c r="I4" s="2">
        <f>40476*5.82</f>
        <v>235570.32</v>
      </c>
      <c r="J4" s="2">
        <f>11730*5.82</f>
        <v>68268.6</v>
      </c>
      <c r="K4" s="2">
        <f>(7449+4986+4445+175)*5.82</f>
        <v>99260.1</v>
      </c>
      <c r="L4" s="2">
        <f>(3333+6820)*5.82</f>
        <v>59090.46</v>
      </c>
      <c r="M4" s="2">
        <v>27778.86</v>
      </c>
      <c r="N4" s="2">
        <f>-512*5.82</f>
        <v>-2979.84</v>
      </c>
      <c r="O4" s="2">
        <f>-2857*5.82</f>
        <v>-16627.74</v>
      </c>
      <c r="P4" s="2">
        <f>902*5.82</f>
        <v>5249.64</v>
      </c>
      <c r="Q4">
        <f>1</f>
        <v>1</v>
      </c>
      <c r="R4">
        <f>0</f>
        <v>0</v>
      </c>
    </row>
    <row r="5" spans="1:18">
      <c r="A5" s="1" t="s">
        <v>21</v>
      </c>
      <c r="B5" s="2">
        <f>14510*6.465</f>
        <v>93807.15</v>
      </c>
      <c r="C5" s="2">
        <f>-12102*6.465</f>
        <v>-78239.43</v>
      </c>
      <c r="D5" s="2">
        <f t="shared" si="0"/>
        <v>15567.72</v>
      </c>
      <c r="E5" s="2">
        <v>17759.355</v>
      </c>
      <c r="F5" s="2">
        <f>2091*6.465</f>
        <v>13518.315</v>
      </c>
      <c r="G5" s="2">
        <f>1784*6.465</f>
        <v>11533.56</v>
      </c>
      <c r="H5">
        <f>1509*1000000</f>
        <v>1509000000</v>
      </c>
      <c r="I5" s="2">
        <f>37414*6.465</f>
        <v>241881.51</v>
      </c>
      <c r="J5" s="2">
        <f>11885*6.465</f>
        <v>76836.525</v>
      </c>
      <c r="K5" s="2">
        <f>15064*6.465</f>
        <v>97388.76</v>
      </c>
      <c r="L5" s="2">
        <f>8460*6.465</f>
        <v>54693.9</v>
      </c>
      <c r="M5" s="2">
        <f>3074*6.465</f>
        <v>19873.41</v>
      </c>
      <c r="N5" s="2">
        <f>-1280*6.465</f>
        <v>-8275.2</v>
      </c>
      <c r="O5" s="2">
        <f>-1599*6.465</f>
        <v>-10337.535</v>
      </c>
      <c r="P5" s="2">
        <f>(2676-2781)*6.465</f>
        <v>-678.825</v>
      </c>
      <c r="Q5">
        <f>0</f>
        <v>0</v>
      </c>
      <c r="R5">
        <f>1</f>
        <v>1</v>
      </c>
    </row>
    <row r="6" spans="1:18">
      <c r="A6" s="1" t="s">
        <v>22</v>
      </c>
      <c r="B6" s="2">
        <f>29434*6.1049</f>
        <v>179691.6266</v>
      </c>
      <c r="C6" s="2">
        <f>-24090*6.1049</f>
        <v>-147067.041</v>
      </c>
      <c r="D6" s="2">
        <f t="shared" si="0"/>
        <v>32624.5856</v>
      </c>
      <c r="E6" s="2">
        <f>6040*6.1049</f>
        <v>36873.596</v>
      </c>
      <c r="F6" s="2">
        <f>4329*6.1049</f>
        <v>26428.1121</v>
      </c>
      <c r="G6" s="2">
        <v>22807.9064</v>
      </c>
      <c r="H6">
        <f>1513*1000000</f>
        <v>1513000000</v>
      </c>
      <c r="I6" s="2">
        <v>236522.1407</v>
      </c>
      <c r="J6" s="2">
        <f>13147*6.1049</f>
        <v>80261.1203</v>
      </c>
      <c r="K6" s="2">
        <f>14781*6.1049</f>
        <v>90236.5269</v>
      </c>
      <c r="L6" s="2">
        <f>9531*6.1049</f>
        <v>58185.8019</v>
      </c>
      <c r="M6" s="2">
        <f>6781*6.1049</f>
        <v>41397.3269</v>
      </c>
      <c r="N6" s="2">
        <f>-2603*6.1049</f>
        <v>-15891.0547</v>
      </c>
      <c r="O6" s="2">
        <f>-3576*6.1049</f>
        <v>-21831.1224</v>
      </c>
      <c r="P6" s="2">
        <f>(3319-2781)*6.1049</f>
        <v>3284.4362</v>
      </c>
      <c r="Q6">
        <f>1</f>
        <v>1</v>
      </c>
      <c r="R6">
        <f>0</f>
        <v>0</v>
      </c>
    </row>
    <row r="7" spans="1:18">
      <c r="A7" s="1" t="s">
        <v>23</v>
      </c>
      <c r="B7" s="2">
        <f>16175*6.805</f>
        <v>110070.875</v>
      </c>
      <c r="C7" s="2">
        <f>-12169*6.805</f>
        <v>-82810.045</v>
      </c>
      <c r="D7" s="2">
        <f t="shared" si="0"/>
        <v>27260.83</v>
      </c>
      <c r="E7" s="2">
        <f>4319*6.805</f>
        <v>29390.795</v>
      </c>
      <c r="F7" s="2">
        <f>2913*6.805</f>
        <v>19822.965</v>
      </c>
      <c r="G7" s="2">
        <f>2502*6.805</f>
        <v>17026.11</v>
      </c>
      <c r="H7">
        <f>1519*1000000</f>
        <v>1519000000</v>
      </c>
      <c r="I7" s="2">
        <f>30207*6.805</f>
        <v>205558.635</v>
      </c>
      <c r="J7" s="2">
        <f>11246*6.805</f>
        <v>76529.03</v>
      </c>
      <c r="K7" s="2">
        <f>8829*6.805</f>
        <v>60081.345</v>
      </c>
      <c r="L7" s="2">
        <f>7833*6.805</f>
        <v>53303.565</v>
      </c>
      <c r="M7" s="2">
        <f>3289*6.805</f>
        <v>22381.645</v>
      </c>
      <c r="N7" s="2">
        <f>-312*6.805</f>
        <v>-2123.16</v>
      </c>
      <c r="O7" s="2">
        <f>-3394*6.805</f>
        <v>-23096.17</v>
      </c>
      <c r="P7" s="2">
        <f>(2689-3319)*6.805</f>
        <v>-4287.15</v>
      </c>
      <c r="Q7">
        <f>0</f>
        <v>0</v>
      </c>
      <c r="R7">
        <f>1</f>
        <v>1</v>
      </c>
    </row>
    <row r="8" spans="1:18">
      <c r="A8" s="1" t="s">
        <v>24</v>
      </c>
      <c r="B8" s="2">
        <f>33072*7.0764</f>
        <v>234030.7008</v>
      </c>
      <c r="C8" s="2">
        <f>-24330*7.0764</f>
        <v>-172168.812</v>
      </c>
      <c r="D8" s="2">
        <f t="shared" si="0"/>
        <v>61861.8888</v>
      </c>
      <c r="E8" s="2">
        <f>9324*7.0764</f>
        <v>65980.3536</v>
      </c>
      <c r="F8" s="2">
        <f>6396*7.0764</f>
        <v>45260.6544</v>
      </c>
      <c r="G8" s="2">
        <f>5471*7.0764</f>
        <v>38714.9844</v>
      </c>
      <c r="H8">
        <f>1504*1000000</f>
        <v>1504000000</v>
      </c>
      <c r="I8" s="2">
        <f>33451*7.0764</f>
        <v>236712.6564</v>
      </c>
      <c r="J8" s="2">
        <f>11844*7.0764</f>
        <v>83812.8816</v>
      </c>
      <c r="K8" s="2">
        <f>10010*7.0764</f>
        <v>70834.764</v>
      </c>
      <c r="L8" s="2">
        <f>8799*7.0764</f>
        <v>62265.2436</v>
      </c>
      <c r="M8" s="2">
        <f>8310*7.0764</f>
        <v>58804.884</v>
      </c>
      <c r="N8" s="2">
        <f>-1805*7.0764</f>
        <v>-12772.902</v>
      </c>
      <c r="O8" s="2">
        <f>-6675*7.0764</f>
        <v>-47234.97</v>
      </c>
      <c r="P8" s="2">
        <f>(2980-3319)*7.0764</f>
        <v>-2398.8996</v>
      </c>
      <c r="Q8">
        <f>1</f>
        <v>1</v>
      </c>
      <c r="R8">
        <f>0</f>
        <v>0</v>
      </c>
    </row>
    <row r="9" spans="1:18">
      <c r="A9" s="1" t="s">
        <v>25</v>
      </c>
      <c r="B9" s="2">
        <f>16946*7.02</f>
        <v>118960.92</v>
      </c>
      <c r="C9" s="2">
        <f>-12129*7.02</f>
        <v>-85145.58</v>
      </c>
      <c r="D9" s="2">
        <f t="shared" si="0"/>
        <v>33815.34</v>
      </c>
      <c r="E9" s="2">
        <f>5190*7.02</f>
        <v>36433.8</v>
      </c>
      <c r="F9" s="2">
        <f>3585*7.02</f>
        <v>25166.7</v>
      </c>
      <c r="G9" s="2">
        <f>3058*7.02</f>
        <v>21467.16</v>
      </c>
      <c r="H9">
        <f>1419*1000000</f>
        <v>1419000000</v>
      </c>
      <c r="I9" s="2">
        <f>34899*7.02</f>
        <v>244990.98</v>
      </c>
      <c r="J9" s="2">
        <f>12132*7.02</f>
        <v>85166.64</v>
      </c>
      <c r="K9" s="2">
        <f>10583*7.02</f>
        <v>74292.66</v>
      </c>
      <c r="L9" s="2">
        <f>10191*7.02</f>
        <v>71540.82</v>
      </c>
      <c r="M9" s="2">
        <f>3678*7.02</f>
        <v>25819.56</v>
      </c>
      <c r="N9" s="2">
        <f>-1291*7.02</f>
        <v>-9062.82</v>
      </c>
      <c r="O9" s="2">
        <f>-2434*7.02</f>
        <v>-17086.68</v>
      </c>
      <c r="P9" s="2">
        <f>(2894-2980)*7.02</f>
        <v>-603.72</v>
      </c>
      <c r="Q9">
        <f>0</f>
        <v>0</v>
      </c>
      <c r="R9">
        <f>1</f>
        <v>1</v>
      </c>
    </row>
    <row r="10" spans="1:18">
      <c r="A10" s="1" t="s">
        <v>26</v>
      </c>
      <c r="B10" s="2">
        <f>25470*7.8</f>
        <v>198666</v>
      </c>
      <c r="C10" s="2">
        <f>-16952*7.8</f>
        <v>-132225.6</v>
      </c>
      <c r="D10" s="2">
        <f t="shared" si="0"/>
        <v>66440.4</v>
      </c>
      <c r="E10" s="2">
        <f>9158*7.8</f>
        <v>71432.4</v>
      </c>
      <c r="F10" s="2">
        <f>6663*7.8</f>
        <v>51971.4</v>
      </c>
      <c r="G10" s="2">
        <f>5761*7.8</f>
        <v>44935.8</v>
      </c>
      <c r="H10">
        <f>1327*1000000</f>
        <v>1327000000</v>
      </c>
      <c r="I10" s="2">
        <f>34042*7.8</f>
        <v>265527.6</v>
      </c>
      <c r="J10" s="2">
        <f>9962*7.8</f>
        <v>77703.6</v>
      </c>
      <c r="K10" s="2">
        <f>8665*7.8</f>
        <v>67587</v>
      </c>
      <c r="L10" s="2">
        <f>11480*7.8</f>
        <v>89544</v>
      </c>
      <c r="M10" s="2">
        <f>7264*7.8</f>
        <v>56659.2</v>
      </c>
      <c r="N10" s="2">
        <f>-2261*7.8</f>
        <v>-17635.8</v>
      </c>
      <c r="O10" s="2">
        <f>-4969*7.8</f>
        <v>-38758.2</v>
      </c>
      <c r="P10" s="2">
        <f>(3074-2980)*7.8</f>
        <v>733.2</v>
      </c>
      <c r="Q10">
        <f>1</f>
        <v>1</v>
      </c>
      <c r="R10">
        <f>0</f>
        <v>0</v>
      </c>
    </row>
    <row r="11" spans="1:18">
      <c r="A11" s="1" t="s">
        <v>27</v>
      </c>
      <c r="B11" s="2">
        <f>14531*7.22</f>
        <v>104913.82</v>
      </c>
      <c r="C11" s="2">
        <f>-9410*7.22</f>
        <v>-67940.2</v>
      </c>
      <c r="D11" s="2">
        <f t="shared" si="0"/>
        <v>36973.62</v>
      </c>
      <c r="E11" s="2">
        <f>5802*7.22</f>
        <v>41890.44</v>
      </c>
      <c r="F11" s="2">
        <f>4061*7.22</f>
        <v>29320.42</v>
      </c>
      <c r="G11" s="2">
        <f>3483*7.22</f>
        <v>25147.26</v>
      </c>
      <c r="H11">
        <f>1220*1000000</f>
        <v>1220000000</v>
      </c>
      <c r="I11" s="2">
        <f>36266*7.22</f>
        <v>261840.52</v>
      </c>
      <c r="J11" s="2">
        <f>11437*7.22</f>
        <v>82575.14</v>
      </c>
      <c r="K11" s="2">
        <f>12759*7.22</f>
        <v>92119.98</v>
      </c>
      <c r="L11" s="2">
        <f>10460*7.22</f>
        <v>75521.2</v>
      </c>
      <c r="M11" s="2">
        <f>3822*7.22</f>
        <v>27594.84</v>
      </c>
      <c r="N11" s="2">
        <f>-2602*7.22</f>
        <v>-18786.44</v>
      </c>
      <c r="O11" s="2">
        <f>-933*7.22</f>
        <v>-6736.26</v>
      </c>
      <c r="P11" s="2">
        <f>(3345-3074)*7.22</f>
        <v>1956.62</v>
      </c>
      <c r="Q11">
        <f>0</f>
        <v>0</v>
      </c>
      <c r="R11">
        <f>1</f>
        <v>1</v>
      </c>
    </row>
    <row r="12" spans="1:18">
      <c r="A12" s="1" t="s">
        <v>28</v>
      </c>
      <c r="B12" s="2">
        <f>26311*10.0917</f>
        <v>265522.7187</v>
      </c>
      <c r="C12" s="2">
        <f>-18330*10.0917</f>
        <v>-184980.861</v>
      </c>
      <c r="D12" s="2">
        <f t="shared" si="0"/>
        <v>80541.8577</v>
      </c>
      <c r="E12" s="2">
        <f>9284*10.0917</f>
        <v>93691.3428</v>
      </c>
      <c r="F12" s="2">
        <f>6287*10.0917</f>
        <v>63446.5179</v>
      </c>
      <c r="G12" s="2">
        <f>5237*10.0917</f>
        <v>52850.2329</v>
      </c>
      <c r="H12">
        <f>1215*1000000</f>
        <v>1215000000</v>
      </c>
      <c r="I12" s="2">
        <f>40045*10.0917</f>
        <v>404122.1265</v>
      </c>
      <c r="J12" s="2">
        <f>9418*10.0917</f>
        <v>95043.6306</v>
      </c>
      <c r="K12" s="2">
        <f>13940*10.0917</f>
        <v>140678.298</v>
      </c>
      <c r="L12" s="2">
        <f>13962*10.0917</f>
        <v>140900.3154</v>
      </c>
      <c r="M12" s="2">
        <f>8065*10.0917</f>
        <v>81389.5605</v>
      </c>
      <c r="N12" s="2">
        <f>-11750*10.0917</f>
        <v>-118577.475</v>
      </c>
      <c r="O12" s="2">
        <f>3542*10.0917</f>
        <v>35744.8014</v>
      </c>
      <c r="P12" s="2">
        <f>(2744-3074)*10.0917</f>
        <v>-3330.261</v>
      </c>
      <c r="Q12">
        <f>1</f>
        <v>1</v>
      </c>
      <c r="R12">
        <f>0</f>
        <v>0</v>
      </c>
    </row>
    <row r="13" spans="1:18">
      <c r="A13" s="1" t="s">
        <v>29</v>
      </c>
      <c r="B13" s="2">
        <f>9292*7.7243</f>
        <v>71774.1956</v>
      </c>
      <c r="C13" s="2">
        <f>-7468*7.7243</f>
        <v>-57685.0724</v>
      </c>
      <c r="D13" s="2">
        <f t="shared" si="0"/>
        <v>14089.1232</v>
      </c>
      <c r="E13" s="2">
        <f>2017*7.7243</f>
        <v>15579.9131</v>
      </c>
      <c r="F13" s="2">
        <f>1326*7.7243</f>
        <v>10242.4218</v>
      </c>
      <c r="G13" s="2">
        <f>1096*7.7243</f>
        <v>8465.8328</v>
      </c>
      <c r="H13">
        <f>1233*1000000</f>
        <v>1233000000</v>
      </c>
      <c r="I13" s="2">
        <f>44742*7.7243</f>
        <v>345600.6306</v>
      </c>
      <c r="J13" s="2">
        <f>9475*7.7243</f>
        <v>73187.7425</v>
      </c>
      <c r="K13" s="2">
        <f>18647*7.7243</f>
        <v>144035.0221</v>
      </c>
      <c r="L13" s="2">
        <f>8613*7.7243</f>
        <v>66529.3959</v>
      </c>
      <c r="M13" s="2">
        <f>1676*7.7243</f>
        <v>12945.9268</v>
      </c>
      <c r="N13" s="2">
        <f>-554*7.7243</f>
        <v>-4279.2622</v>
      </c>
      <c r="O13" s="2">
        <f>-1252*7.7243</f>
        <v>-9670.8236</v>
      </c>
      <c r="P13" s="2">
        <f>(2603-2744)*7.7243</f>
        <v>-1089.1263</v>
      </c>
      <c r="Q13">
        <f>0</f>
        <v>0</v>
      </c>
      <c r="R13">
        <f>1</f>
        <v>1</v>
      </c>
    </row>
    <row r="14" spans="1:18">
      <c r="A14" s="1" t="s">
        <v>30</v>
      </c>
      <c r="B14" s="2">
        <f>20858*7.7048</f>
        <v>160706.7184</v>
      </c>
      <c r="C14" s="2">
        <f>-16481*7.7048</f>
        <v>-126982.8088</v>
      </c>
      <c r="D14" s="2">
        <f t="shared" si="0"/>
        <v>33723.9096</v>
      </c>
      <c r="E14" s="2">
        <f>4377*7.7048</f>
        <v>33723.9096</v>
      </c>
      <c r="F14" s="2">
        <f>3117*7.7048</f>
        <v>24015.8616</v>
      </c>
      <c r="G14" s="2">
        <f>2569*7.7048</f>
        <v>19793.6312</v>
      </c>
      <c r="H14">
        <f>1253*1000000</f>
        <v>1253000000</v>
      </c>
      <c r="I14" s="2">
        <f>45277*7.7048</f>
        <v>348850.2296</v>
      </c>
      <c r="J14" s="2">
        <f>10411*7.7048</f>
        <v>80214.6728</v>
      </c>
      <c r="K14" s="2">
        <f>21303*7.7048</f>
        <v>164135.3544</v>
      </c>
      <c r="L14" s="2">
        <f>6745*7.7048</f>
        <v>51968.876</v>
      </c>
      <c r="M14" s="2">
        <f>4087*7.7048</f>
        <v>31489.5176</v>
      </c>
      <c r="N14" s="2">
        <f>-2223*7.7048</f>
        <v>-17127.7704</v>
      </c>
      <c r="O14" s="2">
        <f>-1605*7.7048</f>
        <v>-12366.204</v>
      </c>
      <c r="P14" s="2">
        <f>(3319-2744)*7.7048</f>
        <v>4430.26</v>
      </c>
      <c r="Q14">
        <f>1</f>
        <v>1</v>
      </c>
      <c r="R14">
        <f>0</f>
        <v>0</v>
      </c>
    </row>
    <row r="15" spans="1:18">
      <c r="A15" s="1" t="s">
        <v>31</v>
      </c>
      <c r="B15" s="2">
        <f>12590*7.3008</f>
        <v>91917.072</v>
      </c>
      <c r="C15" s="2">
        <f>-8875*7.3008</f>
        <v>-64794.6</v>
      </c>
      <c r="D15" s="2">
        <f t="shared" si="0"/>
        <v>27122.472</v>
      </c>
      <c r="E15" s="2">
        <f>4121*7.3008</f>
        <v>30086.5968</v>
      </c>
      <c r="F15" s="2">
        <f>2832*7.3008</f>
        <v>20675.8656</v>
      </c>
      <c r="G15" s="2">
        <f>2212*7.3008</f>
        <v>16149.3696</v>
      </c>
      <c r="H15">
        <f>1280*1000000</f>
        <v>1280000000</v>
      </c>
      <c r="I15" s="2">
        <f>45661*7.3008</f>
        <v>333361.8288</v>
      </c>
      <c r="J15" s="2">
        <f>10332*7.3008</f>
        <v>75431.8656</v>
      </c>
      <c r="K15" s="2">
        <f>18436*7.3008</f>
        <v>134597.5488</v>
      </c>
      <c r="L15" s="2">
        <f>8164*7.3008</f>
        <v>59603.7312</v>
      </c>
      <c r="M15" s="2">
        <f>2686*7.3008</f>
        <v>19609.9488</v>
      </c>
      <c r="N15" s="2">
        <f>-2397*7.3008</f>
        <v>-17500.0176</v>
      </c>
      <c r="O15" s="2">
        <f>-616*7.3008</f>
        <v>-4497.2928</v>
      </c>
      <c r="P15" s="2">
        <f>(2956-3319)*7.3008</f>
        <v>-2650.1904</v>
      </c>
      <c r="Q15">
        <f>0</f>
        <v>0</v>
      </c>
      <c r="R15">
        <f>1</f>
        <v>1</v>
      </c>
    </row>
    <row r="16" spans="1:18">
      <c r="A16" s="1" t="s">
        <v>32</v>
      </c>
      <c r="B16" s="2">
        <f>27960*7.1542</f>
        <v>200031.432</v>
      </c>
      <c r="C16" s="2">
        <f>-19452*7.1542</f>
        <v>-139163.4984</v>
      </c>
      <c r="D16" s="2">
        <f t="shared" si="0"/>
        <v>60867.9336</v>
      </c>
      <c r="E16" s="2">
        <f>9353*7.1542</f>
        <v>66913.2326</v>
      </c>
      <c r="F16" s="2">
        <f>6410*7.1542</f>
        <v>45858.422</v>
      </c>
      <c r="G16" s="2">
        <f>4976*7.1542</f>
        <v>35599.2992</v>
      </c>
      <c r="H16">
        <f>1281*1000000</f>
        <v>1281000000</v>
      </c>
      <c r="I16" s="2">
        <f>51978*7.1542</f>
        <v>371861.0076</v>
      </c>
      <c r="J16" s="2">
        <f>14348*7.1542</f>
        <v>102648.4616</v>
      </c>
      <c r="K16" s="2">
        <f>20661*7.1542</f>
        <v>147812.9262</v>
      </c>
      <c r="L16" s="2">
        <f>7882*7.1542</f>
        <v>56389.4044</v>
      </c>
      <c r="M16" s="2">
        <f>7727*7.1542</f>
        <v>55280.5034</v>
      </c>
      <c r="N16" s="2">
        <f>-2470*7.1542</f>
        <v>-17670.874</v>
      </c>
      <c r="O16" s="2">
        <f>-2400*7.1542</f>
        <v>-17170.08</v>
      </c>
      <c r="P16" s="2">
        <f>(6460-3319)*7.1542</f>
        <v>22471.3422</v>
      </c>
      <c r="Q16">
        <f>1</f>
        <v>1</v>
      </c>
      <c r="R16">
        <f>0</f>
        <v>0</v>
      </c>
    </row>
    <row r="17" spans="1:18">
      <c r="A17" s="1" t="s">
        <v>33</v>
      </c>
      <c r="B17" s="2">
        <f>15237*6.6891</f>
        <v>101921.8167</v>
      </c>
      <c r="C17" s="2">
        <f>-10057*6.6891</f>
        <v>-67272.2787</v>
      </c>
      <c r="D17" s="2">
        <f t="shared" si="0"/>
        <v>34649.538</v>
      </c>
      <c r="E17" s="2">
        <f>5773*6.6891</f>
        <v>38616.1743</v>
      </c>
      <c r="F17" s="2">
        <f>4097*6.6891</f>
        <v>27405.2427</v>
      </c>
      <c r="G17" s="2">
        <f>3120*6.6891</f>
        <v>20869.992</v>
      </c>
      <c r="H17">
        <f>1281*1000000</f>
        <v>1281000000</v>
      </c>
      <c r="I17" s="2">
        <f>54589*6.6891</f>
        <v>365151.2799</v>
      </c>
      <c r="J17" s="2">
        <f>15763*6.6891</f>
        <v>105440.2833</v>
      </c>
      <c r="K17" s="2">
        <f>21460*6.6891</f>
        <v>143548.086</v>
      </c>
      <c r="L17" s="2">
        <f>7253*6.6891</f>
        <v>48516.0423</v>
      </c>
      <c r="M17" s="2">
        <f>3986*6.6891</f>
        <v>26662.7526</v>
      </c>
      <c r="N17" s="2">
        <f>-1682*6.6891</f>
        <v>-11251.0662</v>
      </c>
      <c r="O17" s="2">
        <f>-1909*6.6891</f>
        <v>-12769.4919</v>
      </c>
      <c r="P17" s="2">
        <f>(6805-6460)*6.6891</f>
        <v>2307.7395</v>
      </c>
      <c r="Q17">
        <f>0</f>
        <v>0</v>
      </c>
      <c r="R17">
        <f>1</f>
        <v>1</v>
      </c>
    </row>
    <row r="18" spans="1:18">
      <c r="A18" s="1" t="s">
        <v>34</v>
      </c>
      <c r="B18" s="2">
        <f>30580*7.6878</f>
        <v>235092.924</v>
      </c>
      <c r="C18" s="2">
        <f>-20912*7.6878</f>
        <v>-160767.2736</v>
      </c>
      <c r="D18" s="2">
        <f t="shared" si="0"/>
        <v>74325.6504</v>
      </c>
      <c r="E18" s="2">
        <f>10646*7.6878</f>
        <v>81844.3188</v>
      </c>
      <c r="F18" s="2">
        <f>7885*7.6878</f>
        <v>60618.303</v>
      </c>
      <c r="G18" s="2">
        <f>6120*7.6878</f>
        <v>47049.336</v>
      </c>
      <c r="H18">
        <f>1282*1000000</f>
        <v>1282000000</v>
      </c>
      <c r="I18" s="2">
        <f>53140*7.6878</f>
        <v>408529.692</v>
      </c>
      <c r="J18" s="2">
        <f>19302*7.6878</f>
        <v>148389.9156</v>
      </c>
      <c r="K18" s="2">
        <f>21075*7.6878</f>
        <v>162020.385</v>
      </c>
      <c r="L18" s="2">
        <f>8178*7.6878</f>
        <v>62870.8284</v>
      </c>
      <c r="M18" s="2">
        <f>9362*7.6878</f>
        <v>71973.1836</v>
      </c>
      <c r="N18" s="2">
        <f>-4853*7.6878</f>
        <v>-37308.8934</v>
      </c>
      <c r="O18" s="2">
        <f>1474*7.6878</f>
        <v>11331.8172</v>
      </c>
      <c r="P18" s="2">
        <f>(11732-6460)*7.6878</f>
        <v>40530.0816</v>
      </c>
      <c r="Q18">
        <f>1</f>
        <v>1</v>
      </c>
      <c r="R18">
        <f>0</f>
        <v>0</v>
      </c>
    </row>
    <row r="19" spans="1:18">
      <c r="A19" s="1" t="s">
        <v>35</v>
      </c>
      <c r="B19" s="2">
        <f>13678*8.21</f>
        <v>112296.38</v>
      </c>
      <c r="C19" s="2">
        <f>-10437*8.21</f>
        <v>-85687.77</v>
      </c>
      <c r="D19" s="2">
        <f t="shared" si="0"/>
        <v>26608.61</v>
      </c>
      <c r="E19" s="2">
        <f>3565*8.21</f>
        <v>29268.65</v>
      </c>
      <c r="F19" s="2">
        <f>2473*8.21</f>
        <v>20303.33</v>
      </c>
      <c r="G19" s="2">
        <f>1691*8.21</f>
        <v>13883.11</v>
      </c>
      <c r="H19">
        <f>1284*1000000</f>
        <v>1284000000</v>
      </c>
      <c r="I19" s="2">
        <f>54204*8.21</f>
        <v>445014.84</v>
      </c>
      <c r="J19" s="2">
        <f>19117*8.21</f>
        <v>156950.57</v>
      </c>
      <c r="K19" s="2">
        <f>22615*8.21</f>
        <v>185669.15</v>
      </c>
      <c r="L19" s="2">
        <f>6169*8.21</f>
        <v>50647.49</v>
      </c>
      <c r="M19" s="2">
        <f>2478*8.21</f>
        <v>20344.38</v>
      </c>
      <c r="N19" s="2">
        <f>-2121*8.21</f>
        <v>-17413.41</v>
      </c>
      <c r="O19" s="2">
        <f>-767*8.21</f>
        <v>-6297.07</v>
      </c>
      <c r="P19" s="2">
        <f>(11290-11732)*8.21</f>
        <v>-3628.82</v>
      </c>
      <c r="Q19">
        <f>0</f>
        <v>0</v>
      </c>
      <c r="R19">
        <f>1</f>
        <v>1</v>
      </c>
    </row>
    <row r="20" spans="1:18">
      <c r="A20" s="1" t="s">
        <v>36</v>
      </c>
      <c r="B20" s="2">
        <f>28761*8.8902</f>
        <v>255691.0422</v>
      </c>
      <c r="C20" s="2">
        <f>-23356*8.8902</f>
        <v>-207639.5112</v>
      </c>
      <c r="D20" s="2">
        <f t="shared" si="0"/>
        <v>48051.531</v>
      </c>
      <c r="E20" s="2">
        <f>5898*8.8902</f>
        <v>52434.3996</v>
      </c>
      <c r="F20" s="2">
        <f>4122*8.8902</f>
        <v>36645.4044</v>
      </c>
      <c r="G20" s="2">
        <f>2839*8.8902</f>
        <v>25239.2778</v>
      </c>
      <c r="H20">
        <f>1254*1000000</f>
        <v>1254000000</v>
      </c>
      <c r="I20" s="2">
        <f>58172*8.8902</f>
        <v>517160.7144</v>
      </c>
      <c r="J20" s="2">
        <f>18047*8.8902</f>
        <v>160441.4394</v>
      </c>
      <c r="K20" s="2">
        <f>25860*8.8902</f>
        <v>229900.572</v>
      </c>
      <c r="L20" s="2">
        <f>8803*8.8902</f>
        <v>78260.4306</v>
      </c>
      <c r="M20" s="2">
        <f>5562*8.8902</f>
        <v>49447.2924</v>
      </c>
      <c r="N20" s="2">
        <f>-9821*8.8902</f>
        <v>-87310.6542</v>
      </c>
      <c r="O20" s="2">
        <f>1950*8.8902</f>
        <v>17335.89</v>
      </c>
      <c r="P20" s="2">
        <f>(9312-11732)*8.8902</f>
        <v>-21514.284</v>
      </c>
      <c r="Q20">
        <f>1</f>
        <v>1</v>
      </c>
      <c r="R20">
        <f>0</f>
        <v>0</v>
      </c>
    </row>
    <row r="21" spans="1:18">
      <c r="A21" s="1" t="s">
        <v>37</v>
      </c>
      <c r="B21" s="2">
        <f>14405*9.7942</f>
        <v>141085.451</v>
      </c>
      <c r="C21" s="2">
        <f>-11357*9.7942</f>
        <v>-111232.7294</v>
      </c>
      <c r="D21" s="2">
        <f t="shared" si="0"/>
        <v>29852.7216</v>
      </c>
      <c r="E21" s="2">
        <f>3162*9.7942</f>
        <v>30969.2604</v>
      </c>
      <c r="F21" s="2">
        <f>2045*9.7942</f>
        <v>20029.139</v>
      </c>
      <c r="G21" s="2">
        <f>1250*9.7942</f>
        <v>12242.75</v>
      </c>
      <c r="H21">
        <f>1284*1000000</f>
        <v>1284000000</v>
      </c>
      <c r="I21" s="2">
        <f>55545*9.7942</f>
        <v>544018.839</v>
      </c>
      <c r="J21" s="2">
        <f>16744*9.7942</f>
        <v>163994.0848</v>
      </c>
      <c r="K21" s="2">
        <f>22904*9.7942</f>
        <v>224326.3568</v>
      </c>
      <c r="L21" s="2">
        <f>9583*9.7942</f>
        <v>93857.8186</v>
      </c>
      <c r="M21" s="2">
        <f>3167*9.7942</f>
        <v>31018.2314</v>
      </c>
      <c r="N21" s="2">
        <f>-2436*9.7942</f>
        <v>-23858.6712</v>
      </c>
      <c r="O21" s="2">
        <f>-1682*9.7942</f>
        <v>-16473.8444</v>
      </c>
      <c r="P21" s="2">
        <f>(8075-9298)*9.7942</f>
        <v>-11978.3066</v>
      </c>
      <c r="Q21">
        <f>0</f>
        <v>0</v>
      </c>
      <c r="R21">
        <f>1</f>
        <v>1</v>
      </c>
    </row>
    <row r="22" spans="1:18">
      <c r="A22" s="1" t="s">
        <v>38</v>
      </c>
      <c r="B22" s="2">
        <f>29342*10.825</f>
        <v>317627.15</v>
      </c>
      <c r="C22" s="2">
        <f>-23174*10.825</f>
        <v>-250858.55</v>
      </c>
      <c r="D22" s="2">
        <f t="shared" si="0"/>
        <v>66768.6</v>
      </c>
      <c r="E22" s="2">
        <f>6411*10.825</f>
        <v>69399.075</v>
      </c>
      <c r="F22" s="2">
        <f>4274*10.825</f>
        <v>46266.05</v>
      </c>
      <c r="G22" s="2">
        <f>2673*10.825</f>
        <v>28935.225</v>
      </c>
      <c r="H22">
        <f>1281*1000000</f>
        <v>1281000000</v>
      </c>
      <c r="I22" s="2">
        <f>55006*10.825</f>
        <v>595439.95</v>
      </c>
      <c r="J22" s="2">
        <f>16159*10.825</f>
        <v>174921.175</v>
      </c>
      <c r="K22" s="2">
        <f>25450*10.825</f>
        <v>275496.25</v>
      </c>
      <c r="L22" s="2">
        <f>8351*10.825</f>
        <v>90399.575</v>
      </c>
      <c r="M22" s="2">
        <f>6792*10.825</f>
        <v>73523.4</v>
      </c>
      <c r="N22" s="2">
        <f>-5625*10.825</f>
        <v>-60890.625</v>
      </c>
      <c r="O22" s="2">
        <f>-2402*10.825</f>
        <v>-26001.65</v>
      </c>
      <c r="P22" s="2">
        <f>(7702-9298)*10.825</f>
        <v>-17276.7</v>
      </c>
      <c r="Q22">
        <f>1</f>
        <v>1</v>
      </c>
      <c r="R22">
        <f>0</f>
        <v>0</v>
      </c>
    </row>
    <row r="23" spans="1:18">
      <c r="A23" s="1" t="s">
        <v>39</v>
      </c>
      <c r="B23" s="2">
        <f>14221*10.5632</f>
        <v>150219.2672</v>
      </c>
      <c r="C23" s="2">
        <f>-11517*10.5632</f>
        <v>-121656.3744</v>
      </c>
      <c r="D23" s="2">
        <f t="shared" si="0"/>
        <v>28562.8928</v>
      </c>
      <c r="E23" s="2">
        <f>2830*10.5632</f>
        <v>29893.856</v>
      </c>
      <c r="F23" s="2">
        <f>1931*10.5632</f>
        <v>20397.5392</v>
      </c>
      <c r="G23" s="2">
        <f>1284*10.5632</f>
        <v>13563.1488</v>
      </c>
      <c r="H23">
        <f>1288*1000000</f>
        <v>1288000000</v>
      </c>
      <c r="I23" s="2">
        <f>56890*10.5632</f>
        <v>600940.448</v>
      </c>
      <c r="J23" s="2">
        <f>16182*10.5632</f>
        <v>170933.7024</v>
      </c>
      <c r="K23" s="2">
        <f>27119*10.5632</f>
        <v>286463.4208</v>
      </c>
      <c r="L23" s="2">
        <f>7523*10.5632</f>
        <v>79466.9536</v>
      </c>
      <c r="M23" s="2">
        <f>3510*10.5632</f>
        <v>37076.832</v>
      </c>
      <c r="N23" s="2">
        <f>-2753*10.5632</f>
        <v>-29080.4896</v>
      </c>
      <c r="O23" s="2">
        <f>-39*10.5632</f>
        <v>-411.9648</v>
      </c>
      <c r="P23" s="2">
        <f>(8446-7702)*10.5632</f>
        <v>7859.0208</v>
      </c>
      <c r="Q23">
        <f>0</f>
        <v>0</v>
      </c>
      <c r="R23">
        <f>1</f>
        <v>1</v>
      </c>
    </row>
    <row r="24" spans="1:18">
      <c r="A24" s="1" t="s">
        <v>40</v>
      </c>
      <c r="B24" s="2">
        <f>27073*11.6475</f>
        <v>315332.7675</v>
      </c>
      <c r="C24" s="2">
        <f>-22560*11.6475</f>
        <v>-262767.6</v>
      </c>
      <c r="D24" s="2">
        <f t="shared" si="0"/>
        <v>52565.1675</v>
      </c>
      <c r="E24" s="2">
        <f>4767*11.6475</f>
        <v>55523.6325</v>
      </c>
      <c r="F24" s="2">
        <f>3244*11.6475</f>
        <v>37784.49</v>
      </c>
      <c r="G24" s="2">
        <f>2217*11.6475</f>
        <v>25822.5075</v>
      </c>
      <c r="H24">
        <f>1284*1000000</f>
        <v>1284000000</v>
      </c>
      <c r="I24" s="2">
        <f>51702*11.6475</f>
        <v>602199.045</v>
      </c>
      <c r="J24" s="2">
        <f>14308*11.6475</f>
        <v>166652.43</v>
      </c>
      <c r="K24" s="2">
        <f>27106*11.6475</f>
        <v>315717.135</v>
      </c>
      <c r="L24" s="2">
        <f>6727*11.6475</f>
        <v>78352.7325</v>
      </c>
      <c r="M24" s="2">
        <f>6111*11.6475</f>
        <v>71177.8725</v>
      </c>
      <c r="N24" s="2">
        <f>-6125*11.6475</f>
        <v>-71340.9375</v>
      </c>
      <c r="O24" s="2">
        <f>-827*11.6475</f>
        <v>-9632.4825</v>
      </c>
      <c r="P24" s="2">
        <f>(6747-7702)*11.6475</f>
        <v>-11123.3625</v>
      </c>
      <c r="Q24">
        <f>1</f>
        <v>1</v>
      </c>
      <c r="R24">
        <f>0</f>
        <v>0</v>
      </c>
    </row>
    <row r="25" spans="1:18">
      <c r="A25" s="1" t="s">
        <v>41</v>
      </c>
      <c r="B25" s="2">
        <f>11558*12.6199</f>
        <v>145860.8042</v>
      </c>
      <c r="C25" s="2">
        <f>-9840*12.6199</f>
        <v>-124179.816</v>
      </c>
      <c r="D25" s="2">
        <f t="shared" si="0"/>
        <v>21680.9882</v>
      </c>
      <c r="E25" s="2">
        <f>1796*12.6199</f>
        <v>22665.3404</v>
      </c>
      <c r="F25" s="2">
        <f>1227*12.6199</f>
        <v>15484.6173</v>
      </c>
      <c r="G25" s="2">
        <f>904*12.6199</f>
        <v>11408.3896</v>
      </c>
      <c r="H25">
        <f>1288*1000000</f>
        <v>1288000000</v>
      </c>
      <c r="I25" s="2">
        <f>45370*12.6199</f>
        <v>572564.863</v>
      </c>
      <c r="J25" s="2">
        <f>14681*12.6199</f>
        <v>185272.7519</v>
      </c>
      <c r="K25" s="2">
        <f>28875*12.6199</f>
        <v>364399.6125</v>
      </c>
      <c r="L25" s="2">
        <f>5069*12.6199</f>
        <v>63970.2731</v>
      </c>
      <c r="M25" s="2">
        <f>2715*12.6199</f>
        <v>34263.0285</v>
      </c>
      <c r="N25" s="2">
        <f>-2343*12.6199</f>
        <v>-29568.4257</v>
      </c>
      <c r="O25" s="2">
        <f>24*12.6199</f>
        <v>302.8776</v>
      </c>
      <c r="P25" s="2">
        <f>(7033-6747)*12.6199</f>
        <v>3609.2914</v>
      </c>
      <c r="Q25">
        <f>0</f>
        <v>0</v>
      </c>
      <c r="R25">
        <f>1</f>
        <v>1</v>
      </c>
    </row>
    <row r="26" spans="1:18">
      <c r="A26" s="1" t="s">
        <v>42</v>
      </c>
      <c r="B26" s="2">
        <f>20455*15.4736</f>
        <v>316512.488</v>
      </c>
      <c r="C26" s="2">
        <f>-18417*15.4736</f>
        <v>-284977.2912</v>
      </c>
      <c r="D26" s="2">
        <f t="shared" si="0"/>
        <v>31535.1968</v>
      </c>
      <c r="E26" s="2">
        <f>2086*15.4736</f>
        <v>32277.9296</v>
      </c>
      <c r="F26" s="2">
        <f>1193*15.4736</f>
        <v>18460.0048</v>
      </c>
      <c r="G26" s="2">
        <f>827*15.4736</f>
        <v>12796.6672</v>
      </c>
      <c r="H26">
        <f>1289*1000000</f>
        <v>1289000000</v>
      </c>
      <c r="I26" s="2">
        <f>38216*15.4736</f>
        <v>591339.0976</v>
      </c>
      <c r="J26" s="2">
        <f>13770*15.4736</f>
        <v>213071.472</v>
      </c>
      <c r="K26" s="2">
        <f>24815*15.4736</f>
        <v>383977.384</v>
      </c>
      <c r="L26" s="2">
        <f>5839*15.4736</f>
        <v>90350.3504</v>
      </c>
      <c r="M26" s="2">
        <f>3977*15.4736</f>
        <v>61538.5072</v>
      </c>
      <c r="N26" s="2">
        <f>-2614*15.4736</f>
        <v>-40447.9904</v>
      </c>
      <c r="O26" s="2">
        <f>-947*15.4736</f>
        <v>-14653.4992</v>
      </c>
      <c r="P26" s="2">
        <f>(6889-6747)*15.4736</f>
        <v>2197.2512</v>
      </c>
      <c r="Q26">
        <f>1</f>
        <v>1</v>
      </c>
      <c r="R26">
        <f>0</f>
        <v>0</v>
      </c>
    </row>
    <row r="27" spans="1:18">
      <c r="A27" s="1" t="s">
        <v>43</v>
      </c>
      <c r="B27" s="2">
        <f>9936*13.88</f>
        <v>137911.68</v>
      </c>
      <c r="C27" s="2">
        <f>-8622*13.88</f>
        <v>-119673.36</v>
      </c>
      <c r="D27" s="2">
        <f t="shared" si="0"/>
        <v>18238.32</v>
      </c>
      <c r="E27" s="2">
        <f>1352*13.88</f>
        <v>18765.76</v>
      </c>
      <c r="F27" s="2">
        <f>853*13.88</f>
        <v>11839.64</v>
      </c>
      <c r="G27" s="2">
        <f>698*13.88</f>
        <v>9688.24</v>
      </c>
      <c r="H27">
        <f>1290*1000000</f>
        <v>1290000000</v>
      </c>
      <c r="I27" s="2">
        <f>38647*13.88</f>
        <v>536420.36</v>
      </c>
      <c r="J27" s="2">
        <f>11695*13.88</f>
        <v>162326.6</v>
      </c>
      <c r="K27" s="2">
        <f>23509*13.88</f>
        <v>326304.92</v>
      </c>
      <c r="L27" s="2">
        <f>5405*13.88</f>
        <v>75021.4</v>
      </c>
      <c r="M27" s="2">
        <f>2561*13.88</f>
        <v>35546.68</v>
      </c>
      <c r="N27" s="2">
        <f>-1057*13.88</f>
        <v>-14671.16</v>
      </c>
      <c r="O27" s="2">
        <f>-2651*13.88</f>
        <v>-36795.88</v>
      </c>
      <c r="P27" s="2">
        <f>(5761-6889)*13.88</f>
        <v>-15656.64</v>
      </c>
      <c r="Q27">
        <f>0</f>
        <v>0</v>
      </c>
      <c r="R27">
        <f>1</f>
        <v>1</v>
      </c>
    </row>
    <row r="28" spans="1:18">
      <c r="A28" s="1" t="s">
        <v>44</v>
      </c>
      <c r="B28" s="2">
        <f>21378*12.9733</f>
        <v>277343.2074</v>
      </c>
      <c r="C28" s="2">
        <f>-18047*12.9733</f>
        <v>-234129.1451</v>
      </c>
      <c r="D28" s="2">
        <f t="shared" si="0"/>
        <v>43214.0623</v>
      </c>
      <c r="E28" s="2">
        <f>3602*12.9733</f>
        <v>46729.8266</v>
      </c>
      <c r="F28" s="2">
        <f>2651*12.9733</f>
        <v>34392.2183</v>
      </c>
      <c r="G28" s="2">
        <f>2210*12.9733</f>
        <v>28670.993</v>
      </c>
      <c r="H28">
        <f>1300*1000000</f>
        <v>1300000000</v>
      </c>
      <c r="I28" s="2">
        <f>37700*12.9733</f>
        <v>489093.41</v>
      </c>
      <c r="J28" s="2">
        <f>12449*12.9733</f>
        <v>161504.6117</v>
      </c>
      <c r="K28" s="2">
        <f>19299*12.9733</f>
        <v>250371.7167</v>
      </c>
      <c r="L28" s="2">
        <f>6525*12.9733</f>
        <v>84650.7825</v>
      </c>
      <c r="M28" s="2">
        <f>5399*12.9733</f>
        <v>70042.8467</v>
      </c>
      <c r="N28" s="2">
        <f>-525*12.9733</f>
        <v>-6810.9825</v>
      </c>
      <c r="O28" s="2">
        <f>-5780*12.9733</f>
        <v>-74985.674</v>
      </c>
      <c r="P28" s="2">
        <f>(6044-6889)*12.9733</f>
        <v>-10962.4385</v>
      </c>
      <c r="Q28">
        <f>1</f>
        <v>1</v>
      </c>
      <c r="R28">
        <f>0</f>
        <v>0</v>
      </c>
    </row>
    <row r="29" spans="1:18">
      <c r="A29" s="1" t="s">
        <v>45</v>
      </c>
      <c r="B29" s="2">
        <f>12122*13.0096</f>
        <v>157702.3712</v>
      </c>
      <c r="C29" s="2">
        <f>-9665*13.0096</f>
        <v>-125737.784</v>
      </c>
      <c r="D29" s="2">
        <f t="shared" si="0"/>
        <v>31964.5872</v>
      </c>
      <c r="E29" s="2">
        <f>2724*13.0096</f>
        <v>35438.1504</v>
      </c>
      <c r="F29" s="2">
        <f>1873*13.0096</f>
        <v>24366.9808</v>
      </c>
      <c r="G29" s="2">
        <f>1536*13.0096</f>
        <v>19982.7456</v>
      </c>
      <c r="H29">
        <f>1302*1000000</f>
        <v>1302000000</v>
      </c>
      <c r="I29" s="2">
        <f>38180*13.0096</f>
        <v>496706.528</v>
      </c>
      <c r="J29" s="2">
        <f>13792*13.0096</f>
        <v>179428.4032</v>
      </c>
      <c r="K29" s="2">
        <f>18519*13.0096</f>
        <v>240924.7824</v>
      </c>
      <c r="L29" s="2">
        <f>6976*13.0096</f>
        <v>90754.9696</v>
      </c>
      <c r="M29" s="2">
        <f>3721*13.0096</f>
        <v>48408.7216</v>
      </c>
      <c r="N29" s="2">
        <f>-806*13.0096</f>
        <v>-10485.7376</v>
      </c>
      <c r="O29" s="2">
        <f>-1655*13.0096</f>
        <v>-21530.888</v>
      </c>
      <c r="P29" s="2">
        <f>(7405-6044)*13.0096</f>
        <v>17706.0656</v>
      </c>
      <c r="Q29">
        <f>0</f>
        <v>0</v>
      </c>
      <c r="R29">
        <f>1</f>
        <v>1</v>
      </c>
    </row>
    <row r="30" spans="1:18">
      <c r="A30" s="1" t="s">
        <v>46</v>
      </c>
      <c r="B30" s="2">
        <f>26243*11.5817</f>
        <v>303938.5531</v>
      </c>
      <c r="C30" s="2">
        <f>-21001*11.5817</f>
        <v>-243227.2817</v>
      </c>
      <c r="D30" s="2">
        <f t="shared" si="0"/>
        <v>60711.2714</v>
      </c>
      <c r="E30" s="2">
        <f>5819*11.5817</f>
        <v>67393.9123</v>
      </c>
      <c r="F30" s="2">
        <f>4022*11.5817</f>
        <v>46581.5974</v>
      </c>
      <c r="G30" s="2">
        <f>3272*11.5817</f>
        <v>37895.3224</v>
      </c>
      <c r="H30">
        <f>1293*1000000</f>
        <v>1293000000</v>
      </c>
      <c r="I30" s="2">
        <f>39828*11.5817</f>
        <v>461275.9476</v>
      </c>
      <c r="J30" s="2">
        <f>14604*11.5817</f>
        <v>169139.1468</v>
      </c>
      <c r="K30" s="2">
        <f>18287*11.5817</f>
        <v>211794.5479</v>
      </c>
      <c r="L30" s="2">
        <f>7351*11.5817</f>
        <v>85137.0767</v>
      </c>
      <c r="M30" s="2">
        <f>8049*11.5817</f>
        <v>93221.1033</v>
      </c>
      <c r="N30" s="2">
        <f>-1947*11.5817</f>
        <v>-22549.5699</v>
      </c>
      <c r="O30" s="2">
        <f>-4553*11.5817</f>
        <v>-52731.4801</v>
      </c>
      <c r="P30" s="2">
        <f>SUM(M30:O30)</f>
        <v>17940.0533</v>
      </c>
      <c r="Q30">
        <v>1</v>
      </c>
      <c r="R30">
        <v>0</v>
      </c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2017-12-05T08:47:00Z</dcterms:created>
  <dcterms:modified xsi:type="dcterms:W3CDTF">2018-02-26T16:00:56Z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