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<sst xmlns="http://schemas.openxmlformats.org/spreadsheetml/2006/main" count="38">
  <si>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</si>
  <si>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</si>
  <si>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</si>
  <si>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</si>
  <si>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</si>
  <si>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</si>
  <si>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</si>
  <si>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</si>
  <si>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</si>
  <si>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</si>
  <si>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</si>
  <si>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</si>
  <si>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</si>
  <si>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</si>
  <si>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</si>
  <si>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</si>
  <si>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</si>
  <si>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</si>
  <si>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02-03-2007</t>
  </si>
  <si>
    <t>28-02-2008</t>
  </si>
  <si>
    <t>26-02-2009</t>
  </si>
  <si>
    <t>25-02-2010</t>
  </si>
  <si>
    <t>29-07-2010</t>
  </si>
  <si>
    <t>25-02-2011</t>
  </si>
  <si>
    <t>28-07-2011</t>
  </si>
  <si>
    <t>24-02-2012</t>
  </si>
  <si>
    <t>26-07-2012</t>
  </si>
  <si>
    <t>28-02-2013</t>
  </si>
  <si>
    <t>01-08-2013</t>
  </si>
  <si>
    <t>28-02-2014</t>
  </si>
  <si>
    <t>31-07-2014</t>
  </si>
  <si>
    <t>27-02-2015</t>
  </si>
  <si>
    <t>30-07-2015</t>
  </si>
  <si>
    <t>26-02-2016</t>
  </si>
  <si>
    <t>29-07-2016</t>
  </si>
  <si>
    <t>24-02-2017</t>
  </si>
  <si>
    <t>08-07-2017</t>
  </si>
  <si>
    <t>23-02-2018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</si>
</sst>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_ ;_ * \-#,##0_ ;_ * &quot;-&quot;_ ;_ @_ "/>
    <numFmt numFmtId="178" formatCode="0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8" fontId="0" fillId="0" borderId="0" xfId="0" applyNumberFormat="1"/>
    <xf numFmtId="176" fontId="0" fillId="0" borderId="0" xfId="2" applyNumberForma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8"/>
  <sheetViews>
    <sheetView tabSelected="1" workbookViewId="0">
      <selection activeCell="A1" sqref="A1"/>
    </sheetView>
  </sheetViews>
  <sheetFormatPr defaultColWidth="9" defaultRowHeight="15"/>
  <cols>
    <col min="1" max="1" width="11.1428571428571" customWidth="1"/>
    <col min="2" max="2" width="11.7142857142857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362336.2083</v>
      </c>
      <c r="C2" s="3">
        <f>(-2861-11-1554-401-2494)*14.3847</f>
        <v>-105310.3887</v>
      </c>
      <c r="D2" s="3">
        <f t="shared" ref="D2:D21" si="0">B2+C2</f>
        <v>257025.8196</v>
      </c>
      <c r="E2" s="3">
        <f>2622*14.3847</f>
        <v>37716.6834</v>
      </c>
      <c r="F2" s="3">
        <f>2048*14.3847</f>
        <v>29459.8656</v>
      </c>
      <c r="G2" s="3">
        <f>1896*14.3847</f>
        <v>27273.3912</v>
      </c>
      <c r="H2" s="3">
        <v>2068803944</v>
      </c>
      <c r="I2" s="3">
        <f>12385*14.3847</f>
        <v>178154.5095</v>
      </c>
      <c r="J2" s="3">
        <f>5391*14.3847</f>
        <v>77547.9177</v>
      </c>
      <c r="K2" s="3">
        <f>6635*14.3847</f>
        <v>95442.4845</v>
      </c>
      <c r="L2" s="3">
        <f>4453*14.3847</f>
        <v>64055.0691</v>
      </c>
      <c r="M2" s="3">
        <v>33976.6614</v>
      </c>
      <c r="N2" s="3">
        <f>-315*14.3847</f>
        <v>-4531.1805</v>
      </c>
      <c r="O2" s="3">
        <f>-2339*14.3847</f>
        <v>-33645.8133</v>
      </c>
      <c r="P2" s="3">
        <v>-4200.3324</v>
      </c>
      <c r="Q2">
        <f>1</f>
        <v>1</v>
      </c>
      <c r="R2">
        <f>0</f>
        <v>0</v>
      </c>
    </row>
    <row r="3" spans="1:18">
      <c r="A3" s="2" t="s">
        <v>19</v>
      </c>
      <c r="B3" s="3">
        <f>26234*15.5479</f>
        <v>407883.6086</v>
      </c>
      <c r="C3" s="3">
        <f>(-2802-1586-336-2624)*15.5479</f>
        <v>-114245.9692</v>
      </c>
      <c r="D3" s="3">
        <f t="shared" si="0"/>
        <v>293637.6394</v>
      </c>
      <c r="E3" s="3">
        <f>2905*15.5479</f>
        <v>45166.6495</v>
      </c>
      <c r="F3" s="3">
        <f>2287*15.5479</f>
        <v>35558.0473</v>
      </c>
      <c r="G3" s="3">
        <v>33117.027</v>
      </c>
      <c r="H3" s="3">
        <f>2024.504341*1000000</f>
        <v>2024504341</v>
      </c>
      <c r="I3" s="3">
        <f>13362*15.5479</f>
        <v>207751.0398</v>
      </c>
      <c r="J3" s="3">
        <v>83430.0314</v>
      </c>
      <c r="K3" s="3">
        <f>7076*15.5479</f>
        <v>110016.9404</v>
      </c>
      <c r="L3" s="3">
        <f>4554*15.5479</f>
        <v>70805.1366</v>
      </c>
      <c r="M3" s="3">
        <f>2600*15.5479</f>
        <v>40424.54</v>
      </c>
      <c r="N3" s="3">
        <f>-122*15.5479</f>
        <v>-1896.8438</v>
      </c>
      <c r="O3" s="3">
        <v>-40751.0459</v>
      </c>
      <c r="P3" s="3">
        <f>-96*15.5479</f>
        <v>-1492.5984</v>
      </c>
      <c r="Q3">
        <f>1</f>
        <v>1</v>
      </c>
      <c r="R3">
        <f>0</f>
        <v>0</v>
      </c>
    </row>
    <row r="4" spans="1:18">
      <c r="A4" s="2" t="s">
        <v>20</v>
      </c>
      <c r="B4" s="3">
        <f>33921*14.4593</f>
        <v>490473.9153</v>
      </c>
      <c r="C4" s="3">
        <f>(-3335-1907-430-3178)*14.4593</f>
        <v>-127964.805</v>
      </c>
      <c r="D4" s="3">
        <f t="shared" si="0"/>
        <v>362509.1103</v>
      </c>
      <c r="E4" s="3">
        <f>3572*14.4593</f>
        <v>51648.6196</v>
      </c>
      <c r="F4" s="3">
        <f>2659*14.4593</f>
        <v>38447.2787</v>
      </c>
      <c r="G4" s="3">
        <f>2457*14.4593</f>
        <v>35526.5001</v>
      </c>
      <c r="H4" s="3">
        <f>2025.031151*1000000</f>
        <v>2025031151</v>
      </c>
      <c r="I4" s="3">
        <f>18809*14.4593</f>
        <v>271964.9737</v>
      </c>
      <c r="J4" s="3">
        <v>126403.2006</v>
      </c>
      <c r="K4" s="3">
        <v>165342.0955</v>
      </c>
      <c r="L4" s="3">
        <f>8901*14.4593</f>
        <v>128702.2293</v>
      </c>
      <c r="M4" s="3">
        <f>3539*14.4593</f>
        <v>51171.4627</v>
      </c>
      <c r="N4" s="3">
        <f>-2386*14.4593</f>
        <v>-34499.8898</v>
      </c>
      <c r="O4" s="3">
        <f>-374*14.4593</f>
        <v>-5407.7782</v>
      </c>
      <c r="P4" s="3">
        <v>15037.672</v>
      </c>
      <c r="Q4">
        <f>1</f>
        <v>1</v>
      </c>
      <c r="R4">
        <f>0</f>
        <v>0</v>
      </c>
    </row>
    <row r="5" spans="1:18">
      <c r="A5" s="2" t="s">
        <v>21</v>
      </c>
      <c r="B5" s="3">
        <f>40713*11.7379</f>
        <v>477885.1227</v>
      </c>
      <c r="C5" s="3">
        <f>(-3983-2317-611-3427)*11.7379</f>
        <v>-121346.4102</v>
      </c>
      <c r="D5" s="3">
        <f t="shared" si="0"/>
        <v>356538.7125</v>
      </c>
      <c r="E5" s="3">
        <f>4101*11.7379</f>
        <v>48137.1279</v>
      </c>
      <c r="F5" s="3">
        <v>34697.2324</v>
      </c>
      <c r="G5" s="3">
        <v>31844.9227</v>
      </c>
      <c r="H5" s="3">
        <v>2025364622</v>
      </c>
      <c r="I5" s="3">
        <v>217245.0532</v>
      </c>
      <c r="J5" s="3">
        <f>8106*11.7379</f>
        <v>95147.4174</v>
      </c>
      <c r="K5" s="3">
        <v>138342.8894</v>
      </c>
      <c r="L5" s="3">
        <f>6916*11.7379</f>
        <v>81179.3164</v>
      </c>
      <c r="M5" s="3">
        <v>45519.5762</v>
      </c>
      <c r="N5" s="3">
        <v>-6913.6231</v>
      </c>
      <c r="O5" s="3">
        <v>-39967.5495</v>
      </c>
      <c r="P5" s="3">
        <v>-2828.8339</v>
      </c>
      <c r="Q5">
        <f>1</f>
        <v>1</v>
      </c>
      <c r="R5">
        <f>0</f>
        <v>0</v>
      </c>
    </row>
    <row r="6" spans="1:18">
      <c r="A6" s="2" t="s">
        <v>22</v>
      </c>
      <c r="B6" s="3">
        <f>21177*11.4452</f>
        <v>242375.0004</v>
      </c>
      <c r="C6" s="3">
        <f>(-1964-1213-323-1716)*11.4452</f>
        <v>-59698.1632</v>
      </c>
      <c r="D6" s="3">
        <f t="shared" si="0"/>
        <v>182676.8372</v>
      </c>
      <c r="E6" s="3">
        <v>25992.0492</v>
      </c>
      <c r="F6" s="3">
        <f>1655*11.4452</f>
        <v>18941.806</v>
      </c>
      <c r="G6" s="3">
        <f>1525*11.4452</f>
        <v>17453.93</v>
      </c>
      <c r="H6" s="3">
        <f>1982*1000000</f>
        <v>1982000000</v>
      </c>
      <c r="I6" s="3">
        <f>18718*11.4452</f>
        <v>214231.2536</v>
      </c>
      <c r="J6" s="3">
        <f>7959*11.4452</f>
        <v>91092.3468</v>
      </c>
      <c r="K6" s="3">
        <f>10414*11.4452</f>
        <v>119190.3128</v>
      </c>
      <c r="L6" s="3">
        <f>7559*11.4452</f>
        <v>86514.2668</v>
      </c>
      <c r="M6" s="3">
        <f>1560*11.4452</f>
        <v>17854.512</v>
      </c>
      <c r="N6" s="3">
        <f>-121*11.4452</f>
        <v>-1384.8692</v>
      </c>
      <c r="O6" s="3">
        <f>-2023*11.4452</f>
        <v>-23153.6396</v>
      </c>
      <c r="P6" s="3">
        <f>-607*11.4452</f>
        <v>-6947.2364</v>
      </c>
      <c r="Q6">
        <f>0</f>
        <v>0</v>
      </c>
      <c r="R6">
        <f>1</f>
        <v>1</v>
      </c>
    </row>
    <row r="7" spans="1:18">
      <c r="A7" s="2" t="s">
        <v>23</v>
      </c>
      <c r="B7" s="3">
        <f>43855*11.3221</f>
        <v>496530.6955</v>
      </c>
      <c r="C7" s="3">
        <f>(-3695-12-2550-897-3618)*11.3221</f>
        <v>-121961.6612</v>
      </c>
      <c r="D7" s="3">
        <f t="shared" si="0"/>
        <v>374569.0343</v>
      </c>
      <c r="E7" s="3">
        <f>4318*11.3221</f>
        <v>48888.8278</v>
      </c>
      <c r="F7" s="3">
        <f>3140*11.3221</f>
        <v>35551.394</v>
      </c>
      <c r="G7" s="3">
        <f>2879*11.3221</f>
        <v>32596.3259</v>
      </c>
      <c r="H7" s="3">
        <f>1994*1000000</f>
        <v>1994000000</v>
      </c>
      <c r="I7" s="3">
        <f>19203*11.3221</f>
        <v>217418.2863</v>
      </c>
      <c r="J7" s="3">
        <f>8657*11.3221</f>
        <v>98015.4197</v>
      </c>
      <c r="K7" s="3">
        <f>10667*11.3221</f>
        <v>120772.8407</v>
      </c>
      <c r="L7" s="3">
        <f>7645*11.3221</f>
        <v>86557.4545</v>
      </c>
      <c r="M7" s="3">
        <f>4490*11.3221</f>
        <v>50836.229</v>
      </c>
      <c r="N7" s="3">
        <f>-451*11.3221</f>
        <v>-5106.2671</v>
      </c>
      <c r="O7" s="3">
        <f>-3864*11.3221</f>
        <v>-43748.5944</v>
      </c>
      <c r="P7" s="3">
        <f>204*11.3221</f>
        <v>2309.7084</v>
      </c>
      <c r="Q7">
        <f>1</f>
        <v>1</v>
      </c>
      <c r="R7">
        <f>0</f>
        <v>0</v>
      </c>
    </row>
    <row r="8" spans="1:18">
      <c r="A8" s="2" t="s">
        <v>24</v>
      </c>
      <c r="B8" s="3">
        <f>22276*10.9894</f>
        <v>244799.8744</v>
      </c>
      <c r="C8" s="3">
        <f>(-1716-1177-262-1771)*10.9894</f>
        <v>-54133.7844</v>
      </c>
      <c r="D8" s="3">
        <f t="shared" si="0"/>
        <v>190666.09</v>
      </c>
      <c r="E8" s="3">
        <f>2691*10.9894</f>
        <v>29572.4754</v>
      </c>
      <c r="F8" s="3">
        <f>2006*10.9894</f>
        <v>22044.7364</v>
      </c>
      <c r="G8" s="3">
        <f>1870*10.9894</f>
        <v>20550.178</v>
      </c>
      <c r="H8" s="3">
        <f>1990*1000000</f>
        <v>1990000000</v>
      </c>
      <c r="I8" s="3">
        <f>19476*10.9894</f>
        <v>214029.5544</v>
      </c>
      <c r="J8" s="3">
        <f>8333*10.9894</f>
        <v>91574.6702</v>
      </c>
      <c r="K8" s="3">
        <f>10498*10.9894</f>
        <v>115366.7212</v>
      </c>
      <c r="L8" s="3">
        <f>8269*10.9894</f>
        <v>90871.3486</v>
      </c>
      <c r="M8" s="3">
        <f>1515*10.9894</f>
        <v>16648.941</v>
      </c>
      <c r="N8" s="3">
        <f>-61*10.9894</f>
        <v>-670.3534</v>
      </c>
      <c r="O8" s="3">
        <f>-2146*10.9894</f>
        <v>-23583.2524</v>
      </c>
      <c r="P8" s="3">
        <f>-686*10.9894</f>
        <v>-7538.7284</v>
      </c>
      <c r="Q8">
        <f>0</f>
        <v>0</v>
      </c>
      <c r="R8">
        <f>1</f>
        <v>1</v>
      </c>
    </row>
    <row r="9" spans="1:18">
      <c r="A9" s="2" t="s">
        <v>25</v>
      </c>
      <c r="B9" s="3">
        <f>46123*11.9486</f>
        <v>551105.2778</v>
      </c>
      <c r="C9" s="3">
        <f>(-3507-2501-817-4167)*11.9486</f>
        <v>-131339.0112</v>
      </c>
      <c r="D9" s="3">
        <f t="shared" si="0"/>
        <v>419766.2666</v>
      </c>
      <c r="E9" s="3">
        <f>4721*11.9486</f>
        <v>56409.3406</v>
      </c>
      <c r="F9" s="3">
        <f>3375*11.9486</f>
        <v>40326.525</v>
      </c>
      <c r="G9" s="3">
        <f>3095*11.9486</f>
        <v>36980.917</v>
      </c>
      <c r="H9" s="3">
        <f>1970*1000000</f>
        <v>1970000000</v>
      </c>
      <c r="I9" s="3">
        <f>18624*11.9486</f>
        <v>222530.7264</v>
      </c>
      <c r="J9" s="3">
        <f>8495*11.9486</f>
        <v>101503.357</v>
      </c>
      <c r="K9" s="3">
        <f>10798*11.9486</f>
        <v>129020.9828</v>
      </c>
      <c r="L9" s="3">
        <f>7847*11.9486</f>
        <v>93760.6642</v>
      </c>
      <c r="M9" s="3">
        <f>4566*11.9486</f>
        <v>54557.3076</v>
      </c>
      <c r="N9" s="3">
        <f>-712*11.9486</f>
        <v>-8507.4032</v>
      </c>
      <c r="O9" s="3">
        <f>-4047*11.9486</f>
        <v>-48355.9842</v>
      </c>
      <c r="P9" s="3">
        <f>-193*11.9486</f>
        <v>-2306.0798</v>
      </c>
      <c r="Q9">
        <f>1</f>
        <v>1</v>
      </c>
      <c r="R9">
        <f>0</f>
        <v>0</v>
      </c>
    </row>
    <row r="10" spans="1:18">
      <c r="A10" s="2" t="s">
        <v>26</v>
      </c>
      <c r="B10" s="3">
        <f>22289*12.8429</f>
        <v>286255.3981</v>
      </c>
      <c r="C10" s="3">
        <f>(-1770-1167-246-1791)*12.8429</f>
        <v>-63880.5846</v>
      </c>
      <c r="D10" s="3">
        <f t="shared" si="0"/>
        <v>222374.8135</v>
      </c>
      <c r="E10" s="3">
        <f>2740*12.8429</f>
        <v>35189.546</v>
      </c>
      <c r="F10" s="3">
        <f>2086*12.8429</f>
        <v>26790.2894</v>
      </c>
      <c r="G10" s="3">
        <f>1929*12.8429</f>
        <v>24773.9541</v>
      </c>
      <c r="H10" s="3">
        <f>1961*1000000</f>
        <v>1961000000</v>
      </c>
      <c r="I10" s="3">
        <f>18125*12.8429</f>
        <v>232777.5625</v>
      </c>
      <c r="J10" s="3">
        <f>8809*12.8429</f>
        <v>113133.1061</v>
      </c>
      <c r="K10" s="3">
        <f>11771*12.8429</f>
        <v>151173.7759</v>
      </c>
      <c r="L10" s="3">
        <f>7636*12.8429</f>
        <v>98068.3844</v>
      </c>
      <c r="M10" s="3">
        <f>1182*12.8429</f>
        <v>15180.3078</v>
      </c>
      <c r="N10" s="3">
        <f>-16*12.8429</f>
        <v>-205.4864</v>
      </c>
      <c r="O10" s="3">
        <f>-1709*12.8429</f>
        <v>-21948.5161</v>
      </c>
      <c r="P10" s="3">
        <f>-543*12.8429</f>
        <v>-6973.6947</v>
      </c>
      <c r="Q10">
        <f>0</f>
        <v>0</v>
      </c>
      <c r="R10">
        <f>1</f>
        <v>1</v>
      </c>
    </row>
    <row r="11" spans="1:18">
      <c r="A11" s="2" t="s">
        <v>27</v>
      </c>
      <c r="B11" s="3">
        <f>45872*13.6365</f>
        <v>625533.528</v>
      </c>
      <c r="C11" s="3">
        <f>(-3445-2386-475-3850)*13.6365</f>
        <v>-138492.294</v>
      </c>
      <c r="D11" s="3">
        <f t="shared" si="0"/>
        <v>487041.234</v>
      </c>
      <c r="E11" s="3">
        <f>5412*13.6365</f>
        <v>73800.738</v>
      </c>
      <c r="F11" s="3">
        <f>4122*13.6365</f>
        <v>56209.653</v>
      </c>
      <c r="G11" s="3">
        <f>3841*13.6365</f>
        <v>52377.7965</v>
      </c>
      <c r="H11" s="3">
        <f>1949*1000000</f>
        <v>1949000000</v>
      </c>
      <c r="I11" s="3">
        <f>18141*13.6365</f>
        <v>247379.7465</v>
      </c>
      <c r="J11" s="3">
        <f>9186*13.6365</f>
        <v>125264.889</v>
      </c>
      <c r="K11" s="3">
        <f>11406*13.6365</f>
        <v>155537.919</v>
      </c>
      <c r="L11" s="3">
        <f>8142*13.6365</f>
        <v>111028.383</v>
      </c>
      <c r="M11" s="3">
        <f>4427*13.6365</f>
        <v>60368.7855</v>
      </c>
      <c r="N11" s="3">
        <f>-400*13.6365</f>
        <v>-5454.6</v>
      </c>
      <c r="O11" s="3">
        <f>-3954*13.6365</f>
        <v>-53918.721</v>
      </c>
      <c r="P11" s="3">
        <f>73*13.6365</f>
        <v>995.4645</v>
      </c>
      <c r="Q11">
        <f>1</f>
        <v>1</v>
      </c>
      <c r="R11">
        <f>0</f>
        <v>0</v>
      </c>
    </row>
    <row r="12" spans="1:18">
      <c r="A12" s="2" t="s">
        <v>28</v>
      </c>
      <c r="B12" s="3">
        <f>22697*15.0367</f>
        <v>341287.9799</v>
      </c>
      <c r="C12" s="3">
        <f>(-1678-1152-253-1834)*15.0367</f>
        <v>-73935.4539</v>
      </c>
      <c r="D12" s="3">
        <f t="shared" si="0"/>
        <v>267352.526</v>
      </c>
      <c r="E12" s="3">
        <f>2807*15.0367</f>
        <v>42208.0169</v>
      </c>
      <c r="F12" s="3">
        <f>2188*15.0367</f>
        <v>32900.2996</v>
      </c>
      <c r="G12" s="3">
        <f>2040*15.0367</f>
        <v>30674.868</v>
      </c>
      <c r="H12" s="3">
        <f>1922*1000000</f>
        <v>1922000000</v>
      </c>
      <c r="I12" s="3">
        <f>18568*15.0367</f>
        <v>279201.4456</v>
      </c>
      <c r="J12" s="3">
        <f>9299*15.0367</f>
        <v>139826.2733</v>
      </c>
      <c r="K12" s="3">
        <f>12257*15.0367</f>
        <v>184304.8319</v>
      </c>
      <c r="L12" s="3">
        <f>8344*15.0367</f>
        <v>125466.2248</v>
      </c>
      <c r="M12" s="3">
        <f>1319*15.0367</f>
        <v>19833.4073</v>
      </c>
      <c r="N12" s="3">
        <f>-84*15.0367</f>
        <v>-1263.0828</v>
      </c>
      <c r="O12" s="3">
        <f>-1706*15.0367</f>
        <v>-25652.6102</v>
      </c>
      <c r="P12" s="3">
        <f>-483*15.0367</f>
        <v>-7262.7261</v>
      </c>
      <c r="Q12">
        <f>0</f>
        <v>0</v>
      </c>
      <c r="R12">
        <f>1</f>
        <v>1</v>
      </c>
    </row>
    <row r="13" spans="1:18">
      <c r="A13" s="2" t="s">
        <v>29</v>
      </c>
      <c r="B13" s="3">
        <f>46185*18.1604</f>
        <v>838738.074</v>
      </c>
      <c r="C13" s="3">
        <f>(-3348-2384-477-3932)*18.1604</f>
        <v>-184164.6164</v>
      </c>
      <c r="D13" s="3">
        <f t="shared" si="0"/>
        <v>654573.4576</v>
      </c>
      <c r="E13" s="3">
        <f>5526*18.1604</f>
        <v>100354.3704</v>
      </c>
      <c r="F13" s="3">
        <f>4199*18.1604</f>
        <v>76255.5196</v>
      </c>
      <c r="G13" s="3">
        <f>3904*18.1604</f>
        <v>70898.2016</v>
      </c>
      <c r="H13" s="3">
        <f>1908*1000000</f>
        <v>1908000000</v>
      </c>
      <c r="I13" s="3">
        <f>17363*18.1604</f>
        <v>315319.0252</v>
      </c>
      <c r="J13" s="3">
        <f>9518*18.1604</f>
        <v>172850.6872</v>
      </c>
      <c r="K13" s="3">
        <f>11510*18.1604</f>
        <v>209026.204</v>
      </c>
      <c r="L13" s="3">
        <f>8436*18.1604</f>
        <v>153201.1344</v>
      </c>
      <c r="M13" s="3">
        <f>4436*18.1604</f>
        <v>80559.5344</v>
      </c>
      <c r="N13" s="3">
        <f>-335*18.1604</f>
        <v>-6083.734</v>
      </c>
      <c r="O13" s="3">
        <f>-3967*18.1604</f>
        <v>-72042.3068</v>
      </c>
      <c r="P13" s="3">
        <f>-63*18.1604</f>
        <v>-1144.1052</v>
      </c>
      <c r="Q13">
        <f>1</f>
        <v>1</v>
      </c>
      <c r="R13">
        <f>0</f>
        <v>0</v>
      </c>
    </row>
    <row r="14" spans="1:18">
      <c r="A14" s="2" t="s">
        <v>30</v>
      </c>
      <c r="B14" s="3">
        <f>20388*17.9622</f>
        <v>366213.3336</v>
      </c>
      <c r="C14" s="3">
        <f>(-1498-1062-234-1674)*17.9622</f>
        <v>-80255.1096</v>
      </c>
      <c r="D14" s="3">
        <f t="shared" si="0"/>
        <v>285958.224</v>
      </c>
      <c r="E14" s="3">
        <f>2458*17.9622</f>
        <v>44151.0876</v>
      </c>
      <c r="F14" s="3">
        <f>1886*17.9622</f>
        <v>33876.7092</v>
      </c>
      <c r="G14" s="3">
        <f>1747*17.9622</f>
        <v>31379.9634</v>
      </c>
      <c r="H14" s="3">
        <f>1876*1000000</f>
        <v>1876000000</v>
      </c>
      <c r="I14" s="3">
        <f>17049*17.9622</f>
        <v>306237.5478</v>
      </c>
      <c r="J14" s="3">
        <f>8629*17.9622</f>
        <v>154995.8238</v>
      </c>
      <c r="K14" s="3">
        <f>10748*17.9622</f>
        <v>193057.7256</v>
      </c>
      <c r="L14" s="3">
        <f>9179*17.9622</f>
        <v>164875.0338</v>
      </c>
      <c r="M14" s="3">
        <f>1170*17.9622</f>
        <v>21015.774</v>
      </c>
      <c r="N14" s="3">
        <f>-131*17.9622</f>
        <v>-2353.0482</v>
      </c>
      <c r="O14" s="3">
        <f>-1511*17.9622</f>
        <v>-27140.8842</v>
      </c>
      <c r="P14" s="3">
        <f>-468*17.9622</f>
        <v>-8406.3096</v>
      </c>
      <c r="Q14">
        <f>0</f>
        <v>0</v>
      </c>
      <c r="R14">
        <f>1</f>
        <v>1</v>
      </c>
    </row>
    <row r="15" spans="1:18">
      <c r="A15" s="2" t="s">
        <v>31</v>
      </c>
      <c r="B15" s="3">
        <f>42506*18.0872</f>
        <v>768814.5232</v>
      </c>
      <c r="C15" s="3">
        <f>(-3088-2194-523-3856)*18.0872</f>
        <v>-174740.4392</v>
      </c>
      <c r="D15" s="3">
        <f t="shared" si="0"/>
        <v>594074.084</v>
      </c>
      <c r="E15" s="3">
        <f>4546*18.0872</f>
        <v>82224.4112</v>
      </c>
      <c r="F15" s="3">
        <f>3393*18.0872</f>
        <v>61369.8696</v>
      </c>
      <c r="G15" s="3">
        <f>3115*18.0872</f>
        <v>56341.628</v>
      </c>
      <c r="H15" s="3">
        <f>1870*1000000</f>
        <v>1870000000</v>
      </c>
      <c r="I15" s="3">
        <f>17035*18.0872</f>
        <v>308115.452</v>
      </c>
      <c r="J15" s="3">
        <f>9132*18.0872</f>
        <v>165172.3104</v>
      </c>
      <c r="K15" s="3">
        <f>11584*18.0872</f>
        <v>209522.1248</v>
      </c>
      <c r="L15" s="3">
        <f>8769*18.0872</f>
        <v>158606.6568</v>
      </c>
      <c r="M15" s="3">
        <f>3716*18.0872</f>
        <v>67212.0352</v>
      </c>
      <c r="N15" s="3">
        <f>-470</f>
        <v>-470</v>
      </c>
      <c r="O15" s="3">
        <f>-3467*18.0872</f>
        <v>-62708.3224</v>
      </c>
      <c r="P15" s="3">
        <f>-284*18.0872</f>
        <v>-5136.7648</v>
      </c>
      <c r="Q15">
        <f>1</f>
        <v>1</v>
      </c>
      <c r="R15">
        <f>0</f>
        <v>0</v>
      </c>
    </row>
    <row r="16" spans="1:18">
      <c r="A16" s="2" t="s">
        <v>32</v>
      </c>
      <c r="B16" s="3">
        <f>19904*19.8026</f>
        <v>394150.9504</v>
      </c>
      <c r="C16" s="3">
        <f>(-1489-973-197-1498)*19.8026</f>
        <v>-82319.4082</v>
      </c>
      <c r="D16" s="3">
        <f t="shared" si="0"/>
        <v>311831.5422</v>
      </c>
      <c r="E16" s="3">
        <f>2347*19.8026</f>
        <v>46476.7022</v>
      </c>
      <c r="F16" s="3">
        <f>2784*19.8026</f>
        <v>55130.4384</v>
      </c>
      <c r="G16" s="3">
        <f>2645*19.8026</f>
        <v>52377.877</v>
      </c>
      <c r="H16" s="3">
        <f>1862*1000000</f>
        <v>1862000000</v>
      </c>
      <c r="I16" s="3">
        <f>20504*19.8026</f>
        <v>406032.5104</v>
      </c>
      <c r="J16" s="3">
        <f>8171*19.8026</f>
        <v>161807.0446</v>
      </c>
      <c r="K16" s="3">
        <f>15842*19.8026</f>
        <v>313712.7892</v>
      </c>
      <c r="L16" s="3">
        <f>6585*19.8026</f>
        <v>130400.121</v>
      </c>
      <c r="M16" s="3">
        <f>1355*19.8026</f>
        <v>26832.523</v>
      </c>
      <c r="N16" s="3">
        <f>-3236*19.8026</f>
        <v>-64081.2136</v>
      </c>
      <c r="O16" s="3">
        <f>1644*19.8026</f>
        <v>32555.4744</v>
      </c>
      <c r="P16" s="3">
        <f>-337*19.8026</f>
        <v>-6673.4762</v>
      </c>
      <c r="Q16">
        <f>0</f>
        <v>0</v>
      </c>
      <c r="R16">
        <f>1</f>
        <v>1</v>
      </c>
    </row>
    <row r="17" spans="1:18">
      <c r="A17" s="2" t="s">
        <v>33</v>
      </c>
      <c r="B17" s="3">
        <f>41000*22.0857</f>
        <v>905513.7</v>
      </c>
      <c r="C17" s="3">
        <f>(-3217-2039-428-3272)*22.0857</f>
        <v>-197799.5292</v>
      </c>
      <c r="D17" s="3">
        <f t="shared" si="0"/>
        <v>707714.1708</v>
      </c>
      <c r="E17" s="3">
        <f>4557*22.0857</f>
        <v>100644.5349</v>
      </c>
      <c r="F17" s="3">
        <f>4522*22.0857</f>
        <v>99871.5354</v>
      </c>
      <c r="G17" s="3">
        <f>4290*22.0857</f>
        <v>94747.653</v>
      </c>
      <c r="H17" s="3">
        <f>1863*1000000</f>
        <v>1863000000</v>
      </c>
      <c r="I17" s="3">
        <f>21701*22.0857</f>
        <v>479281.7757</v>
      </c>
      <c r="J17" s="3">
        <f>9814*22.0857</f>
        <v>216749.0598</v>
      </c>
      <c r="K17" s="3">
        <f>17477*22.0857</f>
        <v>385991.7789</v>
      </c>
      <c r="L17" s="3">
        <f>9006*22.0857</f>
        <v>198903.8142</v>
      </c>
      <c r="M17" s="3">
        <f>4720*22.0857</f>
        <v>104244.504</v>
      </c>
      <c r="N17" s="3">
        <f>-3991*22.0857</f>
        <v>-88144.0287</v>
      </c>
      <c r="O17" s="3">
        <f>-219*22.0857</f>
        <v>-4836.7683</v>
      </c>
      <c r="P17" s="3">
        <f>238*22.0857</f>
        <v>5256.3966</v>
      </c>
      <c r="Q17">
        <f>1</f>
        <v>1</v>
      </c>
      <c r="R17">
        <f>0</f>
        <v>0</v>
      </c>
    </row>
    <row r="18" spans="1:18">
      <c r="A18" s="2" t="s">
        <v>34</v>
      </c>
      <c r="B18" s="3">
        <f>21033*18.3503</f>
        <v>385961.8599</v>
      </c>
      <c r="C18" s="3">
        <f>(-1630-1034-253-1596)*18.3503</f>
        <v>-82814.9039</v>
      </c>
      <c r="D18" s="3">
        <f t="shared" si="0"/>
        <v>303146.956</v>
      </c>
      <c r="E18" s="3">
        <f>2213*18.3503</f>
        <v>40609.2139</v>
      </c>
      <c r="F18" s="3">
        <f>2741*18.3503</f>
        <v>50298.1723</v>
      </c>
      <c r="G18" s="3">
        <f>2671*18.3503</f>
        <v>49013.6513</v>
      </c>
      <c r="H18" s="3">
        <f>1863*1000000</f>
        <v>1863000000</v>
      </c>
      <c r="I18" s="3">
        <f>25550*18.3503</f>
        <v>468850.165</v>
      </c>
      <c r="J18" s="3">
        <f>10689*18.3503</f>
        <v>196146.3567</v>
      </c>
      <c r="K18" s="3">
        <f>18200*18.3503</f>
        <v>333975.46</v>
      </c>
      <c r="L18" s="3">
        <f>11787*18.3503</f>
        <v>216294.9861</v>
      </c>
      <c r="M18" s="3">
        <f>1054*18.3503</f>
        <v>19341.2162</v>
      </c>
      <c r="N18" s="3">
        <f>-220*18.3503</f>
        <v>-4037.066</v>
      </c>
      <c r="O18" s="3">
        <f>-1051*18.3503</f>
        <v>-19286.1653</v>
      </c>
      <c r="P18" s="3">
        <f>-270*18.3503</f>
        <v>-4954.581</v>
      </c>
      <c r="Q18">
        <f>0</f>
        <v>0</v>
      </c>
      <c r="R18">
        <f>1</f>
        <v>1</v>
      </c>
    </row>
    <row r="19" spans="1:18">
      <c r="A19" s="2" t="s">
        <v>35</v>
      </c>
      <c r="B19" s="3">
        <f>46887*16.187</f>
        <v>758959.869</v>
      </c>
      <c r="C19" s="3">
        <f>(-3777-2274-607-3658)*16.187</f>
        <v>-166985.092</v>
      </c>
      <c r="D19" s="3">
        <f t="shared" si="0"/>
        <v>591974.777</v>
      </c>
      <c r="E19" s="3">
        <f>4655*16.187</f>
        <v>75350.485</v>
      </c>
      <c r="F19" s="3">
        <f>4839*16.187</f>
        <v>78328.893</v>
      </c>
      <c r="G19" s="3">
        <f>4648*16.187</f>
        <v>75237.176</v>
      </c>
      <c r="H19" s="3">
        <f>1865*1000000</f>
        <v>1865000000</v>
      </c>
      <c r="I19" s="3">
        <f>27414*16.187</f>
        <v>443750.418</v>
      </c>
      <c r="J19" s="3">
        <f>12359*16.187</f>
        <v>200055.133</v>
      </c>
      <c r="K19" s="3">
        <f>19511*16.187</f>
        <v>315824.557</v>
      </c>
      <c r="L19" s="3">
        <f>11856*16.187</f>
        <v>191913.072</v>
      </c>
      <c r="M19" s="3">
        <f>4610*16.187</f>
        <v>74622.07</v>
      </c>
      <c r="N19" s="3">
        <f>-640*16.187</f>
        <v>-10359.68</v>
      </c>
      <c r="O19" s="3">
        <f>-4229*16.187</f>
        <v>-68454.823</v>
      </c>
      <c r="P19" s="3">
        <f>-79*16.187</f>
        <v>-1278.773</v>
      </c>
      <c r="Q19">
        <f>1</f>
        <v>1</v>
      </c>
      <c r="R19">
        <f>0</f>
        <v>0</v>
      </c>
    </row>
    <row r="20" spans="1:18">
      <c r="A20" s="2" t="s">
        <v>36</v>
      </c>
      <c r="B20" s="3">
        <f>25094*17.37</f>
        <v>435882.78</v>
      </c>
      <c r="C20" s="3">
        <f>(-1881-59-1144-346-1768)*17.37</f>
        <v>-90289.26</v>
      </c>
      <c r="D20" s="3">
        <f t="shared" si="0"/>
        <v>345593.52</v>
      </c>
      <c r="E20" s="3">
        <f>2574*17.37</f>
        <v>44710.38</v>
      </c>
      <c r="F20" s="3">
        <f>2347*17.37</f>
        <v>40767.39</v>
      </c>
      <c r="G20" s="3">
        <f>2261*17.37</f>
        <v>39273.57</v>
      </c>
      <c r="H20" s="3">
        <f>1863*1000000</f>
        <v>1863000000</v>
      </c>
      <c r="I20" s="3">
        <f>27712*17.37</f>
        <v>481357.44</v>
      </c>
      <c r="J20" s="3">
        <f>11474*17.37</f>
        <v>199303.38</v>
      </c>
      <c r="K20" s="3">
        <f>18081*17.37</f>
        <v>314066.97</v>
      </c>
      <c r="L20" s="3">
        <f>13196*17.37</f>
        <v>229214.52</v>
      </c>
      <c r="M20" s="3">
        <f>1706*17.37</f>
        <v>29633.22</v>
      </c>
      <c r="N20" s="3">
        <f>-297*17.37</f>
        <v>-5158.89</v>
      </c>
      <c r="O20" s="3">
        <f>-1511*17.37</f>
        <v>-26246.07</v>
      </c>
      <c r="P20" s="3">
        <f>-241*17.37</f>
        <v>-4186.17</v>
      </c>
      <c r="Q20">
        <f>0</f>
        <v>0</v>
      </c>
      <c r="R20">
        <f>1</f>
        <v>1</v>
      </c>
    </row>
    <row r="21" spans="1:18">
      <c r="A21" s="2" t="s">
        <v>37</v>
      </c>
      <c r="B21" s="3">
        <f>20292*16.161</f>
        <v>327939.012</v>
      </c>
      <c r="C21" s="3">
        <f>-(4520+513+2679)*16.161</f>
        <v>-124633.632</v>
      </c>
      <c r="D21" s="3">
        <f t="shared" si="0"/>
        <v>203305.38</v>
      </c>
      <c r="E21" s="3">
        <f>6476*16.161</f>
        <v>104658.636</v>
      </c>
      <c r="F21" s="3">
        <f>37704*16.161</f>
        <v>609334.344</v>
      </c>
      <c r="G21" s="3">
        <f>37533*16.161</f>
        <v>606570.813</v>
      </c>
      <c r="H21">
        <f>2051*1000000</f>
        <v>2051000000</v>
      </c>
      <c r="I21" s="3">
        <f>127072*16.161</f>
        <v>2053610.592</v>
      </c>
      <c r="J21" s="3">
        <f>13966*16.161</f>
        <v>225704.526</v>
      </c>
      <c r="K21" s="3">
        <f>64468*16.161</f>
        <v>1041867.348</v>
      </c>
      <c r="L21" s="3">
        <f>15544*16.161</f>
        <v>251206.584</v>
      </c>
      <c r="M21" s="3">
        <f>5347*16.161</f>
        <v>86412.867</v>
      </c>
      <c r="N21" s="3">
        <f>-18544*16.161</f>
        <v>-299689.584</v>
      </c>
      <c r="O21" s="3">
        <f>14759*16.161</f>
        <v>238520.199</v>
      </c>
      <c r="P21" s="3">
        <f>SUM(M21:O21)</f>
        <v>25243.482</v>
      </c>
      <c r="Q21">
        <v>1</v>
      </c>
      <c r="R21">
        <v>0</v>
      </c>
    </row>
    <row r="22" spans="1:1">
      <c r="A22" s="2"/>
    </row>
    <row r="23" spans="1:1">
      <c r="A23" s="2"/>
    </row>
    <row r="24" spans="1:8">
      <c r="A24" s="2"/>
      <c r="G24" s="4"/>
      <c r="H24" s="4"/>
    </row>
    <row r="25" spans="1:7">
      <c r="A25" s="2"/>
      <c r="G25" s="4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2017-12-07T21:24:00Z</dcterms:created>
  <dcterms:modified xsi:type="dcterms:W3CDTF">2018-02-26T16:01:33Z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