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10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<sst xmlns="http://schemas.openxmlformats.org/spreadsheetml/2006/main" count="50">
  <si>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</si>
  <si>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</si>
  <si>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</si>
  <si>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</si>
  <si>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</si>
  <si>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</si>
  <si>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</si>
  <si>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</si>
  <si>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</si>
  <si>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</si>
  <si>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</si>
  <si>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</si>
  <si>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</si>
  <si>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</si>
  <si>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</si>
  <si>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</si>
  <si>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</si>
  <si>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</si>
  <si>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22-08-2002</t>
  </si>
  <si>
    <t>25-02-2003</t>
  </si>
  <si>
    <t>20-08-2003</t>
  </si>
  <si>
    <t>18-02-2004</t>
  </si>
  <si>
    <t>04-08-2004</t>
  </si>
  <si>
    <t>18-02-2005</t>
  </si>
  <si>
    <t>02-08-2005</t>
  </si>
  <si>
    <t>18-02-2006</t>
  </si>
  <si>
    <t>10-08-2006</t>
  </si>
  <si>
    <t>21-02-2007</t>
  </si>
  <si>
    <t>16-08-2007</t>
  </si>
  <si>
    <t>21-02-2008</t>
  </si>
  <si>
    <t>14-08-2008</t>
  </si>
  <si>
    <t>24-02-2009</t>
  </si>
  <si>
    <t>20-08-2009</t>
  </si>
  <si>
    <t>26-02-2010</t>
  </si>
  <si>
    <t>12-08-2010</t>
  </si>
  <si>
    <t>25-02-2011</t>
  </si>
  <si>
    <t>18-08-2011</t>
  </si>
  <si>
    <t>22-02-2012</t>
  </si>
  <si>
    <t>01-08-2012</t>
  </si>
  <si>
    <t>07-03-2013</t>
  </si>
  <si>
    <t>22-08-2013</t>
  </si>
  <si>
    <t>06-03-2014</t>
  </si>
  <si>
    <t>21-08-2014</t>
  </si>
  <si>
    <t>05-03-2015</t>
  </si>
  <si>
    <t>20-08-2015</t>
  </si>
  <si>
    <t>03-03-2016</t>
  </si>
  <si>
    <t>18-08-2016</t>
  </si>
  <si>
    <t>08-03-2017</t>
  </si>
  <si>
    <t>18-08-2017</t>
  </si>
  <si>
    <t>07-03-2018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</si>
</sst>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4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0"/>
  <sheetViews>
    <sheetView tabSelected="1" workbookViewId="0">
      <selection activeCell="P34" sqref="P34"/>
    </sheetView>
  </sheetViews>
  <sheetFormatPr defaultColWidth="9" defaultRowHeight="15"/>
  <cols>
    <col min="1" max="1" width="11.1428571428571" customWidth="1"/>
    <col min="2" max="2" width="9.42857142857143" customWidth="1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>
        <f>7182</f>
        <v>7182</v>
      </c>
      <c r="C2">
        <f>-5499</f>
        <v>-5499</v>
      </c>
      <c r="D2">
        <f t="shared" ref="D2:D32" si="0">B2+C2</f>
        <v>1683</v>
      </c>
      <c r="E2">
        <f>1683</f>
        <v>1683</v>
      </c>
      <c r="F2">
        <f>976</f>
        <v>976</v>
      </c>
      <c r="G2">
        <f>1098</f>
        <v>1098</v>
      </c>
      <c r="H2">
        <f>292*1000000</f>
        <v>292000000</v>
      </c>
      <c r="I2">
        <f>7155</f>
        <v>7155</v>
      </c>
      <c r="J2">
        <f>679+955+996</f>
        <v>2630</v>
      </c>
      <c r="K2">
        <f>7533</f>
        <v>7533</v>
      </c>
      <c r="L2">
        <f>940+1312</f>
        <v>2252</v>
      </c>
      <c r="M2">
        <f>2175</f>
        <v>2175</v>
      </c>
      <c r="N2">
        <f>-631-454-50+25</f>
        <v>-1110</v>
      </c>
      <c r="O2">
        <f>393-44-16</f>
        <v>333</v>
      </c>
      <c r="P2">
        <f t="shared" ref="P2:P32" si="1">M2+N2+O2</f>
        <v>1398</v>
      </c>
      <c r="Q2">
        <f>1</f>
        <v>1</v>
      </c>
      <c r="R2">
        <f>0</f>
        <v>0</v>
      </c>
    </row>
    <row r="3" spans="1:18">
      <c r="A3" s="2" t="s">
        <v>19</v>
      </c>
      <c r="B3">
        <f>3770</f>
        <v>3770</v>
      </c>
      <c r="C3">
        <f>-3068</f>
        <v>-3068</v>
      </c>
      <c r="D3">
        <f t="shared" si="0"/>
        <v>702</v>
      </c>
      <c r="E3">
        <f>702</f>
        <v>702</v>
      </c>
      <c r="F3">
        <f>422</f>
        <v>422</v>
      </c>
      <c r="G3">
        <f>450</f>
        <v>450</v>
      </c>
      <c r="H3">
        <f>302*1000000</f>
        <v>302000000</v>
      </c>
      <c r="I3">
        <f>7947</f>
        <v>7947</v>
      </c>
      <c r="J3">
        <f>1047+990+967</f>
        <v>3004</v>
      </c>
      <c r="K3">
        <f>8837</f>
        <v>8837</v>
      </c>
      <c r="L3">
        <f>657+1259+166+32</f>
        <v>2114</v>
      </c>
      <c r="M3">
        <f>335</f>
        <v>335</v>
      </c>
      <c r="N3">
        <f>-560+8-75</f>
        <v>-627</v>
      </c>
      <c r="O3">
        <f>-120-280-252</f>
        <v>-652</v>
      </c>
      <c r="P3">
        <f t="shared" si="1"/>
        <v>-944</v>
      </c>
      <c r="Q3">
        <f>0</f>
        <v>0</v>
      </c>
      <c r="R3">
        <f>1</f>
        <v>1</v>
      </c>
    </row>
    <row r="4" spans="1:18">
      <c r="A4" s="2" t="s">
        <v>20</v>
      </c>
      <c r="B4">
        <f>7469</f>
        <v>7469</v>
      </c>
      <c r="C4">
        <f>-6257</f>
        <v>-6257</v>
      </c>
      <c r="D4">
        <f t="shared" si="0"/>
        <v>1212</v>
      </c>
      <c r="E4">
        <f>1212</f>
        <v>1212</v>
      </c>
      <c r="F4">
        <f>718</f>
        <v>718</v>
      </c>
      <c r="G4">
        <f>784</f>
        <v>784</v>
      </c>
      <c r="H4">
        <f>299*1000000</f>
        <v>299000000</v>
      </c>
      <c r="I4">
        <f>9098</f>
        <v>9098</v>
      </c>
      <c r="J4">
        <f>1369+1355+964</f>
        <v>3688</v>
      </c>
      <c r="K4">
        <f>11186</f>
        <v>11186</v>
      </c>
      <c r="L4">
        <f>941+537+94+28</f>
        <v>1600</v>
      </c>
      <c r="M4">
        <f>1616</f>
        <v>1616</v>
      </c>
      <c r="N4">
        <f>-923-463+44+366-34-8</f>
        <v>-1018</v>
      </c>
      <c r="O4">
        <f>-240-310-286</f>
        <v>-836</v>
      </c>
      <c r="P4">
        <f t="shared" si="1"/>
        <v>-238</v>
      </c>
      <c r="Q4">
        <f>1</f>
        <v>1</v>
      </c>
      <c r="R4">
        <f>0</f>
        <v>0</v>
      </c>
    </row>
    <row r="5" spans="1:18">
      <c r="A5" s="2" t="s">
        <v>21</v>
      </c>
      <c r="B5">
        <f>3962</f>
        <v>3962</v>
      </c>
      <c r="C5">
        <f>-3396</f>
        <v>-3396</v>
      </c>
      <c r="D5">
        <f t="shared" si="0"/>
        <v>566</v>
      </c>
      <c r="E5">
        <f>566</f>
        <v>566</v>
      </c>
      <c r="F5">
        <f>265</f>
        <v>265</v>
      </c>
      <c r="G5">
        <f>243</f>
        <v>243</v>
      </c>
      <c r="H5">
        <f>298*1000000</f>
        <v>298000000</v>
      </c>
      <c r="I5">
        <f>9087</f>
        <v>9087</v>
      </c>
      <c r="J5">
        <f>1481+1345+1028</f>
        <v>3854</v>
      </c>
      <c r="K5">
        <f>4386</f>
        <v>4386</v>
      </c>
      <c r="L5">
        <f>2221</f>
        <v>2221</v>
      </c>
      <c r="M5">
        <f>606</f>
        <v>606</v>
      </c>
      <c r="N5">
        <f>-618+88+100</f>
        <v>-430</v>
      </c>
      <c r="O5">
        <f>-127-137-184</f>
        <v>-448</v>
      </c>
      <c r="P5">
        <f t="shared" si="1"/>
        <v>-272</v>
      </c>
      <c r="Q5">
        <f>0</f>
        <v>0</v>
      </c>
      <c r="R5">
        <f>1</f>
        <v>1</v>
      </c>
    </row>
    <row r="6" spans="1:18">
      <c r="A6" s="2" t="s">
        <v>22</v>
      </c>
      <c r="B6">
        <f>8454</f>
        <v>8454</v>
      </c>
      <c r="C6">
        <f>-7353</f>
        <v>-7353</v>
      </c>
      <c r="D6">
        <f t="shared" si="0"/>
        <v>1101</v>
      </c>
      <c r="E6">
        <f>1101</f>
        <v>1101</v>
      </c>
      <c r="F6">
        <f>528</f>
        <v>528</v>
      </c>
      <c r="G6">
        <f>580</f>
        <v>580</v>
      </c>
      <c r="H6">
        <f>300*1000000</f>
        <v>300000000</v>
      </c>
      <c r="I6">
        <f>8974</f>
        <v>8974</v>
      </c>
      <c r="J6">
        <f>4044</f>
        <v>4044</v>
      </c>
      <c r="K6">
        <f>4828</f>
        <v>4828</v>
      </c>
      <c r="L6">
        <f>1973</f>
        <v>1973</v>
      </c>
      <c r="M6">
        <f>1490</f>
        <v>1490</v>
      </c>
      <c r="N6">
        <f>-1073+108+100-120</f>
        <v>-985</v>
      </c>
      <c r="O6">
        <f>-257-167-248</f>
        <v>-672</v>
      </c>
      <c r="P6">
        <f t="shared" si="1"/>
        <v>-167</v>
      </c>
      <c r="Q6">
        <f>1</f>
        <v>1</v>
      </c>
      <c r="R6">
        <f>0</f>
        <v>0</v>
      </c>
    </row>
    <row r="7" spans="1:18">
      <c r="A7" s="2" t="s">
        <v>23</v>
      </c>
      <c r="B7">
        <f>12599</f>
        <v>12599</v>
      </c>
      <c r="C7">
        <f>-10744</f>
        <v>-10744</v>
      </c>
      <c r="D7">
        <f t="shared" si="0"/>
        <v>1855</v>
      </c>
      <c r="E7">
        <f>1855</f>
        <v>1855</v>
      </c>
      <c r="F7">
        <f>942</f>
        <v>942</v>
      </c>
      <c r="G7">
        <f>1017</f>
        <v>1017</v>
      </c>
      <c r="H7">
        <f>302*1000000</f>
        <v>302000000</v>
      </c>
      <c r="I7">
        <f>8966</f>
        <v>8966</v>
      </c>
      <c r="J7">
        <f>4003</f>
        <v>4003</v>
      </c>
      <c r="K7">
        <f>4407</f>
        <v>4407</v>
      </c>
      <c r="L7">
        <f>2099</f>
        <v>2099</v>
      </c>
      <c r="M7">
        <f>2632</f>
        <v>2632</v>
      </c>
      <c r="N7">
        <f>-1396+138+100-159</f>
        <v>-1317</v>
      </c>
      <c r="O7">
        <f>-355-311-361</f>
        <v>-1027</v>
      </c>
      <c r="P7">
        <f t="shared" si="1"/>
        <v>288</v>
      </c>
      <c r="Q7">
        <f>1</f>
        <v>1</v>
      </c>
      <c r="R7">
        <f>0</f>
        <v>0</v>
      </c>
    </row>
    <row r="8" spans="1:18">
      <c r="A8" s="2" t="s">
        <v>24</v>
      </c>
      <c r="B8">
        <f>5286</f>
        <v>5286</v>
      </c>
      <c r="C8">
        <f>-3775</f>
        <v>-3775</v>
      </c>
      <c r="D8">
        <f t="shared" si="0"/>
        <v>1511</v>
      </c>
      <c r="E8">
        <f>1511</f>
        <v>1511</v>
      </c>
      <c r="F8">
        <f>987</f>
        <v>987</v>
      </c>
      <c r="G8">
        <f>963</f>
        <v>963</v>
      </c>
      <c r="H8">
        <f>309*1000000</f>
        <v>309000000</v>
      </c>
      <c r="I8">
        <f>9633</f>
        <v>9633</v>
      </c>
      <c r="J8">
        <f>5084</f>
        <v>5084</v>
      </c>
      <c r="K8">
        <f>5004</f>
        <v>5004</v>
      </c>
      <c r="L8">
        <f>2069</f>
        <v>2069</v>
      </c>
      <c r="M8">
        <f>1460</f>
        <v>1460</v>
      </c>
      <c r="N8">
        <f>-299+8+244</f>
        <v>-47</v>
      </c>
      <c r="O8">
        <f>-125-279-284</f>
        <v>-688</v>
      </c>
      <c r="P8">
        <f t="shared" si="1"/>
        <v>725</v>
      </c>
      <c r="Q8">
        <f>0</f>
        <v>0</v>
      </c>
      <c r="R8">
        <f>1</f>
        <v>1</v>
      </c>
    </row>
    <row r="9" spans="1:18">
      <c r="A9" s="2" t="s">
        <v>25</v>
      </c>
      <c r="B9">
        <f>11962</f>
        <v>11962</v>
      </c>
      <c r="C9">
        <f>-7075</f>
        <v>-7075</v>
      </c>
      <c r="D9">
        <f t="shared" si="0"/>
        <v>4887</v>
      </c>
      <c r="E9">
        <f>4887</f>
        <v>4887</v>
      </c>
      <c r="F9">
        <f>3251</f>
        <v>3251</v>
      </c>
      <c r="G9">
        <f>2373</f>
        <v>2373</v>
      </c>
      <c r="H9">
        <f>311*1000000</f>
        <v>311000000</v>
      </c>
      <c r="I9">
        <f>9741</f>
        <v>9741</v>
      </c>
      <c r="J9">
        <f>5030</f>
        <v>5030</v>
      </c>
      <c r="K9">
        <f>4300</f>
        <v>4300</v>
      </c>
      <c r="L9">
        <f>3096</f>
        <v>3096</v>
      </c>
      <c r="M9">
        <f>3864</f>
        <v>3864</v>
      </c>
      <c r="N9">
        <f>-1044+23+1179-1174+68</f>
        <v>-948</v>
      </c>
      <c r="O9">
        <f>-189-821-1447</f>
        <v>-2457</v>
      </c>
      <c r="P9">
        <f t="shared" si="1"/>
        <v>459</v>
      </c>
      <c r="Q9">
        <f>1</f>
        <v>1</v>
      </c>
      <c r="R9">
        <f>0</f>
        <v>0</v>
      </c>
    </row>
    <row r="10" spans="1:18">
      <c r="A10" s="2" t="s">
        <v>26</v>
      </c>
      <c r="B10">
        <f>6901</f>
        <v>6901</v>
      </c>
      <c r="C10">
        <f>-5168</f>
        <v>-5168</v>
      </c>
      <c r="D10">
        <f t="shared" si="0"/>
        <v>1733</v>
      </c>
      <c r="E10">
        <f>1733</f>
        <v>1733</v>
      </c>
      <c r="F10">
        <f>1077</f>
        <v>1077</v>
      </c>
      <c r="G10">
        <f>1067</f>
        <v>1067</v>
      </c>
      <c r="H10">
        <f>315*1000000</f>
        <v>315000000</v>
      </c>
      <c r="I10">
        <f>9515</f>
        <v>9515</v>
      </c>
      <c r="J10">
        <f>5671</f>
        <v>5671</v>
      </c>
      <c r="K10">
        <f>3541</f>
        <v>3541</v>
      </c>
      <c r="L10">
        <f>3310</f>
        <v>3310</v>
      </c>
      <c r="M10">
        <f>774</f>
        <v>774</v>
      </c>
      <c r="N10">
        <f>-592</f>
        <v>-592</v>
      </c>
      <c r="O10">
        <f>-330</f>
        <v>-330</v>
      </c>
      <c r="P10">
        <f t="shared" si="1"/>
        <v>-148</v>
      </c>
      <c r="Q10">
        <f>0</f>
        <v>0</v>
      </c>
      <c r="R10">
        <f>1</f>
        <v>1</v>
      </c>
    </row>
    <row r="11" spans="1:18">
      <c r="A11" s="2" t="s">
        <v>27</v>
      </c>
      <c r="B11">
        <f>7263</f>
        <v>7263</v>
      </c>
      <c r="C11">
        <f>-6022</f>
        <v>-6022</v>
      </c>
      <c r="D11">
        <f t="shared" si="0"/>
        <v>1241</v>
      </c>
      <c r="E11">
        <f>17599</f>
        <v>17599</v>
      </c>
      <c r="F11">
        <f>19196</f>
        <v>19196</v>
      </c>
      <c r="G11">
        <f>1698</f>
        <v>1698</v>
      </c>
      <c r="H11">
        <f>318*1000000</f>
        <v>318000000</v>
      </c>
      <c r="I11">
        <f>9503</f>
        <v>9503</v>
      </c>
      <c r="J11">
        <f>3960</f>
        <v>3960</v>
      </c>
      <c r="K11">
        <f>3261</f>
        <v>3261</v>
      </c>
      <c r="L11">
        <f>2035</f>
        <v>2035</v>
      </c>
      <c r="M11">
        <f>4761</f>
        <v>4761</v>
      </c>
      <c r="N11">
        <f>-2010+170+26-1545+308</f>
        <v>-3051</v>
      </c>
      <c r="O11">
        <f>-278-1927-3396</f>
        <v>-5601</v>
      </c>
      <c r="P11">
        <f t="shared" si="1"/>
        <v>-3891</v>
      </c>
      <c r="Q11">
        <f>1</f>
        <v>1</v>
      </c>
      <c r="R11">
        <f>0</f>
        <v>0</v>
      </c>
    </row>
    <row r="12" spans="1:18">
      <c r="A12" s="2" t="s">
        <v>28</v>
      </c>
      <c r="B12">
        <f>4852</f>
        <v>4852</v>
      </c>
      <c r="C12">
        <f>-3961</f>
        <v>-3961</v>
      </c>
      <c r="D12">
        <f t="shared" si="0"/>
        <v>891</v>
      </c>
      <c r="E12">
        <f>891</f>
        <v>891</v>
      </c>
      <c r="F12">
        <f>853</f>
        <v>853</v>
      </c>
      <c r="G12">
        <f>839</f>
        <v>839</v>
      </c>
      <c r="H12">
        <f>354*1000000</f>
        <v>354000000</v>
      </c>
      <c r="I12">
        <f>10314</f>
        <v>10314</v>
      </c>
      <c r="J12">
        <f>4135</f>
        <v>4135</v>
      </c>
      <c r="K12">
        <f>3564</f>
        <v>3564</v>
      </c>
      <c r="L12">
        <f>1675</f>
        <v>1675</v>
      </c>
      <c r="M12">
        <f>1255</f>
        <v>1255</v>
      </c>
      <c r="N12">
        <f>-396+10-8-240-5</f>
        <v>-639</v>
      </c>
      <c r="O12">
        <f>71-64-309-4</f>
        <v>-306</v>
      </c>
      <c r="P12">
        <f t="shared" si="1"/>
        <v>310</v>
      </c>
      <c r="Q12">
        <f>0</f>
        <v>0</v>
      </c>
      <c r="R12">
        <f>1</f>
        <v>1</v>
      </c>
    </row>
    <row r="13" spans="1:18">
      <c r="A13" s="2" t="s">
        <v>29</v>
      </c>
      <c r="B13">
        <f>10157</f>
        <v>10157</v>
      </c>
      <c r="C13">
        <f>-8696</f>
        <v>-8696</v>
      </c>
      <c r="D13">
        <f t="shared" si="0"/>
        <v>1461</v>
      </c>
      <c r="E13">
        <f>1461</f>
        <v>1461</v>
      </c>
      <c r="F13">
        <f>1447</f>
        <v>1447</v>
      </c>
      <c r="G13">
        <f>1427</f>
        <v>1427</v>
      </c>
      <c r="H13">
        <f>355*1000000</f>
        <v>355000000</v>
      </c>
      <c r="I13">
        <f>10861</f>
        <v>10861</v>
      </c>
      <c r="J13">
        <f>4312</f>
        <v>4312</v>
      </c>
      <c r="K13">
        <f>3665</f>
        <v>3665</v>
      </c>
      <c r="L13">
        <f>1687</f>
        <v>1687</v>
      </c>
      <c r="M13">
        <f>2308</f>
        <v>2308</v>
      </c>
      <c r="N13">
        <f>-1296+50+379-8-249+5</f>
        <v>-1119</v>
      </c>
      <c r="O13">
        <f>-116-462-223</f>
        <v>-801</v>
      </c>
      <c r="P13">
        <f t="shared" si="1"/>
        <v>388</v>
      </c>
      <c r="Q13">
        <f>1</f>
        <v>1</v>
      </c>
      <c r="R13">
        <f>0</f>
        <v>0</v>
      </c>
    </row>
    <row r="14" spans="1:18">
      <c r="A14" s="2" t="s">
        <v>30</v>
      </c>
      <c r="B14">
        <f>5782</f>
        <v>5782</v>
      </c>
      <c r="C14">
        <f>-4976</f>
        <v>-4976</v>
      </c>
      <c r="D14">
        <f t="shared" si="0"/>
        <v>806</v>
      </c>
      <c r="E14">
        <f>806</f>
        <v>806</v>
      </c>
      <c r="F14">
        <f>1246</f>
        <v>1246</v>
      </c>
      <c r="G14">
        <f>1244</f>
        <v>1244</v>
      </c>
      <c r="H14">
        <f>359*1000000</f>
        <v>359000000</v>
      </c>
      <c r="I14">
        <f>11944</f>
        <v>11944</v>
      </c>
      <c r="J14">
        <f>5408</f>
        <v>5408</v>
      </c>
      <c r="K14">
        <f>3929</f>
        <v>3929</v>
      </c>
      <c r="L14">
        <f>1920</f>
        <v>1920</v>
      </c>
      <c r="M14">
        <f>1523</f>
        <v>1523</v>
      </c>
      <c r="N14">
        <f>-465+3-30-69+352+86</f>
        <v>-123</v>
      </c>
      <c r="O14">
        <f>-45-216-348</f>
        <v>-609</v>
      </c>
      <c r="P14">
        <f t="shared" si="1"/>
        <v>791</v>
      </c>
      <c r="Q14">
        <f>0</f>
        <v>0</v>
      </c>
      <c r="R14">
        <f>1</f>
        <v>1</v>
      </c>
    </row>
    <row r="15" spans="1:18">
      <c r="A15" s="2" t="s">
        <v>31</v>
      </c>
      <c r="B15">
        <f>13843</f>
        <v>13843</v>
      </c>
      <c r="C15">
        <f>-11376</f>
        <v>-11376</v>
      </c>
      <c r="D15">
        <f t="shared" si="0"/>
        <v>2467</v>
      </c>
      <c r="E15">
        <f>2467</f>
        <v>2467</v>
      </c>
      <c r="F15">
        <f>3381</f>
        <v>3381</v>
      </c>
      <c r="G15">
        <f>3405</f>
        <v>3405</v>
      </c>
      <c r="H15">
        <f>361*1000000</f>
        <v>361000000</v>
      </c>
      <c r="I15">
        <f>15931</f>
        <v>15931</v>
      </c>
      <c r="J15">
        <f>7176</f>
        <v>7176</v>
      </c>
      <c r="K15">
        <f>6684</f>
        <v>6684</v>
      </c>
      <c r="L15">
        <f>3327</f>
        <v>3327</v>
      </c>
      <c r="M15">
        <f>3574</f>
        <v>3574</v>
      </c>
      <c r="N15">
        <f>-1617+29+1044-179-221-2757-55</f>
        <v>-3756</v>
      </c>
      <c r="O15">
        <f>-193-487-984</f>
        <v>-1664</v>
      </c>
      <c r="P15">
        <f t="shared" si="1"/>
        <v>-1846</v>
      </c>
      <c r="Q15">
        <f>1</f>
        <v>1</v>
      </c>
      <c r="R15">
        <f>0</f>
        <v>0</v>
      </c>
    </row>
    <row r="16" spans="1:18">
      <c r="A16" s="2" t="s">
        <v>32</v>
      </c>
      <c r="B16">
        <f>7111</f>
        <v>7111</v>
      </c>
      <c r="C16">
        <f>-6158</f>
        <v>-6158</v>
      </c>
      <c r="D16">
        <f t="shared" si="0"/>
        <v>953</v>
      </c>
      <c r="E16">
        <f>953</f>
        <v>953</v>
      </c>
      <c r="F16">
        <f>1383</f>
        <v>1383</v>
      </c>
      <c r="G16">
        <f>1390</f>
        <v>1390</v>
      </c>
      <c r="H16">
        <f>361*1000000</f>
        <v>361000000</v>
      </c>
      <c r="I16">
        <f>16959</f>
        <v>16959</v>
      </c>
      <c r="J16">
        <f>8467</f>
        <v>8467</v>
      </c>
      <c r="K16">
        <f>8230</f>
        <v>8230</v>
      </c>
      <c r="L16">
        <f>3590</f>
        <v>3590</v>
      </c>
      <c r="M16">
        <f>832</f>
        <v>832</v>
      </c>
      <c r="N16">
        <f>-686+4-50+1124-123</f>
        <v>269</v>
      </c>
      <c r="O16">
        <f>-192-488-700</f>
        <v>-1380</v>
      </c>
      <c r="P16">
        <f t="shared" si="1"/>
        <v>-279</v>
      </c>
      <c r="Q16">
        <f>0</f>
        <v>0</v>
      </c>
      <c r="R16">
        <f>1</f>
        <v>1</v>
      </c>
    </row>
    <row r="17" spans="1:18">
      <c r="A17" s="2" t="s">
        <v>33</v>
      </c>
      <c r="B17">
        <f>15009</f>
        <v>15009</v>
      </c>
      <c r="C17">
        <f>-14705</f>
        <v>-14705</v>
      </c>
      <c r="D17">
        <f t="shared" si="0"/>
        <v>304</v>
      </c>
      <c r="E17">
        <f>304</f>
        <v>304</v>
      </c>
      <c r="F17">
        <f>1023</f>
        <v>1023</v>
      </c>
      <c r="G17">
        <f>1023</f>
        <v>1023</v>
      </c>
      <c r="H17">
        <f>358*1000000</f>
        <v>358000000</v>
      </c>
      <c r="I17">
        <f>15809</f>
        <v>15809</v>
      </c>
      <c r="J17">
        <f>7334</f>
        <v>7334</v>
      </c>
      <c r="K17">
        <f>7270</f>
        <v>7270</v>
      </c>
      <c r="L17">
        <f>3001</f>
        <v>3001</v>
      </c>
      <c r="M17">
        <f>2117</f>
        <v>2117</v>
      </c>
      <c r="N17">
        <f>-1982+11+1754-8-1082-107</f>
        <v>-1414</v>
      </c>
      <c r="O17">
        <f>-381-892-1050</f>
        <v>-2323</v>
      </c>
      <c r="P17">
        <f t="shared" si="1"/>
        <v>-1620</v>
      </c>
      <c r="Q17">
        <f>1</f>
        <v>1</v>
      </c>
      <c r="R17">
        <f>0</f>
        <v>0</v>
      </c>
    </row>
    <row r="18" spans="1:18">
      <c r="A18" s="2" t="s">
        <v>34</v>
      </c>
      <c r="B18">
        <f>7850</f>
        <v>7850</v>
      </c>
      <c r="C18">
        <f>-6489</f>
        <v>-6489</v>
      </c>
      <c r="D18">
        <f t="shared" si="0"/>
        <v>1361</v>
      </c>
      <c r="E18">
        <f>1361</f>
        <v>1361</v>
      </c>
      <c r="F18">
        <f>2374</f>
        <v>2374</v>
      </c>
      <c r="G18">
        <f>2408</f>
        <v>2408</v>
      </c>
      <c r="H18">
        <f>361*1000000</f>
        <v>361000000</v>
      </c>
      <c r="I18">
        <f>17433</f>
        <v>17433</v>
      </c>
      <c r="J18">
        <f>8208</f>
        <v>8208</v>
      </c>
      <c r="K18">
        <f>7473</f>
        <v>7473</v>
      </c>
      <c r="L18">
        <f>3021</f>
        <v>3021</v>
      </c>
      <c r="M18">
        <f>1930</f>
        <v>1930</v>
      </c>
      <c r="N18">
        <f>-1042+57-59+638+39</f>
        <v>-367</v>
      </c>
      <c r="O18">
        <f>-164-189-352</f>
        <v>-705</v>
      </c>
      <c r="P18">
        <f t="shared" si="1"/>
        <v>858</v>
      </c>
      <c r="Q18">
        <f>0</f>
        <v>0</v>
      </c>
      <c r="R18">
        <f>1</f>
        <v>1</v>
      </c>
    </row>
    <row r="19" spans="1:18">
      <c r="A19" s="2" t="s">
        <v>35</v>
      </c>
      <c r="B19">
        <f>17155</f>
        <v>17155</v>
      </c>
      <c r="C19">
        <f>-14519</f>
        <v>-14519</v>
      </c>
      <c r="D19">
        <f t="shared" si="0"/>
        <v>2636</v>
      </c>
      <c r="E19">
        <f>2636</f>
        <v>2636</v>
      </c>
      <c r="F19">
        <f>5235</f>
        <v>5235</v>
      </c>
      <c r="G19">
        <f>5208</f>
        <v>5208</v>
      </c>
      <c r="H19">
        <f>347*1000000</f>
        <v>347000000</v>
      </c>
      <c r="I19">
        <f>17433</f>
        <v>17433</v>
      </c>
      <c r="J19">
        <f>8208</f>
        <v>8208</v>
      </c>
      <c r="K19">
        <f>7473</f>
        <v>7473</v>
      </c>
      <c r="L19">
        <f>3021</f>
        <v>3021</v>
      </c>
      <c r="M19">
        <f>4106</f>
        <v>4106</v>
      </c>
      <c r="N19">
        <f>-2677-149+1817+60-29</f>
        <v>-978</v>
      </c>
      <c r="O19">
        <f>-256-430-1056</f>
        <v>-1742</v>
      </c>
      <c r="P19">
        <f t="shared" si="1"/>
        <v>1386</v>
      </c>
      <c r="Q19">
        <f>1</f>
        <v>1</v>
      </c>
      <c r="R19">
        <f>0</f>
        <v>0</v>
      </c>
    </row>
    <row r="20" spans="1:18">
      <c r="A20" s="2" t="s">
        <v>36</v>
      </c>
      <c r="B20">
        <f>9324</f>
        <v>9324</v>
      </c>
      <c r="C20">
        <f>-7779</f>
        <v>-7779</v>
      </c>
      <c r="D20">
        <f t="shared" si="0"/>
        <v>1545</v>
      </c>
      <c r="E20">
        <f>1545</f>
        <v>1545</v>
      </c>
      <c r="F20">
        <f>3214</f>
        <v>3214</v>
      </c>
      <c r="G20">
        <f>3205</f>
        <v>3205</v>
      </c>
      <c r="H20">
        <f>362*1000000</f>
        <v>362000000</v>
      </c>
      <c r="I20">
        <f>20268</f>
        <v>20268</v>
      </c>
      <c r="J20">
        <f>10181</f>
        <v>10181</v>
      </c>
      <c r="K20">
        <f>7208</f>
        <v>7208</v>
      </c>
      <c r="L20">
        <f>3888</f>
        <v>3888</v>
      </c>
      <c r="M20">
        <f>2387</f>
        <v>2387</v>
      </c>
      <c r="N20">
        <f>-1827+429-33+1625+20</f>
        <v>214</v>
      </c>
      <c r="O20">
        <f>-79-207-1058</f>
        <v>-1344</v>
      </c>
      <c r="P20">
        <f t="shared" si="1"/>
        <v>1257</v>
      </c>
      <c r="Q20">
        <f>0</f>
        <v>0</v>
      </c>
      <c r="R20">
        <f>1</f>
        <v>1</v>
      </c>
    </row>
    <row r="21" spans="1:18">
      <c r="A21" s="2" t="s">
        <v>37</v>
      </c>
      <c r="B21">
        <f>12471</f>
        <v>12471</v>
      </c>
      <c r="C21">
        <f>-9663</f>
        <v>-9663</v>
      </c>
      <c r="D21">
        <f t="shared" si="0"/>
        <v>2808</v>
      </c>
      <c r="E21">
        <f>2808</f>
        <v>2808</v>
      </c>
      <c r="F21">
        <f>7657</f>
        <v>7657</v>
      </c>
      <c r="G21">
        <f>7653</f>
        <v>7653</v>
      </c>
      <c r="H21">
        <f>353*1000000</f>
        <v>353000000</v>
      </c>
      <c r="I21">
        <f>17419</f>
        <v>17419</v>
      </c>
      <c r="J21">
        <f>4522</f>
        <v>4522</v>
      </c>
      <c r="K21">
        <f>6346</f>
        <v>6346</v>
      </c>
      <c r="L21">
        <f>4401</f>
        <v>4401</v>
      </c>
      <c r="M21">
        <f>6503</f>
        <v>6503</v>
      </c>
      <c r="N21">
        <f>-4926+496-119+3525-325+37</f>
        <v>-1312</v>
      </c>
      <c r="O21">
        <f>-94-502-2123</f>
        <v>-2719</v>
      </c>
      <c r="P21">
        <f t="shared" si="1"/>
        <v>2472</v>
      </c>
      <c r="Q21">
        <f>1</f>
        <v>1</v>
      </c>
      <c r="R21">
        <f>0</f>
        <v>0</v>
      </c>
    </row>
    <row r="22" spans="1:18">
      <c r="A22" s="2" t="s">
        <v>38</v>
      </c>
      <c r="B22">
        <f>5873</f>
        <v>5873</v>
      </c>
      <c r="C22">
        <f>-4609</f>
        <v>-4609</v>
      </c>
      <c r="D22">
        <f t="shared" si="0"/>
        <v>1264</v>
      </c>
      <c r="E22">
        <f>1264</f>
        <v>1264</v>
      </c>
      <c r="F22">
        <f>9028</f>
        <v>9028</v>
      </c>
      <c r="G22">
        <f>9046</f>
        <v>9046</v>
      </c>
      <c r="H22">
        <f>358*1000000</f>
        <v>358000000</v>
      </c>
      <c r="I22">
        <f>36440</f>
        <v>36440</v>
      </c>
      <c r="J22">
        <f>5076</f>
        <v>5076</v>
      </c>
      <c r="K22">
        <f>8449</f>
        <v>8449</v>
      </c>
      <c r="L22">
        <f>3159</f>
        <v>3159</v>
      </c>
      <c r="M22">
        <f>470</f>
        <v>470</v>
      </c>
      <c r="N22">
        <f>-2926</f>
        <v>-2926</v>
      </c>
      <c r="O22">
        <f>503</f>
        <v>503</v>
      </c>
      <c r="P22">
        <f t="shared" si="1"/>
        <v>-1953</v>
      </c>
      <c r="Q22">
        <f>0</f>
        <v>0</v>
      </c>
      <c r="R22">
        <f>1</f>
        <v>1</v>
      </c>
    </row>
    <row r="23" spans="1:18">
      <c r="A23" s="2" t="s">
        <v>39</v>
      </c>
      <c r="B23">
        <f>12229</f>
        <v>12229</v>
      </c>
      <c r="C23">
        <f>-10533</f>
        <v>-10533</v>
      </c>
      <c r="D23">
        <f t="shared" si="0"/>
        <v>1696</v>
      </c>
      <c r="E23">
        <f>1696</f>
        <v>1696</v>
      </c>
      <c r="F23">
        <f>9647</f>
        <v>9647</v>
      </c>
      <c r="G23">
        <f>9677</f>
        <v>9677</v>
      </c>
      <c r="H23">
        <f>355*1000000</f>
        <v>355000000</v>
      </c>
      <c r="I23">
        <f>37445</f>
        <v>37445</v>
      </c>
      <c r="J23">
        <f>4161</f>
        <v>4161</v>
      </c>
      <c r="K23">
        <f>8417</f>
        <v>8417</v>
      </c>
      <c r="L23">
        <f>4383</f>
        <v>4383</v>
      </c>
      <c r="M23">
        <f>543</f>
        <v>543</v>
      </c>
      <c r="N23">
        <f>-4121</f>
        <v>-4121</v>
      </c>
      <c r="O23">
        <f>-110</f>
        <v>-110</v>
      </c>
      <c r="P23">
        <f t="shared" si="1"/>
        <v>-3688</v>
      </c>
      <c r="Q23">
        <f>1</f>
        <v>1</v>
      </c>
      <c r="R23">
        <f>0</f>
        <v>0</v>
      </c>
    </row>
    <row r="24" spans="1:18">
      <c r="A24" s="2" t="s">
        <v>40</v>
      </c>
      <c r="B24">
        <f>6245</f>
        <v>6245</v>
      </c>
      <c r="C24">
        <f>-5361</f>
        <v>-5361</v>
      </c>
      <c r="D24">
        <f t="shared" si="0"/>
        <v>884</v>
      </c>
      <c r="E24">
        <f>884</f>
        <v>884</v>
      </c>
      <c r="F24">
        <f>2239</f>
        <v>2239</v>
      </c>
      <c r="G24">
        <f>2244</f>
        <v>2244</v>
      </c>
      <c r="H24">
        <f>355*1000000</f>
        <v>355000000</v>
      </c>
      <c r="I24">
        <f>39660</f>
        <v>39660</v>
      </c>
      <c r="J24">
        <f>4777</f>
        <v>4777</v>
      </c>
      <c r="K24">
        <f>9844</f>
        <v>9844</v>
      </c>
      <c r="L24">
        <f>4654</f>
        <v>4654</v>
      </c>
      <c r="M24">
        <f>-189</f>
        <v>-189</v>
      </c>
      <c r="N24">
        <f>-1240</f>
        <v>-1240</v>
      </c>
      <c r="O24">
        <f>715</f>
        <v>715</v>
      </c>
      <c r="P24">
        <f t="shared" si="1"/>
        <v>-714</v>
      </c>
      <c r="Q24">
        <f>0</f>
        <v>0</v>
      </c>
      <c r="R24">
        <f>1</f>
        <v>1</v>
      </c>
    </row>
    <row r="25" spans="1:18">
      <c r="A25" s="2" t="s">
        <v>41</v>
      </c>
      <c r="B25">
        <f>13568</f>
        <v>13568</v>
      </c>
      <c r="C25">
        <f>-12719</f>
        <v>-12719</v>
      </c>
      <c r="D25">
        <f t="shared" si="0"/>
        <v>849</v>
      </c>
      <c r="E25">
        <f>849</f>
        <v>849</v>
      </c>
      <c r="F25">
        <f>6204</f>
        <v>6204</v>
      </c>
      <c r="G25">
        <f>6634</f>
        <v>6634</v>
      </c>
      <c r="H25">
        <f>356*1000000</f>
        <v>356000000</v>
      </c>
      <c r="I25">
        <f>42461</f>
        <v>42461</v>
      </c>
      <c r="J25">
        <f>4483</f>
        <v>4483</v>
      </c>
      <c r="K25">
        <f>9157</f>
        <v>9157</v>
      </c>
      <c r="L25">
        <f>3852</f>
        <v>3852</v>
      </c>
      <c r="M25">
        <f>422</f>
        <v>422</v>
      </c>
      <c r="N25">
        <f>-1480</f>
        <v>-1480</v>
      </c>
      <c r="O25">
        <f>715</f>
        <v>715</v>
      </c>
      <c r="P25">
        <f t="shared" si="1"/>
        <v>-343</v>
      </c>
      <c r="Q25">
        <f>1</f>
        <v>1</v>
      </c>
      <c r="R25">
        <f>0</f>
        <v>0</v>
      </c>
    </row>
    <row r="26" spans="1:18">
      <c r="A26" s="2" t="s">
        <v>42</v>
      </c>
      <c r="B26">
        <f>7412</f>
        <v>7412</v>
      </c>
      <c r="C26">
        <f>-6620</f>
        <v>-6620</v>
      </c>
      <c r="D26">
        <f t="shared" si="0"/>
        <v>792</v>
      </c>
      <c r="E26">
        <f>792</f>
        <v>792</v>
      </c>
      <c r="F26">
        <f>-2442</f>
        <v>-2442</v>
      </c>
      <c r="G26">
        <f>-2441</f>
        <v>-2441</v>
      </c>
      <c r="H26">
        <f>356*1000000</f>
        <v>356000000</v>
      </c>
      <c r="I26">
        <f>40402</f>
        <v>40402</v>
      </c>
      <c r="J26">
        <f>5578</f>
        <v>5578</v>
      </c>
      <c r="K26">
        <f>9186</f>
        <v>9186</v>
      </c>
      <c r="L26">
        <f>3809</f>
        <v>3809</v>
      </c>
      <c r="M26">
        <f>262</f>
        <v>262</v>
      </c>
      <c r="N26">
        <f>485</f>
        <v>485</v>
      </c>
      <c r="O26">
        <f>0</f>
        <v>0</v>
      </c>
      <c r="P26">
        <f t="shared" si="1"/>
        <v>747</v>
      </c>
      <c r="Q26">
        <f>0</f>
        <v>0</v>
      </c>
      <c r="R26">
        <f>1</f>
        <v>1</v>
      </c>
    </row>
    <row r="27" spans="1:18">
      <c r="A27" s="2" t="s">
        <v>43</v>
      </c>
      <c r="B27">
        <f>16401</f>
        <v>16401</v>
      </c>
      <c r="C27">
        <f>-15197</f>
        <v>-15197</v>
      </c>
      <c r="D27">
        <f t="shared" si="0"/>
        <v>1204</v>
      </c>
      <c r="E27">
        <f>1204</f>
        <v>1204</v>
      </c>
      <c r="F27">
        <f>306</f>
        <v>306</v>
      </c>
      <c r="G27">
        <f>-883</f>
        <v>-883</v>
      </c>
      <c r="H27">
        <f>356*1000000</f>
        <v>356000000</v>
      </c>
      <c r="I27">
        <f>41408</f>
        <v>41408</v>
      </c>
      <c r="J27">
        <f>5693</f>
        <v>5693</v>
      </c>
      <c r="K27">
        <f>9182</f>
        <v>9182</v>
      </c>
      <c r="L27">
        <f>3590</f>
        <v>3590</v>
      </c>
      <c r="M27">
        <f>1660</f>
        <v>1660</v>
      </c>
      <c r="N27">
        <f>620</f>
        <v>620</v>
      </c>
      <c r="O27">
        <f>-604</f>
        <v>-604</v>
      </c>
      <c r="P27">
        <f t="shared" si="1"/>
        <v>1676</v>
      </c>
      <c r="Q27">
        <f>1</f>
        <v>1</v>
      </c>
      <c r="R27">
        <f>0</f>
        <v>0</v>
      </c>
    </row>
    <row r="28" spans="1:18">
      <c r="A28" s="2" t="s">
        <v>44</v>
      </c>
      <c r="B28">
        <f>8324</f>
        <v>8324</v>
      </c>
      <c r="C28">
        <f>-6513</f>
        <v>-6513</v>
      </c>
      <c r="D28">
        <f t="shared" si="0"/>
        <v>1811</v>
      </c>
      <c r="E28">
        <f>1811</f>
        <v>1811</v>
      </c>
      <c r="F28">
        <f>1728</f>
        <v>1728</v>
      </c>
      <c r="G28">
        <f>1167</f>
        <v>1167</v>
      </c>
      <c r="H28">
        <f>356*1000000</f>
        <v>356000000</v>
      </c>
      <c r="I28">
        <f>41638</f>
        <v>41638</v>
      </c>
      <c r="J28">
        <f>9987</f>
        <v>9987</v>
      </c>
      <c r="K28">
        <f>12638</f>
        <v>12638</v>
      </c>
      <c r="L28">
        <f>3645</f>
        <v>3645</v>
      </c>
      <c r="M28">
        <f>1297</f>
        <v>1297</v>
      </c>
      <c r="N28">
        <f>-178</f>
        <v>-178</v>
      </c>
      <c r="O28">
        <f>3350</f>
        <v>3350</v>
      </c>
      <c r="P28">
        <f t="shared" si="1"/>
        <v>4469</v>
      </c>
      <c r="Q28">
        <f>0</f>
        <v>0</v>
      </c>
      <c r="R28">
        <f>1</f>
        <v>1</v>
      </c>
    </row>
    <row r="29" spans="1:18">
      <c r="A29" s="2" t="s">
        <v>45</v>
      </c>
      <c r="B29">
        <f>18330</f>
        <v>18330</v>
      </c>
      <c r="C29">
        <f>-13408</f>
        <v>-13408</v>
      </c>
      <c r="D29">
        <f t="shared" si="0"/>
        <v>4922</v>
      </c>
      <c r="E29">
        <f>4922</f>
        <v>4922</v>
      </c>
      <c r="F29">
        <f>267</f>
        <v>267</v>
      </c>
      <c r="G29">
        <f>296</f>
        <v>296</v>
      </c>
      <c r="H29">
        <f>356*1000000</f>
        <v>356000000</v>
      </c>
      <c r="I29">
        <f>46482</f>
        <v>46482</v>
      </c>
      <c r="J29">
        <f>6016</f>
        <v>6016</v>
      </c>
      <c r="K29">
        <f>12701</f>
        <v>12701</v>
      </c>
      <c r="L29">
        <f>4655</f>
        <v>4655</v>
      </c>
      <c r="M29">
        <f>3011</f>
        <v>3011</v>
      </c>
      <c r="N29">
        <f>-5130</f>
        <v>-5130</v>
      </c>
      <c r="O29">
        <f>2000</f>
        <v>2000</v>
      </c>
      <c r="P29">
        <f t="shared" si="1"/>
        <v>-119</v>
      </c>
      <c r="Q29">
        <f>1</f>
        <v>1</v>
      </c>
      <c r="R29">
        <f>0</f>
        <v>0</v>
      </c>
    </row>
    <row r="30" spans="1:18">
      <c r="A30" s="2" t="s">
        <v>46</v>
      </c>
      <c r="B30">
        <f>9762</f>
        <v>9762</v>
      </c>
      <c r="C30">
        <f>-7557</f>
        <v>-7557</v>
      </c>
      <c r="D30">
        <f t="shared" si="0"/>
        <v>2205</v>
      </c>
      <c r="E30">
        <f>2205</f>
        <v>2205</v>
      </c>
      <c r="F30">
        <f>1251</f>
        <v>1251</v>
      </c>
      <c r="G30">
        <f>1285</f>
        <v>1285</v>
      </c>
      <c r="H30">
        <f>357*1000000</f>
        <v>357000000</v>
      </c>
      <c r="I30">
        <f>46126</f>
        <v>46126</v>
      </c>
      <c r="J30">
        <f>6492</f>
        <v>6492</v>
      </c>
      <c r="K30">
        <f>11940</f>
        <v>11940</v>
      </c>
      <c r="L30">
        <f>4298</f>
        <v>4298</v>
      </c>
      <c r="M30">
        <f>1380</f>
        <v>1380</v>
      </c>
      <c r="N30">
        <f>-607</f>
        <v>-607</v>
      </c>
      <c r="O30">
        <f>-443</f>
        <v>-443</v>
      </c>
      <c r="P30">
        <f t="shared" si="1"/>
        <v>330</v>
      </c>
      <c r="Q30">
        <f>0</f>
        <v>0</v>
      </c>
      <c r="R30">
        <f>1</f>
        <v>1</v>
      </c>
    </row>
    <row r="31" spans="1:18">
      <c r="A31" s="2" t="s">
        <v>47</v>
      </c>
      <c r="B31">
        <f>20897</f>
        <v>20897</v>
      </c>
      <c r="C31">
        <f>-16413</f>
        <v>-16413</v>
      </c>
      <c r="D31">
        <f t="shared" si="0"/>
        <v>4484</v>
      </c>
      <c r="E31">
        <f>4484</f>
        <v>4484</v>
      </c>
      <c r="F31">
        <f>5691</f>
        <v>5691</v>
      </c>
      <c r="G31">
        <f>5679</f>
        <v>5679</v>
      </c>
      <c r="H31">
        <f>357*1000000</f>
        <v>357000000</v>
      </c>
      <c r="I31">
        <f>49959</f>
        <v>49959</v>
      </c>
      <c r="J31">
        <f>9842</f>
        <v>9842</v>
      </c>
      <c r="K31">
        <f>16282</f>
        <v>16282</v>
      </c>
      <c r="L31">
        <f>7461</f>
        <v>7461</v>
      </c>
      <c r="M31">
        <f>3918</f>
        <v>3918</v>
      </c>
      <c r="N31">
        <f>-2198</f>
        <v>-2198</v>
      </c>
      <c r="O31">
        <f>1483</f>
        <v>1483</v>
      </c>
      <c r="P31">
        <f t="shared" si="1"/>
        <v>3203</v>
      </c>
      <c r="Q31">
        <f>1</f>
        <v>1</v>
      </c>
      <c r="R31">
        <f>0</f>
        <v>0</v>
      </c>
    </row>
    <row r="32" spans="1:18">
      <c r="A32" s="2" t="s">
        <v>48</v>
      </c>
      <c r="B32">
        <f>10736</f>
        <v>10736</v>
      </c>
      <c r="C32">
        <f>-7826</f>
        <v>-7826</v>
      </c>
      <c r="D32">
        <f t="shared" si="0"/>
        <v>2910</v>
      </c>
      <c r="E32">
        <f>2910</f>
        <v>2910</v>
      </c>
      <c r="F32">
        <f>2723</f>
        <v>2723</v>
      </c>
      <c r="G32">
        <f>2511</f>
        <v>2511</v>
      </c>
      <c r="H32">
        <f>357*1000000</f>
        <v>357000000</v>
      </c>
      <c r="I32">
        <f>51556</f>
        <v>51556</v>
      </c>
      <c r="J32">
        <f>5919</f>
        <v>5919</v>
      </c>
      <c r="K32">
        <f>15909</f>
        <v>15909</v>
      </c>
      <c r="L32">
        <f>4221</f>
        <v>4221</v>
      </c>
      <c r="M32">
        <f>1528</f>
        <v>1528</v>
      </c>
      <c r="N32">
        <f>-907</f>
        <v>-907</v>
      </c>
      <c r="O32">
        <f>-4620</f>
        <v>-4620</v>
      </c>
      <c r="P32">
        <f t="shared" si="1"/>
        <v>-3999</v>
      </c>
      <c r="Q32">
        <f>0</f>
        <v>0</v>
      </c>
      <c r="R32">
        <f>1</f>
        <v>1</v>
      </c>
    </row>
    <row r="33" spans="1:18">
      <c r="A33" s="2" t="s">
        <v>49</v>
      </c>
      <c r="B33">
        <v>22813</v>
      </c>
      <c r="C33">
        <v>-17593</v>
      </c>
      <c r="D33">
        <f>B33+C33</f>
        <v>5220</v>
      </c>
      <c r="E33">
        <v>5220</v>
      </c>
      <c r="F33">
        <v>6032</v>
      </c>
      <c r="G33">
        <v>4630</v>
      </c>
      <c r="H33">
        <f>347*1000000</f>
        <v>347000000</v>
      </c>
      <c r="I33">
        <v>47706</v>
      </c>
      <c r="J33">
        <v>10936</v>
      </c>
      <c r="K33">
        <v>17409</v>
      </c>
      <c r="L33">
        <v>4127</v>
      </c>
      <c r="M33">
        <f>3400</f>
        <v>3400</v>
      </c>
      <c r="N33">
        <f>4377</f>
        <v>4377</v>
      </c>
      <c r="O33">
        <f>-6361</f>
        <v>-6361</v>
      </c>
      <c r="P33">
        <f>SUM(M33:O33)</f>
        <v>1416</v>
      </c>
      <c r="Q33">
        <v>1</v>
      </c>
      <c r="R33">
        <v>0</v>
      </c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2017-12-09T17:07:00Z</dcterms:created>
  <dcterms:modified xsi:type="dcterms:W3CDTF">2018-03-13T07:16:39Z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