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<sst xmlns="http://schemas.openxmlformats.org/spreadsheetml/2006/main" count="45">
  <si>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Date</t>
  </si>
  <si>
    <t>Revenue</t>
  </si>
  <si>
    <t>Cost of sales</t>
  </si>
  <si>
    <t>Gross profit</t>
  </si>
  <si>
    <t>Operating profit</t>
  </si>
  <si>
    <t>Net profit</t>
  </si>
  <si>
    <t>Headline earnings</t>
  </si>
  <si>
    <t>Shares in issue</t>
  </si>
  <si>
    <t>Non-current assets</t>
  </si>
  <si>
    <t>Current assets</t>
  </si>
  <si>
    <t>Non-current liabilities</t>
  </si>
  <si>
    <t>Current liabilities</t>
  </si>
  <si>
    <t>Cash from operations</t>
  </si>
  <si>
    <t>Cash from investing</t>
  </si>
  <si>
    <t>Cash from financing</t>
  </si>
  <si>
    <t>Change in cash</t>
  </si>
  <si>
    <t>Full year</t>
  </si>
  <si>
    <t>Half year</t>
  </si>
  <si>
    <t>29-08-2003</t>
  </si>
  <si>
    <t>28-08-2004</t>
  </si>
  <si>
    <t>27-08-2005</t>
  </si>
  <si>
    <t>26-08-2006</t>
  </si>
  <si>
    <t>16-02-2007</t>
  </si>
  <si>
    <t>31-08-2007</t>
  </si>
  <si>
    <t>15-02-2008</t>
  </si>
  <si>
    <t>29-08-2008</t>
  </si>
  <si>
    <t>20-02-2009</t>
  </si>
  <si>
    <t>28-08-2009</t>
  </si>
  <si>
    <t>19-02-2010</t>
  </si>
  <si>
    <t>27-08-2010</t>
  </si>
  <si>
    <t>18-02-2011</t>
  </si>
  <si>
    <t>26-08-2011</t>
  </si>
  <si>
    <t>17-02-2012</t>
  </si>
  <si>
    <t>24-08-2012</t>
  </si>
  <si>
    <t>15-02-2013</t>
  </si>
  <si>
    <t>30-08-2013</t>
  </si>
  <si>
    <t>28-02-2014</t>
  </si>
  <si>
    <t>29-08-2014</t>
  </si>
  <si>
    <t>27-02-2015</t>
  </si>
  <si>
    <t>04-09-2015</t>
  </si>
  <si>
    <t>26-02-2016</t>
  </si>
  <si>
    <t>02-09-2016</t>
  </si>
  <si>
    <t>24-02-2017</t>
  </si>
  <si>
    <t>15-09-2017</t>
  </si>
  <si>
    <t>01-03-2018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</si>
</sst>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8"/>
  <sheetViews>
    <sheetView tabSelected="1" topLeftCell="A2" workbookViewId="0">
      <selection activeCell="Q29" sqref="Q29"/>
    </sheetView>
  </sheetViews>
  <sheetFormatPr defaultColWidth="9" defaultRowHeight="15"/>
  <cols>
    <col min="1" max="1" width="16.7142857142857" customWidth="1"/>
    <col min="2" max="2" width="12.8571428571429"/>
    <col min="3" max="3" width="12.8571428571429" customWidth="1"/>
    <col min="4" max="4" width="12.1428571428571" customWidth="1"/>
    <col min="5" max="5" width="16.5714285714286" customWidth="1"/>
    <col min="6" max="6" width="10.2857142857143" customWidth="1"/>
    <col min="7" max="7" width="18.5714285714286" customWidth="1"/>
    <col min="8" max="8" width="15.1428571428571" customWidth="1"/>
    <col min="9" max="9" width="19.2857142857143" customWidth="1"/>
    <col min="10" max="10" width="14.7142857142857" customWidth="1"/>
    <col min="11" max="11" width="22.5714285714286" customWidth="1"/>
    <col min="12" max="12" width="17.8571428571429" customWidth="1"/>
    <col min="13" max="13" width="21.7142857142857" customWidth="1"/>
    <col min="14" max="15" width="20.1428571428571" customWidth="1"/>
    <col min="16" max="16" width="15.142857142857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>
        <f>11807</f>
        <v>11807</v>
      </c>
      <c r="C2">
        <f>-6523.3</f>
        <v>-6523.3</v>
      </c>
      <c r="D2">
        <f t="shared" ref="D2:D27" si="0">B2+C2</f>
        <v>5283.7</v>
      </c>
      <c r="E2">
        <f>5031.1</f>
        <v>5031.1</v>
      </c>
      <c r="F2">
        <f>3415.1</f>
        <v>3415.1</v>
      </c>
      <c r="G2">
        <f>3415.1</f>
        <v>3415.1</v>
      </c>
      <c r="H2" s="2">
        <f>500000000</f>
        <v>500000000</v>
      </c>
      <c r="I2">
        <v>11391.2</v>
      </c>
      <c r="J2">
        <v>4878.1</v>
      </c>
      <c r="K2">
        <v>2213.1</v>
      </c>
      <c r="L2">
        <v>3759.9</v>
      </c>
      <c r="M2">
        <v>2513.2</v>
      </c>
      <c r="N2">
        <v>-847.9</v>
      </c>
      <c r="O2">
        <v>-2491.1</v>
      </c>
      <c r="P2">
        <v>-825.8</v>
      </c>
      <c r="Q2">
        <v>1</v>
      </c>
      <c r="R2">
        <v>0</v>
      </c>
    </row>
    <row r="3" spans="1:18">
      <c r="A3" s="1" t="s">
        <v>19</v>
      </c>
      <c r="B3">
        <v>11809.1</v>
      </c>
      <c r="C3">
        <v>-7549.4</v>
      </c>
      <c r="D3">
        <f t="shared" si="0"/>
        <v>4259.7</v>
      </c>
      <c r="E3">
        <f>4121.7</f>
        <v>4121.7</v>
      </c>
      <c r="F3">
        <f>2980.4</f>
        <v>2980.4</v>
      </c>
      <c r="G3">
        <f>2980.4</f>
        <v>2980.4</v>
      </c>
      <c r="H3" s="2">
        <f>H2+9300000</f>
        <v>509300000</v>
      </c>
      <c r="I3">
        <v>12357.7</v>
      </c>
      <c r="J3">
        <v>4680.2</v>
      </c>
      <c r="K3">
        <v>2541.5</v>
      </c>
      <c r="L3">
        <v>3683.5</v>
      </c>
      <c r="M3">
        <v>1812.6</v>
      </c>
      <c r="N3">
        <f>+-1743.7</f>
        <v>-1743.7</v>
      </c>
      <c r="O3">
        <v>-1166.6</v>
      </c>
      <c r="P3">
        <v>-1097.7</v>
      </c>
      <c r="Q3">
        <v>1</v>
      </c>
      <c r="R3">
        <v>0</v>
      </c>
    </row>
    <row r="4" spans="1:18">
      <c r="A4" s="1" t="s">
        <v>20</v>
      </c>
      <c r="B4">
        <f>12540.8</f>
        <v>12540.8</v>
      </c>
      <c r="C4">
        <f>-8317.8</f>
        <v>-8317.8</v>
      </c>
      <c r="D4">
        <f t="shared" si="0"/>
        <v>4223</v>
      </c>
      <c r="E4">
        <f>6334.3</f>
        <v>6334.3</v>
      </c>
      <c r="F4">
        <f>5253.9</f>
        <v>5253.9</v>
      </c>
      <c r="G4">
        <v>5253.9</v>
      </c>
      <c r="H4" s="2">
        <f>H2+9300000+9300000</f>
        <v>518600000</v>
      </c>
      <c r="I4">
        <v>11921.1</v>
      </c>
      <c r="J4">
        <v>8895.3</v>
      </c>
      <c r="K4">
        <v>2680.6</v>
      </c>
      <c r="L4">
        <v>3865.7</v>
      </c>
      <c r="M4">
        <v>2787</v>
      </c>
      <c r="N4">
        <v>2499.1</v>
      </c>
      <c r="O4">
        <v>-2502.7</v>
      </c>
      <c r="P4">
        <v>2783.4</v>
      </c>
      <c r="Q4">
        <v>1</v>
      </c>
      <c r="R4">
        <v>0</v>
      </c>
    </row>
    <row r="5" spans="1:18">
      <c r="A5" s="1" t="s">
        <v>21</v>
      </c>
      <c r="B5">
        <v>17500.2</v>
      </c>
      <c r="C5">
        <v>-10185.2</v>
      </c>
      <c r="D5">
        <f t="shared" si="0"/>
        <v>7315</v>
      </c>
      <c r="E5">
        <v>7001.3</v>
      </c>
      <c r="F5">
        <v>4385.1</v>
      </c>
      <c r="G5">
        <v>4385.1</v>
      </c>
      <c r="H5" s="2">
        <f>H2+9300000+9300000+9300000</f>
        <v>527900000</v>
      </c>
      <c r="I5">
        <v>14918.6</v>
      </c>
      <c r="J5">
        <v>8386</v>
      </c>
      <c r="K5">
        <v>3495.2</v>
      </c>
      <c r="L5">
        <v>5744.5</v>
      </c>
      <c r="M5">
        <v>4902.7</v>
      </c>
      <c r="N5">
        <v>-1824.5</v>
      </c>
      <c r="O5">
        <v>-5236.9</v>
      </c>
      <c r="P5">
        <v>-2158.7</v>
      </c>
      <c r="Q5">
        <v>1</v>
      </c>
      <c r="R5">
        <v>0</v>
      </c>
    </row>
    <row r="6" spans="1:18">
      <c r="A6" s="1" t="s">
        <v>22</v>
      </c>
      <c r="B6">
        <v>14860.2</v>
      </c>
      <c r="C6">
        <v>-7869.2</v>
      </c>
      <c r="D6">
        <f t="shared" si="0"/>
        <v>6991</v>
      </c>
      <c r="E6">
        <v>6269.1</v>
      </c>
      <c r="F6">
        <v>4392.9</v>
      </c>
      <c r="G6">
        <v>4347</v>
      </c>
      <c r="H6">
        <f>527.9*1000000</f>
        <v>527900000</v>
      </c>
      <c r="I6">
        <f>13213.8+2516.8+635.8</f>
        <v>16366.4</v>
      </c>
      <c r="J6">
        <v>12766.4</v>
      </c>
      <c r="K6">
        <f>532.2+457.2+3141.6</f>
        <v>4131</v>
      </c>
      <c r="L6">
        <v>7619</v>
      </c>
      <c r="M6">
        <v>4413.9</v>
      </c>
      <c r="N6">
        <v>-1121.5</v>
      </c>
      <c r="O6">
        <v>-999.3</v>
      </c>
      <c r="P6">
        <v>2293.1</v>
      </c>
      <c r="Q6">
        <v>0</v>
      </c>
      <c r="R6">
        <v>1</v>
      </c>
    </row>
    <row r="7" spans="1:18">
      <c r="A7" s="1" t="s">
        <v>23</v>
      </c>
      <c r="B7">
        <v>31481.5</v>
      </c>
      <c r="C7">
        <v>-17009.5</v>
      </c>
      <c r="D7">
        <f t="shared" si="0"/>
        <v>14472</v>
      </c>
      <c r="E7">
        <v>11220</v>
      </c>
      <c r="F7">
        <v>7325.3</v>
      </c>
      <c r="G7">
        <v>7232.2</v>
      </c>
      <c r="H7">
        <f>551.4*1000000</f>
        <v>551400000</v>
      </c>
      <c r="I7">
        <v>37200.6</v>
      </c>
      <c r="J7">
        <v>12755.2</v>
      </c>
      <c r="K7">
        <v>6623.3</v>
      </c>
      <c r="L7">
        <v>8635.7</v>
      </c>
      <c r="M7">
        <v>9971.6</v>
      </c>
      <c r="N7">
        <f>+-18426.4</f>
        <v>-18426.4</v>
      </c>
      <c r="O7">
        <v>9823.7</v>
      </c>
      <c r="P7">
        <v>1368.9</v>
      </c>
      <c r="Q7">
        <v>1</v>
      </c>
      <c r="R7">
        <v>0</v>
      </c>
    </row>
    <row r="8" spans="1:18">
      <c r="A8" s="1" t="s">
        <v>24</v>
      </c>
      <c r="B8">
        <v>16323</v>
      </c>
      <c r="C8">
        <v>-8697</v>
      </c>
      <c r="D8">
        <f t="shared" si="0"/>
        <v>7626</v>
      </c>
      <c r="E8">
        <v>7132</v>
      </c>
      <c r="F8">
        <v>4690</v>
      </c>
      <c r="G8">
        <v>4660</v>
      </c>
      <c r="H8" s="2">
        <f>F8*1000000/7.71</f>
        <v>608300907.911803</v>
      </c>
      <c r="I8">
        <f>22212+1018+3327+12587</f>
        <v>39144</v>
      </c>
      <c r="J8">
        <v>12467</v>
      </c>
      <c r="K8">
        <f>1011+857+5512</f>
        <v>7380</v>
      </c>
      <c r="L8">
        <v>9004</v>
      </c>
      <c r="M8">
        <v>3494</v>
      </c>
      <c r="N8">
        <v>-1906</v>
      </c>
      <c r="O8">
        <v>-2511</v>
      </c>
      <c r="P8">
        <v>-923</v>
      </c>
      <c r="Q8">
        <v>0</v>
      </c>
      <c r="R8">
        <v>1</v>
      </c>
    </row>
    <row r="9" spans="1:18">
      <c r="A9" s="1" t="s">
        <v>25</v>
      </c>
      <c r="B9">
        <v>37619</v>
      </c>
      <c r="C9">
        <v>-19888</v>
      </c>
      <c r="D9">
        <f t="shared" si="0"/>
        <v>17731</v>
      </c>
      <c r="E9">
        <v>22817</v>
      </c>
      <c r="F9">
        <f>17705</f>
        <v>17705</v>
      </c>
      <c r="G9">
        <v>17596</v>
      </c>
      <c r="H9">
        <f>604.7*1000000</f>
        <v>604700000</v>
      </c>
      <c r="I9">
        <f>24895+1018+13692</f>
        <v>39605</v>
      </c>
      <c r="J9">
        <v>22504</v>
      </c>
      <c r="K9">
        <f>1548+1464+5247</f>
        <v>8259</v>
      </c>
      <c r="L9">
        <v>8547</v>
      </c>
      <c r="M9">
        <v>11241</v>
      </c>
      <c r="N9">
        <v>1279</v>
      </c>
      <c r="O9">
        <v>-5455</v>
      </c>
      <c r="P9">
        <v>7065</v>
      </c>
      <c r="Q9">
        <v>1</v>
      </c>
      <c r="R9">
        <v>0</v>
      </c>
    </row>
    <row r="10" spans="1:18">
      <c r="A10" t="s">
        <v>26</v>
      </c>
      <c r="B10">
        <v>16243</v>
      </c>
      <c r="C10">
        <v>-8817</v>
      </c>
      <c r="D10">
        <f t="shared" si="0"/>
        <v>7426</v>
      </c>
      <c r="E10">
        <v>6942</v>
      </c>
      <c r="F10">
        <v>5257</v>
      </c>
      <c r="G10">
        <v>5286</v>
      </c>
      <c r="H10">
        <f>603.05*1000000</f>
        <v>603050000</v>
      </c>
      <c r="I10">
        <v>43290</v>
      </c>
      <c r="J10">
        <v>15443</v>
      </c>
      <c r="K10">
        <v>9200</v>
      </c>
      <c r="L10">
        <v>6124</v>
      </c>
      <c r="M10">
        <v>4494</v>
      </c>
      <c r="N10">
        <v>-3103</v>
      </c>
      <c r="O10">
        <v>-7649</v>
      </c>
      <c r="P10">
        <v>-6258</v>
      </c>
      <c r="Q10">
        <v>0</v>
      </c>
      <c r="R10">
        <v>1</v>
      </c>
    </row>
    <row r="11" spans="1:18">
      <c r="A11" t="s">
        <v>27</v>
      </c>
      <c r="B11">
        <v>26121</v>
      </c>
      <c r="C11">
        <v>-16359</v>
      </c>
      <c r="D11">
        <f t="shared" si="0"/>
        <v>9762</v>
      </c>
      <c r="E11">
        <v>8823</v>
      </c>
      <c r="F11">
        <v>6004</v>
      </c>
      <c r="G11">
        <v>6020</v>
      </c>
      <c r="H11">
        <f>601.12*1000000</f>
        <v>601120000</v>
      </c>
      <c r="I11">
        <f>26224+4294+1018+14644</f>
        <v>46180</v>
      </c>
      <c r="J11">
        <v>11500</v>
      </c>
      <c r="K11">
        <f>1778+6909+1098</f>
        <v>9785</v>
      </c>
      <c r="L11">
        <v>5092</v>
      </c>
      <c r="M11">
        <v>6507</v>
      </c>
      <c r="N11">
        <v>-5726</v>
      </c>
      <c r="O11">
        <v>-7940</v>
      </c>
      <c r="P11">
        <v>-7159</v>
      </c>
      <c r="Q11">
        <v>1</v>
      </c>
      <c r="R11">
        <v>0</v>
      </c>
    </row>
    <row r="12" spans="1:18">
      <c r="A12" t="s">
        <v>28</v>
      </c>
      <c r="B12">
        <v>11122</v>
      </c>
      <c r="C12">
        <v>-8034</v>
      </c>
      <c r="D12">
        <f t="shared" si="0"/>
        <v>3088</v>
      </c>
      <c r="E12">
        <v>2583</v>
      </c>
      <c r="F12">
        <v>1266</v>
      </c>
      <c r="G12">
        <v>1269</v>
      </c>
      <c r="H12">
        <f>600.49*1000000</f>
        <v>600490000</v>
      </c>
      <c r="I12">
        <v>47393</v>
      </c>
      <c r="J12">
        <v>11745</v>
      </c>
      <c r="K12">
        <v>10649</v>
      </c>
      <c r="L12">
        <v>5721</v>
      </c>
      <c r="M12">
        <v>2440</v>
      </c>
      <c r="N12">
        <v>-1675</v>
      </c>
      <c r="O12">
        <v>-1053</v>
      </c>
      <c r="P12">
        <v>-288</v>
      </c>
      <c r="Q12">
        <v>0</v>
      </c>
      <c r="R12">
        <v>1</v>
      </c>
    </row>
    <row r="13" spans="1:18">
      <c r="A13" t="s">
        <v>29</v>
      </c>
      <c r="B13">
        <v>25446</v>
      </c>
      <c r="C13">
        <v>-17294</v>
      </c>
      <c r="D13">
        <f t="shared" si="0"/>
        <v>8152</v>
      </c>
      <c r="E13">
        <v>7031</v>
      </c>
      <c r="F13">
        <v>4768</v>
      </c>
      <c r="G13">
        <v>4715</v>
      </c>
      <c r="H13">
        <f>600.16*1000000</f>
        <v>600160000</v>
      </c>
      <c r="I13">
        <v>49743</v>
      </c>
      <c r="J13">
        <v>12828</v>
      </c>
      <c r="K13">
        <v>11072</v>
      </c>
      <c r="L13">
        <v>5766</v>
      </c>
      <c r="M13">
        <v>5918</v>
      </c>
      <c r="N13">
        <v>-3600</v>
      </c>
      <c r="O13">
        <v>-1816</v>
      </c>
      <c r="P13">
        <v>502</v>
      </c>
      <c r="Q13">
        <v>1</v>
      </c>
      <c r="R13">
        <v>0</v>
      </c>
    </row>
    <row r="14" spans="1:18">
      <c r="A14" t="s">
        <v>30</v>
      </c>
      <c r="B14">
        <v>15315</v>
      </c>
      <c r="C14">
        <v>-10294</v>
      </c>
      <c r="D14">
        <f t="shared" si="0"/>
        <v>5021</v>
      </c>
      <c r="E14">
        <v>4223</v>
      </c>
      <c r="F14">
        <v>1587</v>
      </c>
      <c r="G14">
        <v>2070</v>
      </c>
      <c r="H14">
        <f>600.93*1000000</f>
        <v>600930000</v>
      </c>
      <c r="I14">
        <v>50565</v>
      </c>
      <c r="J14">
        <v>12139</v>
      </c>
      <c r="K14">
        <v>10680</v>
      </c>
      <c r="L14">
        <v>6276</v>
      </c>
      <c r="M14">
        <v>2735</v>
      </c>
      <c r="N14">
        <v>-2732</v>
      </c>
      <c r="O14">
        <v>-2045</v>
      </c>
      <c r="P14">
        <v>-2042</v>
      </c>
      <c r="Q14">
        <v>0</v>
      </c>
      <c r="R14">
        <v>1</v>
      </c>
    </row>
    <row r="15" spans="1:18">
      <c r="A15" t="s">
        <v>31</v>
      </c>
      <c r="B15">
        <v>33132</v>
      </c>
      <c r="C15">
        <v>-21490</v>
      </c>
      <c r="D15">
        <f t="shared" si="0"/>
        <v>11642</v>
      </c>
      <c r="E15">
        <v>10193</v>
      </c>
      <c r="F15">
        <v>6319</v>
      </c>
      <c r="G15">
        <v>6638</v>
      </c>
      <c r="H15">
        <f>600.76*1000000</f>
        <v>600760000</v>
      </c>
      <c r="I15">
        <v>52808</v>
      </c>
      <c r="J15">
        <v>14796</v>
      </c>
      <c r="K15">
        <v>11480</v>
      </c>
      <c r="L15">
        <v>6514</v>
      </c>
      <c r="M15">
        <v>8285</v>
      </c>
      <c r="N15">
        <v>-4472</v>
      </c>
      <c r="O15">
        <v>-3044</v>
      </c>
      <c r="P15">
        <v>769</v>
      </c>
      <c r="Q15">
        <v>1</v>
      </c>
      <c r="R15">
        <v>0</v>
      </c>
    </row>
    <row r="16" spans="1:18">
      <c r="A16" t="s">
        <v>32</v>
      </c>
      <c r="B16">
        <v>15412</v>
      </c>
      <c r="C16">
        <v>-10606</v>
      </c>
      <c r="D16">
        <f t="shared" si="0"/>
        <v>4806</v>
      </c>
      <c r="E16">
        <v>3999</v>
      </c>
      <c r="F16">
        <v>3559</v>
      </c>
      <c r="G16">
        <v>3482</v>
      </c>
      <c r="H16">
        <f>606.03*1000000</f>
        <v>606030000</v>
      </c>
      <c r="I16">
        <v>56810</v>
      </c>
      <c r="J16">
        <v>14580</v>
      </c>
      <c r="K16">
        <v>13657</v>
      </c>
      <c r="L16">
        <v>5256</v>
      </c>
      <c r="M16">
        <v>3050</v>
      </c>
      <c r="N16">
        <v>-2874</v>
      </c>
      <c r="O16">
        <v>-1495</v>
      </c>
      <c r="P16">
        <v>-1319</v>
      </c>
      <c r="Q16">
        <v>0</v>
      </c>
      <c r="R16">
        <v>1</v>
      </c>
    </row>
    <row r="17" spans="1:18">
      <c r="A17" s="1" t="s">
        <v>33</v>
      </c>
      <c r="B17">
        <v>27593</v>
      </c>
      <c r="C17">
        <v>-20641</v>
      </c>
      <c r="D17">
        <f t="shared" si="0"/>
        <v>6952</v>
      </c>
      <c r="E17">
        <v>5592</v>
      </c>
      <c r="F17">
        <v>5270</v>
      </c>
      <c r="G17">
        <v>4180</v>
      </c>
      <c r="H17">
        <f>606.34*1000000</f>
        <v>606340000</v>
      </c>
      <c r="I17">
        <v>58939</v>
      </c>
      <c r="J17">
        <v>13688</v>
      </c>
      <c r="K17">
        <v>14076</v>
      </c>
      <c r="L17">
        <v>6076</v>
      </c>
      <c r="M17">
        <v>4978</v>
      </c>
      <c r="N17">
        <v>-6758</v>
      </c>
      <c r="O17">
        <v>-2264</v>
      </c>
      <c r="P17">
        <v>-4044</v>
      </c>
      <c r="Q17">
        <v>1</v>
      </c>
      <c r="R17">
        <v>0</v>
      </c>
    </row>
    <row r="18" spans="1:18">
      <c r="A18" s="1" t="s">
        <v>34</v>
      </c>
      <c r="B18">
        <v>15161</v>
      </c>
      <c r="C18">
        <v>-12560</v>
      </c>
      <c r="D18">
        <f t="shared" si="0"/>
        <v>2601</v>
      </c>
      <c r="E18">
        <v>1602</v>
      </c>
      <c r="F18">
        <v>1019</v>
      </c>
      <c r="G18">
        <v>813</v>
      </c>
      <c r="H18">
        <f>607.05*1000000</f>
        <v>607050000</v>
      </c>
      <c r="I18">
        <v>61105</v>
      </c>
      <c r="J18">
        <v>13583</v>
      </c>
      <c r="K18">
        <v>14996</v>
      </c>
      <c r="L18">
        <v>6526</v>
      </c>
      <c r="M18">
        <v>3100</v>
      </c>
      <c r="N18">
        <v>-2831</v>
      </c>
      <c r="O18">
        <v>-456</v>
      </c>
      <c r="P18">
        <v>-187</v>
      </c>
      <c r="Q18">
        <v>0</v>
      </c>
      <c r="R18">
        <v>1</v>
      </c>
    </row>
    <row r="19" spans="1:18">
      <c r="A19" s="1" t="s">
        <v>35</v>
      </c>
      <c r="B19">
        <v>30032</v>
      </c>
      <c r="C19">
        <v>-24980</v>
      </c>
      <c r="D19">
        <f t="shared" si="0"/>
        <v>5052</v>
      </c>
      <c r="E19">
        <v>2376</v>
      </c>
      <c r="F19">
        <v>2392</v>
      </c>
      <c r="G19">
        <v>2143</v>
      </c>
      <c r="H19">
        <f>607.06*1000000</f>
        <v>607060000</v>
      </c>
      <c r="I19">
        <v>62740</v>
      </c>
      <c r="J19">
        <v>17979</v>
      </c>
      <c r="K19">
        <v>19656</v>
      </c>
      <c r="L19">
        <v>6447</v>
      </c>
      <c r="M19">
        <v>5938</v>
      </c>
      <c r="N19">
        <v>-5998</v>
      </c>
      <c r="O19">
        <v>3922</v>
      </c>
      <c r="P19">
        <v>3862</v>
      </c>
      <c r="Q19">
        <v>1</v>
      </c>
      <c r="R19">
        <v>0</v>
      </c>
    </row>
    <row r="20" spans="1:18">
      <c r="A20" s="1" t="s">
        <v>36</v>
      </c>
      <c r="B20">
        <v>16502</v>
      </c>
      <c r="C20">
        <v>-14742</v>
      </c>
      <c r="D20">
        <f t="shared" si="0"/>
        <v>1760</v>
      </c>
      <c r="E20">
        <v>1337</v>
      </c>
      <c r="F20">
        <v>1421</v>
      </c>
      <c r="G20">
        <v>1304</v>
      </c>
      <c r="H20">
        <f>607.38*1000000</f>
        <v>607380000</v>
      </c>
      <c r="I20">
        <v>64604</v>
      </c>
      <c r="J20">
        <v>17424</v>
      </c>
      <c r="K20">
        <v>19430</v>
      </c>
      <c r="L20">
        <v>6882</v>
      </c>
      <c r="M20">
        <v>1877</v>
      </c>
      <c r="N20">
        <v>-2295</v>
      </c>
      <c r="O20">
        <v>-399</v>
      </c>
      <c r="P20">
        <v>-817</v>
      </c>
      <c r="Q20">
        <v>0</v>
      </c>
      <c r="R20">
        <v>1</v>
      </c>
    </row>
    <row r="21" spans="1:18">
      <c r="A21" s="1" t="s">
        <v>37</v>
      </c>
      <c r="B21">
        <v>29028</v>
      </c>
      <c r="C21">
        <v>-25786</v>
      </c>
      <c r="D21">
        <f t="shared" si="0"/>
        <v>3242</v>
      </c>
      <c r="E21">
        <v>-21</v>
      </c>
      <c r="F21">
        <v>540</v>
      </c>
      <c r="G21">
        <v>569</v>
      </c>
      <c r="H21">
        <f>607.85*1000000</f>
        <v>607850000</v>
      </c>
      <c r="I21">
        <v>64692</v>
      </c>
      <c r="J21">
        <v>15175</v>
      </c>
      <c r="K21">
        <v>18718</v>
      </c>
      <c r="L21">
        <v>6232</v>
      </c>
      <c r="M21">
        <v>4096</v>
      </c>
      <c r="N21">
        <v>-3537</v>
      </c>
      <c r="O21">
        <v>-379</v>
      </c>
      <c r="P21">
        <v>180</v>
      </c>
      <c r="Q21">
        <v>1</v>
      </c>
      <c r="R21">
        <v>0</v>
      </c>
    </row>
    <row r="22" spans="1:18">
      <c r="A22" s="1" t="s">
        <v>38</v>
      </c>
      <c r="B22">
        <v>15903</v>
      </c>
      <c r="C22">
        <v>-14384</v>
      </c>
      <c r="D22">
        <f t="shared" si="0"/>
        <v>1519</v>
      </c>
      <c r="E22">
        <v>462</v>
      </c>
      <c r="F22">
        <v>1221</v>
      </c>
      <c r="G22">
        <v>1065</v>
      </c>
      <c r="H22">
        <f>607.93*1000000</f>
        <v>607930000</v>
      </c>
      <c r="I22">
        <v>66626</v>
      </c>
      <c r="J22">
        <v>15279</v>
      </c>
      <c r="K22">
        <v>18673</v>
      </c>
      <c r="L22">
        <v>7078</v>
      </c>
      <c r="M22">
        <v>160</v>
      </c>
      <c r="N22">
        <v>-1816</v>
      </c>
      <c r="O22">
        <v>-8</v>
      </c>
      <c r="P22">
        <v>-1664</v>
      </c>
      <c r="Q22">
        <v>0</v>
      </c>
      <c r="R22">
        <v>1</v>
      </c>
    </row>
    <row r="23" spans="1:18">
      <c r="A23" s="1" t="s">
        <v>39</v>
      </c>
      <c r="B23">
        <v>32477</v>
      </c>
      <c r="C23">
        <v>-30849</v>
      </c>
      <c r="D23">
        <f t="shared" si="0"/>
        <v>1628</v>
      </c>
      <c r="E23">
        <v>-4029</v>
      </c>
      <c r="F23">
        <v>-2654</v>
      </c>
      <c r="G23">
        <v>-2372</v>
      </c>
      <c r="H23">
        <f>608.53*1000000</f>
        <v>608530000</v>
      </c>
      <c r="I23">
        <v>61959</v>
      </c>
      <c r="J23">
        <v>15256</v>
      </c>
      <c r="K23">
        <v>17343</v>
      </c>
      <c r="L23">
        <v>7510</v>
      </c>
      <c r="M23">
        <v>2328</v>
      </c>
      <c r="N23">
        <v>-3845</v>
      </c>
      <c r="O23">
        <v>-276</v>
      </c>
      <c r="P23">
        <v>-1793</v>
      </c>
      <c r="Q23">
        <v>1</v>
      </c>
      <c r="R23">
        <v>0</v>
      </c>
    </row>
    <row r="24" spans="1:18">
      <c r="A24" t="s">
        <v>40</v>
      </c>
      <c r="B24">
        <v>16976</v>
      </c>
      <c r="C24">
        <v>-16955</v>
      </c>
      <c r="D24">
        <f t="shared" si="0"/>
        <v>21</v>
      </c>
      <c r="E24">
        <v>-124</v>
      </c>
      <c r="F24">
        <v>3332</v>
      </c>
      <c r="G24">
        <v>2913</v>
      </c>
      <c r="H24">
        <f>655.48*1000000</f>
        <v>655480000</v>
      </c>
      <c r="I24">
        <v>66401</v>
      </c>
      <c r="J24">
        <v>19561</v>
      </c>
      <c r="K24">
        <v>19483</v>
      </c>
      <c r="L24">
        <v>7047</v>
      </c>
      <c r="M24">
        <v>976</v>
      </c>
      <c r="N24">
        <v>-1533</v>
      </c>
      <c r="O24">
        <v>4101</v>
      </c>
      <c r="P24">
        <v>3544</v>
      </c>
      <c r="Q24">
        <v>0</v>
      </c>
      <c r="R24">
        <v>1</v>
      </c>
    </row>
    <row r="25" spans="1:18">
      <c r="A25" s="1" t="s">
        <v>41</v>
      </c>
      <c r="B25">
        <v>35932</v>
      </c>
      <c r="C25">
        <v>-35928</v>
      </c>
      <c r="D25">
        <f t="shared" si="0"/>
        <v>4</v>
      </c>
      <c r="E25">
        <v>-370</v>
      </c>
      <c r="F25">
        <v>2326</v>
      </c>
      <c r="G25">
        <v>1990</v>
      </c>
      <c r="H25">
        <f>683.75*1000000</f>
        <v>683750000</v>
      </c>
      <c r="I25">
        <v>65288</v>
      </c>
      <c r="J25">
        <v>19728</v>
      </c>
      <c r="K25">
        <v>18814</v>
      </c>
      <c r="L25">
        <v>7746</v>
      </c>
      <c r="M25">
        <v>2731</v>
      </c>
      <c r="N25">
        <v>-2920</v>
      </c>
      <c r="O25">
        <v>4215</v>
      </c>
      <c r="P25">
        <v>4026</v>
      </c>
      <c r="Q25">
        <v>1</v>
      </c>
      <c r="R25">
        <v>0</v>
      </c>
    </row>
    <row r="26" spans="1:18">
      <c r="A26" s="1" t="s">
        <v>42</v>
      </c>
      <c r="B26">
        <v>18195</v>
      </c>
      <c r="C26">
        <v>-18513</v>
      </c>
      <c r="D26">
        <f t="shared" si="0"/>
        <v>-318</v>
      </c>
      <c r="E26">
        <v>-186</v>
      </c>
      <c r="F26">
        <v>-328</v>
      </c>
      <c r="G26">
        <v>-1140</v>
      </c>
      <c r="H26">
        <f>720.69*1000000</f>
        <v>720690000</v>
      </c>
      <c r="I26">
        <v>63588</v>
      </c>
      <c r="J26">
        <v>19401</v>
      </c>
      <c r="K26">
        <v>17196</v>
      </c>
      <c r="L26">
        <v>8050</v>
      </c>
      <c r="M26">
        <v>-146</v>
      </c>
      <c r="N26">
        <v>-1260</v>
      </c>
      <c r="O26">
        <v>89</v>
      </c>
      <c r="P26">
        <v>-1317</v>
      </c>
      <c r="Q26">
        <v>0</v>
      </c>
      <c r="R26">
        <v>1</v>
      </c>
    </row>
    <row r="27" spans="1:18">
      <c r="A27" s="1" t="s">
        <v>43</v>
      </c>
      <c r="B27">
        <v>36841</v>
      </c>
      <c r="C27">
        <v>-37370</v>
      </c>
      <c r="D27">
        <f t="shared" si="0"/>
        <v>-529</v>
      </c>
      <c r="E27">
        <v>-10453</v>
      </c>
      <c r="F27">
        <v>-9634</v>
      </c>
      <c r="G27">
        <v>-9554</v>
      </c>
      <c r="H27">
        <f>721.78*1000000</f>
        <v>721780000</v>
      </c>
      <c r="I27">
        <v>52304</v>
      </c>
      <c r="J27">
        <v>21177</v>
      </c>
      <c r="K27">
        <v>15451</v>
      </c>
      <c r="L27">
        <f>6902+702+1088+74+32</f>
        <v>8798</v>
      </c>
      <c r="M27">
        <v>1013</v>
      </c>
      <c r="N27">
        <v>-2664</v>
      </c>
      <c r="O27">
        <v>2800</v>
      </c>
      <c r="P27">
        <v>1149</v>
      </c>
      <c r="Q27">
        <v>1</v>
      </c>
      <c r="R27">
        <v>0</v>
      </c>
    </row>
    <row r="28" spans="1:18">
      <c r="A28" s="1" t="s">
        <v>44</v>
      </c>
      <c r="B28">
        <v>17280</v>
      </c>
      <c r="C28">
        <v>-16547</v>
      </c>
      <c r="D28">
        <f>B28+C28</f>
        <v>733</v>
      </c>
      <c r="E28">
        <v>206</v>
      </c>
      <c r="F28">
        <v>-164</v>
      </c>
      <c r="G28">
        <v>-772</v>
      </c>
      <c r="H28">
        <f>721.3*1000000</f>
        <v>721300000</v>
      </c>
      <c r="I28">
        <v>52029</v>
      </c>
      <c r="J28">
        <v>20201</v>
      </c>
      <c r="K28">
        <v>13545</v>
      </c>
      <c r="L28">
        <v>9868</v>
      </c>
      <c r="M28">
        <v>-1138</v>
      </c>
      <c r="N28">
        <v>-1995</v>
      </c>
      <c r="O28">
        <v>-412</v>
      </c>
      <c r="P28">
        <v>1150</v>
      </c>
      <c r="Q28">
        <v>0</v>
      </c>
      <c r="R28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2017-12-26T14:44:00Z</dcterms:created>
  <dcterms:modified xsi:type="dcterms:W3CDTF">2018-03-12T17:36:16Z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