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10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<sst xmlns="http://schemas.openxmlformats.org/spreadsheetml/2006/main" count="41">
  <si>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</si>
  <si>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</si>
  <si>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</si>
  <si>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</si>
  <si>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</si>
  <si>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</si>
  <si>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</si>
  <si>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</si>
  <si>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</si>
  <si>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</si>
  <si>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</si>
  <si>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</si>
  <si>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</si>
  <si>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</si>
  <si>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</si>
  <si>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</si>
  <si>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</si>
  <si>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</si>
  <si>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18-08-2004</t>
  </si>
  <si>
    <t>22-08-2005</t>
  </si>
  <si>
    <t>22-08-2006</t>
  </si>
  <si>
    <t>27-02-2007</t>
  </si>
  <si>
    <t>21-08-2007</t>
  </si>
  <si>
    <t>17-09-2008</t>
  </si>
  <si>
    <t>04-03-2010</t>
  </si>
  <si>
    <t>16-09-2010</t>
  </si>
  <si>
    <t>04-03-2011</t>
  </si>
  <si>
    <t>14-09-2011</t>
  </si>
  <si>
    <t>08-03-2012</t>
  </si>
  <si>
    <t>13-09-2012</t>
  </si>
  <si>
    <t>08-03-2013</t>
  </si>
  <si>
    <t>12-09-2013</t>
  </si>
  <si>
    <t>07-03-2014</t>
  </si>
  <si>
    <t>11-09-2014</t>
  </si>
  <si>
    <t>06-03-2015</t>
  </si>
  <si>
    <t>10-09-2015</t>
  </si>
  <si>
    <t>04-03-2016</t>
  </si>
  <si>
    <t>15-09-2016</t>
  </si>
  <si>
    <t>10-03-2017</t>
  </si>
  <si>
    <t>15-09-2017</t>
  </si>
  <si>
    <t>09-03-2018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</si>
</sst>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2"/>
  <sheetViews>
    <sheetView tabSelected="1" workbookViewId="0">
      <selection activeCell="Q25" sqref="Q25"/>
    </sheetView>
  </sheetViews>
  <sheetFormatPr defaultColWidth="9.14285714285714" defaultRowHeight="15"/>
  <cols>
    <col min="1" max="1" width="11.1428571428571" customWidth="1"/>
    <col min="2" max="2" width="9.42857142857143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  <col min="17" max="17" width="9.14285714285714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f>2201.721</f>
        <v>2201.721</v>
      </c>
      <c r="C2" s="3">
        <v>-1143.614</v>
      </c>
      <c r="D2" s="3">
        <f t="shared" ref="D2:D23" si="0">B2+C2</f>
        <v>1058.107</v>
      </c>
      <c r="E2" s="3">
        <v>553.75</v>
      </c>
      <c r="F2" s="3">
        <v>355.578</v>
      </c>
      <c r="G2" s="3">
        <f>101</f>
        <v>101</v>
      </c>
      <c r="H2" s="3">
        <f>356.223*1000000</f>
        <v>356223000</v>
      </c>
      <c r="I2" s="3">
        <v>972.906</v>
      </c>
      <c r="J2" s="3">
        <v>1136.741</v>
      </c>
      <c r="K2" s="3">
        <v>1327.908</v>
      </c>
      <c r="L2" s="3">
        <f>781.739</f>
        <v>781.739</v>
      </c>
      <c r="M2" s="3">
        <v>500.318</v>
      </c>
      <c r="N2" s="3">
        <v>-282.858</v>
      </c>
      <c r="O2" s="3">
        <v>49.509</v>
      </c>
      <c r="P2" s="3">
        <v>265.15</v>
      </c>
      <c r="Q2">
        <f>1</f>
        <v>1</v>
      </c>
      <c r="R2">
        <f>0</f>
        <v>0</v>
      </c>
    </row>
    <row r="3" spans="1:18">
      <c r="A3" s="2" t="s">
        <v>19</v>
      </c>
      <c r="B3" s="3">
        <f>2869</f>
        <v>2869</v>
      </c>
      <c r="C3" s="3">
        <f>-1477.2</f>
        <v>-1477.2</v>
      </c>
      <c r="D3" s="3">
        <f t="shared" si="0"/>
        <v>1391.8</v>
      </c>
      <c r="E3" s="3">
        <v>757.7</v>
      </c>
      <c r="F3" s="3">
        <v>702.9</v>
      </c>
      <c r="G3" s="3">
        <f>494</f>
        <v>494</v>
      </c>
      <c r="H3" s="3">
        <f>339.441*1000000</f>
        <v>339441000</v>
      </c>
      <c r="I3" s="3">
        <f>1742.6</f>
        <v>1742.6</v>
      </c>
      <c r="J3" s="3">
        <v>1393.7</v>
      </c>
      <c r="K3" s="3">
        <v>538.3</v>
      </c>
      <c r="L3" s="3">
        <f>1491.2</f>
        <v>1491.2</v>
      </c>
      <c r="M3" s="3">
        <f>638.2</f>
        <v>638.2</v>
      </c>
      <c r="N3" s="3">
        <v>-793.9</v>
      </c>
      <c r="O3" s="3">
        <v>124.5</v>
      </c>
      <c r="P3" s="3">
        <v>-25.9</v>
      </c>
      <c r="Q3">
        <f>1</f>
        <v>1</v>
      </c>
      <c r="R3">
        <f>0</f>
        <v>0</v>
      </c>
    </row>
    <row r="4" spans="1:18">
      <c r="A4" s="2" t="s">
        <v>20</v>
      </c>
      <c r="B4" s="3">
        <f>3449.3</f>
        <v>3449.3</v>
      </c>
      <c r="C4" s="3">
        <f>-1789</f>
        <v>-1789</v>
      </c>
      <c r="D4" s="3">
        <f t="shared" si="0"/>
        <v>1660.3</v>
      </c>
      <c r="E4" s="3">
        <f>968.4</f>
        <v>968.4</v>
      </c>
      <c r="F4" s="3">
        <f>638.1</f>
        <v>638.1</v>
      </c>
      <c r="G4" s="3">
        <f>638</f>
        <v>638</v>
      </c>
      <c r="H4" s="3">
        <v>347449000</v>
      </c>
      <c r="I4" s="3">
        <v>2119.8</v>
      </c>
      <c r="J4" s="3">
        <f>2149.7</f>
        <v>2149.7</v>
      </c>
      <c r="K4" s="3">
        <v>589.3</v>
      </c>
      <c r="L4" s="3">
        <v>1954.4</v>
      </c>
      <c r="M4" s="3">
        <v>402.4</v>
      </c>
      <c r="N4" s="3">
        <f>-447.8</f>
        <v>-447.8</v>
      </c>
      <c r="O4" s="3">
        <f>-146.7</f>
        <v>-146.7</v>
      </c>
      <c r="P4" s="3">
        <f>262.3-439.6</f>
        <v>-177.3</v>
      </c>
      <c r="Q4">
        <f>1</f>
        <v>1</v>
      </c>
      <c r="R4">
        <f>0</f>
        <v>0</v>
      </c>
    </row>
    <row r="5" spans="1:18">
      <c r="A5" s="2" t="s">
        <v>21</v>
      </c>
      <c r="B5" s="3">
        <f>1935.9</f>
        <v>1935.9</v>
      </c>
      <c r="C5" s="3">
        <f>-990.5</f>
        <v>-990.5</v>
      </c>
      <c r="D5" s="3">
        <f t="shared" si="0"/>
        <v>945.4</v>
      </c>
      <c r="E5" s="3">
        <f>568.6</f>
        <v>568.6</v>
      </c>
      <c r="F5" s="3">
        <v>332.2</v>
      </c>
      <c r="G5" s="3">
        <v>331.7</v>
      </c>
      <c r="H5" s="3">
        <f>348.019*1000000</f>
        <v>348019000</v>
      </c>
      <c r="I5" s="3">
        <v>2222.9</v>
      </c>
      <c r="J5" s="3">
        <f>3394.1</f>
        <v>3394.1</v>
      </c>
      <c r="K5" s="3">
        <v>571.1</v>
      </c>
      <c r="L5" s="3">
        <f>3160.7</f>
        <v>3160.7</v>
      </c>
      <c r="M5" s="3">
        <f>160.6</f>
        <v>160.6</v>
      </c>
      <c r="N5" s="3">
        <f>-202.3</f>
        <v>-202.3</v>
      </c>
      <c r="O5" s="3">
        <f>31</f>
        <v>31</v>
      </c>
      <c r="P5" s="3">
        <v>-7.30000000000001</v>
      </c>
      <c r="Q5">
        <f>0</f>
        <v>0</v>
      </c>
      <c r="R5">
        <f>1</f>
        <v>1</v>
      </c>
    </row>
    <row r="6" spans="1:18">
      <c r="A6" s="2" t="s">
        <v>22</v>
      </c>
      <c r="B6" s="3">
        <f>4025.9</f>
        <v>4025.9</v>
      </c>
      <c r="C6" s="3">
        <f>-2084.2</f>
        <v>-2084.2</v>
      </c>
      <c r="D6" s="3">
        <f t="shared" si="0"/>
        <v>1941.7</v>
      </c>
      <c r="E6" s="3">
        <v>1076.6</v>
      </c>
      <c r="F6" s="3">
        <f>717.7</f>
        <v>717.7</v>
      </c>
      <c r="G6" s="3">
        <f>201.8</f>
        <v>201.8</v>
      </c>
      <c r="H6" s="3">
        <v>348850000</v>
      </c>
      <c r="I6" s="3">
        <v>2382.7</v>
      </c>
      <c r="J6" s="3">
        <f>5139.2</f>
        <v>5139.2</v>
      </c>
      <c r="K6" s="3">
        <v>512.5</v>
      </c>
      <c r="L6" s="3">
        <f>4630</f>
        <v>4630</v>
      </c>
      <c r="M6" s="3">
        <f>708.6</f>
        <v>708.6</v>
      </c>
      <c r="N6" s="3">
        <f>-431.6</f>
        <v>-431.6</v>
      </c>
      <c r="O6" s="3">
        <f>-50.8</f>
        <v>-50.8</v>
      </c>
      <c r="P6" s="3">
        <f>497.5-262.3</f>
        <v>235.2</v>
      </c>
      <c r="Q6">
        <f>1</f>
        <v>1</v>
      </c>
      <c r="R6">
        <f>0</f>
        <v>0</v>
      </c>
    </row>
    <row r="7" spans="1:18">
      <c r="A7" s="2" t="s">
        <v>23</v>
      </c>
      <c r="B7" s="3">
        <f>4881.3</f>
        <v>4881.3</v>
      </c>
      <c r="C7" s="3">
        <f>-2658.5</f>
        <v>-2658.5</v>
      </c>
      <c r="D7" s="3">
        <f t="shared" si="0"/>
        <v>2222.8</v>
      </c>
      <c r="E7" s="3">
        <f>1232.5</f>
        <v>1232.5</v>
      </c>
      <c r="F7" s="3">
        <f>864.5</f>
        <v>864.5</v>
      </c>
      <c r="G7" s="3">
        <f>240.1</f>
        <v>240.1</v>
      </c>
      <c r="H7" s="3">
        <f>351.792*1000000</f>
        <v>351792000</v>
      </c>
      <c r="I7" s="3">
        <f>6089.2</f>
        <v>6089.2</v>
      </c>
      <c r="J7" s="3">
        <f>4759.5</f>
        <v>4759.5</v>
      </c>
      <c r="K7" s="3">
        <f>645</f>
        <v>645</v>
      </c>
      <c r="L7" s="3">
        <f>6884.8</f>
        <v>6884.8</v>
      </c>
      <c r="M7" s="3">
        <f>652.1</f>
        <v>652.1</v>
      </c>
      <c r="N7" s="3">
        <f>-1456.3</f>
        <v>-1456.3</v>
      </c>
      <c r="O7" s="3">
        <f>1210.7</f>
        <v>1210.7</v>
      </c>
      <c r="P7" s="3">
        <f>944.8-497.5</f>
        <v>447.3</v>
      </c>
      <c r="Q7">
        <f>1</f>
        <v>1</v>
      </c>
      <c r="R7">
        <f>0</f>
        <v>0</v>
      </c>
    </row>
    <row r="8" spans="1:18">
      <c r="A8" s="2" t="s">
        <v>24</v>
      </c>
      <c r="B8" s="3">
        <f>4576</f>
        <v>4576</v>
      </c>
      <c r="C8" s="3">
        <f>-2441</f>
        <v>-2441</v>
      </c>
      <c r="D8" s="3">
        <f t="shared" si="0"/>
        <v>2135</v>
      </c>
      <c r="E8" s="3">
        <f>1314.2</f>
        <v>1314.2</v>
      </c>
      <c r="F8" s="3">
        <f>888.6</f>
        <v>888.6</v>
      </c>
      <c r="G8" s="3">
        <f>840.8</f>
        <v>840.8</v>
      </c>
      <c r="H8" s="3">
        <f>367.037*1000000</f>
        <v>367037000</v>
      </c>
      <c r="I8" s="3">
        <f>11563.7</f>
        <v>11563.7</v>
      </c>
      <c r="J8" s="3">
        <f>6552.8</f>
        <v>6552.8</v>
      </c>
      <c r="K8" s="3">
        <f>3820.7</f>
        <v>3820.7</v>
      </c>
      <c r="L8" s="3">
        <f>4583.2</f>
        <v>4583.2</v>
      </c>
      <c r="M8" s="3">
        <f>790.8</f>
        <v>790.8</v>
      </c>
      <c r="N8" s="3">
        <f>-4951</f>
        <v>-4951</v>
      </c>
      <c r="O8" s="3">
        <f>4520.7</f>
        <v>4520.7</v>
      </c>
      <c r="P8" s="3">
        <f>1640.8-1322.9</f>
        <v>317.9</v>
      </c>
      <c r="Q8">
        <f>0</f>
        <v>0</v>
      </c>
      <c r="R8">
        <f>1</f>
        <v>1</v>
      </c>
    </row>
    <row r="9" spans="1:18">
      <c r="A9" s="2" t="s">
        <v>25</v>
      </c>
      <c r="B9" s="3">
        <f>10146.6</f>
        <v>10146.6</v>
      </c>
      <c r="C9" s="3">
        <f>-5542.3</f>
        <v>-5542.3</v>
      </c>
      <c r="D9" s="3">
        <f t="shared" si="0"/>
        <v>4604.3</v>
      </c>
      <c r="E9" s="3">
        <f>2614.9</f>
        <v>2614.9</v>
      </c>
      <c r="F9" s="3">
        <f>1978.5</f>
        <v>1978.5</v>
      </c>
      <c r="G9" s="3">
        <f>1949.4</f>
        <v>1949.4</v>
      </c>
      <c r="H9" s="3">
        <f>401.987*1000000</f>
        <v>401987000</v>
      </c>
      <c r="I9" s="3">
        <f>12178.3</f>
        <v>12178.3</v>
      </c>
      <c r="J9" s="3">
        <f>7622.6</f>
        <v>7622.6</v>
      </c>
      <c r="K9" s="3">
        <f>3084.8</f>
        <v>3084.8</v>
      </c>
      <c r="L9" s="3">
        <f>5829.9</f>
        <v>5829.9</v>
      </c>
      <c r="M9" s="3">
        <f>2033</f>
        <v>2033</v>
      </c>
      <c r="N9" s="3">
        <f>-1020.7</f>
        <v>-1020.7</v>
      </c>
      <c r="O9" s="3">
        <f>-498.7</f>
        <v>-498.7</v>
      </c>
      <c r="P9" s="3">
        <f>1812.7-1322.9</f>
        <v>489.8</v>
      </c>
      <c r="Q9">
        <f>1</f>
        <v>1</v>
      </c>
      <c r="R9">
        <f>0</f>
        <v>0</v>
      </c>
    </row>
    <row r="10" spans="1:18">
      <c r="A10" s="2" t="s">
        <v>26</v>
      </c>
      <c r="B10" s="3">
        <f>5989.8</f>
        <v>5989.8</v>
      </c>
      <c r="C10" s="3">
        <f>-3380.9</f>
        <v>-3380.9</v>
      </c>
      <c r="D10" s="3">
        <f t="shared" si="0"/>
        <v>2608.9</v>
      </c>
      <c r="E10" s="3">
        <f>1613.9</f>
        <v>1613.9</v>
      </c>
      <c r="F10" s="3">
        <f>1167</f>
        <v>1167</v>
      </c>
      <c r="G10" s="3">
        <f>1154.8</f>
        <v>1154.8</v>
      </c>
      <c r="H10" s="3">
        <f>432.354*1000000</f>
        <v>432354000</v>
      </c>
      <c r="I10" s="3">
        <f>11316.6</f>
        <v>11316.6</v>
      </c>
      <c r="J10" s="3">
        <f>9326.4</f>
        <v>9326.4</v>
      </c>
      <c r="K10" s="3">
        <f>3261.1</f>
        <v>3261.1</v>
      </c>
      <c r="L10" s="3">
        <f>6119.7</f>
        <v>6119.7</v>
      </c>
      <c r="M10" s="3">
        <f>687.4</f>
        <v>687.4</v>
      </c>
      <c r="N10" s="3">
        <f>332.3</f>
        <v>332.3</v>
      </c>
      <c r="O10" s="3">
        <f>91.8</f>
        <v>91.8</v>
      </c>
      <c r="P10" s="3">
        <f>2749.9-1812.7</f>
        <v>937.2</v>
      </c>
      <c r="Q10">
        <f>0</f>
        <v>0</v>
      </c>
      <c r="R10">
        <f>1</f>
        <v>1</v>
      </c>
    </row>
    <row r="11" spans="1:18">
      <c r="A11" s="2" t="s">
        <v>27</v>
      </c>
      <c r="B11" s="3">
        <f>12383.2</f>
        <v>12383.2</v>
      </c>
      <c r="C11" s="3">
        <f>-6769.7</f>
        <v>-6769.7</v>
      </c>
      <c r="D11" s="3">
        <f t="shared" si="0"/>
        <v>5613.5</v>
      </c>
      <c r="E11" s="3">
        <f>3149</f>
        <v>3149</v>
      </c>
      <c r="F11" s="3">
        <f>2588.8</f>
        <v>2588.8</v>
      </c>
      <c r="G11" s="3">
        <f>2577.8</f>
        <v>2577.8</v>
      </c>
      <c r="H11" s="3">
        <f>432.914*1000000</f>
        <v>432914000</v>
      </c>
      <c r="I11" s="3">
        <f>17423.1</f>
        <v>17423.1</v>
      </c>
      <c r="J11" s="3">
        <f>8959.8</f>
        <v>8959.8</v>
      </c>
      <c r="K11" s="3">
        <f>5302.2</f>
        <v>5302.2</v>
      </c>
      <c r="L11" s="3">
        <f>8207.8</f>
        <v>8207.8</v>
      </c>
      <c r="M11" s="3">
        <f>2445.9</f>
        <v>2445.9</v>
      </c>
      <c r="N11" s="3">
        <f>-5645.5</f>
        <v>-5645.5</v>
      </c>
      <c r="O11" s="3">
        <f>3247</f>
        <v>3247</v>
      </c>
      <c r="P11" s="3">
        <f>1752.8-1812.7</f>
        <v>-59.9000000000001</v>
      </c>
      <c r="Q11">
        <f>1</f>
        <v>1</v>
      </c>
      <c r="R11">
        <f>0</f>
        <v>0</v>
      </c>
    </row>
    <row r="12" spans="1:18">
      <c r="A12" s="2" t="s">
        <v>28</v>
      </c>
      <c r="B12" s="3">
        <f>7504.9</f>
        <v>7504.9</v>
      </c>
      <c r="C12" s="3">
        <f>-3929.1</f>
        <v>-3929.1</v>
      </c>
      <c r="D12" s="3">
        <f t="shared" si="0"/>
        <v>3575.8</v>
      </c>
      <c r="E12" s="3">
        <f>2000.5</f>
        <v>2000.5</v>
      </c>
      <c r="F12" s="3">
        <f>1503.5</f>
        <v>1503.5</v>
      </c>
      <c r="G12" s="3">
        <f>1495.3</f>
        <v>1495.3</v>
      </c>
      <c r="H12" s="3">
        <f>435.143*1000000</f>
        <v>435143000</v>
      </c>
      <c r="I12" s="3">
        <f>19644.1</f>
        <v>19644.1</v>
      </c>
      <c r="J12" s="3">
        <f>10100.7</f>
        <v>10100.7</v>
      </c>
      <c r="K12" s="3">
        <f>7513.8</f>
        <v>7513.8</v>
      </c>
      <c r="L12" s="3">
        <f>6460</f>
        <v>6460</v>
      </c>
      <c r="M12" s="3">
        <f>1210.6</f>
        <v>1210.6</v>
      </c>
      <c r="N12" s="3">
        <f>-529.2</f>
        <v>-529.2</v>
      </c>
      <c r="O12" s="3">
        <f>-689.2</f>
        <v>-689.2</v>
      </c>
      <c r="P12" s="3">
        <f>1998.4-1752.8</f>
        <v>245.6</v>
      </c>
      <c r="Q12">
        <f>0</f>
        <v>0</v>
      </c>
      <c r="R12">
        <f>1</f>
        <v>1</v>
      </c>
    </row>
    <row r="13" spans="1:18">
      <c r="A13" s="2" t="s">
        <v>29</v>
      </c>
      <c r="B13" s="3">
        <f>15255.8</f>
        <v>15255.8</v>
      </c>
      <c r="C13" s="3">
        <f>-7979.5</f>
        <v>-7979.5</v>
      </c>
      <c r="D13" s="3">
        <f t="shared" si="0"/>
        <v>7276.3</v>
      </c>
      <c r="E13" s="3">
        <f>3940.6</f>
        <v>3940.6</v>
      </c>
      <c r="F13" s="3">
        <f>2826.9</f>
        <v>2826.9</v>
      </c>
      <c r="G13" s="3">
        <f>2817.8</f>
        <v>2817.8</v>
      </c>
      <c r="H13" s="3">
        <f>436.303*1000000</f>
        <v>436303000</v>
      </c>
      <c r="I13" s="3">
        <f>21286.6</f>
        <v>21286.6</v>
      </c>
      <c r="J13" s="3">
        <f>10431.9</f>
        <v>10431.9</v>
      </c>
      <c r="K13" s="3">
        <f>7000.1</f>
        <v>7000.1</v>
      </c>
      <c r="L13" s="3">
        <f>7320.3</f>
        <v>7320.3</v>
      </c>
      <c r="M13" s="3">
        <f>2908.4</f>
        <v>2908.4</v>
      </c>
      <c r="N13" s="3">
        <f>-2656.3</f>
        <v>-2656.3</v>
      </c>
      <c r="O13" s="3">
        <f>-288.3</f>
        <v>-288.3</v>
      </c>
      <c r="P13" s="3">
        <f>1989.8-1752.8</f>
        <v>237</v>
      </c>
      <c r="Q13">
        <f>1</f>
        <v>1</v>
      </c>
      <c r="R13">
        <f>0</f>
        <v>0</v>
      </c>
    </row>
    <row r="14" spans="1:18">
      <c r="A14" s="2" t="s">
        <v>30</v>
      </c>
      <c r="B14" s="3">
        <f>8997.1</f>
        <v>8997.1</v>
      </c>
      <c r="C14" s="3">
        <f>-4630</f>
        <v>-4630</v>
      </c>
      <c r="D14" s="3">
        <f t="shared" si="0"/>
        <v>4367.1</v>
      </c>
      <c r="E14" s="3">
        <f>2485.3</f>
        <v>2485.3</v>
      </c>
      <c r="F14" s="3">
        <f>1683.5</f>
        <v>1683.5</v>
      </c>
      <c r="G14" s="3">
        <f>1682.4</f>
        <v>1682.4</v>
      </c>
      <c r="H14" s="3">
        <f>455.553*1000000</f>
        <v>455553000</v>
      </c>
      <c r="I14" s="3">
        <f>25442.2</f>
        <v>25442.2</v>
      </c>
      <c r="J14" s="3">
        <f>11720.1</f>
        <v>11720.1</v>
      </c>
      <c r="K14" s="3">
        <f>6980.3</f>
        <v>6980.3</v>
      </c>
      <c r="L14" s="3">
        <f>11205.9</f>
        <v>11205.9</v>
      </c>
      <c r="M14" s="3">
        <f>1315.8</f>
        <v>1315.8</v>
      </c>
      <c r="N14" s="3">
        <f>-3762.6</f>
        <v>-3762.6</v>
      </c>
      <c r="O14" s="3">
        <f>2648.5</f>
        <v>2648.5</v>
      </c>
      <c r="P14" s="3">
        <f>2277.9-1989.8</f>
        <v>288.1</v>
      </c>
      <c r="Q14">
        <f>0</f>
        <v>0</v>
      </c>
      <c r="R14">
        <f>1</f>
        <v>1</v>
      </c>
    </row>
    <row r="15" spans="1:18">
      <c r="A15" s="2" t="s">
        <v>31</v>
      </c>
      <c r="B15" s="3">
        <f>19308</f>
        <v>19308</v>
      </c>
      <c r="C15" s="3">
        <f>-10077.3</f>
        <v>-10077.3</v>
      </c>
      <c r="D15" s="3">
        <f t="shared" si="0"/>
        <v>9230.7</v>
      </c>
      <c r="E15" s="3">
        <f>5043.3</f>
        <v>5043.3</v>
      </c>
      <c r="F15" s="3">
        <f>3514.1</f>
        <v>3514.1</v>
      </c>
      <c r="G15" s="3">
        <f>3520.1</f>
        <v>3520.1</v>
      </c>
      <c r="H15" s="3">
        <f>455.397*1000000</f>
        <v>455397000</v>
      </c>
      <c r="I15" s="3">
        <f>29644.7</f>
        <v>29644.7</v>
      </c>
      <c r="J15" s="3">
        <f>15777</f>
        <v>15777</v>
      </c>
      <c r="K15" s="3">
        <f>9757.5</f>
        <v>9757.5</v>
      </c>
      <c r="L15" s="3">
        <f>12865.3</f>
        <v>12865.3</v>
      </c>
      <c r="M15" s="3">
        <f>3986.1</f>
        <v>3986.1</v>
      </c>
      <c r="N15" s="3">
        <f>-6283.2</f>
        <v>-6283.2</v>
      </c>
      <c r="O15" s="3">
        <f>3610.7</f>
        <v>3610.7</v>
      </c>
      <c r="P15" s="3">
        <f>3416.2-1989.8</f>
        <v>1426.4</v>
      </c>
      <c r="Q15">
        <f>1</f>
        <v>1</v>
      </c>
      <c r="R15">
        <f>0</f>
        <v>0</v>
      </c>
    </row>
    <row r="16" spans="1:18">
      <c r="A16" s="2" t="s">
        <v>32</v>
      </c>
      <c r="B16" s="3">
        <f>11976.3</f>
        <v>11976.3</v>
      </c>
      <c r="C16" s="3">
        <f>-6398.7</f>
        <v>-6398.7</v>
      </c>
      <c r="D16" s="3">
        <f t="shared" si="0"/>
        <v>5577.6</v>
      </c>
      <c r="E16" s="3">
        <f>2880.1</f>
        <v>2880.1</v>
      </c>
      <c r="F16" s="3">
        <f>1929.9</f>
        <v>1929.9</v>
      </c>
      <c r="G16" s="3">
        <f>1930.6</f>
        <v>1930.6</v>
      </c>
      <c r="H16" s="3">
        <f>455.944*1000000</f>
        <v>455944000</v>
      </c>
      <c r="I16" s="3">
        <f>49741.1</f>
        <v>49741.1</v>
      </c>
      <c r="J16" s="3">
        <f>30813.2</f>
        <v>30813.2</v>
      </c>
      <c r="K16" s="3">
        <f>38349.2</f>
        <v>38349.2</v>
      </c>
      <c r="L16" s="3">
        <f>17037.1</f>
        <v>17037.1</v>
      </c>
      <c r="M16" s="3">
        <f>1176.3</f>
        <v>1176.3</v>
      </c>
      <c r="N16" s="3">
        <f>-15186</f>
        <v>-15186</v>
      </c>
      <c r="O16" s="3">
        <f>19708.7</f>
        <v>19708.7</v>
      </c>
      <c r="P16" s="3">
        <f>9632.7-3416.2</f>
        <v>6216.5</v>
      </c>
      <c r="Q16">
        <f>0</f>
        <v>0</v>
      </c>
      <c r="R16">
        <f>1</f>
        <v>1</v>
      </c>
    </row>
    <row r="17" spans="1:18">
      <c r="A17" s="2" t="s">
        <v>33</v>
      </c>
      <c r="B17" s="3">
        <f>29515.1</f>
        <v>29515.1</v>
      </c>
      <c r="C17" s="3">
        <f>-15793.2</f>
        <v>-15793.2</v>
      </c>
      <c r="D17" s="3">
        <f t="shared" si="0"/>
        <v>13721.9</v>
      </c>
      <c r="E17" s="3">
        <f>7424.8</f>
        <v>7424.8</v>
      </c>
      <c r="F17" s="3">
        <f>5005.5</f>
        <v>5005.5</v>
      </c>
      <c r="G17" s="3">
        <f>5007.6</f>
        <v>5007.6</v>
      </c>
      <c r="H17" s="3">
        <f>456.116*1000000</f>
        <v>456116000</v>
      </c>
      <c r="I17" s="3">
        <f>51334.6</f>
        <v>51334.6</v>
      </c>
      <c r="J17" s="3">
        <f>31212.8</f>
        <v>31212.8</v>
      </c>
      <c r="K17" s="3">
        <f>37629.3</f>
        <v>37629.3</v>
      </c>
      <c r="L17" s="3">
        <f>16042</f>
        <v>16042</v>
      </c>
      <c r="M17" s="3">
        <f>3836.3</f>
        <v>3836.3</v>
      </c>
      <c r="N17" s="3">
        <f>-20850.4</f>
        <v>-20850.4</v>
      </c>
      <c r="O17" s="3">
        <f>19447.5</f>
        <v>19447.5</v>
      </c>
      <c r="P17" s="3">
        <f>6161.8-3416.2</f>
        <v>2745.6</v>
      </c>
      <c r="Q17">
        <f>1</f>
        <v>1</v>
      </c>
      <c r="R17">
        <f>0</f>
        <v>0</v>
      </c>
    </row>
    <row r="18" spans="1:18">
      <c r="A18" s="2" t="s">
        <v>34</v>
      </c>
      <c r="B18" s="3">
        <f>18033.3</f>
        <v>18033.3</v>
      </c>
      <c r="C18" s="3">
        <f>-9562.3</f>
        <v>-9562.3</v>
      </c>
      <c r="D18" s="3">
        <f t="shared" si="0"/>
        <v>8471</v>
      </c>
      <c r="E18" s="3">
        <f>4318.4</f>
        <v>4318.4</v>
      </c>
      <c r="F18" s="3">
        <f>2458.1</f>
        <v>2458.1</v>
      </c>
      <c r="G18" s="3">
        <f>2460.3</f>
        <v>2460.3</v>
      </c>
      <c r="H18" s="3">
        <f>456.346*1000000</f>
        <v>456346000</v>
      </c>
      <c r="I18" s="3">
        <f>54433.5</f>
        <v>54433.5</v>
      </c>
      <c r="J18" s="3">
        <f>31473.3</f>
        <v>31473.3</v>
      </c>
      <c r="K18" s="3">
        <f>37789.5</f>
        <v>37789.5</v>
      </c>
      <c r="L18" s="3">
        <f>17374.5</f>
        <v>17374.5</v>
      </c>
      <c r="M18" s="3">
        <f>2687.1</f>
        <v>2687.1</v>
      </c>
      <c r="N18" s="3">
        <f>886.2</f>
        <v>886.2</v>
      </c>
      <c r="O18" s="3">
        <f>-788.2</f>
        <v>-788.2</v>
      </c>
      <c r="P18" s="3">
        <f>8705.6-6161.8</f>
        <v>2543.8</v>
      </c>
      <c r="Q18">
        <f>0</f>
        <v>0</v>
      </c>
      <c r="R18">
        <f>1</f>
        <v>1</v>
      </c>
    </row>
    <row r="19" spans="1:18">
      <c r="A19" s="2" t="s">
        <v>35</v>
      </c>
      <c r="B19" s="3">
        <f>36126.6</f>
        <v>36126.6</v>
      </c>
      <c r="C19" s="3">
        <f>-18872.4</f>
        <v>-18872.4</v>
      </c>
      <c r="D19" s="3">
        <f t="shared" si="0"/>
        <v>17254.2</v>
      </c>
      <c r="E19" s="3">
        <f>8449.9</f>
        <v>8449.9</v>
      </c>
      <c r="F19" s="3">
        <f>5199.4</f>
        <v>5199.4</v>
      </c>
      <c r="G19" s="3">
        <f>6134.1</f>
        <v>6134.1</v>
      </c>
      <c r="H19" s="3">
        <f>456.347*1000000</f>
        <v>456347000</v>
      </c>
      <c r="I19" s="3">
        <f>55680.2</f>
        <v>55680.2</v>
      </c>
      <c r="J19" s="3">
        <f>32737.1</f>
        <v>32737.1</v>
      </c>
      <c r="K19" s="3">
        <f>32477.3</f>
        <v>32477.3</v>
      </c>
      <c r="L19" s="3">
        <f>21778.5</f>
        <v>21778.5</v>
      </c>
      <c r="M19" s="3">
        <f>4838.8</f>
        <v>4838.8</v>
      </c>
      <c r="N19" s="3">
        <f>-1561</f>
        <v>-1561</v>
      </c>
      <c r="O19" s="3">
        <f>-2241.7</f>
        <v>-2241.7</v>
      </c>
      <c r="P19" s="3">
        <f>6859-6161.8</f>
        <v>697.2</v>
      </c>
      <c r="Q19">
        <f>1</f>
        <v>1</v>
      </c>
      <c r="R19">
        <f>0</f>
        <v>0</v>
      </c>
    </row>
    <row r="20" spans="1:18">
      <c r="A20" s="2" t="s">
        <v>36</v>
      </c>
      <c r="B20" s="3">
        <f>17512.3</f>
        <v>17512.3</v>
      </c>
      <c r="C20" s="3">
        <f>-8682.4</f>
        <v>-8682.4</v>
      </c>
      <c r="D20" s="3">
        <f t="shared" si="0"/>
        <v>8829.9</v>
      </c>
      <c r="E20" s="3">
        <f>6088.4</f>
        <v>6088.4</v>
      </c>
      <c r="F20" s="3">
        <f>3330.3</f>
        <v>3330.3</v>
      </c>
      <c r="G20" s="3">
        <f>3317.9</f>
        <v>3317.9</v>
      </c>
      <c r="H20" s="3">
        <f>456.349*1000000</f>
        <v>456349000</v>
      </c>
      <c r="I20" s="3">
        <f>69497.7</f>
        <v>69497.7</v>
      </c>
      <c r="J20" s="3">
        <f>35819.4</f>
        <v>35819.4</v>
      </c>
      <c r="K20" s="3">
        <f>21937.2</f>
        <v>21937.2</v>
      </c>
      <c r="L20" s="3">
        <f>40181.1</f>
        <v>40181.1</v>
      </c>
      <c r="M20" s="3">
        <f>1529.4</f>
        <v>1529.4</v>
      </c>
      <c r="N20" s="3">
        <f>2529.5</f>
        <v>2529.5</v>
      </c>
      <c r="O20" s="3">
        <f>-3015.3</f>
        <v>-3015.3</v>
      </c>
      <c r="P20" s="3">
        <f>8103.7-6859</f>
        <v>1244.7</v>
      </c>
      <c r="Q20">
        <f>0</f>
        <v>0</v>
      </c>
      <c r="R20">
        <f>1</f>
        <v>1</v>
      </c>
    </row>
    <row r="21" spans="1:18">
      <c r="A21" s="2" t="s">
        <v>37</v>
      </c>
      <c r="B21" s="3">
        <f>35.6*1000</f>
        <v>35600</v>
      </c>
      <c r="C21" s="3">
        <f>-17.7*1000</f>
        <v>-17700</v>
      </c>
      <c r="D21" s="3">
        <f t="shared" si="0"/>
        <v>17900</v>
      </c>
      <c r="E21" s="3">
        <f>9*1000</f>
        <v>9000</v>
      </c>
      <c r="F21" s="3">
        <f>4.3*1000</f>
        <v>4300</v>
      </c>
      <c r="G21" s="3">
        <f>9.4*1000</f>
        <v>9400</v>
      </c>
      <c r="H21" s="3">
        <f>456.4*1000000</f>
        <v>456400000</v>
      </c>
      <c r="I21" s="3">
        <f>67.1*1000</f>
        <v>67100</v>
      </c>
      <c r="J21" s="3">
        <f>37.1*1000</f>
        <v>37100</v>
      </c>
      <c r="K21" s="3">
        <f>40.7*1000</f>
        <v>40700</v>
      </c>
      <c r="L21" s="3">
        <f>21.1*1000</f>
        <v>21100</v>
      </c>
      <c r="M21" s="3">
        <f>3.2*1000</f>
        <v>3200</v>
      </c>
      <c r="N21" s="3">
        <f>1.1*1000</f>
        <v>1100</v>
      </c>
      <c r="O21" s="3">
        <f>-3.1*1000</f>
        <v>-3100</v>
      </c>
      <c r="P21" s="3">
        <f>(7.9-6.9)*1000</f>
        <v>1000</v>
      </c>
      <c r="Q21">
        <f>1</f>
        <v>1</v>
      </c>
      <c r="R21">
        <f>0</f>
        <v>0</v>
      </c>
    </row>
    <row r="22" spans="1:18">
      <c r="A22" s="2" t="s">
        <v>38</v>
      </c>
      <c r="B22" s="3">
        <f>19.8*1000</f>
        <v>19800</v>
      </c>
      <c r="C22" s="3">
        <f>-10.3*1000</f>
        <v>-10300</v>
      </c>
      <c r="D22" s="3">
        <f t="shared" si="0"/>
        <v>9500</v>
      </c>
      <c r="E22" s="3">
        <f>4.6*1000</f>
        <v>4600</v>
      </c>
      <c r="F22" s="3">
        <f>2.8*1000</f>
        <v>2800</v>
      </c>
      <c r="G22" s="3">
        <f>-1.8*1000</f>
        <v>-1800</v>
      </c>
      <c r="H22" s="3">
        <f>456.3*1000000</f>
        <v>456300000</v>
      </c>
      <c r="I22" s="3">
        <f>71.8*1000</f>
        <v>71800</v>
      </c>
      <c r="J22" s="3">
        <f>36.3*1000</f>
        <v>36300</v>
      </c>
      <c r="K22" s="3">
        <f>44*1000</f>
        <v>44000</v>
      </c>
      <c r="L22" s="3">
        <f>24.5*1000</f>
        <v>24500</v>
      </c>
      <c r="M22" s="3">
        <f>3.2*1000</f>
        <v>3200</v>
      </c>
      <c r="N22" s="3">
        <f>-7.8*1000</f>
        <v>-7800</v>
      </c>
      <c r="O22" s="3">
        <f>4.9*1000</f>
        <v>4900</v>
      </c>
      <c r="P22" s="3">
        <f>(7.5-7.9)*1000</f>
        <v>-400</v>
      </c>
      <c r="Q22">
        <f>0</f>
        <v>0</v>
      </c>
      <c r="R22">
        <f>1</f>
        <v>1</v>
      </c>
    </row>
    <row r="23" spans="1:18">
      <c r="A23" s="2" t="s">
        <v>39</v>
      </c>
      <c r="B23" s="3">
        <f>41.2*1000</f>
        <v>41200</v>
      </c>
      <c r="C23" s="3">
        <f>-21.3*1000</f>
        <v>-21300</v>
      </c>
      <c r="D23" s="3">
        <f t="shared" si="0"/>
        <v>19900</v>
      </c>
      <c r="E23" s="3">
        <f>8.3*1000</f>
        <v>8300</v>
      </c>
      <c r="F23" s="3">
        <f>5.1*1000</f>
        <v>5100</v>
      </c>
      <c r="G23" s="3">
        <f>1.8*1000</f>
        <v>1800</v>
      </c>
      <c r="H23" s="3">
        <f>456.4*1000000</f>
        <v>456400000</v>
      </c>
      <c r="I23" s="3">
        <f>78.2*1000</f>
        <v>78200</v>
      </c>
      <c r="J23" s="3">
        <f>38.1*1000</f>
        <v>38100</v>
      </c>
      <c r="K23" s="3">
        <f>38.4*1000</f>
        <v>38400</v>
      </c>
      <c r="L23" s="3">
        <f>34.8*1000</f>
        <v>34800</v>
      </c>
      <c r="M23" s="3">
        <f>6.5*1000</f>
        <v>6500</v>
      </c>
      <c r="N23" s="3">
        <f>-11.7*1000</f>
        <v>-11700</v>
      </c>
      <c r="O23" s="3">
        <f>5*1000</f>
        <v>5000</v>
      </c>
      <c r="P23" s="3">
        <f>(7.2-7.9)*1000</f>
        <v>-700</v>
      </c>
      <c r="Q23">
        <f>1</f>
        <v>1</v>
      </c>
      <c r="R23">
        <f>0</f>
        <v>0</v>
      </c>
    </row>
    <row r="24" spans="1:18">
      <c r="A24" s="2" t="s">
        <v>40</v>
      </c>
      <c r="B24">
        <f>21.9*1000</f>
        <v>21900</v>
      </c>
      <c r="C24">
        <f>-10.7*1000</f>
        <v>-10700</v>
      </c>
      <c r="D24" s="3">
        <f>B24+C24</f>
        <v>11200</v>
      </c>
      <c r="E24">
        <f>5.1*1000</f>
        <v>5100</v>
      </c>
      <c r="F24">
        <f>3.7*1000</f>
        <v>3700</v>
      </c>
      <c r="G24">
        <f>2.5*1000</f>
        <v>2500</v>
      </c>
      <c r="H24">
        <f>456.4*1000000</f>
        <v>456400000</v>
      </c>
      <c r="I24">
        <f>86.4*1000</f>
        <v>86400</v>
      </c>
      <c r="J24">
        <f>36.1*1000</f>
        <v>36100</v>
      </c>
      <c r="K24">
        <f>37.8*1000</f>
        <v>37800</v>
      </c>
      <c r="L24">
        <f>40.4*1000</f>
        <v>40400</v>
      </c>
      <c r="M24">
        <f>3*1000</f>
        <v>3000</v>
      </c>
      <c r="N24">
        <f>-8.1*1000</f>
        <v>-8100</v>
      </c>
      <c r="O24">
        <f>5.1*1000</f>
        <v>5100</v>
      </c>
      <c r="P24" s="3">
        <f>SUM(M24:O24)</f>
        <v>0</v>
      </c>
      <c r="Q24">
        <v>0</v>
      </c>
      <c r="R24">
        <v>1</v>
      </c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2017-12-06T11:11:00Z</dcterms:created>
  <dcterms:modified xsi:type="dcterms:W3CDTF">2018-03-13T07:09:06Z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