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<sst xmlns="http://schemas.openxmlformats.org/spreadsheetml/2006/main" count="35">
  <si>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</si>
  <si>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</si>
  <si>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</si>
  <si>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</si>
  <si>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</si>
  <si>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</si>
  <si>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</si>
  <si>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</si>
  <si>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</si>
  <si>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</si>
  <si>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</si>
  <si>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</si>
  <si>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</si>
  <si>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</si>
  <si>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</si>
  <si>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</si>
  <si>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</si>
  <si>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</si>
  <si>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07-08-2008</t>
  </si>
  <si>
    <t>01-08-2009</t>
  </si>
  <si>
    <t>06-08-2010</t>
  </si>
  <si>
    <t>24-02-2011</t>
  </si>
  <si>
    <t>03-08-2011</t>
  </si>
  <si>
    <t>24-02-2012</t>
  </si>
  <si>
    <t>27-06-2012</t>
  </si>
  <si>
    <t>28-02-2013</t>
  </si>
  <si>
    <t>01-03-2014</t>
  </si>
  <si>
    <t>01-08-2014</t>
  </si>
  <si>
    <t>28-02-2015</t>
  </si>
  <si>
    <t>31-07-2015</t>
  </si>
  <si>
    <t>27-02-2016</t>
  </si>
  <si>
    <t>29-07-2016</t>
  </si>
  <si>
    <t>24-02-2017</t>
  </si>
  <si>
    <t>28-07-2017</t>
  </si>
  <si>
    <t>23-02-2018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</si>
</sst>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"/>
  <sheetViews>
    <sheetView tabSelected="1" workbookViewId="0">
      <selection activeCell="D6" sqref="D6"/>
    </sheetView>
  </sheetViews>
  <sheetFormatPr defaultColWidth="9" defaultRowHeight="15"/>
  <cols>
    <col min="1" max="1" width="11.1428571428571" customWidth="1"/>
    <col min="2" max="2" width="12.8571428571429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2">
        <v>4580.96804</v>
      </c>
      <c r="C2" s="2">
        <f t="shared" ref="C2:C18" si="0">-(B2-D2)</f>
        <v>-1695.38908</v>
      </c>
      <c r="D2" s="2">
        <v>2885.57896</v>
      </c>
      <c r="E2" s="2">
        <f>-491.9*14.8588</f>
        <v>-7309.04372</v>
      </c>
      <c r="F2" s="2">
        <v>-6741.43756</v>
      </c>
      <c r="G2" s="2">
        <f>-426.2*14.8588</f>
        <v>-6332.82056</v>
      </c>
      <c r="H2">
        <v>376200000</v>
      </c>
      <c r="I2" s="2">
        <v>121350.33372</v>
      </c>
      <c r="J2" s="2">
        <f>399.2*14.8588</f>
        <v>5931.63296</v>
      </c>
      <c r="K2" s="2">
        <f>3962.7*14.8588</f>
        <v>58880.96676</v>
      </c>
      <c r="L2" s="2">
        <f>374.5*14.8588</f>
        <v>5564.6206</v>
      </c>
      <c r="M2" s="2">
        <f>52.2*14.8588</f>
        <v>775.62936</v>
      </c>
      <c r="N2" s="2">
        <f>-101.1*14.8588</f>
        <v>-1502.22468</v>
      </c>
      <c r="O2" s="2">
        <f>-21.7*14.8588</f>
        <v>-322.43596</v>
      </c>
      <c r="P2" s="2">
        <f t="shared" ref="P2:P18" si="1">SUM(M2:O2)</f>
        <v>-1049.03128</v>
      </c>
      <c r="Q2">
        <v>0</v>
      </c>
      <c r="R2">
        <v>1</v>
      </c>
    </row>
    <row r="3" spans="1:18">
      <c r="A3" s="1" t="s">
        <v>19</v>
      </c>
      <c r="B3" s="2">
        <v>4023.83544</v>
      </c>
      <c r="C3" s="2">
        <f t="shared" si="0"/>
        <v>-1524.3792</v>
      </c>
      <c r="D3" s="2">
        <f>190.2*13.1412</f>
        <v>2499.45624</v>
      </c>
      <c r="E3" s="2">
        <f>-728.7*13.1412</f>
        <v>-9575.99244</v>
      </c>
      <c r="F3" s="2">
        <f>-451.9*13.1412</f>
        <v>-5938.50828</v>
      </c>
      <c r="G3" s="2">
        <f>-470.1*13.1412</f>
        <v>-6177.67812</v>
      </c>
      <c r="H3">
        <f>413.6*1000000</f>
        <v>413600000</v>
      </c>
      <c r="I3" s="2">
        <f>6237.8*13.1412</f>
        <v>81972.17736</v>
      </c>
      <c r="J3" s="2">
        <f>695.6*13.1412</f>
        <v>9141.01872</v>
      </c>
      <c r="K3" s="2">
        <f>4105.5*13.1412</f>
        <v>53951.1966</v>
      </c>
      <c r="L3" s="2">
        <f>727.4*13.1412</f>
        <v>9558.90888</v>
      </c>
      <c r="M3" s="2">
        <f>12*13.1412</f>
        <v>157.6944</v>
      </c>
      <c r="N3" s="2">
        <f>64.5*13.1412</f>
        <v>847.6074</v>
      </c>
      <c r="O3" s="2">
        <f>422.4*13.1412</f>
        <v>5550.84288</v>
      </c>
      <c r="P3" s="2">
        <f t="shared" si="1"/>
        <v>6556.14468</v>
      </c>
      <c r="Q3">
        <v>0</v>
      </c>
      <c r="R3">
        <v>1</v>
      </c>
    </row>
    <row r="4" spans="1:18">
      <c r="A4" s="1" t="s">
        <v>20</v>
      </c>
      <c r="B4" s="2">
        <f>205*11.4328</f>
        <v>2343.724</v>
      </c>
      <c r="C4" s="2">
        <f t="shared" si="0"/>
        <v>-806.0124</v>
      </c>
      <c r="D4" s="2">
        <f>134.5*11.4328</f>
        <v>1537.7116</v>
      </c>
      <c r="E4" s="2">
        <f>460.3*11.4328</f>
        <v>5262.51784</v>
      </c>
      <c r="F4" s="2">
        <f>291.2*11.4328</f>
        <v>3329.23136</v>
      </c>
      <c r="G4" s="2">
        <f>303.7*11.4328</f>
        <v>3472.14136</v>
      </c>
      <c r="H4">
        <f>634.8*1000000</f>
        <v>634800000</v>
      </c>
      <c r="I4" s="2">
        <f>5002.6*11.4328</f>
        <v>57193.72528</v>
      </c>
      <c r="J4" s="2">
        <f>660.4*11.4328</f>
        <v>7550.22112</v>
      </c>
      <c r="K4" s="2">
        <f>3167.1*11.4328</f>
        <v>36208.82088</v>
      </c>
      <c r="L4" s="2">
        <f>633.9*11.4328</f>
        <v>7247.25192</v>
      </c>
      <c r="M4" s="2">
        <f>-59.4*11.4328</f>
        <v>-679.10832</v>
      </c>
      <c r="N4" s="2">
        <f>15.7*11.4328</f>
        <v>179.49496</v>
      </c>
      <c r="O4" s="2">
        <f>-198.6*11.4328</f>
        <v>-2270.55408</v>
      </c>
      <c r="P4" s="2">
        <f t="shared" si="1"/>
        <v>-2770.16744</v>
      </c>
      <c r="Q4">
        <v>0</v>
      </c>
      <c r="R4">
        <v>1</v>
      </c>
    </row>
    <row r="5" spans="1:18">
      <c r="A5" s="1" t="s">
        <v>21</v>
      </c>
      <c r="B5" s="2">
        <f>420.3*11.3209</f>
        <v>4758.17427</v>
      </c>
      <c r="C5" s="2">
        <f t="shared" si="0"/>
        <v>-1623.41706</v>
      </c>
      <c r="D5" s="2">
        <f>276.9*11.3209</f>
        <v>3134.75721</v>
      </c>
      <c r="E5" s="2">
        <f>733.6*11.3209</f>
        <v>8305.01224</v>
      </c>
      <c r="F5" s="2">
        <f>528.6*11.3209</f>
        <v>5984.22774</v>
      </c>
      <c r="G5" s="2">
        <f>527.7*11.3209</f>
        <v>5974.03893</v>
      </c>
      <c r="H5">
        <f>637.5*1000000</f>
        <v>637500000</v>
      </c>
      <c r="I5" s="2">
        <f>5201.2*11.3209</f>
        <v>58882.26508</v>
      </c>
      <c r="J5" s="2">
        <f>726*11.3209</f>
        <v>8218.9734</v>
      </c>
      <c r="K5" s="2">
        <f>3107.6*11.3209</f>
        <v>35180.82884</v>
      </c>
      <c r="L5" s="2">
        <f>526.3*11.3209</f>
        <v>5958.18967</v>
      </c>
      <c r="M5" s="2">
        <f>-38.7*11.3209</f>
        <v>-438.11883</v>
      </c>
      <c r="N5" s="2">
        <f>-3*11.3209</f>
        <v>-33.9627</v>
      </c>
      <c r="O5" s="2">
        <f>-29.7*11.3209</f>
        <v>-336.23073</v>
      </c>
      <c r="P5" s="2">
        <f t="shared" si="1"/>
        <v>-808.31226</v>
      </c>
      <c r="Q5">
        <v>1</v>
      </c>
      <c r="R5">
        <v>0</v>
      </c>
    </row>
    <row r="6" spans="1:18">
      <c r="A6" s="1" t="s">
        <v>22</v>
      </c>
      <c r="B6" s="2">
        <f>256*11.2506</f>
        <v>2880.1536</v>
      </c>
      <c r="C6" s="2">
        <f t="shared" si="0"/>
        <v>-878.67186</v>
      </c>
      <c r="D6" s="2">
        <f>177.9*11.2506</f>
        <v>2001.48174</v>
      </c>
      <c r="E6" s="2">
        <f>298.7*11.2506</f>
        <v>3360.55422</v>
      </c>
      <c r="F6" s="2">
        <f>193*11.2506</f>
        <v>2171.3658</v>
      </c>
      <c r="G6" s="2">
        <f>183.3*11.2506</f>
        <v>2062.23498</v>
      </c>
      <c r="H6">
        <f>861.3*1000000</f>
        <v>861300000</v>
      </c>
      <c r="I6" s="2">
        <f>7140*11.2506</f>
        <v>80329.284</v>
      </c>
      <c r="J6" s="2">
        <f>235.6*11.2506</f>
        <v>2650.64136</v>
      </c>
      <c r="K6" s="2">
        <f>3875.6*11.2506</f>
        <v>43602.82536</v>
      </c>
      <c r="L6" s="2">
        <f>333.4*11.2506</f>
        <v>3750.95004</v>
      </c>
      <c r="M6" s="2">
        <f>-4.1*11.2506</f>
        <v>-46.12746</v>
      </c>
      <c r="N6" s="2">
        <f>-0.6*11.2506</f>
        <v>-6.75036</v>
      </c>
      <c r="O6" s="2">
        <f>-76.5*11.2506</f>
        <v>-860.6709</v>
      </c>
      <c r="P6" s="2">
        <f t="shared" si="1"/>
        <v>-913.54872</v>
      </c>
      <c r="Q6">
        <v>0</v>
      </c>
      <c r="R6">
        <v>1</v>
      </c>
    </row>
    <row r="7" spans="1:18">
      <c r="A7" s="1" t="s">
        <v>23</v>
      </c>
      <c r="B7" s="2">
        <f>516.1*11.9486</f>
        <v>6166.67246</v>
      </c>
      <c r="C7" s="2">
        <f t="shared" si="0"/>
        <v>-1817.38206</v>
      </c>
      <c r="D7" s="2">
        <f>364*11.9486</f>
        <v>4349.2904</v>
      </c>
      <c r="E7" s="2">
        <f>474.4*11.9486</f>
        <v>5668.41584</v>
      </c>
      <c r="F7" s="2">
        <f>33.6*11.9486</f>
        <v>401.47296</v>
      </c>
      <c r="G7" s="2">
        <f>30*11.9486</f>
        <v>358.458</v>
      </c>
      <c r="H7">
        <f>841.5*1000000</f>
        <v>841500000</v>
      </c>
      <c r="I7" s="2">
        <f>7228.1*11.9486</f>
        <v>86365.67566</v>
      </c>
      <c r="J7" s="2">
        <f>171.8*11.9486</f>
        <v>2052.76948</v>
      </c>
      <c r="K7" s="2">
        <f>4083.1*11.9486</f>
        <v>48787.32866</v>
      </c>
      <c r="L7" s="2">
        <f>371.2*11.9486</f>
        <v>4435.32032</v>
      </c>
      <c r="M7" s="2">
        <f>32.7*11.9486</f>
        <v>390.71922</v>
      </c>
      <c r="N7" s="2">
        <f>-89*11.9486</f>
        <v>-1063.4254</v>
      </c>
      <c r="O7" s="2">
        <f>-98.1*11.9486</f>
        <v>-1172.15766</v>
      </c>
      <c r="P7" s="2">
        <f t="shared" si="1"/>
        <v>-1844.86384</v>
      </c>
      <c r="Q7">
        <v>1</v>
      </c>
      <c r="R7">
        <v>0</v>
      </c>
    </row>
    <row r="8" spans="1:18">
      <c r="A8" s="1" t="s">
        <v>24</v>
      </c>
      <c r="B8" s="2">
        <f>263.4*13.0397</f>
        <v>3434.65698</v>
      </c>
      <c r="C8" s="2">
        <f t="shared" si="0"/>
        <v>-1064.03952</v>
      </c>
      <c r="D8" s="2">
        <f>181.8*13.0397</f>
        <v>2370.61746</v>
      </c>
      <c r="E8" s="2">
        <f>182.6*13.0397</f>
        <v>2381.04922</v>
      </c>
      <c r="F8" s="2">
        <f>78.1*13.0397</f>
        <v>1018.40057</v>
      </c>
      <c r="G8" s="2">
        <f>78.9*13.0397</f>
        <v>1028.83233</v>
      </c>
      <c r="H8">
        <f>893.1*1000000</f>
        <v>893100000</v>
      </c>
      <c r="I8" s="2">
        <f>7251.3*13.0397</f>
        <v>94554.77661</v>
      </c>
      <c r="J8" s="2">
        <f>174.6*13.0397</f>
        <v>2276.73162</v>
      </c>
      <c r="K8" s="2">
        <f>4013.2*13.0397</f>
        <v>52330.92404</v>
      </c>
      <c r="L8" s="2">
        <f>449.2*13.0397</f>
        <v>5857.43324</v>
      </c>
      <c r="M8" s="2">
        <f>27.1*13.0397</f>
        <v>353.37587</v>
      </c>
      <c r="N8" s="2">
        <f>10.7*13.0397</f>
        <v>139.52479</v>
      </c>
      <c r="O8" s="2">
        <f>-28*13.0397</f>
        <v>-365.1116</v>
      </c>
      <c r="P8" s="2">
        <f t="shared" si="1"/>
        <v>127.78906</v>
      </c>
      <c r="Q8">
        <v>0</v>
      </c>
      <c r="R8">
        <v>1</v>
      </c>
    </row>
    <row r="9" spans="1:18">
      <c r="A9" s="1" t="s">
        <v>25</v>
      </c>
      <c r="B9" s="2">
        <f>525.7*13.6686</f>
        <v>7185.58302</v>
      </c>
      <c r="C9" s="2">
        <f t="shared" si="0"/>
        <v>-2229.34866</v>
      </c>
      <c r="D9" s="2">
        <f>362.6*13.6686</f>
        <v>4956.23436</v>
      </c>
      <c r="E9" s="2">
        <f>387.1*13.6686</f>
        <v>5291.11506</v>
      </c>
      <c r="F9" s="2">
        <f>158.6*13.6686</f>
        <v>2167.83996</v>
      </c>
      <c r="G9" s="2">
        <f>155.9*13.6686</f>
        <v>2130.93474</v>
      </c>
      <c r="H9">
        <f>910*1000000</f>
        <v>910000000</v>
      </c>
      <c r="I9" s="2">
        <f>7334.2*13.6686</f>
        <v>100248.24612</v>
      </c>
      <c r="J9" s="2">
        <f>257.5*13.6686</f>
        <v>3519.6645</v>
      </c>
      <c r="K9" s="2">
        <f>4250.7*13.6686</f>
        <v>58101.11802</v>
      </c>
      <c r="L9" s="2">
        <f>334.8*13.6686</f>
        <v>4576.24728</v>
      </c>
      <c r="M9" s="2">
        <f>75.7*13.6686</f>
        <v>1034.71302</v>
      </c>
      <c r="N9" s="2">
        <f>-51.1*13.6686</f>
        <v>-698.46546</v>
      </c>
      <c r="O9" s="2">
        <f>73.3*13.6686</f>
        <v>1001.90838</v>
      </c>
      <c r="P9" s="2">
        <f t="shared" si="1"/>
        <v>1338.15594</v>
      </c>
      <c r="Q9">
        <v>1</v>
      </c>
      <c r="R9">
        <v>0</v>
      </c>
    </row>
    <row r="10" spans="1:18">
      <c r="A10" s="1" t="s">
        <v>26</v>
      </c>
      <c r="B10" s="2">
        <f>533.2*18.1604</f>
        <v>9683.12528</v>
      </c>
      <c r="C10" s="2">
        <f t="shared" si="0"/>
        <v>-2972.85748</v>
      </c>
      <c r="D10" s="2">
        <f>369.5*18.1604</f>
        <v>6710.2678</v>
      </c>
      <c r="E10" s="2">
        <f>450.2*18.1604</f>
        <v>8175.81208</v>
      </c>
      <c r="F10" s="2">
        <f>364*18.1604</f>
        <v>6610.3856</v>
      </c>
      <c r="G10" s="2">
        <f>359.8*18.1604</f>
        <v>6534.11192</v>
      </c>
      <c r="H10">
        <f>1046.8*1000000</f>
        <v>1046800000</v>
      </c>
      <c r="I10" s="2">
        <f>7892.1*18.1604</f>
        <v>143323.69284</v>
      </c>
      <c r="J10" s="2">
        <f>317.5*18.1604</f>
        <v>5765.927</v>
      </c>
      <c r="K10" s="2">
        <f>4180.9*18.1604</f>
        <v>75926.81636</v>
      </c>
      <c r="L10" s="2">
        <f>407.6*18.1604</f>
        <v>7402.17904</v>
      </c>
      <c r="M10" s="2">
        <f>-21.8*18.1604</f>
        <v>-395.89672</v>
      </c>
      <c r="N10" s="2">
        <f>-411.1*18.1604</f>
        <v>-7465.74044</v>
      </c>
      <c r="O10" s="2">
        <f>406.4*18.1604</f>
        <v>7380.38656</v>
      </c>
      <c r="P10" s="2">
        <f t="shared" si="1"/>
        <v>-481.250600000001</v>
      </c>
      <c r="Q10">
        <v>1</v>
      </c>
      <c r="R10">
        <v>0</v>
      </c>
    </row>
    <row r="11" spans="1:18">
      <c r="A11" s="1" t="s">
        <v>27</v>
      </c>
      <c r="B11" s="2">
        <f>261.1*17.9695</f>
        <v>4691.83645</v>
      </c>
      <c r="C11" s="2">
        <f t="shared" si="0"/>
        <v>-1500.45325</v>
      </c>
      <c r="D11" s="2">
        <f>177.6*17.9695</f>
        <v>3191.3832</v>
      </c>
      <c r="E11" s="2">
        <f>701.6*17.9695</f>
        <v>12607.4012</v>
      </c>
      <c r="F11" s="2">
        <f>602.3*17.9695</f>
        <v>10823.02985</v>
      </c>
      <c r="G11" s="2">
        <f>588.3*17.9695</f>
        <v>10571.45685</v>
      </c>
      <c r="H11">
        <f>1254.1*1000000</f>
        <v>1254100000</v>
      </c>
      <c r="I11" s="2">
        <f>8989.9*17.9695</f>
        <v>161544.00805</v>
      </c>
      <c r="J11" s="2">
        <f>283.9*17.9695</f>
        <v>5101.54105</v>
      </c>
      <c r="K11" s="2">
        <f>4330.8*17.9695</f>
        <v>77822.3106</v>
      </c>
      <c r="L11" s="2">
        <f>323.7*17.9695</f>
        <v>5816.72715</v>
      </c>
      <c r="M11" s="2">
        <f>25.6*17.9695</f>
        <v>460.0192</v>
      </c>
      <c r="N11" s="2">
        <f>-615.3*17.9695</f>
        <v>-11056.63335</v>
      </c>
      <c r="O11" s="2">
        <f>609.9*17.9695</f>
        <v>10959.59805</v>
      </c>
      <c r="P11" s="2">
        <f t="shared" si="1"/>
        <v>362.983900000001</v>
      </c>
      <c r="Q11">
        <v>0</v>
      </c>
      <c r="R11">
        <v>1</v>
      </c>
    </row>
    <row r="12" spans="1:18">
      <c r="A12" s="1" t="s">
        <v>28</v>
      </c>
      <c r="B12" s="2">
        <f>536.4*18.0872</f>
        <v>9701.97408</v>
      </c>
      <c r="C12" s="2">
        <f t="shared" si="0"/>
        <v>-3143.55536</v>
      </c>
      <c r="D12" s="2">
        <f>362.6*18.0872</f>
        <v>6558.41872</v>
      </c>
      <c r="E12" s="2">
        <f>892.8*18.0872</f>
        <v>16148.25216</v>
      </c>
      <c r="F12" s="2">
        <f>593.7*18.0872</f>
        <v>10738.37064</v>
      </c>
      <c r="G12" s="2">
        <f>586.2*18.0872</f>
        <v>10602.71664</v>
      </c>
      <c r="H12">
        <f>1311*1000000</f>
        <v>1311000000</v>
      </c>
      <c r="I12" s="2">
        <f>9216.6*18.0872</f>
        <v>166702.48752</v>
      </c>
      <c r="J12" s="2">
        <f>345.4*18.0872</f>
        <v>6247.31888</v>
      </c>
      <c r="K12" s="2">
        <f>4611.1*18.0872</f>
        <v>83401.88792</v>
      </c>
      <c r="L12" s="2">
        <f>354.1*18.0872</f>
        <v>6404.67752</v>
      </c>
      <c r="M12" s="2">
        <f>56.5*18.0872</f>
        <v>1021.9268</v>
      </c>
      <c r="N12" s="2">
        <f>-719.1*18.0872</f>
        <v>-13006.50552</v>
      </c>
      <c r="O12" s="2">
        <f>724.1*18.0872</f>
        <v>13096.94152</v>
      </c>
      <c r="P12" s="2">
        <f t="shared" si="1"/>
        <v>1112.3628</v>
      </c>
      <c r="Q12">
        <v>1</v>
      </c>
      <c r="R12">
        <v>0</v>
      </c>
    </row>
    <row r="13" spans="1:18">
      <c r="A13" s="1" t="s">
        <v>29</v>
      </c>
      <c r="B13" s="2">
        <f>281.9*19.8026</f>
        <v>5582.35294</v>
      </c>
      <c r="C13" s="2">
        <f t="shared" si="0"/>
        <v>-1891.1483</v>
      </c>
      <c r="D13" s="2">
        <f>186.4*19.8026</f>
        <v>3691.20464</v>
      </c>
      <c r="E13" s="2">
        <f>273.4*19.8026</f>
        <v>5414.03084</v>
      </c>
      <c r="F13" s="2">
        <f>265.6*19.8026</f>
        <v>5259.57056</v>
      </c>
      <c r="G13" s="2">
        <f>266.3*19.8026</f>
        <v>5273.43238</v>
      </c>
      <c r="H13">
        <f>1394.9*1000000</f>
        <v>1394900000</v>
      </c>
      <c r="I13" s="2">
        <f>9720.6*19.8026</f>
        <v>192493.15356</v>
      </c>
      <c r="J13" s="2">
        <f>355*19.8026</f>
        <v>7029.923</v>
      </c>
      <c r="K13" s="2">
        <f>4854.6*19.8026</f>
        <v>96133.70196</v>
      </c>
      <c r="L13" s="2">
        <f>428.2*19.8026</f>
        <v>8479.47332</v>
      </c>
      <c r="M13" s="2">
        <f>94*19.8026</f>
        <v>1861.4444</v>
      </c>
      <c r="N13" s="2">
        <f>-243.3*19.8026</f>
        <v>-4817.97258</v>
      </c>
      <c r="O13" s="2">
        <f>171*19.8026</f>
        <v>3386.2446</v>
      </c>
      <c r="P13" s="2">
        <f t="shared" si="1"/>
        <v>429.71642</v>
      </c>
      <c r="Q13">
        <v>0</v>
      </c>
      <c r="R13">
        <v>1</v>
      </c>
    </row>
    <row r="14" spans="1:18">
      <c r="A14" s="1" t="s">
        <v>30</v>
      </c>
      <c r="B14" s="2">
        <f>571.6*22.0857</f>
        <v>12624.18612</v>
      </c>
      <c r="C14" s="2">
        <f t="shared" si="0"/>
        <v>-4191.86586</v>
      </c>
      <c r="D14" s="2">
        <f>381.8*22.0857</f>
        <v>8432.32026</v>
      </c>
      <c r="E14" s="2">
        <f>617.6*22.0857</f>
        <v>13640.12832</v>
      </c>
      <c r="F14" s="2">
        <f>517.6*22.0857</f>
        <v>11431.55832</v>
      </c>
      <c r="G14" s="2">
        <f>518.4*22.0857</f>
        <v>11449.22688</v>
      </c>
      <c r="H14">
        <f>1405.4*1000000</f>
        <v>1405400000</v>
      </c>
      <c r="I14" s="2">
        <f>9759.1*22.0857</f>
        <v>215536.55487</v>
      </c>
      <c r="J14" s="2">
        <f>387.8*22.0857</f>
        <v>8564.83446</v>
      </c>
      <c r="K14" s="2">
        <f>4664.8*22.0857</f>
        <v>103025.37336</v>
      </c>
      <c r="L14" s="2">
        <f>427.2*22.0857</f>
        <v>9435.01104</v>
      </c>
      <c r="M14" s="2">
        <f>160.2*22.0857</f>
        <v>3538.12914</v>
      </c>
      <c r="N14" s="2">
        <f>-175*22.0857</f>
        <v>-3864.9975</v>
      </c>
      <c r="O14" s="2">
        <f>76.2*22.0857</f>
        <v>1682.93034</v>
      </c>
      <c r="P14" s="2">
        <f t="shared" si="1"/>
        <v>1356.06198</v>
      </c>
      <c r="Q14">
        <v>1</v>
      </c>
      <c r="R14">
        <v>0</v>
      </c>
    </row>
    <row r="15" spans="1:18">
      <c r="A15" s="1" t="s">
        <v>31</v>
      </c>
      <c r="B15" s="2">
        <f>285.5*18.3503</f>
        <v>5239.01065</v>
      </c>
      <c r="C15" s="2">
        <f t="shared" si="0"/>
        <v>-1686.39257</v>
      </c>
      <c r="D15" s="2">
        <f>193.6*18.3503</f>
        <v>3552.61808</v>
      </c>
      <c r="E15" s="2">
        <f>280.3*18.3503</f>
        <v>5143.58909</v>
      </c>
      <c r="F15" s="2">
        <f>48.1*18.3503</f>
        <v>882.64943</v>
      </c>
      <c r="G15" s="2">
        <f>51.5*18.3503</f>
        <v>945.04045</v>
      </c>
      <c r="H15">
        <f>1423.4*1000000</f>
        <v>1423400000</v>
      </c>
      <c r="I15" s="2">
        <f>10136.8*18.3503</f>
        <v>186013.32104</v>
      </c>
      <c r="J15" s="2">
        <f>361.7*18.3503</f>
        <v>6637.30351</v>
      </c>
      <c r="K15" s="2">
        <f>210.8*18.3503</f>
        <v>3868.24324</v>
      </c>
      <c r="L15" s="2">
        <f>343.3*18.3503</f>
        <v>6299.65799</v>
      </c>
      <c r="M15" s="2">
        <f>73*18.3503</f>
        <v>1339.5719</v>
      </c>
      <c r="N15" s="2">
        <f>-244.8*18.3503</f>
        <v>-4492.15344</v>
      </c>
      <c r="O15" s="2">
        <f>140.6*18.3503</f>
        <v>2580.05218</v>
      </c>
      <c r="P15" s="2">
        <f t="shared" si="1"/>
        <v>-572.52936</v>
      </c>
      <c r="Q15">
        <v>0</v>
      </c>
      <c r="R15">
        <v>1</v>
      </c>
    </row>
    <row r="16" spans="1:18">
      <c r="A16" s="1" t="s">
        <v>32</v>
      </c>
      <c r="B16" s="2">
        <f>594.3*16.187</f>
        <v>9619.9341</v>
      </c>
      <c r="C16" s="2">
        <f t="shared" si="0"/>
        <v>-3046.3934</v>
      </c>
      <c r="D16" s="2">
        <f>406.1*16.187</f>
        <v>6573.5407</v>
      </c>
      <c r="E16" s="2">
        <f>396.8*16.187</f>
        <v>6423.0016</v>
      </c>
      <c r="F16" s="2">
        <f>171.8*16.187</f>
        <v>2780.9266</v>
      </c>
      <c r="G16" s="2">
        <f>182.7*16.187</f>
        <v>2957.3649</v>
      </c>
      <c r="H16">
        <f>1441.4*1000000</f>
        <v>1441400000</v>
      </c>
      <c r="I16" s="2">
        <f>9991.1*16.187</f>
        <v>161725.9357</v>
      </c>
      <c r="J16" s="2">
        <f>378.1*16.187</f>
        <v>6120.3047</v>
      </c>
      <c r="K16" s="2">
        <f>4862.1*16.187</f>
        <v>78702.8127</v>
      </c>
      <c r="L16" s="2">
        <f>460.7*16.187</f>
        <v>7457.3509</v>
      </c>
      <c r="M16" s="2">
        <f>131.4*16.187</f>
        <v>2126.9718</v>
      </c>
      <c r="N16" s="2">
        <f>-243.4*16.187</f>
        <v>-3939.9158</v>
      </c>
      <c r="O16" s="2">
        <f>88.7*16.187</f>
        <v>1435.7869</v>
      </c>
      <c r="P16" s="2">
        <f t="shared" si="1"/>
        <v>-377.1571</v>
      </c>
      <c r="Q16">
        <v>1</v>
      </c>
      <c r="R16">
        <v>0</v>
      </c>
    </row>
    <row r="17" spans="1:18">
      <c r="A17" s="1" t="s">
        <v>33</v>
      </c>
      <c r="B17" s="2">
        <f>307.3*17.4136</f>
        <v>5351.19928</v>
      </c>
      <c r="C17" s="2">
        <f t="shared" si="0"/>
        <v>-1685.63648</v>
      </c>
      <c r="D17" s="2">
        <f>210.5*17.4136</f>
        <v>3665.5628</v>
      </c>
      <c r="E17" s="2">
        <f>197.6*17.4136</f>
        <v>3440.92736</v>
      </c>
      <c r="F17" s="2">
        <f>122.7*17.4136</f>
        <v>2136.64872</v>
      </c>
      <c r="G17" s="2">
        <f>127.1*17.4136</f>
        <v>2213.26856</v>
      </c>
      <c r="H17">
        <f>1437.8*1000000</f>
        <v>1437800000</v>
      </c>
      <c r="I17" s="2">
        <f>10127.3*17.4136</f>
        <v>176352.75128</v>
      </c>
      <c r="J17" s="2">
        <f>955.1*17.4136</f>
        <v>16631.72936</v>
      </c>
      <c r="K17" s="2">
        <f>5321.1*17.4136</f>
        <v>92659.50696</v>
      </c>
      <c r="L17" s="2">
        <f>706.1*17.4136</f>
        <v>12295.74296</v>
      </c>
      <c r="M17" s="2">
        <f>67.9*17.4136</f>
        <v>1182.38344</v>
      </c>
      <c r="N17" s="2">
        <f>-539.7*17.4136</f>
        <v>-9398.11992</v>
      </c>
      <c r="O17" s="2">
        <f>466.9*17.4136</f>
        <v>8130.40984</v>
      </c>
      <c r="P17" s="2">
        <f t="shared" si="1"/>
        <v>-85.326640000002</v>
      </c>
      <c r="Q17">
        <v>0</v>
      </c>
      <c r="R17">
        <v>1</v>
      </c>
    </row>
    <row r="18" spans="1:18">
      <c r="A18" s="1" t="s">
        <v>34</v>
      </c>
      <c r="B18" s="2">
        <f>616*16.161</f>
        <v>9955.176</v>
      </c>
      <c r="C18" s="2">
        <f t="shared" si="0"/>
        <v>-3112.6086</v>
      </c>
      <c r="D18" s="2">
        <f>423.4*16.161</f>
        <v>6842.5674</v>
      </c>
      <c r="E18" s="2">
        <f>408.6*16.161</f>
        <v>6603.3846</v>
      </c>
      <c r="F18" s="2">
        <f>203.3*16.161</f>
        <v>3285.5313</v>
      </c>
      <c r="G18" s="2">
        <f>216.7*16.161</f>
        <v>3502.0887</v>
      </c>
      <c r="H18">
        <f>1427.6*1000000</f>
        <v>1427600000</v>
      </c>
      <c r="I18" s="2">
        <f>10115.5*16.161</f>
        <v>163476.5955</v>
      </c>
      <c r="J18" s="2">
        <f>679*16.161</f>
        <v>10973.319</v>
      </c>
      <c r="K18" s="2">
        <f>5175.8*16.161</f>
        <v>83646.1038</v>
      </c>
      <c r="L18" s="2">
        <f>489.5*16.161</f>
        <v>7910.8095</v>
      </c>
      <c r="M18" s="2">
        <f>140.9*16.161</f>
        <v>2277.0849</v>
      </c>
      <c r="N18" s="2">
        <f>-518.1*16.161</f>
        <v>-8373.0141</v>
      </c>
      <c r="O18" s="2">
        <f>350.2*16.161</f>
        <v>5659.5822</v>
      </c>
      <c r="P18" s="2">
        <f t="shared" si="1"/>
        <v>-436.347</v>
      </c>
      <c r="Q18">
        <v>1</v>
      </c>
      <c r="R18">
        <v>0</v>
      </c>
    </row>
    <row r="19" spans="1:1">
      <c r="A19" s="1"/>
    </row>
    <row r="20" spans="1:1">
      <c r="A20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2017-12-27T15:27:00Z</dcterms:created>
  <dcterms:modified xsi:type="dcterms:W3CDTF">2018-02-26T16:08:30Z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